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74C5E63F-FC20-4374-8DA2-1DAD78E894B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운전자별!$A$1:$R$150</definedName>
    <definedName name="_xlnm.Print_Area" localSheetId="1">종합!$A$1:$L$83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9" i="7" l="1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B40" i="12"/>
  <c r="J14" i="12" l="1"/>
  <c r="J40" i="12" s="1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5" i="12"/>
  <c r="E5" i="12"/>
  <c r="I15" i="12" a="1"/>
  <c r="F57" i="60" l="1"/>
  <c r="F49" i="60"/>
  <c r="I15" i="12"/>
  <c r="F64" i="60"/>
  <c r="F56" i="60"/>
  <c r="F63" i="60"/>
  <c r="F52" i="60"/>
  <c r="F59" i="60"/>
  <c r="F51" i="60"/>
  <c r="F54" i="60"/>
  <c r="F53" i="60"/>
  <c r="F58" i="60"/>
  <c r="F50" i="60"/>
  <c r="F62" i="60"/>
  <c r="F61" i="60"/>
  <c r="F55" i="60"/>
  <c r="F45" i="60"/>
  <c r="F34" i="60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8" i="60"/>
  <c r="F42" i="60"/>
  <c r="F37" i="60"/>
  <c r="F29" i="60"/>
  <c r="B39" i="12"/>
  <c r="B38" i="12"/>
  <c r="B37" i="12"/>
  <c r="B21" i="12"/>
  <c r="J21" i="12"/>
  <c r="J13" i="12"/>
  <c r="K14" i="12" s="1"/>
  <c r="N38" i="12"/>
  <c r="N37" i="12"/>
  <c r="J11" i="12" l="1"/>
  <c r="J39" i="12"/>
  <c r="J12" i="12"/>
  <c r="J38" i="12" s="1"/>
  <c r="J41" i="12" a="1"/>
  <c r="J15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D54" i="12"/>
  <c r="N62" i="12" s="1"/>
  <c r="C54" i="12"/>
  <c r="K54" i="12"/>
  <c r="I54" i="12"/>
  <c r="J54" i="12"/>
  <c r="H54" i="12"/>
  <c r="G54" i="12"/>
  <c r="B74" i="12" l="1"/>
  <c r="M62" i="12"/>
  <c r="B75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0" i="12"/>
  <c r="M55" i="12"/>
  <c r="C55" i="12"/>
  <c r="M61" i="12"/>
  <c r="M59" i="12"/>
  <c r="M58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2" i="12" l="1"/>
  <c r="B71" i="12"/>
  <c r="B70" i="12"/>
  <c r="B69" i="12"/>
  <c r="B68" i="12"/>
  <c r="B67" i="12"/>
  <c r="B66" i="12"/>
  <c r="B65" i="12"/>
  <c r="D68" i="12" l="1"/>
  <c r="E68" i="12"/>
  <c r="F68" i="12"/>
  <c r="G68" i="12"/>
  <c r="H68" i="12"/>
  <c r="I68" i="12"/>
  <c r="J68" i="12"/>
  <c r="K68" i="12"/>
  <c r="D65" i="12"/>
  <c r="D72" i="12"/>
  <c r="E72" i="12"/>
  <c r="F72" i="12"/>
  <c r="G72" i="12"/>
  <c r="H72" i="12"/>
  <c r="I72" i="12"/>
  <c r="J72" i="12"/>
  <c r="K72" i="12"/>
  <c r="H65" i="12"/>
  <c r="J65" i="12"/>
  <c r="D69" i="12"/>
  <c r="H69" i="12"/>
  <c r="I69" i="12"/>
  <c r="J69" i="12"/>
  <c r="G69" i="12"/>
  <c r="E69" i="12"/>
  <c r="F69" i="12"/>
  <c r="I65" i="12"/>
  <c r="D70" i="12"/>
  <c r="J70" i="12"/>
  <c r="E70" i="12"/>
  <c r="F70" i="12"/>
  <c r="H70" i="12"/>
  <c r="G70" i="12"/>
  <c r="I70" i="12"/>
  <c r="F65" i="12"/>
  <c r="E65" i="12"/>
  <c r="F66" i="12"/>
  <c r="G66" i="12"/>
  <c r="H66" i="12"/>
  <c r="I66" i="12"/>
  <c r="J66" i="12"/>
  <c r="E66" i="12"/>
  <c r="D66" i="12"/>
  <c r="H71" i="12"/>
  <c r="D71" i="12"/>
  <c r="I71" i="12"/>
  <c r="F71" i="12"/>
  <c r="J71" i="12"/>
  <c r="E71" i="12"/>
  <c r="G71" i="12"/>
  <c r="I67" i="12"/>
  <c r="H67" i="12"/>
  <c r="D67" i="12"/>
  <c r="D74" i="12" s="1"/>
  <c r="J67" i="12"/>
  <c r="G67" i="12"/>
  <c r="G74" i="12" s="1"/>
  <c r="F67" i="12"/>
  <c r="F74" i="12" s="1"/>
  <c r="E67" i="12"/>
  <c r="G65" i="12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I75" i="12" l="1"/>
  <c r="H75" i="12"/>
  <c r="G75" i="12"/>
  <c r="I74" i="12"/>
  <c r="F75" i="12"/>
  <c r="H74" i="12"/>
  <c r="E75" i="12"/>
  <c r="D75" i="12"/>
  <c r="E74" i="12"/>
  <c r="J75" i="12"/>
  <c r="J74" i="12"/>
  <c r="D40" i="12"/>
  <c r="E40" i="12"/>
  <c r="F40" i="12"/>
  <c r="G40" i="12"/>
  <c r="H40" i="12"/>
  <c r="I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F41" i="12" a="1"/>
  <c r="I41" i="12" a="1"/>
  <c r="H41" i="12" a="1"/>
  <c r="D41" i="12" a="1"/>
  <c r="E41" i="12" a="1"/>
  <c r="G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<sst xmlns="http://schemas.openxmlformats.org/spreadsheetml/2006/main" count="7253" uniqueCount="1500">
  <si>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</si>
  <si>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</si>
  <si>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</si>
  <si>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</si>
  <si>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</si>
  <si>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</si>
  <si>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</si>
  <si>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</si>
  <si>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</si>
  <si>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</si>
  <si>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</si>
  <si>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</si>
  <si>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</si>
  <si>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</si>
  <si>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</si>
  <si>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</si>
  <si>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</si>
  <si>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</si>
  <si>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</si>
  <si>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</si>
  <si>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</si>
  <si>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</si>
  <si>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</si>
  <si>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</si>
  <si>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</si>
  <si>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</si>
  <si>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</si>
  <si>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</si>
  <si>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</si>
  <si>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</si>
  <si>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</si>
  <si>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</si>
  <si>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</si>
  <si>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</si>
  <si>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</si>
  <si>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</si>
  <si>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</si>
  <si>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</si>
  <si>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</si>
  <si>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</si>
  <si>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</si>
  <si>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</si>
  <si>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</si>
  <si>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</si>
  <si>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</si>
  <si>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</si>
  <si>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</si>
  <si>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</si>
  <si>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</si>
  <si>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</si>
  <si>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</si>
  <si>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</si>
  <si>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</si>
  <si>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</si>
  <si>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</si>
  <si>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</si>
  <si>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</si>
  <si>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</si>
  <si>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</si>
  <si>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</si>
  <si>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</si>
  <si>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</si>
  <si>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</si>
  <si>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</si>
  <si>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</si>
  <si>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</si>
  <si>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</si>
  <si>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</si>
  <si>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</si>
  <si>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</si>
  <si>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</si>
  <si>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</si>
  <si>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</si>
  <si>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</si>
  <si>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</si>
  <si>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</si>
  <si>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</si>
  <si>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</si>
  <si>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</si>
  <si>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</si>
  <si>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</si>
  <si>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</si>
  <si>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</si>
  <si>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</si>
  <si>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</si>
  <si>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</si>
  <si>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</si>
  <si>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</si>
  <si>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</si>
  <si>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</si>
  <si>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</si>
  <si>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</si>
  <si>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</si>
  <si>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</si>
  <si>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</si>
  <si>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</si>
  <si>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</si>
  <si>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</si>
  <si>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</si>
  <si>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</si>
  <si>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</si>
  <si>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</si>
  <si>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</si>
  <si>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</si>
  <si>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</si>
  <si>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</si>
  <si>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</si>
  <si>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</si>
  <si>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</si>
  <si>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</si>
  <si>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</si>
  <si>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</si>
  <si>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</si>
  <si>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</si>
  <si>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</si>
  <si>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</si>
  <si>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</si>
  <si>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</si>
  <si>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</si>
  <si>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</si>
  <si>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</si>
  <si>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</si>
  <si>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</si>
  <si>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</si>
  <si>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</si>
  <si>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</si>
  <si>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</si>
  <si>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</si>
  <si>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</si>
  <si>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</si>
  <si>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</si>
  <si>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</si>
  <si>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</si>
  <si>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</si>
  <si>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</si>
  <si>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</si>
  <si>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</si>
  <si>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</si>
  <si>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</si>
  <si>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</si>
  <si>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</si>
  <si>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</si>
  <si>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</si>
  <si>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</si>
  <si>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</si>
  <si>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</si>
  <si>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</si>
  <si>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</si>
  <si>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</si>
  <si>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</si>
  <si>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</si>
  <si>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</si>
  <si>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</si>
  <si>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</si>
  <si>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</si>
  <si>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</si>
  <si>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</si>
  <si>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</si>
  <si>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</si>
  <si>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</si>
  <si>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</si>
  <si>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</si>
  <si>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</si>
  <si>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</si>
  <si>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</si>
  <si>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</si>
  <si>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</si>
  <si>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</si>
  <si>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</si>
  <si>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</si>
  <si>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</si>
  <si>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</si>
  <si>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</si>
  <si>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</si>
  <si>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</si>
  <si>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</si>
  <si>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</si>
  <si>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</si>
  <si>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</si>
  <si>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</si>
  <si>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</si>
  <si>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</si>
  <si>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</si>
  <si>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</si>
  <si>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</si>
  <si>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</si>
  <si>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</si>
  <si>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</si>
  <si>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</si>
  <si>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</si>
  <si>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</si>
  <si>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</si>
  <si>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</si>
  <si>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</si>
  <si>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</si>
  <si>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</si>
  <si>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</si>
  <si>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</si>
  <si>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</si>
  <si>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</si>
  <si>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</si>
  <si>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</si>
  <si>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</si>
  <si>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</si>
  <si>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</si>
  <si>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</si>
  <si>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</si>
  <si>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</si>
  <si>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</si>
  <si>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</si>
  <si>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</si>
  <si>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</si>
  <si>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</si>
  <si>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</si>
  <si>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</si>
  <si>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</si>
  <si>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</si>
  <si>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</si>
  <si>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</si>
  <si>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</si>
  <si>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</si>
  <si>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</si>
  <si>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</si>
  <si>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</si>
  <si>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</si>
  <si>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</si>
  <si>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</si>
  <si>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</si>
  <si>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</si>
  <si>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</si>
  <si>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</si>
  <si>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</si>
  <si>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</si>
  <si>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</si>
  <si>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</si>
  <si>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</si>
  <si>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</si>
  <si>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</si>
  <si>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</si>
  <si>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</si>
  <si>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</si>
  <si>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</si>
  <si>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</si>
  <si>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</si>
  <si>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</si>
  <si>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</si>
  <si>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</si>
  <si>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</si>
  <si>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</si>
  <si>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</si>
  <si>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</si>
  <si>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</si>
  <si>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</si>
  <si>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</si>
  <si>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</si>
  <si>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</si>
  <si>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</si>
  <si>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</si>
  <si>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</si>
  <si>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</si>
  <si>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</si>
  <si>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</si>
  <si>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</si>
  <si>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</si>
  <si>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</si>
  <si>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</si>
  <si>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</si>
  <si>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</si>
  <si>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</si>
  <si>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</si>
  <si>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</si>
  <si>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</si>
  <si>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</si>
  <si>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</si>
  <si>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</si>
  <si>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</si>
  <si>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</si>
  <si>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</si>
  <si>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</si>
  <si>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</si>
  <si>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</si>
  <si>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</si>
  <si>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</si>
  <si>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</si>
  <si>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</si>
  <si>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</si>
  <si>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</si>
  <si>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</si>
  <si>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</si>
  <si>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</si>
  <si>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</si>
  <si>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</si>
  <si>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</si>
  <si>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</si>
  <si>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</si>
  <si>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</si>
  <si>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</si>
  <si>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</si>
  <si>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</si>
  <si>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</si>
  <si>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</si>
  <si>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</si>
  <si>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</si>
  <si>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</si>
  <si>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</si>
  <si>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</si>
  <si>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</si>
  <si>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</si>
  <si>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</si>
  <si>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</si>
  <si>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</si>
  <si>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</si>
  <si>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</si>
  <si>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</si>
  <si>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</si>
  <si>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</si>
  <si>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</si>
  <si>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</si>
  <si>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</si>
  <si>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</si>
  <si>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</si>
  <si>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</si>
  <si>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</si>
  <si>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</si>
  <si>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</si>
  <si>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</si>
  <si>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</si>
  <si>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</si>
  <si>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</si>
  <si>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</si>
  <si>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</si>
  <si>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</si>
  <si>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</si>
  <si>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</si>
  <si>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</si>
  <si>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</si>
  <si>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</si>
  <si>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</si>
  <si>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</si>
  <si>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</si>
  <si>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</si>
  <si>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</si>
  <si>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</si>
  <si>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</si>
  <si>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</si>
  <si>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</si>
  <si>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</si>
  <si>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</si>
  <si>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</si>
  <si>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</si>
  <si>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</si>
  <si>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</si>
  <si>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</si>
  <si>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</si>
  <si>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</si>
  <si>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</si>
  <si>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</si>
  <si>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</si>
  <si>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</si>
  <si>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</si>
  <si>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</si>
  <si>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</si>
  <si>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</si>
  <si>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</si>
  <si>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</si>
  <si>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</si>
  <si>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</si>
  <si>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</si>
  <si>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</si>
  <si>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</si>
  <si>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</si>
  <si>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</si>
  <si>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</si>
  <si>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</si>
  <si>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</si>
  <si>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</si>
  <si>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</si>
  <si>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</si>
  <si>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</si>
  <si>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</si>
  <si>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</si>
  <si>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</si>
  <si>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</si>
  <si>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</si>
  <si>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</si>
  <si>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</si>
  <si>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</si>
  <si>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</si>
  <si>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</si>
  <si>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</si>
  <si>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</si>
  <si>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</si>
  <si>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</si>
  <si>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</si>
  <si>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</si>
  <si>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</si>
  <si>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</si>
  <si>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</si>
  <si>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</si>
  <si>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</si>
  <si>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</si>
  <si>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</si>
  <si>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</si>
  <si>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</si>
  <si>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</si>
  <si>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</si>
  <si>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</si>
  <si>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</si>
  <si>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</si>
  <si>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</si>
  <si>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</si>
  <si>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</si>
  <si>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</si>
  <si>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</si>
  <si>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</si>
  <si>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</si>
  <si>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</si>
  <si>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</si>
  <si>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</si>
  <si>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</si>
  <si>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</si>
  <si>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</si>
  <si>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</si>
  <si>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</si>
  <si>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</si>
  <si>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</si>
  <si>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</si>
  <si>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</si>
  <si>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</si>
  <si>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</si>
  <si>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</si>
  <si>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</si>
  <si>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</si>
  <si>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</si>
  <si>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</si>
  <si>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</si>
  <si>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</si>
  <si>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</si>
  <si>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</si>
  <si>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</si>
  <si>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</si>
  <si>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</si>
  <si>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</si>
  <si>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</si>
  <si>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</si>
  <si>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</si>
  <si>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</si>
  <si>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</si>
  <si>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</si>
  <si>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</si>
  <si>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</si>
  <si>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</si>
  <si>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</si>
  <si>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</si>
  <si>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</si>
  <si>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</si>
  <si>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</si>
  <si>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</si>
  <si>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</si>
  <si>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</si>
  <si>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</si>
  <si>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</si>
  <si>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</si>
  <si>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</si>
  <si>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</si>
  <si>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</si>
  <si>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</si>
  <si>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</si>
  <si>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</si>
  <si>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</si>
  <si>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</si>
  <si>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</si>
  <si>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</si>
  <si>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</si>
  <si>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</si>
  <si>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</si>
  <si>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</si>
  <si>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</si>
  <si>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</si>
  <si>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</si>
  <si>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</si>
  <si>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</si>
  <si>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</si>
  <si>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</si>
  <si>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</si>
  <si>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</si>
  <si>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</si>
  <si>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</si>
  <si>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</si>
  <si>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</si>
  <si>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</si>
  <si>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</si>
  <si>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</si>
  <si>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</si>
  <si>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</si>
  <si>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</si>
  <si>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</si>
  <si>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</si>
  <si>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</si>
  <si>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</si>
  <si>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</si>
  <si>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</si>
  <si>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</si>
  <si>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</si>
  <si>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</si>
  <si>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</si>
  <si>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</si>
  <si>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</si>
  <si>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</si>
  <si>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</si>
  <si>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</si>
  <si>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</si>
  <si>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</si>
  <si>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</si>
  <si>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</si>
  <si>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</si>
  <si>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</si>
  <si>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</si>
  <si>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</si>
  <si>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</si>
  <si>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</si>
  <si>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</si>
  <si>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</si>
  <si>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</si>
  <si>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</si>
  <si>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</si>
  <si>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</si>
  <si>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</si>
  <si>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</si>
  <si>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</si>
  <si>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</si>
  <si>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</si>
  <si>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</si>
  <si>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</si>
  <si>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</si>
  <si>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</si>
  <si>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</si>
  <si>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</si>
  <si>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</si>
  <si>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</si>
  <si>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</si>
  <si>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</si>
  <si>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</si>
  <si>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</si>
  <si>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</si>
  <si>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</si>
  <si>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</si>
  <si>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</si>
  <si>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</si>
  <si>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</si>
  <si>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</si>
  <si>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</si>
  <si>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</si>
  <si>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</si>
  <si>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</si>
  <si>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</si>
  <si>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</si>
  <si>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</si>
  <si>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</si>
  <si>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</si>
  <si>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</si>
  <si>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</si>
  <si>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</si>
  <si>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</si>
  <si>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</si>
  <si>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</si>
  <si>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</si>
  <si>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</si>
  <si>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</si>
  <si>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</si>
  <si>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</si>
  <si>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</si>
  <si>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</si>
  <si>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</si>
  <si>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</si>
  <si>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</si>
  <si>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</si>
  <si>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</si>
  <si>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</si>
  <si>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</si>
  <si>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</si>
  <si>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</si>
  <si>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</si>
  <si>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</si>
  <si>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</si>
  <si>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</si>
  <si>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</si>
  <si>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</si>
  <si>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</si>
  <si>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</si>
  <si>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</si>
  <si>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</si>
  <si>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</si>
  <si>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</si>
  <si>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</si>
  <si>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</si>
  <si>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</si>
  <si>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</si>
  <si>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</si>
  <si>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</si>
  <si>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</si>
  <si>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</si>
  <si>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</si>
  <si>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</si>
  <si>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</si>
  <si>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</si>
  <si>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</si>
  <si>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</si>
  <si>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</si>
  <si>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</si>
  <si>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</si>
  <si>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</si>
  <si>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</si>
  <si>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</si>
  <si>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</si>
  <si>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</si>
  <si>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</si>
  <si>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</si>
  <si>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</si>
  <si>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</si>
  <si>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</si>
  <si>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</si>
  <si>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</si>
  <si>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</si>
  <si>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</si>
  <si>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</si>
  <si>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</si>
  <si>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</si>
  <si>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</si>
  <si>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</si>
  <si>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</si>
  <si>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</si>
  <si>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</si>
  <si>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</si>
  <si>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</si>
  <si>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</si>
  <si>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</si>
  <si>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</si>
  <si>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</si>
  <si>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</si>
  <si>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</si>
  <si>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</si>
  <si>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</si>
  <si>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</si>
  <si>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</si>
  <si>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</si>
  <si>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</si>
  <si>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</si>
  <si>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</si>
  <si>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</si>
  <si>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</si>
  <si>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</si>
  <si>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</si>
  <si>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</si>
  <si>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</si>
  <si>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</si>
  <si>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</si>
  <si>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</si>
  <si>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</si>
  <si>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</si>
  <si>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</si>
  <si>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</si>
  <si>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</si>
  <si>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</si>
  <si>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</si>
  <si>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</si>
  <si>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</si>
  <si>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</si>
  <si>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</si>
  <si>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</si>
  <si>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</si>
  <si>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</si>
  <si>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</si>
  <si>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</si>
  <si>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</si>
  <si>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</si>
  <si>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</si>
  <si>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</si>
  <si>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</si>
  <si>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</si>
  <si>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</si>
  <si>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</si>
  <si>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</si>
  <si>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</si>
  <si>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</si>
  <si>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</si>
  <si>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</si>
  <si>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</si>
  <si>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</si>
  <si>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</si>
  <si>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</si>
  <si>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</si>
  <si>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</si>
  <si>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</si>
  <si>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</si>
  <si>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</si>
  <si>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</si>
  <si>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</si>
  <si>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</si>
  <si>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</si>
  <si>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</si>
  <si>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</si>
  <si>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</si>
  <si>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</si>
  <si>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</si>
  <si>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</si>
  <si>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</si>
  <si>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</si>
  <si>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</si>
  <si>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</si>
  <si>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</si>
  <si>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</si>
  <si>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</si>
  <si>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</si>
  <si>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</si>
  <si>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</si>
  <si>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</si>
  <si>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</si>
  <si>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</si>
  <si>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</si>
  <si>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</si>
  <si>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</si>
  <si>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</si>
  <si>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</si>
  <si>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</si>
  <si>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</si>
  <si>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</si>
  <si>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</si>
  <si>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</si>
  <si>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</si>
  <si>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</si>
  <si>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</si>
  <si>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</si>
  <si>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</si>
  <si>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</si>
  <si>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</si>
  <si>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</si>
  <si>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</si>
  <si>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</si>
  <si>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</si>
  <si>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</si>
  <si>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</si>
  <si>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</si>
  <si>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</si>
  <si>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70바2211</t>
  </si>
  <si>
    <t>88</t>
  </si>
  <si>
    <t>송도버스8D3</t>
  </si>
  <si>
    <t>70바2213</t>
  </si>
  <si>
    <t>송도버스8C1</t>
  </si>
  <si>
    <t>70바2216</t>
  </si>
  <si>
    <t>70바2217</t>
  </si>
  <si>
    <t>70바2221</t>
  </si>
  <si>
    <t>송도버스8B3</t>
  </si>
  <si>
    <t>70바2222</t>
  </si>
  <si>
    <t>송도버스8C14</t>
  </si>
  <si>
    <t>70바2223</t>
  </si>
  <si>
    <t>송도버스8C10</t>
  </si>
  <si>
    <t>70바2232</t>
  </si>
  <si>
    <t>70바2234</t>
  </si>
  <si>
    <t>70바2235</t>
  </si>
  <si>
    <t>송도버스8C6</t>
  </si>
  <si>
    <t>70바2238</t>
  </si>
  <si>
    <t>NEW</t>
  </si>
  <si>
    <t>new</t>
  </si>
  <si>
    <t>70바2240</t>
  </si>
  <si>
    <t>송도버스8D1</t>
  </si>
  <si>
    <t>70바2241</t>
  </si>
  <si>
    <t>70바2242</t>
  </si>
  <si>
    <t>70바2246</t>
  </si>
  <si>
    <t>송도버스8C9</t>
  </si>
  <si>
    <t>70바2247</t>
  </si>
  <si>
    <t>송도버스8D5</t>
  </si>
  <si>
    <t>70바2251</t>
  </si>
  <si>
    <t>송도버스8C7</t>
  </si>
  <si>
    <t>70바2253</t>
  </si>
  <si>
    <t>송도버스8B1</t>
  </si>
  <si>
    <t>70바2255</t>
  </si>
  <si>
    <t>송도버스8A2</t>
  </si>
  <si>
    <t>70바2256</t>
  </si>
  <si>
    <t>70바2264</t>
  </si>
  <si>
    <t>송도버스8D4</t>
  </si>
  <si>
    <t>70바2265</t>
  </si>
  <si>
    <t>송도버스8C2</t>
  </si>
  <si>
    <t>70바2271</t>
  </si>
  <si>
    <t>70바2276</t>
  </si>
  <si>
    <t>송도버스8C12</t>
  </si>
  <si>
    <t>70바2282</t>
  </si>
  <si>
    <t>송도버스8D2</t>
  </si>
  <si>
    <t>70바2287</t>
  </si>
  <si>
    <t>송도버스8C13</t>
  </si>
  <si>
    <t>70바2289</t>
  </si>
  <si>
    <t>송도버스8C3</t>
  </si>
  <si>
    <t>70바2291</t>
  </si>
  <si>
    <t>송도버스8B2</t>
  </si>
  <si>
    <t>70바2293</t>
  </si>
  <si>
    <t>송도버스8A1</t>
  </si>
  <si>
    <t>70바2295</t>
  </si>
  <si>
    <t>송도버스8C11</t>
  </si>
  <si>
    <t>70바2296</t>
  </si>
  <si>
    <t>70바2307</t>
  </si>
  <si>
    <t>송도버스8B4</t>
  </si>
  <si>
    <t>70바2308</t>
  </si>
  <si>
    <t>70바2309</t>
  </si>
  <si>
    <t>송도버스8C5</t>
  </si>
  <si>
    <t>70바2313</t>
  </si>
  <si>
    <t>송도버스8F1</t>
  </si>
  <si>
    <t>70바2317</t>
  </si>
  <si>
    <t>송도버스8F2</t>
  </si>
  <si>
    <t>70바2319</t>
  </si>
  <si>
    <t>송도버스8C4</t>
  </si>
  <si>
    <t>75아1107</t>
  </si>
  <si>
    <t>송도버스8C8</t>
  </si>
  <si>
    <t>강성아</t>
  </si>
  <si>
    <t>5214622</t>
  </si>
  <si>
    <t>강용현</t>
  </si>
  <si>
    <t>5213188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</si>
  <si>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</si>
  <si>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</si>
  <si>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</si>
  <si>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</si>
  <si>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</si>
  <si>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</si>
  <si>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</si>
  <si>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</si>
  <si>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</si>
  <si>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</si>
  <si>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</si>
  <si>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</si>
  <si>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김강성</t>
  </si>
  <si>
    <t>5211932</t>
  </si>
  <si>
    <t>김광식</t>
  </si>
  <si>
    <t>5219997</t>
  </si>
  <si>
    <t>김기성</t>
  </si>
  <si>
    <t>5217862</t>
  </si>
  <si>
    <t>김동균</t>
  </si>
  <si>
    <t>5217185</t>
  </si>
  <si>
    <t>김득환</t>
  </si>
  <si>
    <t>5212388</t>
  </si>
  <si>
    <t>김상돈</t>
  </si>
  <si>
    <t>5216276</t>
  </si>
  <si>
    <t>김상민</t>
  </si>
  <si>
    <t>5219244</t>
  </si>
  <si>
    <t>김상훈</t>
  </si>
  <si>
    <t>5214795</t>
  </si>
  <si>
    <t>김선일</t>
  </si>
  <si>
    <t>5217741</t>
  </si>
  <si>
    <t>김성태</t>
  </si>
  <si>
    <t>5214501</t>
  </si>
  <si>
    <t>김세훈</t>
  </si>
  <si>
    <t>5219620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</si>
  <si>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</si>
  <si>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</si>
  <si>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</si>
  <si>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</si>
  <si>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</si>
  <si>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</si>
  <si>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</si>
  <si>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</si>
  <si>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</si>
  <si>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</si>
  <si>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</si>
  <si>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</si>
  <si>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</si>
  <si>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</si>
  <si>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</si>
  <si>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</si>
  <si>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</si>
  <si>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</si>
  <si>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</si>
  <si>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</si>
  <si>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</si>
  <si>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</si>
  <si>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</si>
  <si>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</si>
  <si>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</si>
  <si>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</si>
  <si>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</si>
  <si>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</si>
  <si>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</si>
  <si>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</si>
  <si>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</si>
  <si>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</si>
  <si>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</si>
  <si>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</si>
  <si>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김현식B</t>
  </si>
  <si>
    <t>5218333</t>
  </si>
  <si>
    <t>김형규</t>
  </si>
  <si>
    <t>5217145</t>
  </si>
  <si>
    <t>김형석</t>
  </si>
  <si>
    <t>5217976</t>
  </si>
  <si>
    <t>김환석</t>
  </si>
  <si>
    <t>5217641</t>
  </si>
  <si>
    <t>김희수</t>
  </si>
  <si>
    <t>5218943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</si>
  <si>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</si>
  <si>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</si>
  <si>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</si>
  <si>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</si>
  <si>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</si>
  <si>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</si>
  <si>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</si>
  <si>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</si>
  <si>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박달수</t>
  </si>
  <si>
    <t>5214695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</si>
  <si>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</si>
  <si>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</si>
  <si>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</si>
  <si>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</si>
  <si>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</si>
  <si>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</si>
  <si>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</si>
  <si>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</si>
  <si>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</si>
  <si>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</si>
  <si>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</si>
  <si>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</si>
  <si>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</si>
  <si>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</si>
  <si>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</si>
  <si>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</si>
  <si>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박청일</t>
  </si>
  <si>
    <t>5216063</t>
  </si>
  <si>
    <t>박해숙</t>
  </si>
  <si>
    <t>5217149</t>
  </si>
  <si>
    <t>박환우</t>
  </si>
  <si>
    <t>5212713</t>
  </si>
  <si>
    <t>박훈</t>
  </si>
  <si>
    <t>5215772</t>
  </si>
  <si>
    <t>방수남</t>
  </si>
  <si>
    <t>5211335</t>
  </si>
  <si>
    <t>배성호</t>
  </si>
  <si>
    <t>5215850</t>
  </si>
  <si>
    <t>서대원</t>
  </si>
  <si>
    <t>521699</t>
  </si>
  <si>
    <t>서은석</t>
  </si>
  <si>
    <t>5219352</t>
  </si>
  <si>
    <t>서재덕</t>
  </si>
  <si>
    <t>5218477</t>
  </si>
  <si>
    <t>서정식</t>
  </si>
  <si>
    <t>5218049</t>
  </si>
  <si>
    <t>서현국</t>
  </si>
  <si>
    <t>5213375</t>
  </si>
  <si>
    <t>70바2224</t>
  </si>
  <si>
    <t>석승우</t>
  </si>
  <si>
    <t>5215079</t>
  </si>
  <si>
    <t>손형주</t>
  </si>
  <si>
    <t>5214718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</si>
  <si>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</si>
  <si>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</si>
  <si>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</si>
  <si>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</si>
  <si>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</si>
  <si>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</si>
  <si>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</si>
  <si>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</si>
  <si>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양기면</t>
  </si>
  <si>
    <t>5214586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</si>
  <si>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</si>
  <si>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</si>
  <si>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</si>
  <si>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</si>
  <si>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</si>
  <si>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</si>
  <si>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</si>
  <si>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</si>
  <si>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</si>
  <si>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</si>
  <si>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</si>
  <si>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</si>
  <si>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</si>
  <si>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</si>
  <si>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윤영권</t>
  </si>
  <si>
    <t>5216862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</si>
  <si>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</si>
  <si>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</si>
  <si>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</si>
  <si>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</si>
  <si>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</si>
  <si>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</si>
  <si>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</si>
  <si>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</si>
  <si>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이상운</t>
  </si>
  <si>
    <t>5211881</t>
  </si>
  <si>
    <t>이영복</t>
  </si>
  <si>
    <t>5212037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</si>
  <si>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</si>
  <si>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</si>
  <si>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</si>
  <si>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</si>
  <si>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</si>
  <si>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</si>
  <si>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</si>
  <si>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</si>
  <si>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</si>
  <si>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</si>
  <si>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</si>
  <si>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이학용</t>
  </si>
  <si>
    <t>5216917</t>
  </si>
  <si>
    <t>이흥민</t>
  </si>
  <si>
    <t>5214800</t>
  </si>
  <si>
    <t>이희영</t>
  </si>
  <si>
    <t>5214121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</si>
  <si>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</si>
  <si>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</si>
  <si>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</si>
  <si>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</si>
  <si>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</si>
  <si>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</si>
  <si>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</si>
  <si>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</si>
  <si>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장도현</t>
  </si>
  <si>
    <t>5219199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</si>
  <si>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</si>
  <si>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</si>
  <si>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</si>
  <si>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</si>
  <si>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</si>
  <si>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</si>
  <si>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</si>
  <si>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</si>
  <si>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</si>
  <si>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</si>
  <si>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정명조</t>
  </si>
  <si>
    <t>5218046</t>
  </si>
  <si>
    <t>정웅태</t>
  </si>
  <si>
    <t>5218497</t>
  </si>
  <si>
    <t>정지홍</t>
  </si>
  <si>
    <t>5218774</t>
  </si>
  <si>
    <t>정태교</t>
  </si>
  <si>
    <t>5213234</t>
  </si>
  <si>
    <t>정희섭</t>
  </si>
  <si>
    <t>5211360</t>
  </si>
  <si>
    <t>조남흥</t>
  </si>
  <si>
    <t>5211194</t>
  </si>
  <si>
    <t>조성연</t>
  </si>
  <si>
    <t>5219009</t>
  </si>
  <si>
    <t>조완기</t>
  </si>
  <si>
    <t>5219924</t>
  </si>
  <si>
    <t>조의호</t>
  </si>
  <si>
    <t>5215251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</si>
  <si>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</si>
  <si>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</si>
  <si>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</si>
  <si>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</si>
  <si>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</si>
  <si>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</si>
  <si>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</si>
  <si>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</si>
  <si>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주일</t>
  </si>
  <si>
    <t>5217447</t>
  </si>
  <si>
    <t>지종학</t>
  </si>
  <si>
    <t>5215125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</si>
  <si>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</si>
  <si>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</si>
  <si>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</si>
  <si>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</si>
  <si>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</si>
  <si>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</si>
  <si>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</si>
  <si>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</si>
  <si>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최선철</t>
  </si>
  <si>
    <t>5212703</t>
  </si>
  <si>
    <t>최송식</t>
  </si>
  <si>
    <t>5218548</t>
  </si>
  <si>
    <t>최종섭</t>
  </si>
  <si>
    <t>5218</t>
  </si>
  <si>
    <t>최창열</t>
  </si>
  <si>
    <t>5212900</t>
  </si>
  <si>
    <t>최창윤</t>
  </si>
  <si>
    <t>5218732</t>
  </si>
  <si>
    <t>최한묵</t>
  </si>
  <si>
    <t>5214456</t>
  </si>
  <si>
    <t>추경도</t>
  </si>
  <si>
    <t>5217287</t>
  </si>
  <si>
    <t>하경화</t>
  </si>
  <si>
    <t>5217601</t>
  </si>
  <si>
    <t>한상해</t>
  </si>
  <si>
    <t>5218795</t>
  </si>
  <si>
    <t>한종수</t>
  </si>
  <si>
    <t>5214671</t>
  </si>
  <si>
    <t>한태규</t>
  </si>
  <si>
    <t>5217296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</si>
  <si>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</si>
  <si>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</si>
  <si>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</si>
  <si>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</si>
  <si>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</si>
  <si>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</si>
  <si>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</si>
  <si>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</si>
  <si>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</si>
  <si>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</si>
  <si>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</si>
  <si>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</si>
  <si>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황보명구</t>
  </si>
  <si>
    <t>521239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</si>
  <si>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</si>
  <si>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</si>
  <si>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</si>
  <si>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</si>
  <si>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</si>
  <si>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</si>
  <si>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</si>
  <si>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</si>
  <si>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</si>
  <si>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</si>
  <si>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</si>
  <si>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</si>
  <si>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</si>
  <si>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</si>
  <si>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</si>
  <si>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</si>
  <si>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</si>
  <si>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</si>
  <si>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</si>
  <si>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</si>
  <si>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</si>
  <si>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</si>
  <si>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</si>
  <si>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</si>
  <si>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</si>
  <si>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</si>
  <si>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</si>
  <si>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</si>
  <si>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</si>
  <si>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</si>
  <si>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</si>
  <si>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</si>
  <si>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</si>
  <si>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</si>
  <si>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</si>
  <si>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</si>
  <si>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</si>
  <si>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</si>
  <si>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</si>
  <si>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</si>
  <si>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</si>
  <si>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</si>
  <si>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</si>
  <si>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</si>
  <si>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</si>
  <si>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</si>
  <si>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</si>
  <si>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</si>
  <si>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</si>
  <si>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</si>
  <si>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</si>
  <si>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</si>
  <si>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</si>
  <si>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</si>
  <si>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</si>
  <si>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</si>
  <si>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</si>
  <si>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</si>
  <si>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</si>
  <si>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</si>
  <si>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</si>
  <si>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</si>
  <si>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</si>
  <si>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</si>
  <si>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</si>
  <si>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</si>
  <si>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</si>
  <si>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</si>
  <si>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</si>
  <si>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</si>
  <si>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</si>
  <si>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</si>
  <si>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</si>
  <si>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</si>
  <si>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</si>
  <si>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</si>
  <si>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</si>
  <si>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</si>
  <si>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</si>
  <si>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</si>
  <si>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</si>
  <si>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</si>
  <si>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</si>
  <si>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</si>
  <si>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</si>
  <si>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</si>
  <si>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</si>
  <si>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</si>
  <si>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</si>
  <si>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</si>
  <si>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</si>
  <si>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</si>
  <si>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</si>
  <si>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</si>
  <si>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</si>
  <si>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</si>
  <si>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</si>
  <si>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</si>
  <si>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</si>
  <si>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</si>
  <si>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</si>
  <si>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</si>
  <si>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</si>
  <si>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</si>
  <si>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</si>
  <si>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</si>
  <si>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</si>
  <si>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</si>
  <si>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</si>
  <si>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</si>
  <si>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</si>
  <si>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</si>
  <si>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</si>
  <si>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</si>
  <si>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</si>
  <si>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</si>
  <si>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</si>
  <si>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</si>
  <si>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</si>
  <si>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</si>
  <si>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</si>
  <si>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</si>
  <si>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</si>
  <si>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</si>
  <si>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</si>
  <si>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</si>
  <si>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</si>
  <si>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</si>
  <si>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</si>
  <si>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</si>
  <si>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</si>
  <si>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</si>
  <si>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</si>
  <si>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</si>
  <si>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</si>
  <si>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</si>
  <si>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</si>
  <si>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</si>
  <si>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</si>
  <si>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</si>
  <si>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</si>
  <si>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</si>
  <si>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</si>
  <si>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</si>
  <si>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</si>
  <si>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</si>
  <si>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</si>
  <si>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</si>
  <si>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</si>
  <si>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</si>
  <si>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</si>
  <si>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</si>
  <si>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</si>
  <si>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</si>
  <si>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</si>
  <si>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</si>
  <si>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</si>
  <si>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</si>
  <si>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</si>
  <si>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</si>
  <si>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</si>
  <si>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</si>
  <si>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</si>
  <si>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</si>
  <si>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</si>
  <si>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</si>
  <si>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</si>
  <si>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</si>
  <si>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</si>
  <si>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</si>
  <si>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</si>
  <si>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</si>
  <si>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</si>
  <si>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</si>
  <si>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</si>
  <si>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</si>
  <si>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</si>
  <si>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</si>
  <si>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</si>
  <si>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</si>
  <si>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</si>
  <si>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</si>
  <si>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</si>
  <si>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</si>
  <si>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</si>
  <si>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</si>
  <si>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</si>
  <si>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</si>
  <si>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</si>
  <si>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</si>
  <si>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</si>
  <si>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</si>
  <si>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</si>
  <si>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</si>
  <si>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</si>
  <si>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</si>
  <si>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</si>
  <si>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</si>
  <si>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</si>
  <si>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</si>
  <si>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</si>
  <si>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</si>
  <si>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</si>
  <si>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</si>
  <si>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</si>
  <si>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</si>
  <si>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</si>
  <si>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</si>
  <si>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</si>
  <si>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</si>
  <si>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</si>
  <si>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</si>
  <si>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</si>
  <si>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</si>
  <si>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4530745307</t>
  </si>
  <si>
    <t>송도버스45307C3</t>
  </si>
  <si>
    <t>송도버스45307B4</t>
  </si>
  <si>
    <t>송도버스45307B2</t>
  </si>
  <si>
    <t>송도버스45307B3</t>
  </si>
  <si>
    <t>송도버스45307C5</t>
  </si>
  <si>
    <t>송도버스45307C6</t>
  </si>
  <si>
    <t>송도버스45307D1</t>
  </si>
  <si>
    <t>송도버스45307C2</t>
  </si>
  <si>
    <t>송도버스45307D2</t>
  </si>
  <si>
    <t>송도버스45307A1</t>
  </si>
  <si>
    <t>송도버스45307A4</t>
  </si>
  <si>
    <t>송도버스45307A3</t>
  </si>
  <si>
    <t>송도버스45307A2</t>
  </si>
  <si>
    <t>송도버스45307F1</t>
  </si>
  <si>
    <t>송도버스45307C1</t>
  </si>
  <si>
    <t>송도버스45307A6</t>
  </si>
  <si>
    <t>송도버스45307A5</t>
  </si>
  <si>
    <t>송도버스45307F2</t>
  </si>
  <si>
    <t>송도버스45307B1</t>
  </si>
  <si>
    <t>송도버스45307S1</t>
  </si>
  <si>
    <t>송도버스45307C4</t>
  </si>
  <si>
    <t>송도버스8D8</t>
  </si>
  <si>
    <t>송도버스8D11</t>
  </si>
  <si>
    <t>송도버스8D7</t>
  </si>
  <si>
    <t>송도버스8F3</t>
  </si>
  <si>
    <t>송도버스8D10</t>
  </si>
  <si>
    <t>송도버스8D13</t>
  </si>
  <si>
    <t>송도버스8D12</t>
  </si>
  <si>
    <t>송도버스8D14</t>
  </si>
  <si>
    <t>송도버스8D6</t>
  </si>
  <si>
    <t>송도버스8D15</t>
  </si>
  <si>
    <t>송도버스8D9</t>
  </si>
  <si>
    <t>송도버스8F4</t>
  </si>
  <si>
    <t>52146222815.878</t>
  </si>
  <si>
    <t>5213188271.783</t>
  </si>
  <si>
    <t>5218055454.369</t>
  </si>
  <si>
    <t>52172653158</t>
  </si>
  <si>
    <t>52192102710.223</t>
  </si>
  <si>
    <t>52194102582.174</t>
  </si>
  <si>
    <t>52138553050.561</t>
  </si>
  <si>
    <t>52168822295.274</t>
  </si>
  <si>
    <t>52119322276.009</t>
  </si>
  <si>
    <t>52199972726.603</t>
  </si>
  <si>
    <t>52178621134.687</t>
  </si>
  <si>
    <t>52171851348.582</t>
  </si>
  <si>
    <t>5212388943.859</t>
  </si>
  <si>
    <t>52162762120.009</t>
  </si>
  <si>
    <t>52192442564.551</t>
  </si>
  <si>
    <t>52147953077.942</t>
  </si>
  <si>
    <t>52177413229.03</t>
  </si>
  <si>
    <t>52145013106.611</t>
  </si>
  <si>
    <t>5219620286.19</t>
  </si>
  <si>
    <t>52151542610.108</t>
  </si>
  <si>
    <t>52179831664.153</t>
  </si>
  <si>
    <t>52179172892.3</t>
  </si>
  <si>
    <t>52170962872.438</t>
  </si>
  <si>
    <t>5219490465.233</t>
  </si>
  <si>
    <t>52157203020.884</t>
  </si>
  <si>
    <t>52124043034.503</t>
  </si>
  <si>
    <t>5219292750.441</t>
  </si>
  <si>
    <t>5211778285.774</t>
  </si>
  <si>
    <t>5219415136.391</t>
  </si>
  <si>
    <t>52132152623.833</t>
  </si>
  <si>
    <t>52172532109.059</t>
  </si>
  <si>
    <t>5213625298.187</t>
  </si>
  <si>
    <t>52165182960.74</t>
  </si>
  <si>
    <t>52150102715.006</t>
  </si>
  <si>
    <t>5215392869.675</t>
  </si>
  <si>
    <t>52172182395.566</t>
  </si>
  <si>
    <t>5218333313.156</t>
  </si>
  <si>
    <t>52171452952.099</t>
  </si>
  <si>
    <t>52179762605.835</t>
  </si>
  <si>
    <t>52176412838.934</t>
  </si>
  <si>
    <t>52189431948.414</t>
  </si>
  <si>
    <t>52131213032.947</t>
  </si>
  <si>
    <t>52135752673.845</t>
  </si>
  <si>
    <t>52130742542.65</t>
  </si>
  <si>
    <t>52130691592.584</t>
  </si>
  <si>
    <t>52146952548.742</t>
  </si>
  <si>
    <t>52125332853.961</t>
  </si>
  <si>
    <t>52128311492.477</t>
  </si>
  <si>
    <t>52140602430.741</t>
  </si>
  <si>
    <t>521672340.034</t>
  </si>
  <si>
    <t>52131113040.452</t>
  </si>
  <si>
    <t>52122421317.169</t>
  </si>
  <si>
    <t>52155351480.784</t>
  </si>
  <si>
    <t>52183312477.007</t>
  </si>
  <si>
    <t>52160632336.031</t>
  </si>
  <si>
    <t>52171492435.061</t>
  </si>
  <si>
    <t>52127132856.281</t>
  </si>
  <si>
    <t>52157722546.106</t>
  </si>
  <si>
    <t>52113352170.275</t>
  </si>
  <si>
    <t>52158502423.624</t>
  </si>
  <si>
    <t>521699413.119</t>
  </si>
  <si>
    <t>52193521065.417</t>
  </si>
  <si>
    <t>52184772107.218</t>
  </si>
  <si>
    <t>52180491572.652</t>
  </si>
  <si>
    <t>52133751661.236</t>
  </si>
  <si>
    <t>5215079328.698</t>
  </si>
  <si>
    <t>5214718251.164</t>
  </si>
  <si>
    <t>5217897440.13</t>
  </si>
  <si>
    <t>5219391869.822</t>
  </si>
  <si>
    <t>52191892837.772</t>
  </si>
  <si>
    <t>52149202235.38</t>
  </si>
  <si>
    <t>52145862442.376</t>
  </si>
  <si>
    <t>52150273036.048</t>
  </si>
  <si>
    <t>52125982869.625</t>
  </si>
  <si>
    <t>52178002593.566</t>
  </si>
  <si>
    <t>52199332469.898</t>
  </si>
  <si>
    <t>52181992408.777</t>
  </si>
  <si>
    <t>5218628291.146</t>
  </si>
  <si>
    <t>52158862888.996</t>
  </si>
  <si>
    <t>52168622714.206</t>
  </si>
  <si>
    <t>5212740300.05</t>
  </si>
  <si>
    <t>52137482562.585</t>
  </si>
  <si>
    <t>5218511310.771</t>
  </si>
  <si>
    <t>52161851583.72</t>
  </si>
  <si>
    <t>52118812443.504</t>
  </si>
  <si>
    <t>52120371920.881</t>
  </si>
  <si>
    <t>52151522875.192</t>
  </si>
  <si>
    <t>5218114222.765</t>
  </si>
  <si>
    <t>52172902813.495</t>
  </si>
  <si>
    <t>52180042575.047</t>
  </si>
  <si>
    <t>5218949797.62</t>
  </si>
  <si>
    <t>이종협</t>
  </si>
  <si>
    <t>5211047</t>
  </si>
  <si>
    <t>5211047198.859</t>
  </si>
  <si>
    <t>52145202891.568</t>
  </si>
  <si>
    <t>52169172537.335</t>
  </si>
  <si>
    <t>52148002680.355</t>
  </si>
  <si>
    <t>52141211873.206</t>
  </si>
  <si>
    <t>52165113342.059</t>
  </si>
  <si>
    <t>52185912594.76</t>
  </si>
  <si>
    <t>52155653114.023</t>
  </si>
  <si>
    <t>5215062284.956</t>
  </si>
  <si>
    <t>52191992197.974</t>
  </si>
  <si>
    <t>5214313042.166</t>
  </si>
  <si>
    <t>52185323309.031</t>
  </si>
  <si>
    <t>52168022546.188</t>
  </si>
  <si>
    <t>5211635529.956</t>
  </si>
  <si>
    <t>521303239.129</t>
  </si>
  <si>
    <t>5218046339.743</t>
  </si>
  <si>
    <t>52184971779.343</t>
  </si>
  <si>
    <t>52187742562.194</t>
  </si>
  <si>
    <t>52132342609.861</t>
  </si>
  <si>
    <t>52113602454.169</t>
  </si>
  <si>
    <t>52111942817.605</t>
  </si>
  <si>
    <t>52190092437.131</t>
  </si>
  <si>
    <t>52199242732.553</t>
  </si>
  <si>
    <t>52152512258.189</t>
  </si>
  <si>
    <t>521411291.257</t>
  </si>
  <si>
    <t>5211213268.962</t>
  </si>
  <si>
    <t>52156031655.578</t>
  </si>
  <si>
    <t>52153642505.891</t>
  </si>
  <si>
    <t>5217447333.024</t>
  </si>
  <si>
    <t>주형선</t>
  </si>
  <si>
    <t>5218287</t>
  </si>
  <si>
    <t>5218287965.324</t>
  </si>
  <si>
    <t>5215125990.485</t>
  </si>
  <si>
    <t>52114622099.993</t>
  </si>
  <si>
    <t>52167163285.837</t>
  </si>
  <si>
    <t>5219772638.61</t>
  </si>
  <si>
    <t>521233065.302</t>
  </si>
  <si>
    <t>5212703194.272</t>
  </si>
  <si>
    <t>5218548479.008</t>
  </si>
  <si>
    <t>52182677.915</t>
  </si>
  <si>
    <t>52129002657.281</t>
  </si>
  <si>
    <t>52187322501.348</t>
  </si>
  <si>
    <t>52144562260.721</t>
  </si>
  <si>
    <t>5217287406.615</t>
  </si>
  <si>
    <t>52176012677.409</t>
  </si>
  <si>
    <t>52187952170.61</t>
  </si>
  <si>
    <t>52146712208.591</t>
  </si>
  <si>
    <t>5217296163.607</t>
  </si>
  <si>
    <t>52182622348.674</t>
  </si>
  <si>
    <t>5215696229.187</t>
  </si>
  <si>
    <t>52167922768.625</t>
  </si>
  <si>
    <t>52122412824.586</t>
  </si>
  <si>
    <t>52161192895.449</t>
  </si>
  <si>
    <t>52188173229.192</t>
  </si>
  <si>
    <t>521239454.782</t>
  </si>
  <si>
    <t>5211587371.769</t>
  </si>
  <si>
    <t>52121892057.817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</si>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</sst>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0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62" fillId="18" borderId="0" xfId="0" applyFont="1" applyFill="1">
      <alignment vertical="center"/>
    </xf>
    <xf numFmtId="49" fontId="62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CDCFB460-EE1E-428D-8D7C-24988E6F167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58-4DAD-A47A-2C6B2CD899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1.8094563791853695</c:v>
                </c:pt>
                <c:pt idx="1">
                  <c:v>2.1869516418022958</c:v>
                </c:pt>
                <c:pt idx="2">
                  <c:v>2.1170612036187832</c:v>
                </c:pt>
                <c:pt idx="3">
                  <c:v>2.0718807292445893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9.3333333333333338E-2</c:v>
                </c:pt>
                <c:pt idx="1">
                  <c:v>8.666666666666667E-2</c:v>
                </c:pt>
                <c:pt idx="2">
                  <c:v>0.2</c:v>
                </c:pt>
                <c:pt idx="3">
                  <c:v>0.2</c:v>
                </c:pt>
                <c:pt idx="4">
                  <c:v>0.28666666666666668</c:v>
                </c:pt>
                <c:pt idx="5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종합!$M$62:$N$62</c:f>
              <c:numCache>
                <c:formatCode>0%</c:formatCode>
                <c:ptCount val="2"/>
                <c:pt idx="0">
                  <c:v>5.1724137931034482E-2</c:v>
                </c:pt>
                <c:pt idx="1">
                  <c:v>0.18478260869565216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종합!$M$61:$N$61</c:f>
              <c:numCache>
                <c:formatCode>0%</c:formatCode>
                <c:ptCount val="2"/>
                <c:pt idx="0">
                  <c:v>0.22413793103448276</c:v>
                </c:pt>
                <c:pt idx="1">
                  <c:v>0.32608695652173914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종합!$M$60:$N$60</c:f>
              <c:numCache>
                <c:formatCode>0%</c:formatCode>
                <c:ptCount val="2"/>
                <c:pt idx="0">
                  <c:v>0.20689655172413793</c:v>
                </c:pt>
                <c:pt idx="1">
                  <c:v>0.19565217391304349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종합!$M$59:$N$59</c:f>
              <c:numCache>
                <c:formatCode>0%</c:formatCode>
                <c:ptCount val="2"/>
                <c:pt idx="0">
                  <c:v>0.18965517241379309</c:v>
                </c:pt>
                <c:pt idx="1">
                  <c:v>0.20652173913043478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종합!$M$58:$N$58</c:f>
              <c:numCache>
                <c:formatCode>0%</c:formatCode>
                <c:ptCount val="2"/>
                <c:pt idx="0">
                  <c:v>0.20689655172413793</c:v>
                </c:pt>
                <c:pt idx="1">
                  <c:v>1.0869565217391304E-2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종합!$M$57:$N$57</c:f>
              <c:numCache>
                <c:formatCode>0%</c:formatCode>
                <c:ptCount val="2"/>
                <c:pt idx="0">
                  <c:v>0.1206896551724138</c:v>
                </c:pt>
                <c:pt idx="1">
                  <c:v>7.6086956521739135E-2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종합!$M$55:$N$55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123265</xdr:colOff>
      <xdr:row>8</xdr:row>
      <xdr:rowOff>324970</xdr:rowOff>
    </xdr:from>
    <xdr:to>
      <xdr:col>3</xdr:col>
      <xdr:colOff>89648</xdr:colOff>
      <xdr:row>12</xdr:row>
      <xdr:rowOff>224117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54206" y="2510117"/>
          <a:ext cx="840442" cy="16472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638735</xdr:colOff>
      <xdr:row>8</xdr:row>
      <xdr:rowOff>862853</xdr:rowOff>
    </xdr:from>
    <xdr:to>
      <xdr:col>2</xdr:col>
      <xdr:colOff>739592</xdr:colOff>
      <xdr:row>10</xdr:row>
      <xdr:rowOff>179295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39588" y="30480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571501</xdr:colOff>
      <xdr:row>8</xdr:row>
      <xdr:rowOff>201705</xdr:rowOff>
    </xdr:from>
    <xdr:to>
      <xdr:col>4</xdr:col>
      <xdr:colOff>437029</xdr:colOff>
      <xdr:row>8</xdr:row>
      <xdr:rowOff>470647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76501" y="2386852"/>
          <a:ext cx="739587" cy="268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7</xdr:row>
      <xdr:rowOff>78440</xdr:rowOff>
    </xdr:from>
    <xdr:to>
      <xdr:col>4</xdr:col>
      <xdr:colOff>728386</xdr:colOff>
      <xdr:row>8</xdr:row>
      <xdr:rowOff>425823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476500" y="212911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824754</xdr:colOff>
      <xdr:row>8</xdr:row>
      <xdr:rowOff>555811</xdr:rowOff>
    </xdr:from>
    <xdr:to>
      <xdr:col>5</xdr:col>
      <xdr:colOff>683558</xdr:colOff>
      <xdr:row>8</xdr:row>
      <xdr:rowOff>773206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0C80CD2-0B87-4FA6-B610-22A5E3CEA8EA}"/>
            </a:ext>
          </a:extLst>
        </xdr:cNvPr>
        <xdr:cNvCxnSpPr/>
      </xdr:nvCxnSpPr>
      <xdr:spPr>
        <a:xfrm>
          <a:off x="3603813" y="2740958"/>
          <a:ext cx="732863" cy="21739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746312</xdr:colOff>
      <xdr:row>8</xdr:row>
      <xdr:rowOff>253252</xdr:rowOff>
    </xdr:from>
    <xdr:to>
      <xdr:col>6</xdr:col>
      <xdr:colOff>29140</xdr:colOff>
      <xdr:row>8</xdr:row>
      <xdr:rowOff>735106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6C951449-C53C-43D5-88FA-03FDFD60BF47}"/>
            </a:ext>
          </a:extLst>
        </xdr:cNvPr>
        <xdr:cNvSpPr txBox="1"/>
      </xdr:nvSpPr>
      <xdr:spPr>
        <a:xfrm>
          <a:off x="3525371" y="243839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5B3E84-F463-4622-9721-50330379E0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1104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31" t="s">
        <v>39</v>
      </c>
      <c r="D4" s="331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1103</v>
      </c>
      <c r="C5" s="332" t="s">
        <v>721</v>
      </c>
      <c r="D5" s="332"/>
      <c r="E5" s="63">
        <f>SUMIFS(숨김!BE:BE, 숨김!BD:BD, 종합!C5)</f>
        <v>2</v>
      </c>
      <c r="F5" s="64">
        <f>SUMIFS(숨김!BF:BF, 숨김!BD:BD, 종합!C5)</f>
        <v>61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0"/>
      <c r="P9" s="330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송도버스</v>
      </c>
      <c r="K10" s="206" t="s">
        <v>103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1.8094563791853695</v>
      </c>
      <c r="K11" s="202"/>
      <c r="M11" s="2"/>
      <c r="Y11" s="256"/>
      <c r="Z11" s="282"/>
      <c r="AA11" s="283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2.1869516418022958</v>
      </c>
      <c r="K12" s="292">
        <f>J12/J11-1</f>
        <v>0.20862357720216362</v>
      </c>
      <c r="M12" s="283"/>
      <c r="Y12" s="256"/>
      <c r="Z12" s="282"/>
      <c r="AA12" s="283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2.1170612036187832</v>
      </c>
      <c r="K13" s="292">
        <f>J13/J12-1</f>
        <v>-3.195792574815004E-2</v>
      </c>
      <c r="M13" s="283"/>
      <c r="Y13" s="256"/>
      <c r="Z13" s="282"/>
      <c r="AA13" s="283"/>
      <c r="AB13" s="39"/>
    </row>
    <row r="14" spans="1:28" ht="23.25" customHeight="1">
      <c r="G14" s="6"/>
      <c r="H14" s="259">
        <v>4</v>
      </c>
      <c r="I14" s="194">
        <v>2.33</v>
      </c>
      <c r="J14" s="201">
        <f>SUMIFS(숨김!BB:BB, 숨김!AU:AU, H14, 숨김!AT:AT, "합계", 숨김!AS:AS, 종합!$C$5)</f>
        <v>2.0718807292445893</v>
      </c>
      <c r="K14" s="292">
        <f>J14/J13-1</f>
        <v>-2.1341128115221708E-2</v>
      </c>
      <c r="M14" s="283"/>
      <c r="Y14" s="256"/>
      <c r="Z14" s="282"/>
      <c r="AA14" s="283"/>
      <c r="AB14" s="39"/>
    </row>
    <row r="15" spans="1:28" ht="23.25" customHeight="1">
      <c r="G15" s="6"/>
      <c r="H15" s="295" t="s">
        <v>719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0.14502938732204496</v>
      </c>
      <c r="K15" s="197">
        <f ca="1">J15-I15</f>
        <v>-1.4174592777457695E-2</v>
      </c>
      <c r="M15" s="283"/>
      <c r="Y15" s="256"/>
      <c r="Z15" s="282"/>
      <c r="AA15" s="283"/>
      <c r="AB15" s="39"/>
    </row>
    <row r="16" spans="1:28" ht="23.25" customHeight="1">
      <c r="H16" s="198" t="s">
        <v>121</v>
      </c>
      <c r="I16" s="199"/>
      <c r="J16" s="333" t="str">
        <f>SUMIFS(숨김!J:J,숨김!F:F,종합!C5)&amp;"위/(32개사)"</f>
        <v>20위/(32개사)</v>
      </c>
      <c r="K16" s="334"/>
      <c r="M16" s="283"/>
      <c r="X16" s="2"/>
      <c r="Y16" s="2"/>
      <c r="AB16" s="39"/>
    </row>
    <row r="17" spans="2:28" ht="9" customHeight="1">
      <c r="M17" s="283"/>
      <c r="X17" s="2"/>
      <c r="Y17" s="2"/>
      <c r="AB17" s="283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3"/>
      <c r="X18" s="2"/>
      <c r="Y18" s="2"/>
      <c r="AB18" s="283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3"/>
      <c r="X19" s="2"/>
      <c r="Y19" s="2"/>
      <c r="AB19" s="283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3"/>
      <c r="N20" s="284" t="str">
        <f>C5</f>
        <v>송도버스</v>
      </c>
      <c r="Y20" s="2"/>
    </row>
    <row r="21" spans="2:28" ht="22.5" customHeight="1">
      <c r="B21" s="293" t="str">
        <f>C5</f>
        <v>송도버스</v>
      </c>
      <c r="C21" s="69">
        <v>4</v>
      </c>
      <c r="D21" s="70">
        <f>SUMIFS(숨김!AV:AV,숨김!$AS:$AS,종합!$N$20,숨김!$AT:$AT,"합계",숨김!AU:AU,종합!C21)</f>
        <v>1.7329068772259273E-2</v>
      </c>
      <c r="E21" s="70">
        <f>SUMIFS(숨김!AW:AW,숨김!$AS:$AS,종합!$N$20,숨김!$AT:$AT,"합계",숨김!AV:AV,종합!D21)</f>
        <v>0.34899401728350155</v>
      </c>
      <c r="F21" s="70">
        <f>SUMIFS(숨김!AX:AX,숨김!$AS:$AS,종합!$N$20,숨김!$AT:$AT,"합계",숨김!AW:AW,종합!E21)</f>
        <v>0.20065665338515842</v>
      </c>
      <c r="G21" s="71">
        <f>SUMIFS(숨김!AY:AY,숨김!$AS:$AS,종합!$N$20,숨김!$AT:$AT,"합계",숨김!AX:AX,종합!F21)</f>
        <v>12.143616666666665</v>
      </c>
      <c r="H21" s="72">
        <f>SUMIFS(숨김!AZ:AZ,숨김!$AS:$AS,종합!$N$20,숨김!$AT:$AT,"합계",숨김!AY:AY,종합!G21)</f>
        <v>0.15435127183473724</v>
      </c>
      <c r="I21" s="72">
        <f>SUMIFS(숨김!BA:BA,숨김!$AS:$AS,종합!$N$20,숨김!$AT:$AT,"합계",숨김!AZ:AZ,종합!H21)</f>
        <v>20.678968066470478</v>
      </c>
      <c r="J21" s="73">
        <f>SUMIFS(숨김!BB:BB, 숨김!AU:AU, C21, 숨김!AT:AT, "합계", 숨김!AS:AS, 종합!$C$5)</f>
        <v>2.0718807292445893</v>
      </c>
      <c r="K21" s="74" t="str">
        <f>J27</f>
        <v>C</v>
      </c>
      <c r="M21" s="283"/>
      <c r="N21" s="39" t="str">
        <f>INDEX(숨김!L3:U36,MATCH(종합!C5,숨김!L3:L36,0),10)</f>
        <v>C</v>
      </c>
      <c r="O21" s="39">
        <f>VALUE(INDEX(숨김!L3:U36,MATCH(종합!C5,숨김!L3:L36,0),3))</f>
        <v>150</v>
      </c>
      <c r="Y21" s="2"/>
    </row>
    <row r="22" spans="2:28" ht="22.5" customHeight="1">
      <c r="B22" s="53" t="s">
        <v>119</v>
      </c>
      <c r="C22" s="53"/>
      <c r="D22" s="67">
        <f t="shared" ref="D22:I22" si="0">D21/D20-1</f>
        <v>-4.9277001307302948E-2</v>
      </c>
      <c r="E22" s="67">
        <f t="shared" si="0"/>
        <v>9.4694975790063918E-3</v>
      </c>
      <c r="F22" s="67">
        <f t="shared" si="0"/>
        <v>5.1321095070099076E-2</v>
      </c>
      <c r="G22" s="67">
        <f t="shared" si="0"/>
        <v>6.7057870254125129E-2</v>
      </c>
      <c r="H22" s="67">
        <f t="shared" si="0"/>
        <v>-0.68728071692591419</v>
      </c>
      <c r="I22" s="67">
        <f t="shared" si="0"/>
        <v>0.64979795647611116</v>
      </c>
      <c r="J22" s="67">
        <f>J21/J20-1</f>
        <v>-0.11078080289931791</v>
      </c>
      <c r="K22" s="68" t="str">
        <f>J16</f>
        <v>20위/(32개사)</v>
      </c>
      <c r="M22" s="2"/>
      <c r="N22" s="285">
        <f>SUMIFS(숨김!O:O,숨김!L:L,종합!$N$20)</f>
        <v>9.3333333333333338E-2</v>
      </c>
      <c r="O22" s="39">
        <f>N22*$O$21</f>
        <v>14</v>
      </c>
      <c r="X22" s="2"/>
      <c r="Y22" s="2"/>
    </row>
    <row r="23" spans="2:28" ht="22.5" customHeight="1">
      <c r="M23" s="2"/>
      <c r="N23" s="285">
        <f>SUMIFS(숨김!P:P,숨김!L:L,종합!$N$20)</f>
        <v>8.666666666666667E-2</v>
      </c>
      <c r="O23" s="39">
        <f t="shared" ref="O23:O27" si="1">N23*$O$21</f>
        <v>13</v>
      </c>
      <c r="X23" s="2"/>
      <c r="Y23" s="2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5">
        <f>SUMIFS(숨김!Q:Q,숨김!L:L,종합!$N$20)</f>
        <v>0.2</v>
      </c>
      <c r="O24" s="39">
        <f t="shared" si="1"/>
        <v>30</v>
      </c>
      <c r="X24" s="2"/>
      <c r="Y24" s="2"/>
    </row>
    <row r="25" spans="2:28" ht="22.5" customHeight="1">
      <c r="B25" s="60"/>
      <c r="C25" s="60"/>
      <c r="M25" s="2"/>
      <c r="N25" s="285">
        <f>SUMIFS(숨김!R:R,숨김!L:L,종합!$N$20)</f>
        <v>0.2</v>
      </c>
      <c r="O25" s="39">
        <f t="shared" si="1"/>
        <v>30</v>
      </c>
      <c r="X25" s="2"/>
      <c r="Y25" s="2"/>
    </row>
    <row r="26" spans="2:28" ht="22.5" customHeight="1" thickBot="1">
      <c r="H26" s="207" t="s">
        <v>101</v>
      </c>
      <c r="I26" s="208" t="s">
        <v>102</v>
      </c>
      <c r="J26" s="209" t="str">
        <f>J10</f>
        <v>송도버스</v>
      </c>
      <c r="K26" s="210" t="s">
        <v>129</v>
      </c>
      <c r="M26" s="2"/>
      <c r="N26" s="285">
        <f>SUMIFS(숨김!S:S,숨김!L:L,종합!$N$20)</f>
        <v>0.28666666666666668</v>
      </c>
      <c r="O26" s="39">
        <f t="shared" si="1"/>
        <v>43</v>
      </c>
      <c r="X26" s="2"/>
      <c r="Y26" s="2"/>
    </row>
    <row r="27" spans="2:28" ht="22.5" customHeight="1" thickTop="1">
      <c r="H27" s="215" t="s">
        <v>123</v>
      </c>
      <c r="I27" s="216" t="str">
        <f>숨김!U36</f>
        <v>C</v>
      </c>
      <c r="J27" s="217" t="str">
        <f>INDEX(숨김!L3:U36,MATCH(종합!C5,숨김!L3:L36,0),10)</f>
        <v>C</v>
      </c>
      <c r="K27" s="218"/>
      <c r="M27" s="2"/>
      <c r="N27" s="285">
        <f>SUMIFS(숨김!T:T,숨김!L:L,종합!$N$20)</f>
        <v>0.13333333333333333</v>
      </c>
      <c r="O27" s="39">
        <f t="shared" si="1"/>
        <v>20</v>
      </c>
      <c r="X27" s="2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213" t="str">
        <f>ROUND(N22*100,0)&amp;"%("&amp;O22&amp;"명)"</f>
        <v>9%(14명)</v>
      </c>
      <c r="K28" s="214">
        <f t="shared" ref="K28:K33" si="2">N22-I28</f>
        <v>-4.8727272727272716E-2</v>
      </c>
      <c r="M28" s="2"/>
      <c r="X28" s="2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9%(13명)</v>
      </c>
      <c r="K29" s="188">
        <f t="shared" si="2"/>
        <v>-4.303030303030303E-2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20%(30명)</v>
      </c>
      <c r="K30" s="188">
        <f t="shared" si="2"/>
        <v>-7.272727272727264E-3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20%(30명)</v>
      </c>
      <c r="K31" s="188">
        <f t="shared" si="2"/>
        <v>-3.9515151515151503E-2</v>
      </c>
      <c r="L31" s="4"/>
      <c r="M31" s="2"/>
      <c r="X31" s="2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29%(43명)</v>
      </c>
      <c r="K32" s="188">
        <f t="shared" si="2"/>
        <v>0.11575757575757578</v>
      </c>
      <c r="L32" s="4"/>
      <c r="M32" s="2"/>
      <c r="X32" s="2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13%(20명)</v>
      </c>
      <c r="K33" s="193">
        <f t="shared" si="2"/>
        <v>2.2787878787878788E-2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2"/>
      <c r="Z36" s="39"/>
      <c r="AA36" s="39"/>
      <c r="AB36" s="39"/>
    </row>
    <row r="37" spans="2:28" ht="22.5" customHeight="1">
      <c r="B37" s="294" t="str">
        <f>C5</f>
        <v>송도버스</v>
      </c>
      <c r="C37" s="77">
        <v>1</v>
      </c>
      <c r="D37" s="78">
        <f>SUMIFS(숨김!AV:AV,숨김!$AS:$AS,종합!$N$20,숨김!$AT:$AT,"합계",숨김!$AU:$AU,종합!$C37)</f>
        <v>4.1766808348811919E-2</v>
      </c>
      <c r="E37" s="78">
        <f>SUMIFS(숨김!AW:AW,숨김!$AS:$AS,종합!$N$20,숨김!$AT:$AT,"합계",숨김!$AU:$AU,종합!$C37)</f>
        <v>0.42461929765650197</v>
      </c>
      <c r="F37" s="78">
        <f>SUMIFS(숨김!AX:AX,숨김!$AS:$AS,종합!$N$20,숨김!$AT:$AT,"합계",숨김!$AU:$AU,종합!$C37)</f>
        <v>0.20088566674542882</v>
      </c>
      <c r="G37" s="79">
        <f>SUMIFS(숨김!AY:AY,숨김!$AS:$AS,종합!$N$20,숨김!$AT:$AT,"합계",숨김!$AU:$AU,종합!$C37)</f>
        <v>15.209259259259261</v>
      </c>
      <c r="H37" s="80">
        <f>SUMIFS(숨김!AZ:AZ,숨김!$AS:$AS,종합!$N$20,숨김!$AT:$AT,"합계",숨김!$AU:$AU,종합!$C37)</f>
        <v>2.6181550899179609</v>
      </c>
      <c r="I37" s="80">
        <f>SUMIFS(숨김!BA:BA,숨김!$AS:$AS,종합!$N$20,숨김!$AT:$AT,"합계",숨김!$AU:$AU,종합!$C37)</f>
        <v>48.267172410737871</v>
      </c>
      <c r="J37" s="81">
        <f>J11</f>
        <v>1.8094563791853695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3" t="str">
        <f>$C$5</f>
        <v>송도버스</v>
      </c>
      <c r="C38" s="69">
        <v>2</v>
      </c>
      <c r="D38" s="70">
        <f>SUMIFS(숨김!AV:AV,숨김!$AS:$AS,종합!$N$20,숨김!$AT:$AT,"합계",숨김!$AU:$AU,종합!$C38)</f>
        <v>4.4630843925192148E-2</v>
      </c>
      <c r="E38" s="70">
        <f>SUMIFS(숨김!AW:AW,숨김!$AS:$AS,종합!$N$20,숨김!$AT:$AT,"합계",숨김!$AU:$AU,종합!$C38)</f>
        <v>0.33851092620155682</v>
      </c>
      <c r="F38" s="70">
        <f>SUMIFS(숨김!AX:AX,숨김!$AS:$AS,종합!$N$20,숨김!$AT:$AT,"합계",숨김!$AU:$AU,종합!$C38)</f>
        <v>0.18069849436465302</v>
      </c>
      <c r="G38" s="71">
        <f>SUMIFS(숨김!AY:AY,숨김!$AS:$AS,종합!$N$20,숨김!$AT:$AT,"합계",숨김!$AU:$AU,종합!$C38)</f>
        <v>10.818526315789475</v>
      </c>
      <c r="H38" s="72">
        <f>SUMIFS(숨김!AZ:AZ,숨김!$AS:$AS,종합!$N$20,숨김!$AT:$AT,"합계",숨김!$AU:$AU,종합!$C38)</f>
        <v>0.17445281716979544</v>
      </c>
      <c r="I38" s="72">
        <f>SUMIFS(숨김!BA:BA,숨김!$AS:$AS,종합!$N$20,숨김!$AT:$AT,"합계",숨김!$AU:$AU,종합!$C38)</f>
        <v>13.993512998627562</v>
      </c>
      <c r="J38" s="73">
        <f>J12</f>
        <v>2.1869516418022958</v>
      </c>
      <c r="K38" s="74" t="s">
        <v>722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293" t="str">
        <f>$C$5</f>
        <v>송도버스</v>
      </c>
      <c r="C39" s="69">
        <v>3</v>
      </c>
      <c r="D39" s="70">
        <f>SUMIFS(숨김!AV:AV,숨김!$AS:$AS,종합!$N$20,숨김!$AT:$AT,"합계",숨김!$AU:$AU,종합!$C39)</f>
        <v>1.7744729756250573E-2</v>
      </c>
      <c r="E39" s="70">
        <f>SUMIFS(숨김!AW:AW,숨김!$AS:$AS,종합!$N$20,숨김!$AT:$AT,"합계",숨김!$AU:$AU,종합!$C39)</f>
        <v>0.348754506094135</v>
      </c>
      <c r="F39" s="70">
        <f>SUMIFS(숨김!AX:AX,숨김!$AS:$AS,종합!$N$20,숨김!$AT:$AT,"합계",숨김!$AU:$AU,종합!$C39)</f>
        <v>0.19196288360838792</v>
      </c>
      <c r="G39" s="71">
        <f>SUMIFS(숨김!AY:AY,숨김!$AS:$AS,종합!$N$20,숨김!$AT:$AT,"합계",숨김!$AU:$AU,종합!$C39)</f>
        <v>11.776934426229511</v>
      </c>
      <c r="H39" s="72">
        <f>SUMIFS(숨김!AZ:AZ,숨김!$AS:$AS,종합!$N$20,숨김!$AT:$AT,"합계",숨김!$AU:$AU,종합!$C39)</f>
        <v>0.17606186335137766</v>
      </c>
      <c r="I39" s="72">
        <f>SUMIFS(숨김!BA:BA,숨김!$AS:$AS,종합!$N$20,숨김!$AT:$AT,"합계",숨김!$AU:$AU,종합!$C39)</f>
        <v>19.928493144251544</v>
      </c>
      <c r="J39" s="73">
        <f>J13</f>
        <v>2.1170612036187832</v>
      </c>
      <c r="K39" s="74" t="s">
        <v>72</v>
      </c>
      <c r="M39" s="2"/>
      <c r="N39" s="39">
        <f>SUMIFS(숨김!$C$4:$C$9,숨김!$B$4:$B$9,종합!K39)</f>
        <v>3</v>
      </c>
      <c r="X39" s="2"/>
      <c r="Z39" s="39"/>
      <c r="AA39" s="39"/>
      <c r="AB39" s="39"/>
    </row>
    <row r="40" spans="2:28" ht="22.5" customHeight="1">
      <c r="B40" s="293" t="str">
        <f>$C$5</f>
        <v>송도버스</v>
      </c>
      <c r="C40" s="69">
        <v>4</v>
      </c>
      <c r="D40" s="70">
        <f>SUMIFS(숨김!AV:AV,숨김!$AS:$AS,종합!$N$20,숨김!$AT:$AT,"합계",숨김!$AU:$AU,종합!$C40)</f>
        <v>1.7329068772259273E-2</v>
      </c>
      <c r="E40" s="70">
        <f>SUMIFS(숨김!AW:AW,숨김!$AS:$AS,종합!$N$20,숨김!$AT:$AT,"합계",숨김!$AU:$AU,종합!$C40)</f>
        <v>0.34899401728350155</v>
      </c>
      <c r="F40" s="70">
        <f>SUMIFS(숨김!AX:AX,숨김!$AS:$AS,종합!$N$20,숨김!$AT:$AT,"합계",숨김!$AU:$AU,종합!$C40)</f>
        <v>0.20065665338515842</v>
      </c>
      <c r="G40" s="71">
        <f>SUMIFS(숨김!AY:AY,숨김!$AS:$AS,종합!$N$20,숨김!$AT:$AT,"합계",숨김!$AU:$AU,종합!$C40)</f>
        <v>12.143616666666665</v>
      </c>
      <c r="H40" s="72">
        <f>SUMIFS(숨김!AZ:AZ,숨김!$AS:$AS,종합!$N$20,숨김!$AT:$AT,"합계",숨김!$AU:$AU,종합!$C40)</f>
        <v>0.15435127183473724</v>
      </c>
      <c r="I40" s="72">
        <f>SUMIFS(숨김!BA:BA,숨김!$AS:$AS,종합!$N$20,숨김!$AT:$AT,"합계",숨김!$AU:$AU,종합!$C40)</f>
        <v>20.678968066470478</v>
      </c>
      <c r="J40" s="73">
        <f>J14</f>
        <v>2.0718807292445893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-2.3424475306246029E-2</v>
      </c>
      <c r="E41" s="67" cm="1">
        <f t="array" aca="1" ref="E41" ca="1">(INDIRECT(ADDRESS(ROW()-1,COLUMN()))/INDIRECT(ADDRESS(ROW()-2,COLUMN())))-1</f>
        <v>6.8676156201941119E-4</v>
      </c>
      <c r="F41" s="67" cm="1">
        <f t="array" aca="1" ref="F41" ca="1">(INDIRECT(ADDRESS(ROW()-1,COLUMN()))/INDIRECT(ADDRESS(ROW()-2,COLUMN())))-1</f>
        <v>4.5288805905344454E-2</v>
      </c>
      <c r="G41" s="67" cm="1">
        <f t="array" aca="1" ref="G41" ca="1">(INDIRECT(ADDRESS(ROW()-1,COLUMN()))/INDIRECT(ADDRESS(ROW()-2,COLUMN())))-1</f>
        <v>3.1135627249522679E-2</v>
      </c>
      <c r="H41" s="67" cm="1">
        <f t="array" aca="1" ref="H41" ca="1">(INDIRECT(ADDRESS(ROW()-1,COLUMN()))/INDIRECT(ADDRESS(ROW()-2,COLUMN())))-1</f>
        <v>-0.12331228980185927</v>
      </c>
      <c r="I41" s="67" cm="1">
        <f t="array" aca="1" ref="I41" ca="1">(INDIRECT(ADDRESS(ROW()-1,COLUMN()))/INDIRECT(ADDRESS(ROW()-2,COLUMN())))-1</f>
        <v>3.765838775599617E-2</v>
      </c>
      <c r="J41" s="67" cm="1">
        <f t="array" aca="1" ref="J41" ca="1">(INDIRECT(ADDRESS(ROW()-1,COLUMN()))/INDIRECT(ADDRESS(ROW()-2,COLUMN())))-1</f>
        <v>-2.1341128115221708E-2</v>
      </c>
      <c r="K41" s="75" t="str" cm="1">
        <f t="array" aca="1" ref="K41" ca="1">_xlfn.IFS(N41=0,"등급유지",N41&gt;0,N41&amp;"등급 상승",N41&lt;0,N41&amp;"등급 하락")</f>
        <v>등급유지</v>
      </c>
      <c r="M41" s="286"/>
      <c r="N41" s="39" cm="1">
        <f t="array" aca="1" ref="N41" ca="1">(INDIRECT(ADDRESS(ROW()-1,COLUMN()))-INDIRECT(ADDRESS(ROW()-2,COLUMN())))</f>
        <v>0</v>
      </c>
      <c r="O41" s="39" t="s">
        <v>331</v>
      </c>
      <c r="X41" s="257"/>
      <c r="Z41" s="287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6"/>
      <c r="X42" s="257"/>
      <c r="Z42" s="287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6"/>
      <c r="X43" s="257"/>
      <c r="Z43" s="287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6"/>
      <c r="X44" s="257"/>
      <c r="Z44" s="287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6"/>
      <c r="N45" s="257"/>
      <c r="P45" s="287"/>
      <c r="AA45" s="40"/>
    </row>
    <row r="46" spans="2:28" ht="25.5" customHeight="1">
      <c r="B46" s="48"/>
      <c r="C46" s="48"/>
      <c r="D46" s="49"/>
      <c r="M46" s="286"/>
      <c r="N46" s="257"/>
      <c r="P46" s="287"/>
      <c r="AA46" s="40"/>
    </row>
    <row r="47" spans="2:28" ht="25.5" customHeight="1">
      <c r="B47" s="48"/>
      <c r="C47" s="48"/>
      <c r="D47" s="49"/>
      <c r="M47" s="286"/>
      <c r="N47" s="257"/>
      <c r="P47" s="287"/>
      <c r="AA47" s="40"/>
    </row>
    <row r="48" spans="2:28" ht="25.5" customHeight="1">
      <c r="B48" s="48"/>
      <c r="C48" s="48"/>
      <c r="D48" s="49"/>
      <c r="M48" s="286"/>
      <c r="N48" s="257"/>
      <c r="P48" s="287"/>
      <c r="AA48" s="40"/>
    </row>
    <row r="49" spans="2:27" ht="25.5" customHeight="1">
      <c r="B49" s="48"/>
      <c r="C49" s="48"/>
      <c r="D49" s="49"/>
      <c r="M49" s="286"/>
      <c r="N49" s="257"/>
      <c r="P49" s="287"/>
      <c r="AA49" s="40"/>
    </row>
    <row r="50" spans="2:27" ht="25.5" customHeight="1">
      <c r="B50" s="48"/>
      <c r="C50" s="48"/>
      <c r="D50" s="49"/>
      <c r="M50" s="286"/>
      <c r="N50" s="257"/>
      <c r="P50" s="287"/>
      <c r="AA50" s="40"/>
    </row>
    <row r="51" spans="2:27" ht="25.5" customHeight="1">
      <c r="B51" s="48"/>
      <c r="C51" s="48"/>
      <c r="D51" s="49"/>
      <c r="M51" s="286"/>
      <c r="N51" s="257"/>
      <c r="P51" s="287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6"/>
      <c r="N52" s="257"/>
      <c r="P52" s="287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6"/>
      <c r="N53" s="257"/>
      <c r="P53" s="287"/>
      <c r="AA53" s="40"/>
    </row>
    <row r="54" spans="2:27" ht="25.5" customHeight="1" thickBot="1">
      <c r="B54" s="219" t="s">
        <v>101</v>
      </c>
      <c r="C54" s="220" t="str">
        <f>IFERROR(INDEX(숨김!$W$3:$AQ$440,MATCH(종합!$C$5&amp;1,숨김!$AQ$3:$AQ$440,0),2),"")</f>
        <v>16-1</v>
      </c>
      <c r="D54" s="220" t="str">
        <f>IFERROR(INDEX(숨김!$W$3:$AQ$440,MATCH(종합!$C$5&amp;2,숨김!$AQ$3:$AQ$440,0),2),"")</f>
        <v>8</v>
      </c>
      <c r="E54" s="220" t="str">
        <f>IFERROR(INDEX(숨김!$W$3:$AQ$440,MATCH(종합!$C$5&amp;3,숨김!$AQ$3:$AQ$440,0),2),"")</f>
        <v/>
      </c>
      <c r="F54" s="220" t="str">
        <f>IFERROR(INDEX(숨김!$W$3:$AQ$440,MATCH(종합!$C$5&amp;4,숨김!$AQ$3:$AQ$440,0),2),"")</f>
        <v/>
      </c>
      <c r="G54" s="220" t="str">
        <f>IFERROR(INDEX(숨김!$W$3:$AQ$440,MATCH(종합!$C$5&amp;5,숨김!$AQ$3:$AQ$440,0),2),"")</f>
        <v/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88">
        <v>1</v>
      </c>
      <c r="N54" s="289">
        <v>2</v>
      </c>
      <c r="O54" s="289">
        <v>3</v>
      </c>
      <c r="P54" s="288">
        <v>4</v>
      </c>
      <c r="Q54" s="289">
        <v>5</v>
      </c>
      <c r="R54" s="289">
        <v>6</v>
      </c>
      <c r="S54" s="288">
        <v>7</v>
      </c>
      <c r="T54" s="289">
        <v>8</v>
      </c>
      <c r="U54" s="290"/>
      <c r="AA54" s="40"/>
    </row>
    <row r="55" spans="2:27" ht="25.5" customHeight="1" thickTop="1">
      <c r="B55" s="224" t="s">
        <v>123</v>
      </c>
      <c r="C55" s="225" t="str">
        <f>IFERROR(INDEX(숨김!$W$3:$AO$1740,MATCH(종합!$C$5&amp;종합!C$54,숨김!$AN$3:$AN$1740,0),15),"")</f>
        <v>B</v>
      </c>
      <c r="D55" s="226" t="str">
        <f>IFERROR(INDEX(숨김!$W$3:$AO$1740,MATCH(종합!$C$5&amp;종합!D$54,숨김!$AN$3:$AN$1740,0),15),"")</f>
        <v>C</v>
      </c>
      <c r="E55" s="226" t="str">
        <f>IFERROR(INDEX(숨김!$W$3:$AO$1740,MATCH(종합!$C$5&amp;종합!E$54,숨김!$AN$3:$AN$1740,0),15),"")</f>
        <v/>
      </c>
      <c r="F55" s="226" t="str">
        <f>IFERROR(INDEX(숨김!$W$3:$AO$1740,MATCH(종합!$C$5&amp;종합!F$54,숨김!$AN$3:$AN$1740,0),15),"")</f>
        <v/>
      </c>
      <c r="G55" s="226" t="str">
        <f>IFERROR(INDEX(숨김!$W$3:$AO$1740,MATCH(종합!$C$5&amp;종합!G$54,숨김!$AN$3:$AN$1740,0),15),"")</f>
        <v/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88" t="str">
        <f>C54</f>
        <v>16-1</v>
      </c>
      <c r="N55" s="288" t="str">
        <f t="shared" ref="N55:U55" si="4">D54</f>
        <v>8</v>
      </c>
      <c r="O55" s="288" t="str">
        <f t="shared" si="4"/>
        <v/>
      </c>
      <c r="P55" s="288" t="str">
        <f t="shared" si="4"/>
        <v/>
      </c>
      <c r="Q55" s="288" t="str">
        <f t="shared" ref="Q55" si="5">G54</f>
        <v/>
      </c>
      <c r="R55" s="288" t="str">
        <f t="shared" ref="R55" si="6">H54</f>
        <v/>
      </c>
      <c r="S55" s="288" t="str">
        <f t="shared" ref="S55" si="7">I54</f>
        <v/>
      </c>
      <c r="T55" s="288" t="str">
        <f t="shared" ref="T55" si="8">J54</f>
        <v/>
      </c>
      <c r="U55" s="286" t="str">
        <f t="shared" si="4"/>
        <v/>
      </c>
      <c r="AA55" s="40"/>
    </row>
    <row r="56" spans="2:27" ht="25.5" customHeight="1">
      <c r="B56" s="222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12%(7명)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8%(7명)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/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/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6"/>
      <c r="N56" s="257"/>
      <c r="P56" s="287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21%(12명)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1%(1명)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/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/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1">
        <f>SUMIFS(숨김!$AC:$AC,숨김!$W:$W,종합!$C$5,숨김!$X:$X,종합!C$54)/SUMIFS(숨김!$AA:$AA,숨김!$W:$W,종합!$C$5,숨김!$X:$X,종합!C$54)</f>
        <v>0.1206896551724138</v>
      </c>
      <c r="N57" s="291">
        <f>SUMIFS(숨김!$AC:$AC,숨김!$W:$W,종합!$C$5,숨김!$X:$X,종합!D$54)/SUMIFS(숨김!$AA:$AA,숨김!$W:$W,종합!$C$5,숨김!$X:$X,종합!D$54)</f>
        <v>7.6086956521739135E-2</v>
      </c>
      <c r="O57" s="291" t="e">
        <f>SUMIFS(숨김!$AC:$AC,숨김!$W:$W,종합!$C$5,숨김!$X:$X,종합!E$54)/SUMIFS(숨김!$AA:$AA,숨김!$W:$W,종합!$C$5,숨김!$X:$X,종합!E$54)</f>
        <v>#DIV/0!</v>
      </c>
      <c r="P57" s="291" t="e">
        <f>SUMIFS(숨김!$AC:$AC,숨김!$W:$W,종합!$C$5,숨김!$X:$X,종합!F$54)/SUMIFS(숨김!$AA:$AA,숨김!$W:$W,종합!$C$5,숨김!$X:$X,종합!F$54)</f>
        <v>#DIV/0!</v>
      </c>
      <c r="Q57" s="291" t="e">
        <f>SUMIFS(숨김!$AC:$AC,숨김!$W:$W,종합!$C$5,숨김!$X:$X,종합!G$54)/SUMIFS(숨김!$AA:$AA,숨김!$W:$W,종합!$C$5,숨김!$X:$X,종합!G$54)</f>
        <v>#DIV/0!</v>
      </c>
      <c r="R57" s="291" t="e">
        <f>SUMIFS(숨김!$AC:$AC,숨김!$W:$W,종합!$C$5,숨김!$X:$X,종합!H$54)/SUMIFS(숨김!$AA:$AA,숨김!$W:$W,종합!$C$5,숨김!$X:$X,종합!H$54)</f>
        <v>#DIV/0!</v>
      </c>
      <c r="S57" s="291" t="e">
        <f>SUMIFS(숨김!$AC:$AC,숨김!$W:$W,종합!$C$5,숨김!$X:$X,종합!I$54)/SUMIFS(숨김!$AA:$AA,숨김!$W:$W,종합!$C$5,숨김!$X:$X,종합!I$54)</f>
        <v>#DIV/0!</v>
      </c>
      <c r="T57" s="291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19%(11명)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21%(19명)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/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/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1">
        <f>SUMIFS(숨김!$AD:$AD,숨김!$W:$W,종합!$C$5,숨김!$X:$X,종합!C$54)/SUMIFS(숨김!$AA:$AA,숨김!$W:$W,종합!$C$5,숨김!$X:$X,종합!C$54)</f>
        <v>0.20689655172413793</v>
      </c>
      <c r="N58" s="291">
        <f>SUMIFS(숨김!$AD:$AD,숨김!$W:$W,종합!$C$5,숨김!$X:$X,종합!D$54)/SUMIFS(숨김!$AA:$AA,숨김!$W:$W,종합!$C$5,숨김!$X:$X,종합!D$54)</f>
        <v>1.0869565217391304E-2</v>
      </c>
      <c r="O58" s="291" t="e">
        <f>SUMIFS(숨김!$AD:$AD,숨김!$W:$W,종합!$C$5,숨김!$X:$X,종합!E$54)/SUMIFS(숨김!$AA:$AA,숨김!$W:$W,종합!$C$5,숨김!$X:$X,종합!E$54)</f>
        <v>#DIV/0!</v>
      </c>
      <c r="P58" s="291" t="e">
        <f>SUMIFS(숨김!$AD:$AD,숨김!$W:$W,종합!$C$5,숨김!$X:$X,종합!F$54)/SUMIFS(숨김!$AA:$AA,숨김!$W:$W,종합!$C$5,숨김!$X:$X,종합!F$54)</f>
        <v>#DIV/0!</v>
      </c>
      <c r="Q58" s="291" t="e">
        <f>SUMIFS(숨김!$AD:$AD,숨김!$W:$W,종합!$C$5,숨김!$X:$X,종합!G$54)/SUMIFS(숨김!$AA:$AA,숨김!$W:$W,종합!$C$5,숨김!$X:$X,종합!G$54)</f>
        <v>#DIV/0!</v>
      </c>
      <c r="R58" s="291" t="e">
        <f>SUMIFS(숨김!$AD:$AD,숨김!$W:$W,종합!$C$5,숨김!$X:$X,종합!H$54)/SUMIFS(숨김!$AA:$AA,숨김!$W:$W,종합!$C$5,숨김!$X:$X,종합!H$54)</f>
        <v>#DIV/0!</v>
      </c>
      <c r="S58" s="291" t="e">
        <f>SUMIFS(숨김!$AD:$AD,숨김!$W:$W,종합!$C$5,숨김!$X:$X,종합!I$54)/SUMIFS(숨김!$AA:$AA,숨김!$W:$W,종합!$C$5,숨김!$X:$X,종합!I$54)</f>
        <v>#DIV/0!</v>
      </c>
      <c r="T58" s="291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21%(12명)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20%(18명)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/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/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1">
        <f>SUMIFS(숨김!$AE:$AE,숨김!$W:$W,종합!$C$5,숨김!$X:$X,종합!C$54)/SUMIFS(숨김!$AA:$AA,숨김!$W:$W,종합!$C$5,숨김!$X:$X,종합!C$54)</f>
        <v>0.18965517241379309</v>
      </c>
      <c r="N59" s="291">
        <f>SUMIFS(숨김!$AE:$AE,숨김!$W:$W,종합!$C$5,숨김!$X:$X,종합!D$54)/SUMIFS(숨김!$AA:$AA,숨김!$W:$W,종합!$C$5,숨김!$X:$X,종합!D$54)</f>
        <v>0.20652173913043478</v>
      </c>
      <c r="O59" s="291" t="e">
        <f>SUMIFS(숨김!$AE:$AE,숨김!$W:$W,종합!$C$5,숨김!$X:$X,종합!E$54)/SUMIFS(숨김!$AA:$AA,숨김!$W:$W,종합!$C$5,숨김!$X:$X,종합!E$54)</f>
        <v>#DIV/0!</v>
      </c>
      <c r="P59" s="291" t="e">
        <f>SUMIFS(숨김!$AE:$AE,숨김!$W:$W,종합!$C$5,숨김!$X:$X,종합!F$54)/SUMIFS(숨김!$AA:$AA,숨김!$W:$W,종합!$C$5,숨김!$X:$X,종합!F$54)</f>
        <v>#DIV/0!</v>
      </c>
      <c r="Q59" s="291" t="e">
        <f>SUMIFS(숨김!$AE:$AE,숨김!$W:$W,종합!$C$5,숨김!$X:$X,종합!G$54)/SUMIFS(숨김!$AA:$AA,숨김!$W:$W,종합!$C$5,숨김!$X:$X,종합!G$54)</f>
        <v>#DIV/0!</v>
      </c>
      <c r="R59" s="291" t="e">
        <f>SUMIFS(숨김!$AE:$AE,숨김!$W:$W,종합!$C$5,숨김!$X:$X,종합!H$54)/SUMIFS(숨김!$AA:$AA,숨김!$W:$W,종합!$C$5,숨김!$X:$X,종합!H$54)</f>
        <v>#DIV/0!</v>
      </c>
      <c r="S59" s="291" t="e">
        <f>SUMIFS(숨김!$AE:$AE,숨김!$W:$W,종합!$C$5,숨김!$X:$X,종합!I$54)/SUMIFS(숨김!$AA:$AA,숨김!$W:$W,종합!$C$5,숨김!$X:$X,종합!I$54)</f>
        <v>#DIV/0!</v>
      </c>
      <c r="T59" s="291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22%(13명)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33%(30명)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/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/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1">
        <f>SUMIFS(숨김!$AF:$AF,숨김!$W:$W,종합!$C$5,숨김!$X:$X,종합!C$54)/SUMIFS(숨김!$AA:$AA,숨김!$W:$W,종합!$C$5,숨김!$X:$X,종합!C$54)</f>
        <v>0.20689655172413793</v>
      </c>
      <c r="N60" s="291">
        <f>SUMIFS(숨김!$AF:$AF,숨김!$W:$W,종합!$C$5,숨김!$X:$X,종합!D$54)/SUMIFS(숨김!$AA:$AA,숨김!$W:$W,종합!$C$5,숨김!$X:$X,종합!D$54)</f>
        <v>0.19565217391304349</v>
      </c>
      <c r="O60" s="291" t="e">
        <f>SUMIFS(숨김!$AF:$AF,숨김!$W:$W,종합!$C$5,숨김!$X:$X,종합!E$54)/SUMIFS(숨김!$AA:$AA,숨김!$W:$W,종합!$C$5,숨김!$X:$X,종합!E$54)</f>
        <v>#DIV/0!</v>
      </c>
      <c r="P60" s="291" t="e">
        <f>SUMIFS(숨김!$AF:$AF,숨김!$W:$W,종합!$C$5,숨김!$X:$X,종합!F$54)/SUMIFS(숨김!$AA:$AA,숨김!$W:$W,종합!$C$5,숨김!$X:$X,종합!F$54)</f>
        <v>#DIV/0!</v>
      </c>
      <c r="Q60" s="291" t="e">
        <f>SUMIFS(숨김!$AF:$AF,숨김!$W:$W,종합!$C$5,숨김!$X:$X,종합!G$54)/SUMIFS(숨김!$AA:$AA,숨김!$W:$W,종합!$C$5,숨김!$X:$X,종합!G$54)</f>
        <v>#DIV/0!</v>
      </c>
      <c r="R60" s="291" t="e">
        <f>SUMIFS(숨김!$AF:$AF,숨김!$W:$W,종합!$C$5,숨김!$X:$X,종합!H$54)/SUMIFS(숨김!$AA:$AA,숨김!$W:$W,종합!$C$5,숨김!$X:$X,종합!H$54)</f>
        <v>#DIV/0!</v>
      </c>
      <c r="S60" s="291" t="e">
        <f>SUMIFS(숨김!$AF:$AF,숨김!$W:$W,종합!$C$5,숨김!$X:$X,종합!I$54)/SUMIFS(숨김!$AA:$AA,숨김!$W:$W,종합!$C$5,숨김!$X:$X,종합!I$54)</f>
        <v>#DIV/0!</v>
      </c>
      <c r="T60" s="291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5%(3명)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18%(17명)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/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/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1">
        <f>SUMIFS(숨김!$AG:$AG,숨김!$W:$W,종합!$C$5,숨김!$X:$X,종합!C$54)/SUMIFS(숨김!$AA:$AA,숨김!$W:$W,종합!$C$5,숨김!$X:$X,종합!C$54)</f>
        <v>0.22413793103448276</v>
      </c>
      <c r="N61" s="291">
        <f>SUMIFS(숨김!$AG:$AG,숨김!$W:$W,종합!$C$5,숨김!$X:$X,종합!D$54)/SUMIFS(숨김!$AA:$AA,숨김!$W:$W,종합!$C$5,숨김!$X:$X,종합!D$54)</f>
        <v>0.32608695652173914</v>
      </c>
      <c r="O61" s="291" t="e">
        <f>SUMIFS(숨김!$AG:$AG,숨김!$W:$W,종합!$C$5,숨김!$X:$X,종합!E$54)/SUMIFS(숨김!$AA:$AA,숨김!$W:$W,종합!$C$5,숨김!$X:$X,종합!E$54)</f>
        <v>#DIV/0!</v>
      </c>
      <c r="P61" s="291" t="e">
        <f>SUMIFS(숨김!$AG:$AG,숨김!$W:$W,종합!$C$5,숨김!$X:$X,종합!F$54)/SUMIFS(숨김!$AA:$AA,숨김!$W:$W,종합!$C$5,숨김!$X:$X,종합!F$54)</f>
        <v>#DIV/0!</v>
      </c>
      <c r="Q61" s="291" t="e">
        <f>SUMIFS(숨김!$AG:$AG,숨김!$W:$W,종합!$C$5,숨김!$X:$X,종합!G$54)/SUMIFS(숨김!$AA:$AA,숨김!$W:$W,종합!$C$5,숨김!$X:$X,종합!G$54)</f>
        <v>#DIV/0!</v>
      </c>
      <c r="R61" s="291" t="e">
        <f>SUMIFS(숨김!$AG:$AG,숨김!$W:$W,종합!$C$5,숨김!$X:$X,종합!H$54)/SUMIFS(숨김!$AA:$AA,숨김!$W:$W,종합!$C$5,숨김!$X:$X,종합!H$54)</f>
        <v>#DIV/0!</v>
      </c>
      <c r="S61" s="291" t="e">
        <f>SUMIFS(숨김!$AG:$AG,숨김!$W:$W,종합!$C$5,숨김!$X:$X,종합!I$54)/SUMIFS(숨김!$AA:$AA,숨김!$W:$W,종합!$C$5,숨김!$X:$X,종합!I$54)</f>
        <v>#DIV/0!</v>
      </c>
      <c r="T61" s="291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1">
        <f>SUMIFS(숨김!$AH:$AH,숨김!$W:$W,종합!$C$5,숨김!$X:$X,종합!C$54)/SUMIFS(숨김!$AA:$AA,숨김!$W:$W,종합!$C$5,숨김!$X:$X,종합!C$54)</f>
        <v>5.1724137931034482E-2</v>
      </c>
      <c r="N62" s="291">
        <f>SUMIFS(숨김!$AH:$AH,숨김!$W:$W,종합!$C$5,숨김!$X:$X,종합!D$54)/SUMIFS(숨김!$AA:$AA,숨김!$W:$W,종합!$C$5,숨김!$X:$X,종합!D$54)</f>
        <v>0.18478260869565216</v>
      </c>
      <c r="O62" s="291" t="e">
        <f>SUMIFS(숨김!$AH:$AH,숨김!$W:$W,종합!$C$5,숨김!$X:$X,종합!E$54)/SUMIFS(숨김!$AA:$AA,숨김!$W:$W,종합!$C$5,숨김!$X:$X,종합!E$54)</f>
        <v>#DIV/0!</v>
      </c>
      <c r="P62" s="291" t="e">
        <f>SUMIFS(숨김!$AH:$AH,숨김!$W:$W,종합!$C$5,숨김!$X:$X,종합!F$54)/SUMIFS(숨김!$AA:$AA,숨김!$W:$W,종합!$C$5,숨김!$X:$X,종합!F$54)</f>
        <v>#DIV/0!</v>
      </c>
      <c r="Q62" s="291" t="e">
        <f>SUMIFS(숨김!$AH:$AH,숨김!$W:$W,종합!$C$5,숨김!$X:$X,종합!G$54)/SUMIFS(숨김!$AA:$AA,숨김!$W:$W,종합!$C$5,숨김!$X:$X,종합!G$54)</f>
        <v>#DIV/0!</v>
      </c>
      <c r="R62" s="291" t="e">
        <f>SUMIFS(숨김!$AH:$AH,숨김!$W:$W,종합!$C$5,숨김!$X:$X,종합!H$54)/SUMIFS(숨김!$AA:$AA,숨김!$W:$W,종합!$C$5,숨김!$X:$X,종합!H$54)</f>
        <v>#DIV/0!</v>
      </c>
      <c r="S62" s="291" t="e">
        <f>SUMIFS(숨김!$AH:$AH,숨김!$W:$W,종합!$C$5,숨김!$X:$X,종합!I$54)/SUMIFS(숨김!$AA:$AA,숨김!$W:$W,종합!$C$5,숨김!$X:$X,종합!I$54)</f>
        <v>#DIV/0!</v>
      </c>
      <c r="T62" s="291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6"/>
      <c r="N63" s="257"/>
      <c r="P63" s="287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6"/>
      <c r="N64" s="257"/>
      <c r="P64" s="287"/>
      <c r="AA64" s="40"/>
    </row>
    <row r="65" spans="2:27" ht="27" customHeight="1">
      <c r="B65" s="87" t="str">
        <f>$M$55</f>
        <v>16-1</v>
      </c>
      <c r="C65" s="66">
        <v>1</v>
      </c>
      <c r="D65" s="88">
        <f>SUMIFS(숨김!AV:AV,숨김!$AU:$AU,종합!$C65,숨김!$AT:$AT,종합!$B65,숨김!$AS:$AS,종합!$C$5)</f>
        <v>4.9640163813918829E-2</v>
      </c>
      <c r="E65" s="88">
        <f>SUMIFS(숨김!AW:AW,숨김!$AU:$AU,종합!$C65,숨김!$AT:$AT,종합!$B65,숨김!$AS:$AS,종합!$C$5)</f>
        <v>0.39110795456163489</v>
      </c>
      <c r="F65" s="88">
        <f>SUMIFS(숨김!AX:AX,숨김!$AU:$AU,종합!$C65,숨김!$AT:$AT,종합!$B65,숨김!$AS:$AS,종합!$C$5)</f>
        <v>0.18186659537150454</v>
      </c>
      <c r="G65" s="89">
        <f>SUMIFS(숨김!AY:AY,숨김!$AU:$AU,종합!$C65,숨김!$AT:$AT,종합!$B65,숨김!$AS:$AS,종합!$C$5)</f>
        <v>14.346052631578949</v>
      </c>
      <c r="H65" s="90">
        <f>SUMIFS(숨김!AZ:AZ,숨김!$AU:$AU,종합!$C65,숨김!$AT:$AT,종합!$B65,숨김!$AS:$AS,종합!$C$5)</f>
        <v>1.599560187649175</v>
      </c>
      <c r="I65" s="90">
        <f>SUMIFS(숨김!BA:BA,숨김!$AU:$AU,종합!$C65,숨김!$AT:$AT,종합!$B65,숨김!$AS:$AS,종합!$C$5)</f>
        <v>49.285583059572772</v>
      </c>
      <c r="J65" s="91">
        <f>SUMIFS(숨김!BB:BB,숨김!$AU:$AU,종합!$C65,숨김!$AT:$AT,종합!$B65,숨김!$AS:$AS,종합!$C$5)</f>
        <v>2.0658605757195008</v>
      </c>
      <c r="K65" s="74"/>
      <c r="M65" s="286"/>
      <c r="N65" s="257"/>
      <c r="P65" s="287"/>
      <c r="AA65" s="40"/>
    </row>
    <row r="66" spans="2:27" ht="20.25" customHeight="1">
      <c r="B66" s="87" t="str">
        <f>$M$55</f>
        <v>16-1</v>
      </c>
      <c r="C66" s="66">
        <v>2</v>
      </c>
      <c r="D66" s="88">
        <f>SUMIFS(숨김!AV:AV,숨김!$AU:$AU,종합!$C66,숨김!$AT:$AT,종합!$B66,숨김!$AS:$AS,종합!$C$5)</f>
        <v>4.0717178473265496E-2</v>
      </c>
      <c r="E66" s="88">
        <f>SUMIFS(숨김!AW:AW,숨김!$AU:$AU,종합!$C66,숨김!$AT:$AT,종합!$B66,숨김!$AS:$AS,종합!$C$5)</f>
        <v>0.31281662423854173</v>
      </c>
      <c r="F66" s="88">
        <f>SUMIFS(숨김!AX:AX,숨김!$AU:$AU,종합!$C66,숨김!$AT:$AT,종합!$B66,숨김!$AS:$AS,종합!$C$5)</f>
        <v>0.16428245436659147</v>
      </c>
      <c r="G66" s="89">
        <f>SUMIFS(숨김!AY:AY,숨김!$AU:$AU,종합!$C66,숨김!$AT:$AT,종합!$B66,숨김!$AS:$AS,종합!$C$5)</f>
        <v>9.9895999999999994</v>
      </c>
      <c r="H66" s="90">
        <f>SUMIFS(숨김!AZ:AZ,숨김!$AU:$AU,종합!$C66,숨김!$AT:$AT,종합!$B66,숨김!$AS:$AS,종합!$C$5)</f>
        <v>4.5420499931214144E-2</v>
      </c>
      <c r="I66" s="90">
        <f>SUMIFS(숨김!BA:BA,숨김!$AU:$AU,종합!$C66,숨김!$AT:$AT,종합!$B66,숨김!$AS:$AS,종합!$C$5)</f>
        <v>13.552778402552283</v>
      </c>
      <c r="J66" s="91">
        <f>SUMIFS(숨김!BB:BB,숨김!$AU:$AU,종합!$C66,숨김!$AT:$AT,종합!$B66,숨김!$AS:$AS,종합!$C$5)</f>
        <v>2.4338046566370237</v>
      </c>
      <c r="K66" s="74"/>
      <c r="M66" s="286"/>
      <c r="N66" s="257"/>
      <c r="P66" s="287"/>
      <c r="AA66" s="40"/>
    </row>
    <row r="67" spans="2:27" ht="20.25" customHeight="1">
      <c r="B67" s="87" t="str">
        <f>$M$55</f>
        <v>16-1</v>
      </c>
      <c r="C67" s="66">
        <v>3</v>
      </c>
      <c r="D67" s="88">
        <f>SUMIFS(숨김!AV:AV,숨김!$AU:$AU,종합!$C67,숨김!$AT:$AT,종합!$B67,숨김!$AS:$AS,종합!$C$5)</f>
        <v>1.8112159171587254E-2</v>
      </c>
      <c r="E67" s="88">
        <f>SUMIFS(숨김!AW:AW,숨김!$AU:$AU,종합!$C67,숨김!$AT:$AT,종합!$B67,숨김!$AS:$AS,종합!$C$5)</f>
        <v>0.31897217793242771</v>
      </c>
      <c r="F67" s="88">
        <f>SUMIFS(숨김!AX:AX,숨김!$AU:$AU,종합!$C67,숨김!$AT:$AT,종합!$B67,숨김!$AS:$AS,종합!$C$5)</f>
        <v>0.17136730617633</v>
      </c>
      <c r="G67" s="89">
        <f>SUMIFS(숨김!AY:AY,숨김!$AU:$AU,종합!$C67,숨김!$AT:$AT,종합!$B67,숨김!$AS:$AS,종합!$C$5)</f>
        <v>10.246952380952381</v>
      </c>
      <c r="H67" s="90">
        <f>SUMIFS(숨김!AZ:AZ,숨김!$AU:$AU,종합!$C67,숨김!$AT:$AT,종합!$B67,숨김!$AS:$AS,종합!$C$5)</f>
        <v>4.3439114366623573E-2</v>
      </c>
      <c r="I67" s="90">
        <f>SUMIFS(숨김!BA:BA,숨김!$AU:$AU,종합!$C67,숨김!$AT:$AT,종합!$B67,숨김!$AS:$AS,종합!$C$5)</f>
        <v>16.469294495540417</v>
      </c>
      <c r="J67" s="91">
        <f>SUMIFS(숨김!BB:BB,숨김!$AU:$AU,종합!$C67,숨김!$AT:$AT,종합!$B67,숨김!$AS:$AS,종합!$C$5)</f>
        <v>2.3895382774271963</v>
      </c>
      <c r="K67" s="74"/>
      <c r="M67" s="286"/>
      <c r="N67" s="257"/>
      <c r="P67" s="287"/>
      <c r="AA67" s="40"/>
    </row>
    <row r="68" spans="2:27" ht="20.25" customHeight="1">
      <c r="B68" s="87" t="str">
        <f>$M$55</f>
        <v>16-1</v>
      </c>
      <c r="C68" s="66">
        <v>4</v>
      </c>
      <c r="D68" s="88">
        <f>SUMIFS(숨김!AV:AV,숨김!$AU:$AU,종합!$C68,숨김!$AT:$AT,종합!$B68,숨김!$AS:$AS,종합!$C$5)</f>
        <v>1.6178128314403788E-2</v>
      </c>
      <c r="E68" s="88">
        <f>SUMIFS(숨김!AW:AW,숨김!$AU:$AU,종합!$C68,숨김!$AT:$AT,종합!$B68,숨김!$AS:$AS,종합!$C$5)</f>
        <v>0.32399287039133379</v>
      </c>
      <c r="F68" s="88">
        <f>SUMIFS(숨김!AX:AX,숨김!$AU:$AU,종합!$C68,숨김!$AT:$AT,종합!$B68,숨김!$AS:$AS,종합!$C$5)</f>
        <v>0.18359436355432535</v>
      </c>
      <c r="G68" s="89">
        <f>SUMIFS(숨김!AY:AY,숨김!$AU:$AU,종합!$C68,숨김!$AT:$AT,종합!$B68,숨김!$AS:$AS,종합!$C$5)</f>
        <v>10.69</v>
      </c>
      <c r="H68" s="90">
        <f>SUMIFS(숨김!AZ:AZ,숨김!$AU:$AU,종합!$C68,숨김!$AT:$AT,종합!$B68,숨김!$AS:$AS,종합!$C$5)</f>
        <v>6.0894715933457536E-2</v>
      </c>
      <c r="I68" s="90">
        <f>SUMIFS(숨김!BA:BA,숨김!$AU:$AU,종합!$C68,숨김!$AT:$AT,종합!$B68,숨김!$AS:$AS,종합!$C$5)</f>
        <v>15.598021237102692</v>
      </c>
      <c r="J68" s="91">
        <f>SUMIFS(숨김!BB:BB,숨김!$AU:$AU,종합!$C68,숨김!$AT:$AT,종합!$B68,숨김!$AS:$AS,종합!$C$5)</f>
        <v>2.3468614980163216</v>
      </c>
      <c r="K68" s="74" t="str">
        <f>INDEX(숨김!$W$3:$AQ$440,MATCH(종합!$C$5&amp;종합!$B68,숨김!$AN$3:$AN$440,0),15)</f>
        <v>B</v>
      </c>
      <c r="M68" s="286"/>
      <c r="N68" s="257"/>
      <c r="P68" s="287"/>
      <c r="AA68" s="40"/>
    </row>
    <row r="69" spans="2:27" ht="20.25" customHeight="1">
      <c r="B69" s="87" t="str">
        <f>$N$55</f>
        <v>8</v>
      </c>
      <c r="C69" s="66">
        <v>1</v>
      </c>
      <c r="D69" s="88">
        <f>SUMIFS(숨김!AV:AV,숨김!$AU:$AU,종합!$C69,숨김!$AT:$AT,종합!$B69,숨김!$AS:$AS,종합!$C$5)</f>
        <v>3.7953908378146758E-2</v>
      </c>
      <c r="E69" s="88">
        <f>SUMIFS(숨김!AW:AW,숨김!$AU:$AU,종합!$C69,숨김!$AT:$AT,종합!$B69,숨김!$AS:$AS,종합!$C$5)</f>
        <v>0.44084813422683605</v>
      </c>
      <c r="F69" s="88">
        <f>SUMIFS(숨김!AX:AX,숨김!$AU:$AU,종합!$C69,숨김!$AT:$AT,종합!$B69,숨김!$AS:$AS,종합!$C$5)</f>
        <v>0.21194822273428926</v>
      </c>
      <c r="G69" s="89">
        <f>SUMIFS(숨김!AY:AY,숨김!$AU:$AU,종합!$C69,숨김!$AT:$AT,종합!$B69,숨김!$AS:$AS,종합!$C$5)</f>
        <v>15.677857142857146</v>
      </c>
      <c r="H69" s="90">
        <f>SUMIFS(숨김!AZ:AZ,숨김!$AU:$AU,종합!$C69,숨김!$AT:$AT,종합!$B69,숨김!$AS:$AS,종합!$C$5)</f>
        <v>3.2106268733597867</v>
      </c>
      <c r="I69" s="90">
        <f>SUMIFS(숨김!BA:BA,숨김!$AU:$AU,종합!$C69,숨김!$AT:$AT,종합!$B69,숨김!$AS:$AS,종합!$C$5)</f>
        <v>47.674807799401776</v>
      </c>
      <c r="J69" s="91">
        <f>SUMIFS(숨김!BB:BB,숨김!$AU:$AU,종합!$C69,숨김!$AT:$AT,종합!$B69,숨김!$AS:$AS,종합!$C$5)</f>
        <v>1.7264003977086162</v>
      </c>
      <c r="K69" s="74"/>
    </row>
    <row r="70" spans="2:27" ht="20.25" customHeight="1">
      <c r="B70" s="87" t="str">
        <f>$N$55</f>
        <v>8</v>
      </c>
      <c r="C70" s="66">
        <v>2</v>
      </c>
      <c r="D70" s="88">
        <f>SUMIFS(숨김!AV:AV,숨김!$AU:$AU,종합!$C70,숨김!$AT:$AT,종합!$B70,숨김!$AS:$AS,종합!$C$5)</f>
        <v>4.6646877823231424E-2</v>
      </c>
      <c r="E70" s="88">
        <f>SUMIFS(숨김!AW:AW,숨김!$AU:$AU,종합!$C70,숨김!$AT:$AT,종합!$B70,숨김!$AS:$AS,종합!$C$5)</f>
        <v>0.351746749339785</v>
      </c>
      <c r="F70" s="88">
        <f>SUMIFS(숨김!AX:AX,숨김!$AU:$AU,종합!$C70,숨김!$AT:$AT,종합!$B70,숨김!$AS:$AS,종합!$C$5)</f>
        <v>0.19080922408199411</v>
      </c>
      <c r="G70" s="89">
        <f>SUMIFS(숨김!AY:AY,숨김!$AU:$AU,종합!$C70,숨김!$AT:$AT,종합!$B70,숨김!$AS:$AS,종합!$C$5)</f>
        <v>11.266594594594597</v>
      </c>
      <c r="H70" s="90">
        <f>SUMIFS(숨김!AZ:AZ,숨김!$AU:$AU,종합!$C70,숨김!$AT:$AT,종합!$B70,숨김!$AS:$AS,종합!$C$5)</f>
        <v>0.2539245341341525</v>
      </c>
      <c r="I70" s="90">
        <f>SUMIFS(숨김!BA:BA,숨김!$AU:$AU,종합!$C70,숨김!$AT:$AT,종합!$B70,숨김!$AS:$AS,종합!$C$5)</f>
        <v>14.264963870977093</v>
      </c>
      <c r="J70" s="91">
        <f>SUMIFS(숨김!BB:BB,숨김!$AU:$AU,종합!$C70,숨김!$AT:$AT,종합!$B70,숨김!$AS:$AS,종합!$C$5)</f>
        <v>2.0464159196323375</v>
      </c>
      <c r="K70" s="74"/>
    </row>
    <row r="71" spans="2:27" ht="20.25" customHeight="1">
      <c r="B71" s="87" t="str">
        <f>$N$55</f>
        <v>8</v>
      </c>
      <c r="C71" s="66">
        <v>3</v>
      </c>
      <c r="D71" s="88">
        <f>SUMIFS(숨김!AV:AV,숨김!$AU:$AU,종합!$C71,숨김!$AT:$AT,종합!$B71,숨김!$AS:$AS,종합!$C$5)</f>
        <v>1.7541044141641884E-2</v>
      </c>
      <c r="E71" s="88">
        <f>SUMIFS(숨김!AW:AW,숨김!$AU:$AU,종합!$C71,숨김!$AT:$AT,종합!$B71,숨김!$AS:$AS,종합!$C$5)</f>
        <v>0.36526443034866579</v>
      </c>
      <c r="F71" s="88">
        <f>SUMIFS(숨김!AX:AX,숨김!$AU:$AU,종합!$C71,숨김!$AT:$AT,종합!$B71,숨김!$AS:$AS,종합!$C$5)</f>
        <v>0.20533129334870179</v>
      </c>
      <c r="G71" s="89">
        <f>SUMIFS(숨김!AY:AY,숨김!$AU:$AU,종합!$C71,숨김!$AT:$AT,종합!$B71,숨김!$AS:$AS,종합!$C$5)</f>
        <v>12.580175000000001</v>
      </c>
      <c r="H71" s="90">
        <f>SUMIFS(숨김!AZ:AZ,숨김!$AU:$AU,종합!$C71,숨김!$AT:$AT,종합!$B71,숨김!$AS:$AS,종합!$C$5)</f>
        <v>0.26214613339254178</v>
      </c>
      <c r="I71" s="90">
        <f>SUMIFS(숨김!BA:BA,숨김!$AU:$AU,종합!$C71,숨김!$AT:$AT,종합!$B71,숨김!$AS:$AS,종합!$C$5)</f>
        <v>22.173828826713617</v>
      </c>
      <c r="J71" s="91">
        <f>SUMIFS(숨김!BB:BB,숨김!$AU:$AU,종합!$C71,숨김!$AT:$AT,종합!$B71,숨김!$AS:$AS,종합!$C$5)</f>
        <v>1.9711647690327549</v>
      </c>
      <c r="K71" s="74"/>
    </row>
    <row r="72" spans="2:27" ht="20.25" customHeight="1">
      <c r="B72" s="87" t="str">
        <f>$N$55</f>
        <v>8</v>
      </c>
      <c r="C72" s="66">
        <v>4</v>
      </c>
      <c r="D72" s="88">
        <f>SUMIFS(숨김!AV:AV,숨김!$AU:$AU,종합!$C72,숨김!$AT:$AT,종합!$B72,숨김!$AS:$AS,종합!$C$5)</f>
        <v>1.7990079109725037E-2</v>
      </c>
      <c r="E72" s="88">
        <f>SUMIFS(숨김!AW:AW,숨김!$AU:$AU,종합!$C72,숨김!$AT:$AT,종합!$B72,숨김!$AS:$AS,종합!$C$5)</f>
        <v>0.36335272405362845</v>
      </c>
      <c r="F72" s="88">
        <f>SUMIFS(숨김!AX:AX,숨김!$AU:$AU,종합!$C72,숨김!$AT:$AT,종합!$B72,숨김!$AS:$AS,종합!$C$5)</f>
        <v>0.2120314140150141</v>
      </c>
      <c r="G72" s="89">
        <f>SUMIFS(숨김!AY:AY,숨김!$AU:$AU,종합!$C72,숨김!$AT:$AT,종합!$B72,숨김!$AS:$AS,종합!$C$5)</f>
        <v>12.926333333333332</v>
      </c>
      <c r="H72" s="90">
        <f>SUMIFS(숨김!AZ:AZ,숨김!$AU:$AU,종합!$C72,숨김!$AT:$AT,종합!$B72,숨김!$AS:$AS,종합!$C$5)</f>
        <v>0.21665509876579497</v>
      </c>
      <c r="I72" s="90">
        <f>SUMIFS(숨김!BA:BA,숨김!$AU:$AU,종합!$C72,숨김!$AT:$AT,종합!$B72,숨김!$AS:$AS,종합!$C$5)</f>
        <v>24.066236395053338</v>
      </c>
      <c r="J72" s="91">
        <f>SUMIFS(숨김!BB:BB,숨김!$AU:$AU,종합!$C72,숨김!$AT:$AT,종합!$B72,숨김!$AS:$AS,종합!$C$5)</f>
        <v>1.9217669582198307</v>
      </c>
      <c r="K72" s="74" t="str">
        <f>INDEX(숨김!$W$3:$AQ$440,MATCH(종합!$C$5&amp;종합!$B72,숨김!$AN$3:$AN$440,0),15)</f>
        <v>C</v>
      </c>
    </row>
    <row r="73" spans="2:27" ht="20.25" customHeight="1">
      <c r="B73" s="85" t="s">
        <v>624</v>
      </c>
      <c r="C73" s="84"/>
      <c r="D73" s="85"/>
      <c r="E73" s="85"/>
      <c r="F73" s="85"/>
      <c r="G73" s="85"/>
      <c r="H73" s="85"/>
      <c r="I73" s="85"/>
      <c r="J73" s="85"/>
      <c r="K73" s="84"/>
    </row>
    <row r="74" spans="2:27" ht="20.25" customHeight="1">
      <c r="B74" s="42" t="str">
        <f>C54</f>
        <v>16-1</v>
      </c>
      <c r="C74" s="54"/>
      <c r="D74" s="67">
        <f t="shared" ref="D74:J75" si="9">(SUMIFS(D$65:D$72,$B$65:$B$72,$B74,$C$65:$C$72,MAX($C$65:$C$72))/SUMIFS(D$65:D$72,$B$65:$B$72,$B74,$C$65:$C$72,MAX($C$65:$C$72)-1))-1</f>
        <v>-0.10678080061362327</v>
      </c>
      <c r="E74" s="67">
        <f t="shared" si="9"/>
        <v>1.5740220640715785E-2</v>
      </c>
      <c r="F74" s="67">
        <f t="shared" si="9"/>
        <v>7.1350000480337794E-2</v>
      </c>
      <c r="G74" s="67">
        <f t="shared" si="9"/>
        <v>4.3237013560361692E-2</v>
      </c>
      <c r="H74" s="67">
        <f t="shared" si="9"/>
        <v>0.40184064112149498</v>
      </c>
      <c r="I74" s="67">
        <f t="shared" si="9"/>
        <v>-5.2902888989789454E-2</v>
      </c>
      <c r="J74" s="86">
        <f t="shared" si="9"/>
        <v>-1.78598433906757E-2</v>
      </c>
      <c r="K74" s="55"/>
    </row>
    <row r="75" spans="2:27" ht="20.25" customHeight="1">
      <c r="B75" s="42" t="str">
        <f>D54</f>
        <v>8</v>
      </c>
      <c r="C75" s="54"/>
      <c r="D75" s="67">
        <f t="shared" si="9"/>
        <v>2.5599101425048953E-2</v>
      </c>
      <c r="E75" s="67">
        <f t="shared" si="9"/>
        <v>-5.2337598085104853E-3</v>
      </c>
      <c r="F75" s="67">
        <f t="shared" si="9"/>
        <v>3.2630781976977552E-2</v>
      </c>
      <c r="G75" s="67">
        <f t="shared" si="9"/>
        <v>2.7516177901605543E-2</v>
      </c>
      <c r="H75" s="67">
        <f t="shared" si="9"/>
        <v>-0.17353311314581854</v>
      </c>
      <c r="I75" s="67">
        <f t="shared" si="9"/>
        <v>8.5344194867233325E-2</v>
      </c>
      <c r="J75" s="86">
        <f t="shared" si="9"/>
        <v>-2.5060213934912978E-2</v>
      </c>
      <c r="K75" s="55"/>
    </row>
    <row r="76" spans="2:27" ht="20.25" customHeight="1" thickBot="1"/>
    <row r="77" spans="2:27" ht="17.25" thickTop="1">
      <c r="B77" s="25" t="s">
        <v>52</v>
      </c>
      <c r="C77" s="25"/>
      <c r="D77" s="25"/>
      <c r="E77" s="25"/>
      <c r="F77" s="173" t="s">
        <v>80</v>
      </c>
      <c r="G77" s="43"/>
      <c r="H77" s="25"/>
      <c r="I77" s="25"/>
    </row>
    <row r="78" spans="2:27">
      <c r="B78" s="26" t="s">
        <v>34</v>
      </c>
      <c r="C78" s="26" t="s">
        <v>53</v>
      </c>
      <c r="D78" s="26"/>
      <c r="E78" s="26"/>
      <c r="F78" s="92" t="s">
        <v>81</v>
      </c>
      <c r="G78" s="44"/>
      <c r="H78" s="46" t="s">
        <v>84</v>
      </c>
      <c r="I78" s="46"/>
    </row>
    <row r="79" spans="2:27">
      <c r="B79" s="26" t="s">
        <v>35</v>
      </c>
      <c r="C79" s="26" t="s">
        <v>54</v>
      </c>
      <c r="D79" s="26"/>
      <c r="E79" s="26"/>
      <c r="F79" s="92" t="s">
        <v>82</v>
      </c>
      <c r="G79" s="44"/>
      <c r="H79" s="46" t="s">
        <v>85</v>
      </c>
      <c r="I79" s="46"/>
    </row>
    <row r="80" spans="2:27">
      <c r="B80" s="26" t="s">
        <v>4</v>
      </c>
      <c r="C80" s="26" t="s">
        <v>55</v>
      </c>
      <c r="D80" s="26"/>
      <c r="E80" s="26"/>
      <c r="F80" s="92" t="s">
        <v>83</v>
      </c>
      <c r="G80" s="44"/>
      <c r="H80" s="46" t="s">
        <v>86</v>
      </c>
      <c r="I80" s="46"/>
    </row>
    <row r="81" spans="2:9">
      <c r="B81" s="26" t="s">
        <v>5</v>
      </c>
      <c r="C81" s="26" t="s">
        <v>56</v>
      </c>
      <c r="D81" s="26"/>
      <c r="E81" s="26"/>
      <c r="F81" s="92" t="s">
        <v>90</v>
      </c>
      <c r="G81" s="44"/>
      <c r="H81" s="46" t="s">
        <v>87</v>
      </c>
      <c r="I81" s="46"/>
    </row>
    <row r="82" spans="2:9">
      <c r="B82" s="26" t="s">
        <v>57</v>
      </c>
      <c r="C82" s="26" t="s">
        <v>58</v>
      </c>
      <c r="D82" s="26"/>
      <c r="E82" s="26"/>
      <c r="F82" s="92" t="s">
        <v>91</v>
      </c>
      <c r="G82" s="44"/>
      <c r="H82" s="46" t="s">
        <v>88</v>
      </c>
      <c r="I82" s="46"/>
    </row>
    <row r="83" spans="2:9" ht="17.25" thickBot="1">
      <c r="B83" s="27" t="s">
        <v>59</v>
      </c>
      <c r="C83" s="27" t="s">
        <v>60</v>
      </c>
      <c r="D83" s="27"/>
      <c r="E83" s="27"/>
      <c r="F83" s="93" t="s">
        <v>92</v>
      </c>
      <c r="G83" s="45"/>
      <c r="H83" s="47" t="s">
        <v>89</v>
      </c>
      <c r="I83" s="47"/>
    </row>
    <row r="84" spans="2:9" ht="17.25" thickTop="1"/>
    <row r="85" spans="2:9" ht="6.75" customHeight="1"/>
  </sheetData>
  <sheetProtection algorithmName="SHA-512" hashValue="hWnwldN22c0zAmTwjT0zUmH1fU+fomgyNJ0FarMyFcCQFYsDgdmDncwkiWosIXDwVO95ctqEJWAhj5LwPfFtZQ==" saltValue="EYnm4DxtzlI2ZcyXm9LwJg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72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73:K73 K74:K75">
    <cfRule type="containsText" dxfId="33" priority="60" operator="containsText" text="악화">
      <formula>NOT(ISERROR(SEARCH("악화",D42)))</formula>
    </cfRule>
  </conditionalFormatting>
  <conditionalFormatting sqref="D42:K42 D44:K45 D52:K53 D62:K62 D73:K73 K74:K75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D74:J75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6"/>
    <col min="3" max="3" width="9.28515625" style="266" bestFit="1" customWidth="1"/>
    <col min="4" max="6" width="9.140625" style="266"/>
    <col min="7" max="8" width="9.28515625" style="266" bestFit="1" customWidth="1"/>
    <col min="9" max="9" width="9.28515625" style="311" bestFit="1" customWidth="1"/>
    <col min="10" max="10" width="9.28515625" style="266" bestFit="1" customWidth="1"/>
    <col min="11" max="12" width="9.140625" style="266"/>
    <col min="13" max="20" width="9.28515625" style="266" bestFit="1" customWidth="1"/>
    <col min="21" max="25" width="9.140625" style="266"/>
    <col min="26" max="36" width="9.28515625" style="266" bestFit="1" customWidth="1"/>
    <col min="37" max="37" width="9.140625" style="266"/>
    <col min="38" max="38" width="9.28515625" style="266" bestFit="1" customWidth="1"/>
    <col min="39" max="39" width="9.140625" style="266"/>
    <col min="40" max="40" width="15.140625" style="266" customWidth="1"/>
    <col min="41" max="43" width="9.85546875" style="266" customWidth="1"/>
    <col min="44" max="46" width="9.140625" style="266"/>
    <col min="47" max="52" width="9.28515625" style="266" bestFit="1" customWidth="1"/>
    <col min="53" max="53" width="9.5703125" style="266" bestFit="1" customWidth="1"/>
    <col min="54" max="54" width="9.28515625" style="266" bestFit="1" customWidth="1"/>
    <col min="55" max="16384" width="9.140625" style="266"/>
  </cols>
  <sheetData>
    <row r="2" spans="2:58" ht="16.5">
      <c r="F2" s="310" t="s">
        <v>1137</v>
      </c>
      <c r="G2" s="310"/>
      <c r="L2" s="310" t="s">
        <v>1138</v>
      </c>
      <c r="M2" s="310"/>
      <c r="W2" s="310" t="s">
        <v>1139</v>
      </c>
      <c r="AA2" s="260">
        <v>0</v>
      </c>
      <c r="AO2" s="261" t="s">
        <v>1140</v>
      </c>
      <c r="AP2" s="261">
        <v>12</v>
      </c>
      <c r="AQ2" s="261"/>
      <c r="AS2" s="310" t="s">
        <v>1141</v>
      </c>
    </row>
    <row r="3" spans="2:58" ht="40.5">
      <c r="B3" s="266" t="s">
        <v>68</v>
      </c>
      <c r="C3" s="266" t="s">
        <v>1142</v>
      </c>
      <c r="F3" s="266" t="s">
        <v>130</v>
      </c>
      <c r="G3" s="266" t="s">
        <v>131</v>
      </c>
      <c r="H3" s="266" t="s">
        <v>132</v>
      </c>
      <c r="I3" s="311" t="s">
        <v>109</v>
      </c>
      <c r="J3" s="266" t="s">
        <v>120</v>
      </c>
      <c r="L3" s="262" t="s">
        <v>38</v>
      </c>
      <c r="M3" s="262" t="s">
        <v>667</v>
      </c>
      <c r="N3" s="263" t="s">
        <v>127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164</v>
      </c>
      <c r="AA3" s="266" t="s">
        <v>127</v>
      </c>
      <c r="AB3" s="266" t="s">
        <v>333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329</v>
      </c>
      <c r="AJ3" s="265" t="s">
        <v>334</v>
      </c>
      <c r="AK3" s="265" t="s">
        <v>68</v>
      </c>
      <c r="AL3" s="265" t="s">
        <v>335</v>
      </c>
      <c r="AM3" s="265" t="s">
        <v>336</v>
      </c>
      <c r="AN3" s="268" t="s">
        <v>337</v>
      </c>
      <c r="AO3" s="261" t="s">
        <v>120</v>
      </c>
      <c r="AP3" s="261" t="s">
        <v>335</v>
      </c>
      <c r="AQ3" s="261" t="s">
        <v>336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708</v>
      </c>
      <c r="BF3" s="266" t="s">
        <v>709</v>
      </c>
    </row>
    <row r="4" spans="2:58" ht="16.5">
      <c r="B4" s="264" t="s">
        <v>74</v>
      </c>
      <c r="C4" s="266">
        <v>6</v>
      </c>
      <c r="F4" s="266" t="s">
        <v>63</v>
      </c>
      <c r="G4" s="312">
        <v>2.4919791350519866</v>
      </c>
      <c r="H4" s="312">
        <v>2.7607065228253944</v>
      </c>
      <c r="I4" s="313">
        <v>0.1078369333007283</v>
      </c>
      <c r="J4" s="266">
        <v>27</v>
      </c>
      <c r="L4" s="272" t="s">
        <v>63</v>
      </c>
      <c r="M4" s="273">
        <v>55</v>
      </c>
      <c r="N4" s="274">
        <v>130</v>
      </c>
      <c r="O4" s="275">
        <v>2.3076923076923078E-2</v>
      </c>
      <c r="P4" s="275">
        <v>0.12307692307692308</v>
      </c>
      <c r="Q4" s="275">
        <v>0.19230769230769232</v>
      </c>
      <c r="R4" s="275">
        <v>0.2846153846153846</v>
      </c>
      <c r="S4" s="275">
        <v>0.2153846153846154</v>
      </c>
      <c r="T4" s="275">
        <v>0.16153846153846155</v>
      </c>
      <c r="U4" s="260" t="s">
        <v>72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v>61</v>
      </c>
      <c r="AB4" s="277">
        <v>1.0590277777777779</v>
      </c>
      <c r="AC4" s="266">
        <v>3</v>
      </c>
      <c r="AD4" s="266">
        <v>11</v>
      </c>
      <c r="AE4" s="266">
        <v>18</v>
      </c>
      <c r="AF4" s="266">
        <v>10</v>
      </c>
      <c r="AG4" s="266">
        <v>12</v>
      </c>
      <c r="AH4" s="266">
        <v>7</v>
      </c>
      <c r="AI4" s="266">
        <v>0</v>
      </c>
      <c r="AJ4" s="278">
        <v>0.88899548424828212</v>
      </c>
      <c r="AK4" s="260" t="s">
        <v>72</v>
      </c>
      <c r="AL4" s="260">
        <v>13</v>
      </c>
      <c r="AM4" s="260" t="s">
        <v>476</v>
      </c>
      <c r="AN4" s="272" t="s">
        <v>339</v>
      </c>
      <c r="AO4" s="279">
        <v>99</v>
      </c>
      <c r="AP4" s="279">
        <v>1</v>
      </c>
      <c r="AQ4" s="279" t="s">
        <v>1143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66">
        <v>5</v>
      </c>
      <c r="F5" s="266" t="s">
        <v>133</v>
      </c>
      <c r="G5" s="312">
        <v>1.7711054686986105</v>
      </c>
      <c r="H5" s="312">
        <v>2.1459378503693789</v>
      </c>
      <c r="I5" s="313">
        <v>0.21163752712377493</v>
      </c>
      <c r="J5" s="266">
        <v>7</v>
      </c>
      <c r="L5" s="272" t="s">
        <v>133</v>
      </c>
      <c r="M5" s="273">
        <v>67</v>
      </c>
      <c r="N5" s="274">
        <v>147</v>
      </c>
      <c r="O5" s="275">
        <v>0.25170068027210885</v>
      </c>
      <c r="P5" s="275">
        <v>0.1360544217687075</v>
      </c>
      <c r="Q5" s="275">
        <v>0.17687074829931973</v>
      </c>
      <c r="R5" s="275">
        <v>0.21768707482993196</v>
      </c>
      <c r="S5" s="275">
        <v>0.15646258503401361</v>
      </c>
      <c r="T5" s="275">
        <v>6.1224489795918366E-2</v>
      </c>
      <c r="U5" s="260" t="s">
        <v>71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v>31</v>
      </c>
      <c r="AB5" s="277">
        <v>0.99358974358974361</v>
      </c>
      <c r="AC5" s="266">
        <v>0</v>
      </c>
      <c r="AD5" s="266">
        <v>2</v>
      </c>
      <c r="AE5" s="266">
        <v>3</v>
      </c>
      <c r="AF5" s="266">
        <v>13</v>
      </c>
      <c r="AG5" s="266">
        <v>6</v>
      </c>
      <c r="AH5" s="266">
        <v>7</v>
      </c>
      <c r="AI5" s="266">
        <v>0</v>
      </c>
      <c r="AJ5" s="278">
        <v>0.84054432377479105</v>
      </c>
      <c r="AK5" s="260" t="s">
        <v>70</v>
      </c>
      <c r="AL5" s="260">
        <v>7</v>
      </c>
      <c r="AM5" s="260" t="s">
        <v>698</v>
      </c>
      <c r="AN5" s="272" t="s">
        <v>341</v>
      </c>
      <c r="AO5" s="279">
        <v>149</v>
      </c>
      <c r="AP5" s="279">
        <v>3</v>
      </c>
      <c r="AQ5" s="279" t="s">
        <v>1144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133</v>
      </c>
      <c r="BE5" s="266">
        <v>4</v>
      </c>
      <c r="BF5" s="266">
        <v>67</v>
      </c>
    </row>
    <row r="6" spans="2:58" ht="16.5">
      <c r="B6" s="264" t="s">
        <v>71</v>
      </c>
      <c r="C6" s="266">
        <v>4</v>
      </c>
      <c r="F6" s="266" t="s">
        <v>151</v>
      </c>
      <c r="G6" s="312">
        <v>2.3444257506536914</v>
      </c>
      <c r="H6" s="312">
        <v>2.6420339028428601</v>
      </c>
      <c r="I6" s="313">
        <v>0.12694287806137061</v>
      </c>
      <c r="J6" s="266">
        <v>24</v>
      </c>
      <c r="L6" s="272" t="s">
        <v>151</v>
      </c>
      <c r="M6" s="273">
        <v>49</v>
      </c>
      <c r="N6" s="274">
        <v>109</v>
      </c>
      <c r="O6" s="275">
        <v>5.5045871559633031E-2</v>
      </c>
      <c r="P6" s="275">
        <v>5.5045871559633031E-2</v>
      </c>
      <c r="Q6" s="275">
        <v>0.1834862385321101</v>
      </c>
      <c r="R6" s="275">
        <v>0.3577981651376147</v>
      </c>
      <c r="S6" s="275">
        <v>0.23853211009174313</v>
      </c>
      <c r="T6" s="275">
        <v>0.11009174311926606</v>
      </c>
      <c r="U6" s="260" t="s">
        <v>72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v>23</v>
      </c>
      <c r="AB6" s="277">
        <v>1.1979166666666667</v>
      </c>
      <c r="AC6" s="266">
        <v>0</v>
      </c>
      <c r="AD6" s="266">
        <v>1</v>
      </c>
      <c r="AE6" s="266">
        <v>3</v>
      </c>
      <c r="AF6" s="266">
        <v>8</v>
      </c>
      <c r="AG6" s="266">
        <v>7</v>
      </c>
      <c r="AH6" s="266">
        <v>4</v>
      </c>
      <c r="AI6" s="266">
        <v>0</v>
      </c>
      <c r="AJ6" s="278">
        <v>0.83858721230945088</v>
      </c>
      <c r="AK6" s="260" t="s">
        <v>70</v>
      </c>
      <c r="AL6" s="260">
        <v>8</v>
      </c>
      <c r="AM6" s="260" t="s">
        <v>687</v>
      </c>
      <c r="AN6" s="272" t="s">
        <v>342</v>
      </c>
      <c r="AO6" s="279">
        <v>150</v>
      </c>
      <c r="AP6" s="279">
        <v>4</v>
      </c>
      <c r="AQ6" s="279" t="s">
        <v>1145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151</v>
      </c>
      <c r="BE6" s="266">
        <v>6</v>
      </c>
      <c r="BF6" s="266">
        <v>49</v>
      </c>
    </row>
    <row r="7" spans="2:58" ht="16.5">
      <c r="B7" s="264" t="s">
        <v>72</v>
      </c>
      <c r="C7" s="266">
        <v>3</v>
      </c>
      <c r="F7" s="266" t="s">
        <v>148</v>
      </c>
      <c r="G7" s="312">
        <v>2.3357119739712338</v>
      </c>
      <c r="H7" s="312">
        <v>2.7322018806254862</v>
      </c>
      <c r="I7" s="313">
        <v>0.16975119838090769</v>
      </c>
      <c r="J7" s="266">
        <v>15</v>
      </c>
      <c r="L7" s="272" t="s">
        <v>148</v>
      </c>
      <c r="M7" s="273">
        <v>48</v>
      </c>
      <c r="N7" s="274">
        <v>116</v>
      </c>
      <c r="O7" s="275">
        <v>0.25862068965517243</v>
      </c>
      <c r="P7" s="275">
        <v>0.1206896551724138</v>
      </c>
      <c r="Q7" s="275">
        <v>0.25</v>
      </c>
      <c r="R7" s="275">
        <v>0.20689655172413793</v>
      </c>
      <c r="S7" s="275">
        <v>0.14655172413793102</v>
      </c>
      <c r="T7" s="275">
        <v>1.7241379310344827E-2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v>15</v>
      </c>
      <c r="AB7" s="277">
        <v>1.25</v>
      </c>
      <c r="AC7" s="266">
        <v>0</v>
      </c>
      <c r="AD7" s="266">
        <v>2</v>
      </c>
      <c r="AE7" s="266">
        <v>1</v>
      </c>
      <c r="AF7" s="266">
        <v>6</v>
      </c>
      <c r="AG7" s="266">
        <v>3</v>
      </c>
      <c r="AH7" s="266">
        <v>3</v>
      </c>
      <c r="AI7" s="266">
        <v>0</v>
      </c>
      <c r="AJ7" s="278">
        <v>0.84992520476837785</v>
      </c>
      <c r="AK7" s="260" t="s">
        <v>70</v>
      </c>
      <c r="AL7" s="260">
        <v>1</v>
      </c>
      <c r="AM7" s="260" t="s">
        <v>609</v>
      </c>
      <c r="AN7" s="272" t="s">
        <v>343</v>
      </c>
      <c r="AO7" s="279">
        <v>143</v>
      </c>
      <c r="AP7" s="279">
        <v>2</v>
      </c>
      <c r="AQ7" s="279" t="s">
        <v>1146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148</v>
      </c>
      <c r="BE7" s="266">
        <v>12</v>
      </c>
      <c r="BF7" s="266">
        <v>48</v>
      </c>
    </row>
    <row r="8" spans="2:58" ht="16.5">
      <c r="B8" s="264" t="s">
        <v>70</v>
      </c>
      <c r="C8" s="266">
        <v>2</v>
      </c>
      <c r="F8" s="314" t="s">
        <v>156</v>
      </c>
      <c r="G8" s="315">
        <v>1.9840105286931891</v>
      </c>
      <c r="H8" s="315">
        <v>2.2211439467785619</v>
      </c>
      <c r="I8" s="316">
        <v>0.11952225789928939</v>
      </c>
      <c r="J8" s="314">
        <v>25</v>
      </c>
      <c r="L8" s="317" t="s">
        <v>156</v>
      </c>
      <c r="M8" s="318">
        <v>46</v>
      </c>
      <c r="N8" s="319">
        <v>109</v>
      </c>
      <c r="O8" s="320">
        <v>5.5045871559633031E-2</v>
      </c>
      <c r="P8" s="320">
        <v>6.4220183486238536E-2</v>
      </c>
      <c r="Q8" s="320">
        <v>0.1743119266055046</v>
      </c>
      <c r="R8" s="320">
        <v>0.22935779816513763</v>
      </c>
      <c r="S8" s="320">
        <v>0.20183486238532111</v>
      </c>
      <c r="T8" s="320">
        <v>0.27522935779816515</v>
      </c>
      <c r="U8" s="321" t="s">
        <v>70</v>
      </c>
      <c r="W8" s="266" t="s">
        <v>133</v>
      </c>
      <c r="X8" s="266" t="s">
        <v>165</v>
      </c>
      <c r="Y8" s="267" t="s">
        <v>165</v>
      </c>
      <c r="Z8" s="276">
        <v>28</v>
      </c>
      <c r="AA8" s="260">
        <v>70</v>
      </c>
      <c r="AB8" s="277">
        <v>1.0416666666666665</v>
      </c>
      <c r="AC8" s="266">
        <v>19</v>
      </c>
      <c r="AD8" s="266">
        <v>5</v>
      </c>
      <c r="AE8" s="266">
        <v>13</v>
      </c>
      <c r="AF8" s="266">
        <v>16</v>
      </c>
      <c r="AG8" s="266">
        <v>10</v>
      </c>
      <c r="AH8" s="266">
        <v>7</v>
      </c>
      <c r="AI8" s="266">
        <v>0</v>
      </c>
      <c r="AJ8" s="278">
        <v>0.91712551763997596</v>
      </c>
      <c r="AK8" s="260" t="s">
        <v>71</v>
      </c>
      <c r="AL8" s="260">
        <v>32</v>
      </c>
      <c r="AM8" s="260" t="s">
        <v>544</v>
      </c>
      <c r="AN8" s="272" t="s">
        <v>344</v>
      </c>
      <c r="AO8" s="279">
        <v>69</v>
      </c>
      <c r="AP8" s="279">
        <v>3</v>
      </c>
      <c r="AQ8" s="279" t="s">
        <v>1147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156</v>
      </c>
      <c r="BE8" s="266">
        <v>7</v>
      </c>
      <c r="BF8" s="266">
        <v>46</v>
      </c>
    </row>
    <row r="9" spans="2:58" ht="16.5">
      <c r="B9" s="264" t="s">
        <v>73</v>
      </c>
      <c r="C9" s="266">
        <v>1</v>
      </c>
      <c r="F9" s="314" t="s">
        <v>134</v>
      </c>
      <c r="G9" s="315">
        <v>1.8754618208813343</v>
      </c>
      <c r="H9" s="315">
        <v>2.2176999283533205</v>
      </c>
      <c r="I9" s="316">
        <v>0.18248204450846073</v>
      </c>
      <c r="J9" s="314">
        <v>13</v>
      </c>
      <c r="L9" s="317" t="s">
        <v>134</v>
      </c>
      <c r="M9" s="318">
        <v>57</v>
      </c>
      <c r="N9" s="319">
        <v>131</v>
      </c>
      <c r="O9" s="320">
        <v>0.18320610687022901</v>
      </c>
      <c r="P9" s="320">
        <v>0.11450381679389313</v>
      </c>
      <c r="Q9" s="320">
        <v>0.17557251908396945</v>
      </c>
      <c r="R9" s="320">
        <v>0.22137404580152673</v>
      </c>
      <c r="S9" s="320">
        <v>0.18320610687022901</v>
      </c>
      <c r="T9" s="320">
        <v>0.12213740458015267</v>
      </c>
      <c r="U9" s="321" t="s">
        <v>71</v>
      </c>
      <c r="W9" s="266" t="s">
        <v>133</v>
      </c>
      <c r="X9" s="266" t="s">
        <v>166</v>
      </c>
      <c r="Y9" s="267" t="s">
        <v>166</v>
      </c>
      <c r="Z9" s="276">
        <v>18</v>
      </c>
      <c r="AA9" s="260">
        <v>41</v>
      </c>
      <c r="AB9" s="277">
        <v>0.94907407407407418</v>
      </c>
      <c r="AC9" s="266">
        <v>8</v>
      </c>
      <c r="AD9" s="266">
        <v>7</v>
      </c>
      <c r="AE9" s="266">
        <v>7</v>
      </c>
      <c r="AF9" s="266">
        <v>8</v>
      </c>
      <c r="AG9" s="266">
        <v>9</v>
      </c>
      <c r="AH9" s="266">
        <v>2</v>
      </c>
      <c r="AI9" s="266">
        <v>0</v>
      </c>
      <c r="AJ9" s="278">
        <v>0.92149021711814993</v>
      </c>
      <c r="AK9" s="260" t="s">
        <v>71</v>
      </c>
      <c r="AL9" s="260">
        <v>26</v>
      </c>
      <c r="AM9" s="260" t="s">
        <v>444</v>
      </c>
      <c r="AN9" s="272" t="s">
        <v>346</v>
      </c>
      <c r="AO9" s="279">
        <v>63</v>
      </c>
      <c r="AP9" s="279">
        <v>2</v>
      </c>
      <c r="AQ9" s="279" t="s">
        <v>1148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134</v>
      </c>
      <c r="BE9" s="266">
        <v>6</v>
      </c>
      <c r="BF9" s="266">
        <v>57</v>
      </c>
    </row>
    <row r="10" spans="2:58" ht="16.5">
      <c r="C10" s="266">
        <v>0</v>
      </c>
      <c r="F10" s="266" t="s">
        <v>141</v>
      </c>
      <c r="G10" s="312">
        <v>1.9244754801457915</v>
      </c>
      <c r="H10" s="312">
        <v>2.2777680811598144</v>
      </c>
      <c r="I10" s="313">
        <v>0.18357864501721721</v>
      </c>
      <c r="J10" s="266">
        <v>12</v>
      </c>
      <c r="L10" s="272" t="s">
        <v>141</v>
      </c>
      <c r="M10" s="273">
        <v>106</v>
      </c>
      <c r="N10" s="274">
        <v>251</v>
      </c>
      <c r="O10" s="275">
        <v>0.19920318725099601</v>
      </c>
      <c r="P10" s="275">
        <v>0.15537848605577689</v>
      </c>
      <c r="Q10" s="275">
        <v>0.2151394422310757</v>
      </c>
      <c r="R10" s="275">
        <v>0.18326693227091634</v>
      </c>
      <c r="S10" s="275">
        <v>0.16334661354581673</v>
      </c>
      <c r="T10" s="275">
        <v>8.3665338645418322E-2</v>
      </c>
      <c r="U10" s="260" t="s">
        <v>71</v>
      </c>
      <c r="W10" s="266" t="s">
        <v>133</v>
      </c>
      <c r="X10" s="266" t="s">
        <v>167</v>
      </c>
      <c r="Y10" s="267" t="s">
        <v>167</v>
      </c>
      <c r="Z10" s="276">
        <v>8</v>
      </c>
      <c r="AA10" s="260">
        <v>20</v>
      </c>
      <c r="AB10" s="277">
        <v>1.0416666666666667</v>
      </c>
      <c r="AC10" s="266">
        <v>2</v>
      </c>
      <c r="AD10" s="266">
        <v>3</v>
      </c>
      <c r="AE10" s="266">
        <v>3</v>
      </c>
      <c r="AF10" s="266">
        <v>8</v>
      </c>
      <c r="AG10" s="266">
        <v>4</v>
      </c>
      <c r="AH10" s="266">
        <v>0</v>
      </c>
      <c r="AI10" s="266">
        <v>0</v>
      </c>
      <c r="AJ10" s="278">
        <v>0.89548798992723011</v>
      </c>
      <c r="AK10" s="260" t="s">
        <v>72</v>
      </c>
      <c r="AL10" s="260">
        <v>5</v>
      </c>
      <c r="AM10" s="260" t="s">
        <v>373</v>
      </c>
      <c r="AN10" s="272" t="s">
        <v>347</v>
      </c>
      <c r="AO10" s="279">
        <v>91</v>
      </c>
      <c r="AP10" s="279">
        <v>4</v>
      </c>
      <c r="AQ10" s="279" t="s">
        <v>1149</v>
      </c>
      <c r="AS10" s="269" t="s">
        <v>133</v>
      </c>
      <c r="AT10" s="270" t="s">
        <v>165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141</v>
      </c>
      <c r="BE10" s="266">
        <v>5</v>
      </c>
      <c r="BF10" s="266">
        <v>106</v>
      </c>
    </row>
    <row r="11" spans="2:58" ht="16.5">
      <c r="F11" s="266" t="s">
        <v>157</v>
      </c>
      <c r="G11" s="312">
        <v>1.7423246681955449</v>
      </c>
      <c r="H11" s="312">
        <v>2.0314190132020662</v>
      </c>
      <c r="I11" s="313">
        <v>0.16592449747378279</v>
      </c>
      <c r="J11" s="266">
        <v>16</v>
      </c>
      <c r="L11" s="272" t="s">
        <v>157</v>
      </c>
      <c r="M11" s="273">
        <v>26</v>
      </c>
      <c r="N11" s="274">
        <v>59</v>
      </c>
      <c r="O11" s="275">
        <v>0.10169491525423729</v>
      </c>
      <c r="P11" s="275">
        <v>3.3898305084745763E-2</v>
      </c>
      <c r="Q11" s="275">
        <v>0.28813559322033899</v>
      </c>
      <c r="R11" s="275">
        <v>0.22033898305084745</v>
      </c>
      <c r="S11" s="275">
        <v>0.2711864406779661</v>
      </c>
      <c r="T11" s="275">
        <v>8.4745762711864403E-2</v>
      </c>
      <c r="U11" s="260" t="s">
        <v>72</v>
      </c>
      <c r="W11" s="266" t="s">
        <v>133</v>
      </c>
      <c r="X11" s="266" t="s">
        <v>168</v>
      </c>
      <c r="Y11" s="267" t="s">
        <v>168</v>
      </c>
      <c r="Z11" s="276">
        <v>6</v>
      </c>
      <c r="AA11" s="260">
        <v>13</v>
      </c>
      <c r="AB11" s="277">
        <v>0.9027777777777779</v>
      </c>
      <c r="AC11" s="266">
        <v>7</v>
      </c>
      <c r="AD11" s="266">
        <v>4</v>
      </c>
      <c r="AE11" s="266">
        <v>2</v>
      </c>
      <c r="AF11" s="266">
        <v>0</v>
      </c>
      <c r="AG11" s="266">
        <v>0</v>
      </c>
      <c r="AH11" s="266">
        <v>0</v>
      </c>
      <c r="AI11" s="266">
        <v>0</v>
      </c>
      <c r="AJ11" s="278">
        <v>1.0181893816364915</v>
      </c>
      <c r="AK11" s="260" t="s">
        <v>74</v>
      </c>
      <c r="AL11" s="260">
        <v>4</v>
      </c>
      <c r="AM11" s="260" t="s">
        <v>345</v>
      </c>
      <c r="AN11" s="272" t="s">
        <v>349</v>
      </c>
      <c r="AO11" s="279">
        <v>4</v>
      </c>
      <c r="AP11" s="279">
        <v>1</v>
      </c>
      <c r="AQ11" s="279" t="s">
        <v>1150</v>
      </c>
      <c r="AS11" s="269" t="s">
        <v>133</v>
      </c>
      <c r="AT11" s="270" t="s">
        <v>166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157</v>
      </c>
      <c r="BE11" s="266">
        <v>4</v>
      </c>
      <c r="BF11" s="266">
        <v>26</v>
      </c>
    </row>
    <row r="12" spans="2:58" ht="16.5">
      <c r="F12" s="314" t="s">
        <v>146</v>
      </c>
      <c r="G12" s="315">
        <v>1.9609510860763544</v>
      </c>
      <c r="H12" s="315">
        <v>2.4295536763719849</v>
      </c>
      <c r="I12" s="316">
        <v>0.23896699597604565</v>
      </c>
      <c r="J12" s="314">
        <v>1</v>
      </c>
      <c r="L12" s="272" t="s">
        <v>146</v>
      </c>
      <c r="M12" s="273">
        <v>60</v>
      </c>
      <c r="N12" s="274">
        <v>130</v>
      </c>
      <c r="O12" s="275">
        <v>0.35384615384615387</v>
      </c>
      <c r="P12" s="275">
        <v>0.19230769230769232</v>
      </c>
      <c r="Q12" s="275">
        <v>0.18461538461538463</v>
      </c>
      <c r="R12" s="275">
        <v>0.11538461538461539</v>
      </c>
      <c r="S12" s="275">
        <v>0.11538461538461539</v>
      </c>
      <c r="T12" s="275">
        <v>3.8461538461538464E-2</v>
      </c>
      <c r="U12" s="260" t="s">
        <v>69</v>
      </c>
      <c r="W12" s="266" t="s">
        <v>151</v>
      </c>
      <c r="X12" s="266" t="s">
        <v>169</v>
      </c>
      <c r="Y12" s="267" t="s">
        <v>169</v>
      </c>
      <c r="Z12" s="276">
        <v>11</v>
      </c>
      <c r="AA12" s="260">
        <v>25</v>
      </c>
      <c r="AB12" s="277">
        <v>0.94696969696969702</v>
      </c>
      <c r="AC12" s="266">
        <v>1</v>
      </c>
      <c r="AD12" s="266">
        <v>2</v>
      </c>
      <c r="AE12" s="266">
        <v>6</v>
      </c>
      <c r="AF12" s="266">
        <v>8</v>
      </c>
      <c r="AG12" s="266">
        <v>6</v>
      </c>
      <c r="AH12" s="266">
        <v>2</v>
      </c>
      <c r="AI12" s="266">
        <v>0</v>
      </c>
      <c r="AJ12" s="278">
        <v>0.87916783171960999</v>
      </c>
      <c r="AK12" s="260" t="s">
        <v>72</v>
      </c>
      <c r="AL12" s="260">
        <v>29</v>
      </c>
      <c r="AM12" s="260" t="s">
        <v>690</v>
      </c>
      <c r="AN12" s="272" t="s">
        <v>350</v>
      </c>
      <c r="AO12" s="279">
        <v>115</v>
      </c>
      <c r="AP12" s="279">
        <v>3</v>
      </c>
      <c r="AQ12" s="279" t="s">
        <v>1151</v>
      </c>
      <c r="AS12" s="269" t="s">
        <v>133</v>
      </c>
      <c r="AT12" s="270" t="s">
        <v>167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146</v>
      </c>
      <c r="BE12" s="266">
        <v>8</v>
      </c>
      <c r="BF12" s="266">
        <v>60</v>
      </c>
    </row>
    <row r="13" spans="2:58" ht="16.5">
      <c r="F13" s="266" t="s">
        <v>149</v>
      </c>
      <c r="G13" s="312">
        <v>2.1292535923242086</v>
      </c>
      <c r="H13" s="312">
        <v>2.4322706225879216</v>
      </c>
      <c r="I13" s="313">
        <v>0.14231138618531181</v>
      </c>
      <c r="J13" s="266">
        <v>21</v>
      </c>
      <c r="L13" s="317" t="s">
        <v>149</v>
      </c>
      <c r="M13" s="318">
        <v>48</v>
      </c>
      <c r="N13" s="319">
        <v>96</v>
      </c>
      <c r="O13" s="320">
        <v>8.3333333333333329E-2</v>
      </c>
      <c r="P13" s="320">
        <v>0.10416666666666667</v>
      </c>
      <c r="Q13" s="320">
        <v>0.20833333333333334</v>
      </c>
      <c r="R13" s="320">
        <v>0.33333333333333331</v>
      </c>
      <c r="S13" s="320">
        <v>0.17708333333333334</v>
      </c>
      <c r="T13" s="320">
        <v>9.375E-2</v>
      </c>
      <c r="U13" s="321" t="s">
        <v>72</v>
      </c>
      <c r="W13" s="266" t="s">
        <v>151</v>
      </c>
      <c r="X13" s="266" t="s">
        <v>170</v>
      </c>
      <c r="Y13" s="267" t="s">
        <v>170</v>
      </c>
      <c r="Z13" s="276">
        <v>5</v>
      </c>
      <c r="AA13" s="260">
        <v>14</v>
      </c>
      <c r="AB13" s="277">
        <v>1.1666666666666667</v>
      </c>
      <c r="AC13" s="266">
        <v>0</v>
      </c>
      <c r="AD13" s="266">
        <v>0</v>
      </c>
      <c r="AE13" s="266">
        <v>2</v>
      </c>
      <c r="AF13" s="266">
        <v>5</v>
      </c>
      <c r="AG13" s="266">
        <v>6</v>
      </c>
      <c r="AH13" s="266">
        <v>1</v>
      </c>
      <c r="AI13" s="266">
        <v>0</v>
      </c>
      <c r="AJ13" s="278">
        <v>0.85725433201040213</v>
      </c>
      <c r="AK13" s="260" t="s">
        <v>72</v>
      </c>
      <c r="AL13" s="260">
        <v>50</v>
      </c>
      <c r="AM13" s="260" t="s">
        <v>1105</v>
      </c>
      <c r="AN13" s="272" t="s">
        <v>352</v>
      </c>
      <c r="AO13" s="279">
        <v>136</v>
      </c>
      <c r="AP13" s="279">
        <v>5</v>
      </c>
      <c r="AQ13" s="279" t="s">
        <v>1152</v>
      </c>
      <c r="AS13" s="269" t="s">
        <v>133</v>
      </c>
      <c r="AT13" s="270" t="s">
        <v>168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149</v>
      </c>
      <c r="BE13" s="266">
        <v>4</v>
      </c>
      <c r="BF13" s="266">
        <v>48</v>
      </c>
    </row>
    <row r="14" spans="2:58" ht="16.5">
      <c r="F14" s="314" t="s">
        <v>144</v>
      </c>
      <c r="G14" s="315">
        <v>1.9087877700513656</v>
      </c>
      <c r="H14" s="315">
        <v>2.20717468589423</v>
      </c>
      <c r="I14" s="316">
        <v>0.15632273033415078</v>
      </c>
      <c r="J14" s="314">
        <v>19</v>
      </c>
      <c r="L14" s="317" t="s">
        <v>144</v>
      </c>
      <c r="M14" s="318">
        <v>44</v>
      </c>
      <c r="N14" s="319">
        <v>112</v>
      </c>
      <c r="O14" s="320">
        <v>9.8214285714285712E-2</v>
      </c>
      <c r="P14" s="320">
        <v>0.15178571428571427</v>
      </c>
      <c r="Q14" s="320">
        <v>0.25</v>
      </c>
      <c r="R14" s="320">
        <v>0.3392857142857143</v>
      </c>
      <c r="S14" s="320">
        <v>9.8214285714285712E-2</v>
      </c>
      <c r="T14" s="320">
        <v>6.25E-2</v>
      </c>
      <c r="U14" s="321" t="s">
        <v>72</v>
      </c>
      <c r="W14" s="266" t="s">
        <v>151</v>
      </c>
      <c r="X14" s="266" t="s">
        <v>171</v>
      </c>
      <c r="Y14" s="267" t="s">
        <v>171</v>
      </c>
      <c r="Z14" s="276">
        <v>11</v>
      </c>
      <c r="AA14" s="260">
        <v>23</v>
      </c>
      <c r="AB14" s="277">
        <v>0.87121212121212122</v>
      </c>
      <c r="AC14" s="266">
        <v>3</v>
      </c>
      <c r="AD14" s="266">
        <v>2</v>
      </c>
      <c r="AE14" s="266">
        <v>6</v>
      </c>
      <c r="AF14" s="266">
        <v>8</v>
      </c>
      <c r="AG14" s="266">
        <v>3</v>
      </c>
      <c r="AH14" s="266">
        <v>1</v>
      </c>
      <c r="AI14" s="266">
        <v>0</v>
      </c>
      <c r="AJ14" s="278">
        <v>0.8954223013374234</v>
      </c>
      <c r="AK14" s="260" t="s">
        <v>72</v>
      </c>
      <c r="AL14" s="260">
        <v>6</v>
      </c>
      <c r="AM14" s="260" t="s">
        <v>410</v>
      </c>
      <c r="AN14" s="272" t="s">
        <v>353</v>
      </c>
      <c r="AO14" s="279">
        <v>92</v>
      </c>
      <c r="AP14" s="279">
        <v>2</v>
      </c>
      <c r="AQ14" s="279" t="s">
        <v>1153</v>
      </c>
      <c r="AS14" s="269" t="s">
        <v>133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144</v>
      </c>
      <c r="BE14" s="266">
        <v>4</v>
      </c>
      <c r="BF14" s="266">
        <v>44</v>
      </c>
    </row>
    <row r="15" spans="2:58" ht="16.5">
      <c r="F15" s="314" t="s">
        <v>136</v>
      </c>
      <c r="G15" s="315">
        <v>1.6245051003765973</v>
      </c>
      <c r="H15" s="315">
        <v>2.0113628976401672</v>
      </c>
      <c r="I15" s="316">
        <v>0.23813886282898555</v>
      </c>
      <c r="J15" s="314">
        <v>2</v>
      </c>
      <c r="L15" s="317" t="s">
        <v>136</v>
      </c>
      <c r="M15" s="318">
        <v>62</v>
      </c>
      <c r="N15" s="319">
        <v>147</v>
      </c>
      <c r="O15" s="320">
        <v>0.11564625850340136</v>
      </c>
      <c r="P15" s="320">
        <v>0.20408163265306123</v>
      </c>
      <c r="Q15" s="320">
        <v>0.18367346938775511</v>
      </c>
      <c r="R15" s="320">
        <v>0.30612244897959184</v>
      </c>
      <c r="S15" s="320">
        <v>0.14285714285714285</v>
      </c>
      <c r="T15" s="320">
        <v>4.7619047619047616E-2</v>
      </c>
      <c r="U15" s="321" t="s">
        <v>71</v>
      </c>
      <c r="W15" s="266" t="s">
        <v>151</v>
      </c>
      <c r="X15" s="266" t="s">
        <v>172</v>
      </c>
      <c r="Y15" s="267" t="s">
        <v>172</v>
      </c>
      <c r="Z15" s="276">
        <v>9</v>
      </c>
      <c r="AA15" s="260">
        <v>22</v>
      </c>
      <c r="AB15" s="277">
        <v>1.0185185185185186</v>
      </c>
      <c r="AC15" s="266">
        <v>0</v>
      </c>
      <c r="AD15" s="266">
        <v>1</v>
      </c>
      <c r="AE15" s="266">
        <v>0</v>
      </c>
      <c r="AF15" s="266">
        <v>8</v>
      </c>
      <c r="AG15" s="266">
        <v>8</v>
      </c>
      <c r="AH15" s="266">
        <v>5</v>
      </c>
      <c r="AI15" s="266">
        <v>0</v>
      </c>
      <c r="AJ15" s="278">
        <v>0.8306278909410445</v>
      </c>
      <c r="AK15" s="260" t="s">
        <v>70</v>
      </c>
      <c r="AL15" s="260">
        <v>12</v>
      </c>
      <c r="AM15" s="260" t="s">
        <v>706</v>
      </c>
      <c r="AN15" s="272" t="s">
        <v>355</v>
      </c>
      <c r="AO15" s="279">
        <v>154</v>
      </c>
      <c r="AP15" s="279">
        <v>6</v>
      </c>
      <c r="AQ15" s="279" t="s">
        <v>1154</v>
      </c>
      <c r="AS15" s="269" t="s">
        <v>133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136</v>
      </c>
      <c r="BE15" s="266">
        <v>3</v>
      </c>
      <c r="BF15" s="266">
        <v>62</v>
      </c>
    </row>
    <row r="16" spans="2:58" ht="16.5">
      <c r="F16" s="314" t="s">
        <v>154</v>
      </c>
      <c r="G16" s="315">
        <v>1.932779127135916</v>
      </c>
      <c r="H16" s="315">
        <v>2.1931355413503706</v>
      </c>
      <c r="I16" s="316">
        <v>0.13470572532530567</v>
      </c>
      <c r="J16" s="314">
        <v>23</v>
      </c>
      <c r="L16" s="317" t="s">
        <v>154</v>
      </c>
      <c r="M16" s="318">
        <v>127</v>
      </c>
      <c r="N16" s="319">
        <v>301</v>
      </c>
      <c r="O16" s="320">
        <v>3.6544850498338874E-2</v>
      </c>
      <c r="P16" s="320">
        <v>6.9767441860465115E-2</v>
      </c>
      <c r="Q16" s="320">
        <v>0.20598006644518271</v>
      </c>
      <c r="R16" s="320">
        <v>0.34551495016611294</v>
      </c>
      <c r="S16" s="320">
        <v>0.2425249169435216</v>
      </c>
      <c r="T16" s="320">
        <v>9.9667774086378738E-2</v>
      </c>
      <c r="U16" s="321" t="s">
        <v>72</v>
      </c>
      <c r="W16" s="266" t="s">
        <v>151</v>
      </c>
      <c r="X16" s="266" t="s">
        <v>173</v>
      </c>
      <c r="Y16" s="267" t="s">
        <v>173</v>
      </c>
      <c r="Z16" s="276">
        <v>12</v>
      </c>
      <c r="AA16" s="260">
        <v>22</v>
      </c>
      <c r="AB16" s="277">
        <v>0.76388888888888895</v>
      </c>
      <c r="AC16" s="266">
        <v>0</v>
      </c>
      <c r="AD16" s="266">
        <v>1</v>
      </c>
      <c r="AE16" s="266">
        <v>6</v>
      </c>
      <c r="AF16" s="266">
        <v>10</v>
      </c>
      <c r="AG16" s="266">
        <v>2</v>
      </c>
      <c r="AH16" s="266">
        <v>3</v>
      </c>
      <c r="AI16" s="266">
        <v>0</v>
      </c>
      <c r="AJ16" s="278">
        <v>0.87134471386959322</v>
      </c>
      <c r="AK16" s="260" t="s">
        <v>72</v>
      </c>
      <c r="AL16" s="260">
        <v>41</v>
      </c>
      <c r="AM16" s="260" t="s">
        <v>1106</v>
      </c>
      <c r="AN16" s="272" t="s">
        <v>356</v>
      </c>
      <c r="AO16" s="279">
        <v>127</v>
      </c>
      <c r="AP16" s="279">
        <v>4</v>
      </c>
      <c r="AQ16" s="279" t="s">
        <v>1155</v>
      </c>
      <c r="AS16" s="269" t="s">
        <v>151</v>
      </c>
      <c r="AT16" s="270" t="s">
        <v>169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710</v>
      </c>
      <c r="BE16" s="266">
        <v>0</v>
      </c>
      <c r="BF16" s="266">
        <v>0</v>
      </c>
    </row>
    <row r="17" spans="6:58" ht="16.5">
      <c r="F17" s="314" t="s">
        <v>140</v>
      </c>
      <c r="G17" s="315">
        <v>2.1215573252044813</v>
      </c>
      <c r="H17" s="315">
        <v>2.5911195452113063</v>
      </c>
      <c r="I17" s="316">
        <v>0.22132902770447993</v>
      </c>
      <c r="J17" s="314">
        <v>5</v>
      </c>
      <c r="L17" s="317" t="s">
        <v>140</v>
      </c>
      <c r="M17" s="318">
        <v>49</v>
      </c>
      <c r="N17" s="319">
        <v>108</v>
      </c>
      <c r="O17" s="320">
        <v>0.17592592592592593</v>
      </c>
      <c r="P17" s="320">
        <v>0.21296296296296297</v>
      </c>
      <c r="Q17" s="320">
        <v>0.33333333333333331</v>
      </c>
      <c r="R17" s="320">
        <v>0.18518518518518517</v>
      </c>
      <c r="S17" s="320">
        <v>7.407407407407407E-2</v>
      </c>
      <c r="T17" s="320">
        <v>1.8518518518518517E-2</v>
      </c>
      <c r="U17" s="321" t="s">
        <v>71</v>
      </c>
      <c r="W17" s="266" t="s">
        <v>151</v>
      </c>
      <c r="X17" s="266" t="s">
        <v>324</v>
      </c>
      <c r="Y17" s="267" t="s">
        <v>324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1</v>
      </c>
      <c r="AH17" s="266">
        <v>0</v>
      </c>
      <c r="AI17" s="266">
        <v>0</v>
      </c>
      <c r="AJ17" s="278">
        <v>1.0510714285714287</v>
      </c>
      <c r="AK17" s="260" t="s">
        <v>74</v>
      </c>
      <c r="AL17" s="260">
        <v>1</v>
      </c>
      <c r="AM17" s="260" t="s">
        <v>598</v>
      </c>
      <c r="AN17" s="272" t="s">
        <v>357</v>
      </c>
      <c r="AO17" s="279">
        <v>1</v>
      </c>
      <c r="AP17" s="279">
        <v>1</v>
      </c>
      <c r="AQ17" s="279" t="s">
        <v>1156</v>
      </c>
      <c r="AS17" s="269" t="s">
        <v>151</v>
      </c>
      <c r="AT17" s="270" t="s">
        <v>170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154</v>
      </c>
      <c r="BE17" s="266">
        <v>7</v>
      </c>
      <c r="BF17" s="266">
        <v>127</v>
      </c>
    </row>
    <row r="18" spans="6:58" ht="16.5">
      <c r="F18" s="314" t="s">
        <v>159</v>
      </c>
      <c r="G18" s="315">
        <v>2.0181502502527811</v>
      </c>
      <c r="H18" s="315">
        <v>2.2004303982724496</v>
      </c>
      <c r="I18" s="316">
        <v>9.0320405032696227E-2</v>
      </c>
      <c r="J18" s="314">
        <v>29</v>
      </c>
      <c r="L18" s="317" t="s">
        <v>159</v>
      </c>
      <c r="M18" s="318">
        <v>79</v>
      </c>
      <c r="N18" s="319">
        <v>181</v>
      </c>
      <c r="O18" s="320">
        <v>6.0773480662983423E-2</v>
      </c>
      <c r="P18" s="320">
        <v>0.11049723756906077</v>
      </c>
      <c r="Q18" s="320">
        <v>0.16574585635359115</v>
      </c>
      <c r="R18" s="320">
        <v>0.21546961325966851</v>
      </c>
      <c r="S18" s="320">
        <v>0.2541436464088398</v>
      </c>
      <c r="T18" s="320">
        <v>0.19337016574585636</v>
      </c>
      <c r="U18" s="321" t="s">
        <v>72</v>
      </c>
      <c r="W18" s="266" t="s">
        <v>148</v>
      </c>
      <c r="X18" s="266" t="s">
        <v>174</v>
      </c>
      <c r="Y18" s="267" t="s">
        <v>174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</v>
      </c>
      <c r="AE18" s="266">
        <v>12</v>
      </c>
      <c r="AF18" s="266">
        <v>20</v>
      </c>
      <c r="AG18" s="266">
        <v>14</v>
      </c>
      <c r="AH18" s="266">
        <v>0</v>
      </c>
      <c r="AI18" s="266">
        <v>0</v>
      </c>
      <c r="AJ18" s="278">
        <v>0.8809590954009382</v>
      </c>
      <c r="AK18" s="260" t="s">
        <v>72</v>
      </c>
      <c r="AL18" s="260">
        <v>25</v>
      </c>
      <c r="AM18" s="260" t="s">
        <v>689</v>
      </c>
      <c r="AN18" s="272" t="s">
        <v>359</v>
      </c>
      <c r="AO18" s="279">
        <v>111</v>
      </c>
      <c r="AP18" s="279">
        <v>12</v>
      </c>
      <c r="AQ18" s="279" t="s">
        <v>1157</v>
      </c>
      <c r="AS18" s="269" t="s">
        <v>151</v>
      </c>
      <c r="AT18" s="270" t="s">
        <v>171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140</v>
      </c>
      <c r="BE18" s="266">
        <v>6</v>
      </c>
      <c r="BF18" s="266">
        <v>49</v>
      </c>
    </row>
    <row r="19" spans="6:58" ht="16.5">
      <c r="F19" s="266" t="s">
        <v>160</v>
      </c>
      <c r="G19" s="312">
        <v>2.0554093654867969</v>
      </c>
      <c r="H19" s="312">
        <v>2.2285866999510513</v>
      </c>
      <c r="I19" s="313">
        <v>8.4254425114599796E-2</v>
      </c>
      <c r="J19" s="266">
        <v>30</v>
      </c>
      <c r="L19" s="272" t="s">
        <v>160</v>
      </c>
      <c r="M19" s="273">
        <v>43</v>
      </c>
      <c r="N19" s="274">
        <v>65</v>
      </c>
      <c r="O19" s="275">
        <v>0.13846153846153847</v>
      </c>
      <c r="P19" s="275">
        <v>9.2307692307692313E-2</v>
      </c>
      <c r="Q19" s="275">
        <v>0.12307692307692308</v>
      </c>
      <c r="R19" s="275">
        <v>0.18461538461538463</v>
      </c>
      <c r="S19" s="275">
        <v>0.26153846153846155</v>
      </c>
      <c r="T19" s="275">
        <v>0.2</v>
      </c>
      <c r="U19" s="260" t="s">
        <v>72</v>
      </c>
      <c r="W19" s="266" t="s">
        <v>148</v>
      </c>
      <c r="X19" s="266" t="s">
        <v>175</v>
      </c>
      <c r="Y19" s="267" t="s">
        <v>175</v>
      </c>
      <c r="Z19" s="276">
        <v>2</v>
      </c>
      <c r="AA19" s="260">
        <v>4</v>
      </c>
      <c r="AB19" s="277">
        <v>0.83333333333333337</v>
      </c>
      <c r="AC19" s="266">
        <v>2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0.98450917208266975</v>
      </c>
      <c r="AK19" s="260" t="s">
        <v>69</v>
      </c>
      <c r="AL19" s="260">
        <v>9</v>
      </c>
      <c r="AM19" s="260" t="s">
        <v>360</v>
      </c>
      <c r="AN19" s="272" t="s">
        <v>361</v>
      </c>
      <c r="AO19" s="279">
        <v>16</v>
      </c>
      <c r="AP19" s="279">
        <v>4</v>
      </c>
      <c r="AQ19" s="279" t="s">
        <v>1158</v>
      </c>
      <c r="AS19" s="269" t="s">
        <v>151</v>
      </c>
      <c r="AT19" s="270" t="s">
        <v>172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159</v>
      </c>
      <c r="BE19" s="266">
        <v>5</v>
      </c>
      <c r="BF19" s="266">
        <v>79</v>
      </c>
    </row>
    <row r="20" spans="6:58" ht="16.5">
      <c r="F20" s="314" t="s">
        <v>158</v>
      </c>
      <c r="G20" s="315">
        <v>2.3676337393819513</v>
      </c>
      <c r="H20" s="315">
        <v>2.7009818178321834</v>
      </c>
      <c r="I20" s="316">
        <v>0.14079376928344045</v>
      </c>
      <c r="J20" s="314">
        <v>22</v>
      </c>
      <c r="L20" s="272" t="s">
        <v>158</v>
      </c>
      <c r="M20" s="273">
        <v>51</v>
      </c>
      <c r="N20" s="274">
        <v>112</v>
      </c>
      <c r="O20" s="275">
        <v>0.13392857142857142</v>
      </c>
      <c r="P20" s="275">
        <v>0.17857142857142858</v>
      </c>
      <c r="Q20" s="275">
        <v>0.29464285714285715</v>
      </c>
      <c r="R20" s="275">
        <v>0.21428571428571427</v>
      </c>
      <c r="S20" s="275">
        <v>0.15178571428571427</v>
      </c>
      <c r="T20" s="275">
        <v>2.6785714285714284E-2</v>
      </c>
      <c r="U20" s="260" t="s">
        <v>71</v>
      </c>
      <c r="W20" s="266" t="s">
        <v>148</v>
      </c>
      <c r="X20" s="266" t="s">
        <v>176</v>
      </c>
      <c r="Y20" s="267" t="s">
        <v>176</v>
      </c>
      <c r="Z20" s="276">
        <v>2</v>
      </c>
      <c r="AA20" s="260">
        <v>4</v>
      </c>
      <c r="AB20" s="277">
        <v>0.83333333333333337</v>
      </c>
      <c r="AC20" s="266">
        <v>2</v>
      </c>
      <c r="AD20" s="266">
        <v>0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0.99697647344852602</v>
      </c>
      <c r="AK20" s="260" t="s">
        <v>69</v>
      </c>
      <c r="AL20" s="260">
        <v>3</v>
      </c>
      <c r="AM20" s="260" t="s">
        <v>540</v>
      </c>
      <c r="AN20" s="272" t="s">
        <v>363</v>
      </c>
      <c r="AO20" s="279">
        <v>10</v>
      </c>
      <c r="AP20" s="279">
        <v>3</v>
      </c>
      <c r="AQ20" s="279" t="s">
        <v>1159</v>
      </c>
      <c r="AS20" s="269" t="s">
        <v>151</v>
      </c>
      <c r="AT20" s="270" t="s">
        <v>173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711</v>
      </c>
      <c r="BE20" s="266">
        <v>0</v>
      </c>
      <c r="BF20" s="266">
        <v>0</v>
      </c>
    </row>
    <row r="21" spans="6:58" ht="16.5">
      <c r="F21" s="314" t="s">
        <v>142</v>
      </c>
      <c r="G21" s="315">
        <v>1.6200035645275037</v>
      </c>
      <c r="H21" s="315">
        <v>1.9933606422329238</v>
      </c>
      <c r="I21" s="316">
        <v>0.23046682481486691</v>
      </c>
      <c r="J21" s="314">
        <v>3</v>
      </c>
      <c r="L21" s="317" t="s">
        <v>142</v>
      </c>
      <c r="M21" s="318">
        <v>62</v>
      </c>
      <c r="N21" s="319">
        <v>153</v>
      </c>
      <c r="O21" s="320">
        <v>0.20261437908496732</v>
      </c>
      <c r="P21" s="320">
        <v>9.8039215686274508E-2</v>
      </c>
      <c r="Q21" s="320">
        <v>0.24183006535947713</v>
      </c>
      <c r="R21" s="320">
        <v>0.24183006535947713</v>
      </c>
      <c r="S21" s="320">
        <v>0.15032679738562091</v>
      </c>
      <c r="T21" s="320">
        <v>6.535947712418301E-2</v>
      </c>
      <c r="U21" s="321" t="s">
        <v>71</v>
      </c>
      <c r="W21" s="266" t="s">
        <v>148</v>
      </c>
      <c r="X21" s="266" t="s">
        <v>177</v>
      </c>
      <c r="Y21" s="267" t="s">
        <v>177</v>
      </c>
      <c r="Z21" s="276">
        <v>2</v>
      </c>
      <c r="AA21" s="260">
        <v>6</v>
      </c>
      <c r="AB21" s="277">
        <v>1.25</v>
      </c>
      <c r="AC21" s="266">
        <v>4</v>
      </c>
      <c r="AD21" s="266">
        <v>0</v>
      </c>
      <c r="AE21" s="266">
        <v>1</v>
      </c>
      <c r="AF21" s="266">
        <v>0</v>
      </c>
      <c r="AG21" s="266">
        <v>0</v>
      </c>
      <c r="AH21" s="266">
        <v>1</v>
      </c>
      <c r="AI21" s="266">
        <v>0</v>
      </c>
      <c r="AJ21" s="278">
        <v>0.97838176103807795</v>
      </c>
      <c r="AK21" s="260" t="s">
        <v>69</v>
      </c>
      <c r="AL21" s="260">
        <v>15</v>
      </c>
      <c r="AM21" s="260" t="s">
        <v>564</v>
      </c>
      <c r="AN21" s="272" t="s">
        <v>364</v>
      </c>
      <c r="AO21" s="279">
        <v>22</v>
      </c>
      <c r="AP21" s="279">
        <v>5</v>
      </c>
      <c r="AQ21" s="279" t="s">
        <v>1160</v>
      </c>
      <c r="AS21" s="269" t="s">
        <v>151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160</v>
      </c>
      <c r="BE21" s="266">
        <v>4</v>
      </c>
      <c r="BF21" s="266">
        <v>43</v>
      </c>
    </row>
    <row r="22" spans="6:58" ht="16.5">
      <c r="F22" s="266" t="s">
        <v>139</v>
      </c>
      <c r="G22" s="312">
        <v>1.8094563791853695</v>
      </c>
      <c r="H22" s="312">
        <v>2.0718807292445893</v>
      </c>
      <c r="I22" s="313">
        <v>0.14502938732204496</v>
      </c>
      <c r="J22" s="266">
        <v>20</v>
      </c>
      <c r="L22" s="272" t="s">
        <v>139</v>
      </c>
      <c r="M22" s="273">
        <v>61</v>
      </c>
      <c r="N22" s="274">
        <v>150</v>
      </c>
      <c r="O22" s="275">
        <v>9.3333333333333338E-2</v>
      </c>
      <c r="P22" s="275">
        <v>8.666666666666667E-2</v>
      </c>
      <c r="Q22" s="275">
        <v>0.2</v>
      </c>
      <c r="R22" s="275">
        <v>0.2</v>
      </c>
      <c r="S22" s="275">
        <v>0.28666666666666668</v>
      </c>
      <c r="T22" s="275">
        <v>0.13333333333333333</v>
      </c>
      <c r="U22" s="260" t="s">
        <v>72</v>
      </c>
      <c r="W22" s="266" t="s">
        <v>148</v>
      </c>
      <c r="X22" s="266" t="s">
        <v>178</v>
      </c>
      <c r="Y22" s="267" t="s">
        <v>178</v>
      </c>
      <c r="Z22" s="276">
        <v>2</v>
      </c>
      <c r="AA22" s="260"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0.99817513222030008</v>
      </c>
      <c r="AK22" s="260" t="s">
        <v>69</v>
      </c>
      <c r="AL22" s="260">
        <v>2</v>
      </c>
      <c r="AM22" s="260" t="s">
        <v>417</v>
      </c>
      <c r="AN22" s="272" t="s">
        <v>366</v>
      </c>
      <c r="AO22" s="279">
        <v>9</v>
      </c>
      <c r="AP22" s="279">
        <v>2</v>
      </c>
      <c r="AQ22" s="279" t="s">
        <v>1161</v>
      </c>
      <c r="AS22" s="269" t="s">
        <v>148</v>
      </c>
      <c r="AT22" s="270" t="s">
        <v>174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158</v>
      </c>
      <c r="BE22" s="266">
        <v>6</v>
      </c>
      <c r="BF22" s="266">
        <v>51</v>
      </c>
    </row>
    <row r="23" spans="6:58" ht="16.5">
      <c r="F23" s="266" t="s">
        <v>152</v>
      </c>
      <c r="G23" s="312">
        <v>1.732404614095995</v>
      </c>
      <c r="H23" s="312">
        <v>2.0907129454911595</v>
      </c>
      <c r="I23" s="313">
        <v>0.20682716293857095</v>
      </c>
      <c r="J23" s="266">
        <v>9</v>
      </c>
      <c r="L23" s="272" t="s">
        <v>152</v>
      </c>
      <c r="M23" s="273">
        <v>33</v>
      </c>
      <c r="N23" s="274">
        <v>71</v>
      </c>
      <c r="O23" s="275">
        <v>0.15492957746478872</v>
      </c>
      <c r="P23" s="275">
        <v>0.18309859154929578</v>
      </c>
      <c r="Q23" s="275">
        <v>0.22535211267605634</v>
      </c>
      <c r="R23" s="275">
        <v>0.26760563380281688</v>
      </c>
      <c r="S23" s="275">
        <v>0.16901408450704225</v>
      </c>
      <c r="T23" s="275">
        <v>0</v>
      </c>
      <c r="U23" s="260" t="s">
        <v>71</v>
      </c>
      <c r="W23" s="266" t="s">
        <v>148</v>
      </c>
      <c r="X23" s="266" t="s">
        <v>179</v>
      </c>
      <c r="Y23" s="267" t="s">
        <v>179</v>
      </c>
      <c r="Z23" s="276">
        <v>4</v>
      </c>
      <c r="AA23" s="260">
        <v>10</v>
      </c>
      <c r="AB23" s="277">
        <v>1.0416666666666667</v>
      </c>
      <c r="AC23" s="266">
        <v>5</v>
      </c>
      <c r="AD23" s="266">
        <v>2</v>
      </c>
      <c r="AE23" s="266">
        <v>3</v>
      </c>
      <c r="AF23" s="266">
        <v>0</v>
      </c>
      <c r="AG23" s="266">
        <v>0</v>
      </c>
      <c r="AH23" s="266">
        <v>0</v>
      </c>
      <c r="AI23" s="266">
        <v>0</v>
      </c>
      <c r="AJ23" s="278">
        <v>0.9551034605237001</v>
      </c>
      <c r="AK23" s="260" t="s">
        <v>69</v>
      </c>
      <c r="AL23" s="260">
        <v>28</v>
      </c>
      <c r="AM23" s="260" t="s">
        <v>423</v>
      </c>
      <c r="AN23" s="272" t="s">
        <v>368</v>
      </c>
      <c r="AO23" s="279">
        <v>35</v>
      </c>
      <c r="AP23" s="279">
        <v>7</v>
      </c>
      <c r="AQ23" s="279" t="s">
        <v>1162</v>
      </c>
      <c r="AS23" s="269" t="s">
        <v>148</v>
      </c>
      <c r="AT23" s="270" t="s">
        <v>175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142</v>
      </c>
      <c r="BE23" s="266">
        <v>5</v>
      </c>
      <c r="BF23" s="266">
        <v>62</v>
      </c>
    </row>
    <row r="24" spans="6:58" ht="16.5">
      <c r="F24" s="266" t="s">
        <v>145</v>
      </c>
      <c r="G24" s="312">
        <v>1.8025798211869086</v>
      </c>
      <c r="H24" s="312">
        <v>2.1105265819972874</v>
      </c>
      <c r="I24" s="313">
        <v>0.17083668483962677</v>
      </c>
      <c r="J24" s="266">
        <v>14</v>
      </c>
      <c r="L24" s="272" t="s">
        <v>145</v>
      </c>
      <c r="M24" s="273">
        <v>47</v>
      </c>
      <c r="N24" s="274">
        <v>110</v>
      </c>
      <c r="O24" s="275">
        <v>5.4545454545454543E-2</v>
      </c>
      <c r="P24" s="275">
        <v>0.2</v>
      </c>
      <c r="Q24" s="275">
        <v>0.29090909090909089</v>
      </c>
      <c r="R24" s="275">
        <v>0.26363636363636361</v>
      </c>
      <c r="S24" s="275">
        <v>0.10909090909090909</v>
      </c>
      <c r="T24" s="275">
        <v>8.1818181818181818E-2</v>
      </c>
      <c r="U24" s="260" t="s">
        <v>71</v>
      </c>
      <c r="W24" s="266" t="s">
        <v>148</v>
      </c>
      <c r="X24" s="266" t="s">
        <v>180</v>
      </c>
      <c r="Y24" s="267" t="s">
        <v>180</v>
      </c>
      <c r="Z24" s="276">
        <v>4</v>
      </c>
      <c r="AA24" s="260">
        <v>11</v>
      </c>
      <c r="AB24" s="277">
        <v>1.1458333333333335</v>
      </c>
      <c r="AC24" s="266">
        <v>4</v>
      </c>
      <c r="AD24" s="266">
        <v>4</v>
      </c>
      <c r="AE24" s="266">
        <v>2</v>
      </c>
      <c r="AF24" s="266">
        <v>0</v>
      </c>
      <c r="AG24" s="266">
        <v>0</v>
      </c>
      <c r="AH24" s="266">
        <v>1</v>
      </c>
      <c r="AI24" s="266">
        <v>0</v>
      </c>
      <c r="AJ24" s="278">
        <v>0.93675427023001001</v>
      </c>
      <c r="AK24" s="260" t="s">
        <v>71</v>
      </c>
      <c r="AL24" s="260">
        <v>15</v>
      </c>
      <c r="AM24" s="260" t="s">
        <v>506</v>
      </c>
      <c r="AN24" s="272" t="s">
        <v>370</v>
      </c>
      <c r="AO24" s="279">
        <v>52</v>
      </c>
      <c r="AP24" s="279">
        <v>8</v>
      </c>
      <c r="AQ24" s="279" t="s">
        <v>1163</v>
      </c>
      <c r="AS24" s="269" t="s">
        <v>148</v>
      </c>
      <c r="AT24" s="270" t="s">
        <v>176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139</v>
      </c>
      <c r="BE24" s="266">
        <v>2</v>
      </c>
      <c r="BF24" s="266">
        <v>61</v>
      </c>
    </row>
    <row r="25" spans="6:58" ht="16.5">
      <c r="F25" s="266" t="s">
        <v>138</v>
      </c>
      <c r="G25" s="312">
        <v>2.1056171949687608</v>
      </c>
      <c r="H25" s="312">
        <v>2.5544959860141851</v>
      </c>
      <c r="I25" s="313">
        <v>0.21318157551049266</v>
      </c>
      <c r="J25" s="266">
        <v>6</v>
      </c>
      <c r="L25" s="272" t="s">
        <v>138</v>
      </c>
      <c r="M25" s="273">
        <v>52</v>
      </c>
      <c r="N25" s="274">
        <v>119</v>
      </c>
      <c r="O25" s="275">
        <v>0.24369747899159663</v>
      </c>
      <c r="P25" s="275">
        <v>0.19327731092436976</v>
      </c>
      <c r="Q25" s="275">
        <v>0.26890756302521007</v>
      </c>
      <c r="R25" s="275">
        <v>0.21008403361344538</v>
      </c>
      <c r="S25" s="275">
        <v>6.7226890756302518E-2</v>
      </c>
      <c r="T25" s="275">
        <v>1.680672268907563E-2</v>
      </c>
      <c r="U25" s="260" t="s">
        <v>71</v>
      </c>
      <c r="W25" s="266" t="s">
        <v>148</v>
      </c>
      <c r="X25" s="266" t="s">
        <v>181</v>
      </c>
      <c r="Y25" s="267" t="s">
        <v>181</v>
      </c>
      <c r="Z25" s="276">
        <v>2</v>
      </c>
      <c r="AA25" s="260">
        <v>5</v>
      </c>
      <c r="AB25" s="277">
        <v>1.0416666666666667</v>
      </c>
      <c r="AC25" s="266">
        <v>3</v>
      </c>
      <c r="AD25" s="266">
        <v>1</v>
      </c>
      <c r="AE25" s="266">
        <v>0</v>
      </c>
      <c r="AF25" s="266">
        <v>1</v>
      </c>
      <c r="AG25" s="266">
        <v>0</v>
      </c>
      <c r="AH25" s="266">
        <v>0</v>
      </c>
      <c r="AI25" s="266">
        <v>0</v>
      </c>
      <c r="AJ25" s="278">
        <v>1.0011755351656906</v>
      </c>
      <c r="AK25" s="260" t="s">
        <v>74</v>
      </c>
      <c r="AL25" s="260">
        <v>7</v>
      </c>
      <c r="AM25" s="260" t="s">
        <v>348</v>
      </c>
      <c r="AN25" s="272" t="s">
        <v>371</v>
      </c>
      <c r="AO25" s="279">
        <v>7</v>
      </c>
      <c r="AP25" s="279">
        <v>1</v>
      </c>
      <c r="AQ25" s="279" t="s">
        <v>1164</v>
      </c>
      <c r="AS25" s="269" t="s">
        <v>148</v>
      </c>
      <c r="AT25" s="270" t="s">
        <v>177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152</v>
      </c>
      <c r="BE25" s="266">
        <v>3</v>
      </c>
      <c r="BF25" s="266">
        <v>33</v>
      </c>
    </row>
    <row r="26" spans="6:58" ht="16.5">
      <c r="F26" s="266" t="s">
        <v>147</v>
      </c>
      <c r="G26" s="312">
        <v>1.9709564947031954</v>
      </c>
      <c r="H26" s="312">
        <v>2.4114147134200561</v>
      </c>
      <c r="I26" s="313">
        <v>0.22347434857165061</v>
      </c>
      <c r="J26" s="266">
        <v>4</v>
      </c>
      <c r="L26" s="272" t="s">
        <v>147</v>
      </c>
      <c r="M26" s="273">
        <v>60</v>
      </c>
      <c r="N26" s="274">
        <v>147</v>
      </c>
      <c r="O26" s="275">
        <v>0.21768707482993196</v>
      </c>
      <c r="P26" s="275">
        <v>0.19047619047619047</v>
      </c>
      <c r="Q26" s="275">
        <v>0.31292517006802723</v>
      </c>
      <c r="R26" s="275">
        <v>0.21088435374149661</v>
      </c>
      <c r="S26" s="275">
        <v>6.1224489795918366E-2</v>
      </c>
      <c r="T26" s="275">
        <v>6.8027210884353739E-3</v>
      </c>
      <c r="U26" s="260" t="s">
        <v>71</v>
      </c>
      <c r="W26" s="266" t="s">
        <v>148</v>
      </c>
      <c r="X26" s="266" t="s">
        <v>182</v>
      </c>
      <c r="Y26" s="267" t="s">
        <v>182</v>
      </c>
      <c r="Z26" s="276">
        <v>1</v>
      </c>
      <c r="AA26" s="260">
        <v>4</v>
      </c>
      <c r="AB26" s="277">
        <v>1.6666666666666667</v>
      </c>
      <c r="AC26" s="266">
        <v>1</v>
      </c>
      <c r="AD26" s="266">
        <v>0</v>
      </c>
      <c r="AE26" s="266">
        <v>3</v>
      </c>
      <c r="AF26" s="266">
        <v>0</v>
      </c>
      <c r="AG26" s="266">
        <v>0</v>
      </c>
      <c r="AH26" s="266">
        <v>0</v>
      </c>
      <c r="AI26" s="266">
        <v>0</v>
      </c>
      <c r="AJ26" s="278">
        <v>0.95566666666666666</v>
      </c>
      <c r="AK26" s="260" t="s">
        <v>69</v>
      </c>
      <c r="AL26" s="260">
        <v>27</v>
      </c>
      <c r="AM26" s="260" t="s">
        <v>358</v>
      </c>
      <c r="AN26" s="272" t="s">
        <v>372</v>
      </c>
      <c r="AO26" s="279">
        <v>34</v>
      </c>
      <c r="AP26" s="279">
        <v>6</v>
      </c>
      <c r="AQ26" s="279" t="s">
        <v>1165</v>
      </c>
      <c r="AS26" s="269" t="s">
        <v>148</v>
      </c>
      <c r="AT26" s="270" t="s">
        <v>178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145</v>
      </c>
      <c r="BE26" s="266">
        <v>4</v>
      </c>
      <c r="BF26" s="266">
        <v>47</v>
      </c>
    </row>
    <row r="27" spans="6:58" ht="16.5">
      <c r="F27" s="266" t="s">
        <v>150</v>
      </c>
      <c r="G27" s="312">
        <v>2.2561611729832642</v>
      </c>
      <c r="H27" s="312">
        <v>2.6240929219276077</v>
      </c>
      <c r="I27" s="313">
        <v>0.16307866359469192</v>
      </c>
      <c r="J27" s="266">
        <v>17</v>
      </c>
      <c r="L27" s="272" t="s">
        <v>150</v>
      </c>
      <c r="M27" s="273">
        <v>34</v>
      </c>
      <c r="N27" s="274">
        <v>91</v>
      </c>
      <c r="O27" s="275">
        <v>0.14285714285714285</v>
      </c>
      <c r="P27" s="275">
        <v>0.10989010989010989</v>
      </c>
      <c r="Q27" s="275">
        <v>0.24175824175824176</v>
      </c>
      <c r="R27" s="275">
        <v>0.26373626373626374</v>
      </c>
      <c r="S27" s="275">
        <v>0.13186813186813187</v>
      </c>
      <c r="T27" s="275">
        <v>0.10989010989010989</v>
      </c>
      <c r="U27" s="260" t="s">
        <v>71</v>
      </c>
      <c r="W27" s="266" t="s">
        <v>148</v>
      </c>
      <c r="X27" s="266" t="s">
        <v>183</v>
      </c>
      <c r="Y27" s="267" t="s">
        <v>183</v>
      </c>
      <c r="Z27" s="276">
        <v>2</v>
      </c>
      <c r="AA27" s="260">
        <v>5</v>
      </c>
      <c r="AB27" s="277">
        <v>1.0416666666666667</v>
      </c>
      <c r="AC27" s="266">
        <v>1</v>
      </c>
      <c r="AD27" s="266">
        <v>1</v>
      </c>
      <c r="AE27" s="266">
        <v>2</v>
      </c>
      <c r="AF27" s="266">
        <v>0</v>
      </c>
      <c r="AG27" s="266">
        <v>1</v>
      </c>
      <c r="AH27" s="266">
        <v>0</v>
      </c>
      <c r="AI27" s="266">
        <v>0</v>
      </c>
      <c r="AJ27" s="278">
        <v>0.89905649134246834</v>
      </c>
      <c r="AK27" s="260" t="s">
        <v>72</v>
      </c>
      <c r="AL27" s="260">
        <v>1</v>
      </c>
      <c r="AM27" s="260" t="s">
        <v>618</v>
      </c>
      <c r="AN27" s="272" t="s">
        <v>374</v>
      </c>
      <c r="AO27" s="279">
        <v>87</v>
      </c>
      <c r="AP27" s="279">
        <v>10</v>
      </c>
      <c r="AQ27" s="279" t="s">
        <v>1166</v>
      </c>
      <c r="AS27" s="269" t="s">
        <v>148</v>
      </c>
      <c r="AT27" s="270" t="s">
        <v>179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138</v>
      </c>
      <c r="BE27" s="266">
        <v>4</v>
      </c>
      <c r="BF27" s="266">
        <v>52</v>
      </c>
    </row>
    <row r="28" spans="6:58" ht="16.5">
      <c r="F28" s="266" t="s">
        <v>161</v>
      </c>
      <c r="G28" s="312">
        <v>2.3439006339503594</v>
      </c>
      <c r="H28" s="312">
        <v>2.4106264081394464</v>
      </c>
      <c r="I28" s="313">
        <v>2.846783401249775E-2</v>
      </c>
      <c r="J28" s="266">
        <v>32</v>
      </c>
      <c r="L28" s="272" t="s">
        <v>161</v>
      </c>
      <c r="M28" s="273">
        <v>45</v>
      </c>
      <c r="N28" s="274">
        <v>103</v>
      </c>
      <c r="O28" s="275">
        <v>0</v>
      </c>
      <c r="P28" s="275">
        <v>0</v>
      </c>
      <c r="Q28" s="275">
        <v>9.7087378640776691E-3</v>
      </c>
      <c r="R28" s="275">
        <v>9.7087378640776698E-2</v>
      </c>
      <c r="S28" s="275">
        <v>0.20388349514563106</v>
      </c>
      <c r="T28" s="275">
        <v>0.68932038834951459</v>
      </c>
      <c r="U28" s="260" t="s">
        <v>73</v>
      </c>
      <c r="W28" s="266" t="s">
        <v>148</v>
      </c>
      <c r="X28" s="266" t="s">
        <v>184</v>
      </c>
      <c r="Y28" s="267" t="s">
        <v>184</v>
      </c>
      <c r="Z28" s="276">
        <v>2</v>
      </c>
      <c r="AA28" s="260">
        <v>6</v>
      </c>
      <c r="AB28" s="277">
        <v>1.25</v>
      </c>
      <c r="AC28" s="266">
        <v>1</v>
      </c>
      <c r="AD28" s="266">
        <v>1</v>
      </c>
      <c r="AE28" s="266">
        <v>2</v>
      </c>
      <c r="AF28" s="266">
        <v>0</v>
      </c>
      <c r="AG28" s="266">
        <v>2</v>
      </c>
      <c r="AH28" s="266">
        <v>0</v>
      </c>
      <c r="AI28" s="266">
        <v>0</v>
      </c>
      <c r="AJ28" s="278">
        <v>0.9012516675874982</v>
      </c>
      <c r="AK28" s="260" t="s">
        <v>71</v>
      </c>
      <c r="AL28" s="260">
        <v>48</v>
      </c>
      <c r="AM28" s="260" t="s">
        <v>466</v>
      </c>
      <c r="AN28" s="272" t="s">
        <v>375</v>
      </c>
      <c r="AO28" s="279">
        <v>85</v>
      </c>
      <c r="AP28" s="279">
        <v>9</v>
      </c>
      <c r="AQ28" s="279" t="s">
        <v>1167</v>
      </c>
      <c r="AS28" s="269" t="s">
        <v>148</v>
      </c>
      <c r="AT28" s="270" t="s">
        <v>180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147</v>
      </c>
      <c r="BE28" s="266">
        <v>6</v>
      </c>
      <c r="BF28" s="266">
        <v>60</v>
      </c>
    </row>
    <row r="29" spans="6:58" ht="16.5">
      <c r="F29" s="266" t="s">
        <v>163</v>
      </c>
      <c r="G29" s="312">
        <v>2.8330940223239724</v>
      </c>
      <c r="H29" s="312">
        <v>2.9995648300926314</v>
      </c>
      <c r="I29" s="313">
        <v>5.8759365717098166E-2</v>
      </c>
      <c r="J29" s="266">
        <v>31</v>
      </c>
      <c r="L29" s="272" t="s">
        <v>163</v>
      </c>
      <c r="M29" s="273">
        <v>42</v>
      </c>
      <c r="N29" s="274">
        <v>93</v>
      </c>
      <c r="O29" s="275">
        <v>2.1505376344086023E-2</v>
      </c>
      <c r="P29" s="275">
        <v>3.2258064516129031E-2</v>
      </c>
      <c r="Q29" s="275">
        <v>0.10752688172043011</v>
      </c>
      <c r="R29" s="275">
        <v>0.16129032258064516</v>
      </c>
      <c r="S29" s="275">
        <v>0.19354838709677419</v>
      </c>
      <c r="T29" s="275">
        <v>0.4838709677419355</v>
      </c>
      <c r="U29" s="260" t="s">
        <v>70</v>
      </c>
      <c r="W29" s="266" t="s">
        <v>148</v>
      </c>
      <c r="X29" s="266" t="s">
        <v>185</v>
      </c>
      <c r="Y29" s="267" t="s">
        <v>185</v>
      </c>
      <c r="Z29" s="276">
        <v>2</v>
      </c>
      <c r="AA29" s="260">
        <v>7</v>
      </c>
      <c r="AB29" s="277">
        <v>1.4583333333333335</v>
      </c>
      <c r="AC29" s="266">
        <v>0</v>
      </c>
      <c r="AD29" s="266">
        <v>1</v>
      </c>
      <c r="AE29" s="266">
        <v>3</v>
      </c>
      <c r="AF29" s="266">
        <v>3</v>
      </c>
      <c r="AG29" s="266">
        <v>0</v>
      </c>
      <c r="AH29" s="266">
        <v>0</v>
      </c>
      <c r="AI29" s="266">
        <v>0</v>
      </c>
      <c r="AJ29" s="278">
        <v>0.88862279373082176</v>
      </c>
      <c r="AK29" s="260" t="s">
        <v>72</v>
      </c>
      <c r="AL29" s="260">
        <v>14</v>
      </c>
      <c r="AM29" s="260" t="s">
        <v>554</v>
      </c>
      <c r="AN29" s="272" t="s">
        <v>377</v>
      </c>
      <c r="AO29" s="279">
        <v>100</v>
      </c>
      <c r="AP29" s="279">
        <v>11</v>
      </c>
      <c r="AQ29" s="279" t="s">
        <v>1168</v>
      </c>
      <c r="AS29" s="269" t="s">
        <v>148</v>
      </c>
      <c r="AT29" s="270" t="s">
        <v>181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150</v>
      </c>
      <c r="BE29" s="266">
        <v>7</v>
      </c>
      <c r="BF29" s="266">
        <v>34</v>
      </c>
    </row>
    <row r="30" spans="6:58" ht="16.5">
      <c r="F30" s="266" t="s">
        <v>135</v>
      </c>
      <c r="G30" s="312">
        <v>1.6193928632609071</v>
      </c>
      <c r="H30" s="312">
        <v>1.9612436380461677</v>
      </c>
      <c r="I30" s="313">
        <v>0.21109811123712707</v>
      </c>
      <c r="J30" s="266">
        <v>8</v>
      </c>
      <c r="L30" s="272" t="s">
        <v>135</v>
      </c>
      <c r="M30" s="273">
        <v>73</v>
      </c>
      <c r="N30" s="274">
        <v>172</v>
      </c>
      <c r="O30" s="275">
        <v>0.19767441860465115</v>
      </c>
      <c r="P30" s="275">
        <v>0.19767441860465115</v>
      </c>
      <c r="Q30" s="275">
        <v>0.23837209302325582</v>
      </c>
      <c r="R30" s="275">
        <v>0.23837209302325582</v>
      </c>
      <c r="S30" s="275">
        <v>0.11627906976744186</v>
      </c>
      <c r="T30" s="275">
        <v>1.1627906976744186E-2</v>
      </c>
      <c r="U30" s="260" t="s">
        <v>71</v>
      </c>
      <c r="W30" s="266" t="s">
        <v>156</v>
      </c>
      <c r="X30" s="266" t="s">
        <v>186</v>
      </c>
      <c r="Y30" s="267" t="s">
        <v>186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0.77333333333333332</v>
      </c>
      <c r="AK30" s="260" t="s">
        <v>73</v>
      </c>
      <c r="AL30" s="260">
        <v>6</v>
      </c>
      <c r="AM30" s="260" t="s">
        <v>1107</v>
      </c>
      <c r="AN30" s="272" t="s">
        <v>379</v>
      </c>
      <c r="AO30" s="279">
        <v>169</v>
      </c>
      <c r="AP30" s="279">
        <v>7</v>
      </c>
      <c r="AQ30" s="279" t="s">
        <v>1169</v>
      </c>
      <c r="AS30" s="269" t="s">
        <v>148</v>
      </c>
      <c r="AT30" s="270" t="s">
        <v>182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161</v>
      </c>
      <c r="BE30" s="266">
        <v>3</v>
      </c>
      <c r="BF30" s="266">
        <v>45</v>
      </c>
    </row>
    <row r="31" spans="6:58" ht="16.5">
      <c r="F31" s="266" t="s">
        <v>155</v>
      </c>
      <c r="G31" s="312">
        <v>1.8703212966418323</v>
      </c>
      <c r="H31" s="312">
        <v>2.0802752526703294</v>
      </c>
      <c r="I31" s="313">
        <v>0.11225555545214072</v>
      </c>
      <c r="J31" s="266">
        <v>26</v>
      </c>
      <c r="L31" s="272" t="s">
        <v>155</v>
      </c>
      <c r="M31" s="273">
        <v>54</v>
      </c>
      <c r="N31" s="274">
        <v>130</v>
      </c>
      <c r="O31" s="275">
        <v>8.461538461538462E-2</v>
      </c>
      <c r="P31" s="275">
        <v>6.9230769230769235E-2</v>
      </c>
      <c r="Q31" s="275">
        <v>0.16153846153846155</v>
      </c>
      <c r="R31" s="275">
        <v>0.27692307692307694</v>
      </c>
      <c r="S31" s="275">
        <v>0.25384615384615383</v>
      </c>
      <c r="T31" s="275">
        <v>0.15384615384615385</v>
      </c>
      <c r="U31" s="260" t="s">
        <v>72</v>
      </c>
      <c r="W31" s="266" t="s">
        <v>156</v>
      </c>
      <c r="X31" s="266" t="s">
        <v>187</v>
      </c>
      <c r="Y31" s="267" t="s">
        <v>187</v>
      </c>
      <c r="Z31" s="276">
        <v>9</v>
      </c>
      <c r="AA31" s="260">
        <v>21</v>
      </c>
      <c r="AB31" s="277">
        <v>0.97222222222222232</v>
      </c>
      <c r="AC31" s="266">
        <v>0</v>
      </c>
      <c r="AD31" s="266">
        <v>1</v>
      </c>
      <c r="AE31" s="266">
        <v>4</v>
      </c>
      <c r="AF31" s="266">
        <v>8</v>
      </c>
      <c r="AG31" s="266">
        <v>5</v>
      </c>
      <c r="AH31" s="266">
        <v>3</v>
      </c>
      <c r="AI31" s="266">
        <v>0</v>
      </c>
      <c r="AJ31" s="278">
        <v>0.85569921662951542</v>
      </c>
      <c r="AK31" s="260" t="s">
        <v>72</v>
      </c>
      <c r="AL31" s="260">
        <v>52</v>
      </c>
      <c r="AM31" s="260" t="s">
        <v>1108</v>
      </c>
      <c r="AN31" s="272" t="s">
        <v>380</v>
      </c>
      <c r="AO31" s="279">
        <v>138</v>
      </c>
      <c r="AP31" s="279">
        <v>5</v>
      </c>
      <c r="AQ31" s="279" t="s">
        <v>1170</v>
      </c>
      <c r="AS31" s="269" t="s">
        <v>148</v>
      </c>
      <c r="AT31" s="270" t="s">
        <v>183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163</v>
      </c>
      <c r="BE31" s="266">
        <v>5</v>
      </c>
      <c r="BF31" s="266">
        <v>42</v>
      </c>
    </row>
    <row r="32" spans="6:58" ht="16.5">
      <c r="F32" s="266" t="s">
        <v>137</v>
      </c>
      <c r="G32" s="312">
        <v>2.1137725971480705</v>
      </c>
      <c r="H32" s="312">
        <v>2.4524144645134589</v>
      </c>
      <c r="I32" s="313">
        <v>0.16020733158443279</v>
      </c>
      <c r="J32" s="266">
        <v>18</v>
      </c>
      <c r="L32" s="272" t="s">
        <v>137</v>
      </c>
      <c r="M32" s="273">
        <v>55</v>
      </c>
      <c r="N32" s="274">
        <v>130</v>
      </c>
      <c r="O32" s="275">
        <v>6.9230769230769235E-2</v>
      </c>
      <c r="P32" s="275">
        <v>0.1</v>
      </c>
      <c r="Q32" s="275">
        <v>0.16923076923076924</v>
      </c>
      <c r="R32" s="275">
        <v>0.3</v>
      </c>
      <c r="S32" s="275">
        <v>0.23076923076923078</v>
      </c>
      <c r="T32" s="275">
        <v>0.13076923076923078</v>
      </c>
      <c r="U32" s="260" t="s">
        <v>72</v>
      </c>
      <c r="W32" s="266" t="s">
        <v>156</v>
      </c>
      <c r="X32" s="266" t="s">
        <v>188</v>
      </c>
      <c r="Y32" s="267" t="s">
        <v>188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0</v>
      </c>
      <c r="AE32" s="266">
        <v>2</v>
      </c>
      <c r="AF32" s="266">
        <v>4</v>
      </c>
      <c r="AG32" s="266">
        <v>1</v>
      </c>
      <c r="AH32" s="266">
        <v>0</v>
      </c>
      <c r="AI32" s="266">
        <v>0</v>
      </c>
      <c r="AJ32" s="278">
        <v>0.87324257956054663</v>
      </c>
      <c r="AK32" s="260" t="s">
        <v>72</v>
      </c>
      <c r="AL32" s="260">
        <v>38</v>
      </c>
      <c r="AM32" s="260" t="s">
        <v>1109</v>
      </c>
      <c r="AN32" s="272" t="s">
        <v>381</v>
      </c>
      <c r="AO32" s="279">
        <v>124</v>
      </c>
      <c r="AP32" s="279">
        <v>3</v>
      </c>
      <c r="AQ32" s="279" t="s">
        <v>1171</v>
      </c>
      <c r="AS32" s="269" t="s">
        <v>148</v>
      </c>
      <c r="AT32" s="270" t="s">
        <v>184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135</v>
      </c>
      <c r="BE32" s="266">
        <v>6</v>
      </c>
      <c r="BF32" s="266">
        <v>73</v>
      </c>
    </row>
    <row r="33" spans="6:58" ht="16.5">
      <c r="F33" s="266" t="s">
        <v>143</v>
      </c>
      <c r="G33" s="312">
        <v>2.100909691872539</v>
      </c>
      <c r="H33" s="312">
        <v>2.4963752236706949</v>
      </c>
      <c r="I33" s="313">
        <v>0.18823537885899211</v>
      </c>
      <c r="J33" s="266">
        <v>10</v>
      </c>
      <c r="L33" s="272" t="s">
        <v>143</v>
      </c>
      <c r="M33" s="273">
        <v>34</v>
      </c>
      <c r="N33" s="274">
        <v>86</v>
      </c>
      <c r="O33" s="275">
        <v>0.19767441860465115</v>
      </c>
      <c r="P33" s="275">
        <v>0.20930232558139536</v>
      </c>
      <c r="Q33" s="275">
        <v>0.15116279069767441</v>
      </c>
      <c r="R33" s="275">
        <v>0.31395348837209303</v>
      </c>
      <c r="S33" s="275">
        <v>9.3023255813953487E-2</v>
      </c>
      <c r="T33" s="275">
        <v>3.4883720930232558E-2</v>
      </c>
      <c r="U33" s="260" t="s">
        <v>71</v>
      </c>
      <c r="W33" s="266" t="s">
        <v>156</v>
      </c>
      <c r="X33" s="266" t="s">
        <v>189</v>
      </c>
      <c r="Y33" s="267" t="s">
        <v>189</v>
      </c>
      <c r="Z33" s="276">
        <v>6</v>
      </c>
      <c r="AA33" s="260">
        <v>13</v>
      </c>
      <c r="AB33" s="277">
        <v>0.9027777777777779</v>
      </c>
      <c r="AC33" s="266">
        <v>2</v>
      </c>
      <c r="AD33" s="266">
        <v>1</v>
      </c>
      <c r="AE33" s="266">
        <v>2</v>
      </c>
      <c r="AF33" s="266">
        <v>3</v>
      </c>
      <c r="AG33" s="266">
        <v>3</v>
      </c>
      <c r="AH33" s="266">
        <v>2</v>
      </c>
      <c r="AI33" s="266">
        <v>0</v>
      </c>
      <c r="AJ33" s="278">
        <v>0.88025332334027429</v>
      </c>
      <c r="AK33" s="260" t="s">
        <v>72</v>
      </c>
      <c r="AL33" s="260">
        <v>26</v>
      </c>
      <c r="AM33" s="260" t="s">
        <v>692</v>
      </c>
      <c r="AN33" s="272" t="s">
        <v>382</v>
      </c>
      <c r="AO33" s="279">
        <v>112</v>
      </c>
      <c r="AP33" s="279">
        <v>1</v>
      </c>
      <c r="AQ33" s="279" t="s">
        <v>1172</v>
      </c>
      <c r="AS33" s="269" t="s">
        <v>148</v>
      </c>
      <c r="AT33" s="270" t="s">
        <v>185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155</v>
      </c>
      <c r="BE33" s="266">
        <v>3</v>
      </c>
      <c r="BF33" s="266">
        <v>54</v>
      </c>
    </row>
    <row r="34" spans="6:58" ht="16.5">
      <c r="F34" s="266" t="s">
        <v>153</v>
      </c>
      <c r="G34" s="312">
        <v>2.0674464768237248</v>
      </c>
      <c r="H34" s="312">
        <v>2.4498972576918336</v>
      </c>
      <c r="I34" s="313">
        <v>0.18498702876007633</v>
      </c>
      <c r="J34" s="266">
        <v>11</v>
      </c>
      <c r="L34" s="272" t="s">
        <v>153</v>
      </c>
      <c r="M34" s="273">
        <v>52</v>
      </c>
      <c r="N34" s="274">
        <v>112</v>
      </c>
      <c r="O34" s="275">
        <v>0.19642857142857142</v>
      </c>
      <c r="P34" s="275">
        <v>0.15178571428571427</v>
      </c>
      <c r="Q34" s="275">
        <v>0.21428571428571427</v>
      </c>
      <c r="R34" s="275">
        <v>0.19642857142857142</v>
      </c>
      <c r="S34" s="275">
        <v>0.11607142857142858</v>
      </c>
      <c r="T34" s="275">
        <v>0.125</v>
      </c>
      <c r="U34" s="260" t="s">
        <v>71</v>
      </c>
      <c r="W34" s="266" t="s">
        <v>156</v>
      </c>
      <c r="X34" s="266" t="s">
        <v>325</v>
      </c>
      <c r="Y34" s="267" t="s">
        <v>325</v>
      </c>
      <c r="Z34" s="276">
        <v>1</v>
      </c>
      <c r="AA34" s="260">
        <v>4</v>
      </c>
      <c r="AB34" s="277">
        <v>1.6666666666666667</v>
      </c>
      <c r="AC34" s="266">
        <v>0</v>
      </c>
      <c r="AD34" s="266">
        <v>1</v>
      </c>
      <c r="AE34" s="266">
        <v>0</v>
      </c>
      <c r="AF34" s="266">
        <v>2</v>
      </c>
      <c r="AG34" s="266">
        <v>0</v>
      </c>
      <c r="AH34" s="266">
        <v>1</v>
      </c>
      <c r="AI34" s="266">
        <v>0</v>
      </c>
      <c r="AJ34" s="278">
        <v>0.87037037037037035</v>
      </c>
      <c r="AK34" s="260" t="s">
        <v>72</v>
      </c>
      <c r="AL34" s="260">
        <v>43</v>
      </c>
      <c r="AM34" s="260" t="s">
        <v>1110</v>
      </c>
      <c r="AN34" s="272" t="s">
        <v>384</v>
      </c>
      <c r="AO34" s="279">
        <v>129</v>
      </c>
      <c r="AP34" s="279">
        <v>4</v>
      </c>
      <c r="AQ34" s="279" t="s">
        <v>1173</v>
      </c>
      <c r="AS34" s="269" t="s">
        <v>148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137</v>
      </c>
      <c r="BE34" s="266">
        <v>4</v>
      </c>
      <c r="BF34" s="266">
        <v>55</v>
      </c>
    </row>
    <row r="35" spans="6:58" ht="16.5">
      <c r="F35" s="266" t="s">
        <v>162</v>
      </c>
      <c r="G35" s="312">
        <v>2.394684761506801</v>
      </c>
      <c r="H35" s="312">
        <v>2.6453191970751262</v>
      </c>
      <c r="I35" s="313">
        <v>0.10466280973476416</v>
      </c>
      <c r="J35" s="266">
        <v>28</v>
      </c>
      <c r="L35" s="272" t="s">
        <v>162</v>
      </c>
      <c r="M35" s="273">
        <v>74</v>
      </c>
      <c r="N35" s="274">
        <v>154</v>
      </c>
      <c r="O35" s="275">
        <v>0.29870129870129869</v>
      </c>
      <c r="P35" s="275">
        <v>0.16883116883116883</v>
      </c>
      <c r="Q35" s="275">
        <v>0.17532467532467533</v>
      </c>
      <c r="R35" s="275">
        <v>0.18831168831168832</v>
      </c>
      <c r="S35" s="275">
        <v>0.13636363636363635</v>
      </c>
      <c r="T35" s="275">
        <v>3.2467532467532464E-2</v>
      </c>
      <c r="U35" s="260" t="s">
        <v>71</v>
      </c>
      <c r="W35" s="266" t="s">
        <v>156</v>
      </c>
      <c r="X35" s="266" t="s">
        <v>190</v>
      </c>
      <c r="Y35" s="267" t="s">
        <v>190</v>
      </c>
      <c r="Z35" s="276">
        <v>9</v>
      </c>
      <c r="AA35" s="260">
        <v>24</v>
      </c>
      <c r="AB35" s="277">
        <v>1.1111111111111112</v>
      </c>
      <c r="AC35" s="266">
        <v>3</v>
      </c>
      <c r="AD35" s="266">
        <v>2</v>
      </c>
      <c r="AE35" s="266">
        <v>5</v>
      </c>
      <c r="AF35" s="266">
        <v>4</v>
      </c>
      <c r="AG35" s="266">
        <v>3</v>
      </c>
      <c r="AH35" s="266">
        <v>6</v>
      </c>
      <c r="AI35" s="266">
        <v>1</v>
      </c>
      <c r="AJ35" s="278">
        <v>0.87814355449200254</v>
      </c>
      <c r="AK35" s="260" t="s">
        <v>72</v>
      </c>
      <c r="AL35" s="260">
        <v>31</v>
      </c>
      <c r="AM35" s="260" t="s">
        <v>686</v>
      </c>
      <c r="AN35" s="272" t="s">
        <v>386</v>
      </c>
      <c r="AO35" s="279">
        <v>117</v>
      </c>
      <c r="AP35" s="279">
        <v>2</v>
      </c>
      <c r="AQ35" s="279" t="s">
        <v>1174</v>
      </c>
      <c r="AS35" s="269" t="s">
        <v>148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143</v>
      </c>
      <c r="BE35" s="266">
        <v>4</v>
      </c>
      <c r="BF35" s="266">
        <v>34</v>
      </c>
    </row>
    <row r="36" spans="6:58" ht="16.5">
      <c r="L36" s="276" t="s">
        <v>100</v>
      </c>
      <c r="M36" s="273">
        <v>1795</v>
      </c>
      <c r="N36" s="274">
        <v>4125</v>
      </c>
      <c r="O36" s="275">
        <v>0.14206060606060605</v>
      </c>
      <c r="P36" s="275">
        <v>0.1296969696969697</v>
      </c>
      <c r="Q36" s="275">
        <v>0.20727272727272728</v>
      </c>
      <c r="R36" s="275">
        <v>0.23951515151515151</v>
      </c>
      <c r="S36" s="275">
        <v>0.1709090909090909</v>
      </c>
      <c r="T36" s="275">
        <v>0.11054545454545454</v>
      </c>
      <c r="U36" s="260" t="s">
        <v>72</v>
      </c>
      <c r="W36" s="266" t="s">
        <v>156</v>
      </c>
      <c r="X36" s="266" t="s">
        <v>191</v>
      </c>
      <c r="Y36" s="267" t="s">
        <v>191</v>
      </c>
      <c r="Z36" s="276">
        <v>21</v>
      </c>
      <c r="AA36" s="260">
        <v>37</v>
      </c>
      <c r="AB36" s="277">
        <v>0.73412698412698418</v>
      </c>
      <c r="AC36" s="266">
        <v>1</v>
      </c>
      <c r="AD36" s="266">
        <v>0</v>
      </c>
      <c r="AE36" s="266">
        <v>6</v>
      </c>
      <c r="AF36" s="266">
        <v>4</v>
      </c>
      <c r="AG36" s="266">
        <v>10</v>
      </c>
      <c r="AH36" s="266">
        <v>16</v>
      </c>
      <c r="AI36" s="266">
        <v>0</v>
      </c>
      <c r="AJ36" s="278">
        <v>0.81911006024349209</v>
      </c>
      <c r="AK36" s="260" t="s">
        <v>70</v>
      </c>
      <c r="AL36" s="260">
        <v>16</v>
      </c>
      <c r="AM36" s="260" t="s">
        <v>1111</v>
      </c>
      <c r="AN36" s="272" t="s">
        <v>388</v>
      </c>
      <c r="AO36" s="279">
        <v>158</v>
      </c>
      <c r="AP36" s="279">
        <v>6</v>
      </c>
      <c r="AQ36" s="279" t="s">
        <v>1175</v>
      </c>
      <c r="AS36" s="269" t="s">
        <v>156</v>
      </c>
      <c r="AT36" s="270" t="s">
        <v>186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153</v>
      </c>
      <c r="BE36" s="266">
        <v>10</v>
      </c>
      <c r="BF36" s="266">
        <v>52</v>
      </c>
    </row>
    <row r="37" spans="6:58" ht="16.5">
      <c r="W37" s="266" t="s">
        <v>134</v>
      </c>
      <c r="X37" s="266" t="s">
        <v>192</v>
      </c>
      <c r="Y37" s="267" t="s">
        <v>192</v>
      </c>
      <c r="Z37" s="276">
        <v>14</v>
      </c>
      <c r="AA37" s="260">
        <v>34</v>
      </c>
      <c r="AB37" s="277">
        <v>1.0119047619047619</v>
      </c>
      <c r="AC37" s="266">
        <v>8</v>
      </c>
      <c r="AD37" s="266">
        <v>4</v>
      </c>
      <c r="AE37" s="266">
        <v>9</v>
      </c>
      <c r="AF37" s="266">
        <v>6</v>
      </c>
      <c r="AG37" s="266">
        <v>2</v>
      </c>
      <c r="AH37" s="266">
        <v>5</v>
      </c>
      <c r="AI37" s="266">
        <v>0</v>
      </c>
      <c r="AJ37" s="278">
        <v>0.9139511366857701</v>
      </c>
      <c r="AK37" s="260" t="s">
        <v>71</v>
      </c>
      <c r="AL37" s="260">
        <v>36</v>
      </c>
      <c r="AM37" s="260" t="s">
        <v>523</v>
      </c>
      <c r="AN37" s="272" t="s">
        <v>390</v>
      </c>
      <c r="AO37" s="279">
        <v>73</v>
      </c>
      <c r="AP37" s="279">
        <v>3</v>
      </c>
      <c r="AQ37" s="279" t="s">
        <v>1176</v>
      </c>
      <c r="AS37" s="269" t="s">
        <v>156</v>
      </c>
      <c r="AT37" s="270" t="s">
        <v>187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162</v>
      </c>
      <c r="BE37" s="266">
        <v>11</v>
      </c>
      <c r="BF37" s="266">
        <v>74</v>
      </c>
    </row>
    <row r="38" spans="6:58" ht="16.5">
      <c r="W38" s="266" t="s">
        <v>134</v>
      </c>
      <c r="X38" s="266" t="s">
        <v>193</v>
      </c>
      <c r="Y38" s="267" t="s">
        <v>193</v>
      </c>
      <c r="Z38" s="276">
        <v>11</v>
      </c>
      <c r="AA38" s="260">
        <v>28</v>
      </c>
      <c r="AB38" s="277">
        <v>1.0606060606060606</v>
      </c>
      <c r="AC38" s="266">
        <v>2</v>
      </c>
      <c r="AD38" s="266">
        <v>4</v>
      </c>
      <c r="AE38" s="266">
        <v>4</v>
      </c>
      <c r="AF38" s="266">
        <v>8</v>
      </c>
      <c r="AG38" s="266">
        <v>9</v>
      </c>
      <c r="AH38" s="266">
        <v>1</v>
      </c>
      <c r="AI38" s="266">
        <v>0</v>
      </c>
      <c r="AJ38" s="278">
        <v>0.88735031366120731</v>
      </c>
      <c r="AK38" s="260" t="s">
        <v>72</v>
      </c>
      <c r="AL38" s="260">
        <v>17</v>
      </c>
      <c r="AM38" s="260" t="s">
        <v>496</v>
      </c>
      <c r="AN38" s="272" t="s">
        <v>392</v>
      </c>
      <c r="AO38" s="279">
        <v>103</v>
      </c>
      <c r="AP38" s="279">
        <v>4</v>
      </c>
      <c r="AQ38" s="279" t="s">
        <v>1177</v>
      </c>
      <c r="AS38" s="269" t="s">
        <v>156</v>
      </c>
      <c r="AT38" s="270" t="s">
        <v>188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134</v>
      </c>
      <c r="X39" s="266" t="s">
        <v>194</v>
      </c>
      <c r="Y39" s="267" t="s">
        <v>194</v>
      </c>
      <c r="Z39" s="276">
        <v>8</v>
      </c>
      <c r="AA39" s="260">
        <v>12</v>
      </c>
      <c r="AB39" s="277">
        <v>0.625</v>
      </c>
      <c r="AC39" s="266">
        <v>7</v>
      </c>
      <c r="AD39" s="266">
        <v>2</v>
      </c>
      <c r="AE39" s="266">
        <v>3</v>
      </c>
      <c r="AF39" s="266">
        <v>0</v>
      </c>
      <c r="AG39" s="266">
        <v>0</v>
      </c>
      <c r="AH39" s="266">
        <v>0</v>
      </c>
      <c r="AI39" s="266">
        <v>0</v>
      </c>
      <c r="AJ39" s="278">
        <v>0.99026121360636032</v>
      </c>
      <c r="AK39" s="260" t="s">
        <v>69</v>
      </c>
      <c r="AL39" s="260">
        <v>6</v>
      </c>
      <c r="AM39" s="260" t="s">
        <v>581</v>
      </c>
      <c r="AN39" s="272" t="s">
        <v>394</v>
      </c>
      <c r="AO39" s="279">
        <v>13</v>
      </c>
      <c r="AP39" s="279">
        <v>1</v>
      </c>
      <c r="AQ39" s="279" t="s">
        <v>1178</v>
      </c>
      <c r="AS39" s="269" t="s">
        <v>156</v>
      </c>
      <c r="AT39" s="270" t="s">
        <v>189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134</v>
      </c>
      <c r="X40" s="266" t="s">
        <v>195</v>
      </c>
      <c r="Y40" s="267" t="s">
        <v>195</v>
      </c>
      <c r="Z40" s="276">
        <v>7</v>
      </c>
      <c r="AA40" s="260">
        <v>20</v>
      </c>
      <c r="AB40" s="277">
        <v>1.1904761904761905</v>
      </c>
      <c r="AC40" s="266">
        <v>5</v>
      </c>
      <c r="AD40" s="266">
        <v>3</v>
      </c>
      <c r="AE40" s="266">
        <v>4</v>
      </c>
      <c r="AF40" s="266">
        <v>4</v>
      </c>
      <c r="AG40" s="266">
        <v>1</v>
      </c>
      <c r="AH40" s="266">
        <v>3</v>
      </c>
      <c r="AI40" s="266">
        <v>0</v>
      </c>
      <c r="AJ40" s="278">
        <v>0.93748305973612278</v>
      </c>
      <c r="AK40" s="260" t="s">
        <v>71</v>
      </c>
      <c r="AL40" s="260">
        <v>14</v>
      </c>
      <c r="AM40" s="260" t="s">
        <v>501</v>
      </c>
      <c r="AN40" s="272" t="s">
        <v>395</v>
      </c>
      <c r="AO40" s="279">
        <v>51</v>
      </c>
      <c r="AP40" s="279">
        <v>2</v>
      </c>
      <c r="AQ40" s="279" t="s">
        <v>1179</v>
      </c>
      <c r="AS40" s="269" t="s">
        <v>156</v>
      </c>
      <c r="AT40" s="270" t="s">
        <v>190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134</v>
      </c>
      <c r="X41" s="266" t="s">
        <v>196</v>
      </c>
      <c r="Y41" s="267" t="s">
        <v>196</v>
      </c>
      <c r="Z41" s="276">
        <v>9</v>
      </c>
      <c r="AA41" s="260">
        <v>22</v>
      </c>
      <c r="AB41" s="277">
        <v>1.0185185185185186</v>
      </c>
      <c r="AC41" s="266">
        <v>2</v>
      </c>
      <c r="AD41" s="266">
        <v>1</v>
      </c>
      <c r="AE41" s="266">
        <v>2</v>
      </c>
      <c r="AF41" s="266">
        <v>7</v>
      </c>
      <c r="AG41" s="266">
        <v>7</v>
      </c>
      <c r="AH41" s="266">
        <v>3</v>
      </c>
      <c r="AI41" s="266">
        <v>0</v>
      </c>
      <c r="AJ41" s="278">
        <v>0.85263607381880058</v>
      </c>
      <c r="AK41" s="260" t="s">
        <v>72</v>
      </c>
      <c r="AL41" s="260">
        <v>56</v>
      </c>
      <c r="AM41" s="260" t="s">
        <v>1112</v>
      </c>
      <c r="AN41" s="272" t="s">
        <v>396</v>
      </c>
      <c r="AO41" s="279">
        <v>142</v>
      </c>
      <c r="AP41" s="279">
        <v>5</v>
      </c>
      <c r="AQ41" s="279" t="s">
        <v>1180</v>
      </c>
      <c r="AS41" s="269" t="s">
        <v>156</v>
      </c>
      <c r="AT41" s="270" t="s">
        <v>191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134</v>
      </c>
      <c r="X42" s="266" t="s">
        <v>197</v>
      </c>
      <c r="Y42" s="267" t="s">
        <v>197</v>
      </c>
      <c r="Z42" s="276">
        <v>6</v>
      </c>
      <c r="AA42" s="260">
        <v>15</v>
      </c>
      <c r="AB42" s="277">
        <v>1.0416666666666667</v>
      </c>
      <c r="AC42" s="266">
        <v>0</v>
      </c>
      <c r="AD42" s="266">
        <v>1</v>
      </c>
      <c r="AE42" s="266">
        <v>1</v>
      </c>
      <c r="AF42" s="266">
        <v>4</v>
      </c>
      <c r="AG42" s="266">
        <v>5</v>
      </c>
      <c r="AH42" s="266">
        <v>4</v>
      </c>
      <c r="AI42" s="266">
        <v>0</v>
      </c>
      <c r="AJ42" s="278">
        <v>0.81788166881103375</v>
      </c>
      <c r="AK42" s="260" t="s">
        <v>70</v>
      </c>
      <c r="AL42" s="260">
        <v>18</v>
      </c>
      <c r="AM42" s="260" t="s">
        <v>1113</v>
      </c>
      <c r="AN42" s="272" t="s">
        <v>398</v>
      </c>
      <c r="AO42" s="279">
        <v>160</v>
      </c>
      <c r="AP42" s="279">
        <v>6</v>
      </c>
      <c r="AQ42" s="279" t="s">
        <v>1181</v>
      </c>
      <c r="AS42" s="269" t="s">
        <v>156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141</v>
      </c>
      <c r="X43" s="266" t="s">
        <v>198</v>
      </c>
      <c r="Y43" s="267" t="s">
        <v>198</v>
      </c>
      <c r="Z43" s="276">
        <v>16</v>
      </c>
      <c r="AA43" s="260">
        <v>37</v>
      </c>
      <c r="AB43" s="277">
        <v>0.96354166666666674</v>
      </c>
      <c r="AC43" s="266">
        <v>6</v>
      </c>
      <c r="AD43" s="266">
        <v>6</v>
      </c>
      <c r="AE43" s="266">
        <v>7</v>
      </c>
      <c r="AF43" s="266">
        <v>8</v>
      </c>
      <c r="AG43" s="266">
        <v>4</v>
      </c>
      <c r="AH43" s="266">
        <v>6</v>
      </c>
      <c r="AI43" s="266">
        <v>0</v>
      </c>
      <c r="AJ43" s="278">
        <v>0.89327100021775419</v>
      </c>
      <c r="AK43" s="260" t="s">
        <v>72</v>
      </c>
      <c r="AL43" s="260">
        <v>9</v>
      </c>
      <c r="AM43" s="260" t="s">
        <v>474</v>
      </c>
      <c r="AN43" s="272" t="s">
        <v>399</v>
      </c>
      <c r="AO43" s="279">
        <v>95</v>
      </c>
      <c r="AP43" s="279">
        <v>4</v>
      </c>
      <c r="AQ43" s="279" t="s">
        <v>1182</v>
      </c>
      <c r="AS43" s="269" t="s">
        <v>156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141</v>
      </c>
      <c r="X44" s="266" t="s">
        <v>199</v>
      </c>
      <c r="Y44" s="267" t="s">
        <v>199</v>
      </c>
      <c r="Z44" s="276">
        <v>31</v>
      </c>
      <c r="AA44" s="260">
        <v>74</v>
      </c>
      <c r="AB44" s="277">
        <v>0.99462365591397861</v>
      </c>
      <c r="AC44" s="266">
        <v>14</v>
      </c>
      <c r="AD44" s="266">
        <v>11</v>
      </c>
      <c r="AE44" s="266">
        <v>18</v>
      </c>
      <c r="AF44" s="266">
        <v>15</v>
      </c>
      <c r="AG44" s="266">
        <v>13</v>
      </c>
      <c r="AH44" s="266">
        <v>3</v>
      </c>
      <c r="AI44" s="266">
        <v>0</v>
      </c>
      <c r="AJ44" s="278">
        <v>0.91245982840202666</v>
      </c>
      <c r="AK44" s="260" t="s">
        <v>71</v>
      </c>
      <c r="AL44" s="260">
        <v>40</v>
      </c>
      <c r="AM44" s="260" t="s">
        <v>354</v>
      </c>
      <c r="AN44" s="272" t="s">
        <v>401</v>
      </c>
      <c r="AO44" s="279">
        <v>77</v>
      </c>
      <c r="AP44" s="279">
        <v>3</v>
      </c>
      <c r="AQ44" s="279" t="s">
        <v>1183</v>
      </c>
      <c r="AS44" s="269" t="s">
        <v>134</v>
      </c>
      <c r="AT44" s="270" t="s">
        <v>192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141</v>
      </c>
      <c r="X45" s="266" t="s">
        <v>200</v>
      </c>
      <c r="Y45" s="267" t="s">
        <v>200</v>
      </c>
      <c r="Z45" s="276">
        <v>10</v>
      </c>
      <c r="AA45" s="260">
        <v>29</v>
      </c>
      <c r="AB45" s="277">
        <v>1.2083333333333333</v>
      </c>
      <c r="AC45" s="266">
        <v>12</v>
      </c>
      <c r="AD45" s="266">
        <v>2</v>
      </c>
      <c r="AE45" s="266">
        <v>8</v>
      </c>
      <c r="AF45" s="266">
        <v>3</v>
      </c>
      <c r="AG45" s="266">
        <v>3</v>
      </c>
      <c r="AH45" s="266">
        <v>1</v>
      </c>
      <c r="AI45" s="266">
        <v>0</v>
      </c>
      <c r="AJ45" s="278">
        <v>0.97481196092520839</v>
      </c>
      <c r="AK45" s="260" t="s">
        <v>69</v>
      </c>
      <c r="AL45" s="260">
        <v>16</v>
      </c>
      <c r="AM45" s="260" t="s">
        <v>513</v>
      </c>
      <c r="AN45" s="272" t="s">
        <v>402</v>
      </c>
      <c r="AO45" s="279">
        <v>23</v>
      </c>
      <c r="AP45" s="279">
        <v>1</v>
      </c>
      <c r="AQ45" s="279" t="s">
        <v>1184</v>
      </c>
      <c r="AS45" s="269" t="s">
        <v>134</v>
      </c>
      <c r="AT45" s="270" t="s">
        <v>193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141</v>
      </c>
      <c r="X46" s="266" t="s">
        <v>201</v>
      </c>
      <c r="Y46" s="267" t="s">
        <v>201</v>
      </c>
      <c r="Z46" s="276">
        <v>37</v>
      </c>
      <c r="AA46" s="260">
        <v>81</v>
      </c>
      <c r="AB46" s="277">
        <v>0.91216216216216217</v>
      </c>
      <c r="AC46" s="266">
        <v>17</v>
      </c>
      <c r="AD46" s="266">
        <v>15</v>
      </c>
      <c r="AE46" s="266">
        <v>15</v>
      </c>
      <c r="AF46" s="266">
        <v>13</v>
      </c>
      <c r="AG46" s="266">
        <v>14</v>
      </c>
      <c r="AH46" s="266">
        <v>7</v>
      </c>
      <c r="AI46" s="266">
        <v>0</v>
      </c>
      <c r="AJ46" s="278">
        <v>0.91772484811318611</v>
      </c>
      <c r="AK46" s="260" t="s">
        <v>71</v>
      </c>
      <c r="AL46" s="260">
        <v>30</v>
      </c>
      <c r="AM46" s="260" t="s">
        <v>432</v>
      </c>
      <c r="AN46" s="272" t="s">
        <v>403</v>
      </c>
      <c r="AO46" s="279">
        <v>67</v>
      </c>
      <c r="AP46" s="279">
        <v>2</v>
      </c>
      <c r="AQ46" s="279" t="s">
        <v>401</v>
      </c>
      <c r="AS46" s="269" t="s">
        <v>134</v>
      </c>
      <c r="AT46" s="270" t="s">
        <v>194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141</v>
      </c>
      <c r="X47" s="266" t="s">
        <v>202</v>
      </c>
      <c r="Y47" s="267" t="s">
        <v>202</v>
      </c>
      <c r="Z47" s="276">
        <v>12</v>
      </c>
      <c r="AA47" s="260">
        <v>30</v>
      </c>
      <c r="AB47" s="277">
        <v>1.0416666666666667</v>
      </c>
      <c r="AC47" s="266">
        <v>1</v>
      </c>
      <c r="AD47" s="266">
        <v>5</v>
      </c>
      <c r="AE47" s="266">
        <v>6</v>
      </c>
      <c r="AF47" s="266">
        <v>7</v>
      </c>
      <c r="AG47" s="266">
        <v>7</v>
      </c>
      <c r="AH47" s="266">
        <v>4</v>
      </c>
      <c r="AI47" s="266">
        <v>0</v>
      </c>
      <c r="AJ47" s="278">
        <v>0.8773176822218024</v>
      </c>
      <c r="AK47" s="260" t="s">
        <v>72</v>
      </c>
      <c r="AL47" s="260">
        <v>33</v>
      </c>
      <c r="AM47" s="260" t="s">
        <v>704</v>
      </c>
      <c r="AN47" s="272" t="s">
        <v>405</v>
      </c>
      <c r="AO47" s="279">
        <v>119</v>
      </c>
      <c r="AP47" s="279">
        <v>5</v>
      </c>
      <c r="AQ47" s="279" t="s">
        <v>1185</v>
      </c>
      <c r="AS47" s="269" t="s">
        <v>134</v>
      </c>
      <c r="AT47" s="270" t="s">
        <v>195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157</v>
      </c>
      <c r="X48" s="266" t="s">
        <v>203</v>
      </c>
      <c r="Y48" s="267" t="s">
        <v>203</v>
      </c>
      <c r="Z48" s="276">
        <v>13</v>
      </c>
      <c r="AA48" s="260">
        <v>3</v>
      </c>
      <c r="AB48" s="277">
        <v>9.6153846153846159E-2</v>
      </c>
      <c r="AC48" s="266">
        <v>0</v>
      </c>
      <c r="AD48" s="266">
        <v>0</v>
      </c>
      <c r="AE48" s="266">
        <v>0</v>
      </c>
      <c r="AF48" s="266">
        <v>1</v>
      </c>
      <c r="AG48" s="266">
        <v>1</v>
      </c>
      <c r="AH48" s="266">
        <v>1</v>
      </c>
      <c r="AI48" s="266">
        <v>0</v>
      </c>
      <c r="AJ48" s="278">
        <v>0.82595389644226092</v>
      </c>
      <c r="AK48" s="260" t="s">
        <v>70</v>
      </c>
      <c r="AL48" s="260">
        <v>14</v>
      </c>
      <c r="AM48" s="260" t="s">
        <v>691</v>
      </c>
      <c r="AN48" s="272" t="s">
        <v>407</v>
      </c>
      <c r="AO48" s="279">
        <v>156</v>
      </c>
      <c r="AP48" s="279">
        <v>4</v>
      </c>
      <c r="AQ48" s="279" t="s">
        <v>1186</v>
      </c>
      <c r="AS48" s="269" t="s">
        <v>134</v>
      </c>
      <c r="AT48" s="270" t="s">
        <v>196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157</v>
      </c>
      <c r="X49" s="266" t="s">
        <v>204</v>
      </c>
      <c r="Y49" s="267" t="s">
        <v>204</v>
      </c>
      <c r="Z49" s="276">
        <v>13</v>
      </c>
      <c r="AA49" s="260">
        <v>18</v>
      </c>
      <c r="AB49" s="277">
        <v>0.57692307692307698</v>
      </c>
      <c r="AC49" s="266">
        <v>0</v>
      </c>
      <c r="AD49" s="266">
        <v>1</v>
      </c>
      <c r="AE49" s="266">
        <v>5</v>
      </c>
      <c r="AF49" s="266">
        <v>3</v>
      </c>
      <c r="AG49" s="266">
        <v>7</v>
      </c>
      <c r="AH49" s="266">
        <v>2</v>
      </c>
      <c r="AI49" s="266">
        <v>0</v>
      </c>
      <c r="AJ49" s="278">
        <v>0.85320406585049813</v>
      </c>
      <c r="AK49" s="260" t="s">
        <v>72</v>
      </c>
      <c r="AL49" s="260">
        <v>54</v>
      </c>
      <c r="AM49" s="260" t="s">
        <v>1114</v>
      </c>
      <c r="AN49" s="272" t="s">
        <v>409</v>
      </c>
      <c r="AO49" s="279">
        <v>140</v>
      </c>
      <c r="AP49" s="279">
        <v>3</v>
      </c>
      <c r="AQ49" s="279" t="s">
        <v>1187</v>
      </c>
      <c r="AS49" s="269" t="s">
        <v>134</v>
      </c>
      <c r="AT49" s="270" t="s">
        <v>197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157</v>
      </c>
      <c r="X50" s="266" t="s">
        <v>205</v>
      </c>
      <c r="Y50" s="267" t="s">
        <v>205</v>
      </c>
      <c r="Z50" s="276">
        <v>10</v>
      </c>
      <c r="AA50" s="260">
        <v>19</v>
      </c>
      <c r="AB50" s="277">
        <v>0.79166666666666663</v>
      </c>
      <c r="AC50" s="266">
        <v>6</v>
      </c>
      <c r="AD50" s="266">
        <v>1</v>
      </c>
      <c r="AE50" s="266">
        <v>4</v>
      </c>
      <c r="AF50" s="266">
        <v>2</v>
      </c>
      <c r="AG50" s="266">
        <v>5</v>
      </c>
      <c r="AH50" s="266">
        <v>1</v>
      </c>
      <c r="AI50" s="266">
        <v>0</v>
      </c>
      <c r="AJ50" s="278">
        <v>0.94099331066035286</v>
      </c>
      <c r="AK50" s="260" t="s">
        <v>71</v>
      </c>
      <c r="AL50" s="260">
        <v>7</v>
      </c>
      <c r="AM50" s="260" t="s">
        <v>511</v>
      </c>
      <c r="AN50" s="272" t="s">
        <v>411</v>
      </c>
      <c r="AO50" s="279">
        <v>44</v>
      </c>
      <c r="AP50" s="279">
        <v>1</v>
      </c>
      <c r="AQ50" s="279" t="s">
        <v>1188</v>
      </c>
      <c r="AS50" s="269" t="s">
        <v>134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157</v>
      </c>
      <c r="X51" s="266" t="s">
        <v>206</v>
      </c>
      <c r="Y51" s="267" t="s">
        <v>206</v>
      </c>
      <c r="Z51" s="276">
        <v>12</v>
      </c>
      <c r="AA51" s="260">
        <v>18</v>
      </c>
      <c r="AB51" s="277">
        <v>0.62500000000000011</v>
      </c>
      <c r="AC51" s="266">
        <v>0</v>
      </c>
      <c r="AD51" s="266">
        <v>0</v>
      </c>
      <c r="AE51" s="266">
        <v>8</v>
      </c>
      <c r="AF51" s="266">
        <v>7</v>
      </c>
      <c r="AG51" s="266">
        <v>3</v>
      </c>
      <c r="AH51" s="266">
        <v>0</v>
      </c>
      <c r="AI51" s="266">
        <v>0</v>
      </c>
      <c r="AJ51" s="278">
        <v>0.88364371971976685</v>
      </c>
      <c r="AK51" s="260" t="s">
        <v>72</v>
      </c>
      <c r="AL51" s="260">
        <v>21</v>
      </c>
      <c r="AM51" s="260" t="s">
        <v>415</v>
      </c>
      <c r="AN51" s="272" t="s">
        <v>413</v>
      </c>
      <c r="AO51" s="279">
        <v>107</v>
      </c>
      <c r="AP51" s="279">
        <v>2</v>
      </c>
      <c r="AQ51" s="279" t="s">
        <v>1189</v>
      </c>
      <c r="AS51" s="269" t="s">
        <v>141</v>
      </c>
      <c r="AT51" s="270" t="s">
        <v>198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146</v>
      </c>
      <c r="X52" s="266" t="s">
        <v>207</v>
      </c>
      <c r="Y52" s="267" t="s">
        <v>207</v>
      </c>
      <c r="Z52" s="276">
        <v>12</v>
      </c>
      <c r="AA52" s="260">
        <v>28</v>
      </c>
      <c r="AB52" s="277">
        <v>0.97222222222222232</v>
      </c>
      <c r="AC52" s="266">
        <v>3</v>
      </c>
      <c r="AD52" s="266">
        <v>8</v>
      </c>
      <c r="AE52" s="266">
        <v>2</v>
      </c>
      <c r="AF52" s="266">
        <v>6</v>
      </c>
      <c r="AG52" s="266">
        <v>6</v>
      </c>
      <c r="AH52" s="266">
        <v>2</v>
      </c>
      <c r="AI52" s="266">
        <v>1</v>
      </c>
      <c r="AJ52" s="278">
        <v>0.91303178979331634</v>
      </c>
      <c r="AK52" s="260" t="s">
        <v>71</v>
      </c>
      <c r="AL52" s="260">
        <v>37</v>
      </c>
      <c r="AM52" s="260" t="s">
        <v>578</v>
      </c>
      <c r="AN52" s="272" t="s">
        <v>414</v>
      </c>
      <c r="AO52" s="279">
        <v>74</v>
      </c>
      <c r="AP52" s="279">
        <v>7</v>
      </c>
      <c r="AQ52" s="279" t="s">
        <v>1190</v>
      </c>
      <c r="AS52" s="269" t="s">
        <v>141</v>
      </c>
      <c r="AT52" s="270" t="s">
        <v>199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146</v>
      </c>
      <c r="X53" s="266" t="s">
        <v>208</v>
      </c>
      <c r="Y53" s="267" t="s">
        <v>208</v>
      </c>
      <c r="Z53" s="276">
        <v>8</v>
      </c>
      <c r="AA53" s="260">
        <v>16</v>
      </c>
      <c r="AB53" s="277">
        <v>0.83333333333333337</v>
      </c>
      <c r="AC53" s="266">
        <v>7</v>
      </c>
      <c r="AD53" s="266">
        <v>0</v>
      </c>
      <c r="AE53" s="266">
        <v>2</v>
      </c>
      <c r="AF53" s="266">
        <v>3</v>
      </c>
      <c r="AG53" s="266">
        <v>4</v>
      </c>
      <c r="AH53" s="266">
        <v>0</v>
      </c>
      <c r="AI53" s="266">
        <v>0</v>
      </c>
      <c r="AJ53" s="278">
        <v>0.96802707413122624</v>
      </c>
      <c r="AK53" s="260" t="s">
        <v>69</v>
      </c>
      <c r="AL53" s="260">
        <v>20</v>
      </c>
      <c r="AM53" s="260" t="s">
        <v>508</v>
      </c>
      <c r="AN53" s="272" t="s">
        <v>416</v>
      </c>
      <c r="AO53" s="279">
        <v>27</v>
      </c>
      <c r="AP53" s="279">
        <v>5</v>
      </c>
      <c r="AQ53" s="279" t="s">
        <v>1191</v>
      </c>
      <c r="AS53" s="269" t="s">
        <v>141</v>
      </c>
      <c r="AT53" s="270" t="s">
        <v>200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146</v>
      </c>
      <c r="X54" s="266" t="s">
        <v>209</v>
      </c>
      <c r="Y54" s="267" t="s">
        <v>209</v>
      </c>
      <c r="Z54" s="276">
        <v>8</v>
      </c>
      <c r="AA54" s="260">
        <v>20</v>
      </c>
      <c r="AB54" s="277">
        <v>1.0416666666666667</v>
      </c>
      <c r="AC54" s="266">
        <v>6</v>
      </c>
      <c r="AD54" s="266">
        <v>7</v>
      </c>
      <c r="AE54" s="266">
        <v>6</v>
      </c>
      <c r="AF54" s="266">
        <v>0</v>
      </c>
      <c r="AG54" s="266">
        <v>1</v>
      </c>
      <c r="AH54" s="266">
        <v>0</v>
      </c>
      <c r="AI54" s="266">
        <v>0</v>
      </c>
      <c r="AJ54" s="278">
        <v>0.98044985419538211</v>
      </c>
      <c r="AK54" s="260" t="s">
        <v>69</v>
      </c>
      <c r="AL54" s="260">
        <v>13</v>
      </c>
      <c r="AM54" s="260" t="s">
        <v>562</v>
      </c>
      <c r="AN54" s="272" t="s">
        <v>418</v>
      </c>
      <c r="AO54" s="279">
        <v>20</v>
      </c>
      <c r="AP54" s="279">
        <v>3</v>
      </c>
      <c r="AQ54" s="279" t="s">
        <v>1192</v>
      </c>
      <c r="AS54" s="269" t="s">
        <v>141</v>
      </c>
      <c r="AT54" s="270" t="s">
        <v>201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146</v>
      </c>
      <c r="X55" s="266" t="s">
        <v>210</v>
      </c>
      <c r="Y55" s="267" t="s">
        <v>210</v>
      </c>
      <c r="Z55" s="276">
        <v>8</v>
      </c>
      <c r="AA55" s="260">
        <v>18</v>
      </c>
      <c r="AB55" s="277">
        <v>0.9375</v>
      </c>
      <c r="AC55" s="266">
        <v>8</v>
      </c>
      <c r="AD55" s="266">
        <v>2</v>
      </c>
      <c r="AE55" s="266">
        <v>3</v>
      </c>
      <c r="AF55" s="266">
        <v>1</v>
      </c>
      <c r="AG55" s="266">
        <v>2</v>
      </c>
      <c r="AH55" s="266">
        <v>2</v>
      </c>
      <c r="AI55" s="266">
        <v>0</v>
      </c>
      <c r="AJ55" s="278">
        <v>0.98433871345119339</v>
      </c>
      <c r="AK55" s="260" t="s">
        <v>69</v>
      </c>
      <c r="AL55" s="260">
        <v>10</v>
      </c>
      <c r="AM55" s="260" t="s">
        <v>517</v>
      </c>
      <c r="AN55" s="272" t="s">
        <v>419</v>
      </c>
      <c r="AO55" s="279">
        <v>17</v>
      </c>
      <c r="AP55" s="279">
        <v>2</v>
      </c>
      <c r="AQ55" s="279" t="s">
        <v>1193</v>
      </c>
      <c r="AS55" s="269" t="s">
        <v>141</v>
      </c>
      <c r="AT55" s="270" t="s">
        <v>202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146</v>
      </c>
      <c r="X56" s="266" t="s">
        <v>211</v>
      </c>
      <c r="Y56" s="267" t="s">
        <v>211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2</v>
      </c>
      <c r="AE56" s="266">
        <v>3</v>
      </c>
      <c r="AF56" s="266">
        <v>1</v>
      </c>
      <c r="AG56" s="266">
        <v>0</v>
      </c>
      <c r="AH56" s="266">
        <v>0</v>
      </c>
      <c r="AI56" s="266">
        <v>0</v>
      </c>
      <c r="AJ56" s="278">
        <v>1.0082742354307475</v>
      </c>
      <c r="AK56" s="260" t="s">
        <v>74</v>
      </c>
      <c r="AL56" s="260">
        <v>6</v>
      </c>
      <c r="AM56" s="260" t="s">
        <v>558</v>
      </c>
      <c r="AN56" s="272" t="s">
        <v>420</v>
      </c>
      <c r="AO56" s="279">
        <v>6</v>
      </c>
      <c r="AP56" s="279">
        <v>1</v>
      </c>
      <c r="AQ56" s="279" t="s">
        <v>1194</v>
      </c>
      <c r="AS56" s="269" t="s">
        <v>141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146</v>
      </c>
      <c r="X57" s="266" t="s">
        <v>212</v>
      </c>
      <c r="Y57" s="267" t="s">
        <v>212</v>
      </c>
      <c r="Z57" s="276">
        <v>3</v>
      </c>
      <c r="AA57" s="260">
        <v>9</v>
      </c>
      <c r="AB57" s="277">
        <v>1.2500000000000002</v>
      </c>
      <c r="AC57" s="266">
        <v>3</v>
      </c>
      <c r="AD57" s="266">
        <v>3</v>
      </c>
      <c r="AE57" s="266">
        <v>3</v>
      </c>
      <c r="AF57" s="266">
        <v>0</v>
      </c>
      <c r="AG57" s="266">
        <v>0</v>
      </c>
      <c r="AH57" s="266">
        <v>0</v>
      </c>
      <c r="AI57" s="266">
        <v>0</v>
      </c>
      <c r="AJ57" s="278">
        <v>0.97029325061721372</v>
      </c>
      <c r="AK57" s="260" t="s">
        <v>69</v>
      </c>
      <c r="AL57" s="260">
        <v>19</v>
      </c>
      <c r="AM57" s="260" t="s">
        <v>485</v>
      </c>
      <c r="AN57" s="272" t="s">
        <v>421</v>
      </c>
      <c r="AO57" s="279">
        <v>26</v>
      </c>
      <c r="AP57" s="279">
        <v>4</v>
      </c>
      <c r="AQ57" s="279" t="s">
        <v>1195</v>
      </c>
      <c r="AS57" s="269" t="s">
        <v>157</v>
      </c>
      <c r="AT57" s="270" t="s">
        <v>203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146</v>
      </c>
      <c r="X58" s="266" t="s">
        <v>213</v>
      </c>
      <c r="Y58" s="267" t="s">
        <v>213</v>
      </c>
      <c r="Z58" s="276">
        <v>6</v>
      </c>
      <c r="AA58" s="260">
        <v>13</v>
      </c>
      <c r="AB58" s="277">
        <v>0.9027777777777779</v>
      </c>
      <c r="AC58" s="266">
        <v>2</v>
      </c>
      <c r="AD58" s="266">
        <v>2</v>
      </c>
      <c r="AE58" s="266">
        <v>4</v>
      </c>
      <c r="AF58" s="266">
        <v>2</v>
      </c>
      <c r="AG58" s="266">
        <v>2</v>
      </c>
      <c r="AH58" s="266">
        <v>1</v>
      </c>
      <c r="AI58" s="266">
        <v>0</v>
      </c>
      <c r="AJ58" s="278">
        <v>0.91495132618012009</v>
      </c>
      <c r="AK58" s="260" t="s">
        <v>71</v>
      </c>
      <c r="AL58" s="260">
        <v>35</v>
      </c>
      <c r="AM58" s="260" t="s">
        <v>436</v>
      </c>
      <c r="AN58" s="272" t="s">
        <v>422</v>
      </c>
      <c r="AO58" s="279">
        <v>72</v>
      </c>
      <c r="AP58" s="279">
        <v>6</v>
      </c>
      <c r="AQ58" s="279" t="s">
        <v>1196</v>
      </c>
      <c r="AS58" s="269" t="s">
        <v>157</v>
      </c>
      <c r="AT58" s="270" t="s">
        <v>204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149</v>
      </c>
      <c r="X59" s="266" t="s">
        <v>214</v>
      </c>
      <c r="Y59" s="267" t="s">
        <v>214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12</v>
      </c>
      <c r="AF59" s="266">
        <v>14</v>
      </c>
      <c r="AG59" s="266">
        <v>9</v>
      </c>
      <c r="AH59" s="266">
        <v>3</v>
      </c>
      <c r="AI59" s="266">
        <v>0</v>
      </c>
      <c r="AJ59" s="278">
        <v>0.89328522061109217</v>
      </c>
      <c r="AK59" s="260" t="s">
        <v>72</v>
      </c>
      <c r="AL59" s="260">
        <v>8</v>
      </c>
      <c r="AM59" s="260" t="s">
        <v>397</v>
      </c>
      <c r="AN59" s="272" t="s">
        <v>424</v>
      </c>
      <c r="AO59" s="279">
        <v>94</v>
      </c>
      <c r="AP59" s="279">
        <v>2</v>
      </c>
      <c r="AQ59" s="279" t="s">
        <v>1197</v>
      </c>
      <c r="AS59" s="269" t="s">
        <v>157</v>
      </c>
      <c r="AT59" s="270" t="s">
        <v>205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149</v>
      </c>
      <c r="X60" s="266" t="s">
        <v>215</v>
      </c>
      <c r="Y60" s="267" t="s">
        <v>215</v>
      </c>
      <c r="Z60" s="276">
        <v>16</v>
      </c>
      <c r="AA60" s="260">
        <v>28</v>
      </c>
      <c r="AB60" s="277">
        <v>0.72916666666666674</v>
      </c>
      <c r="AC60" s="266">
        <v>2</v>
      </c>
      <c r="AD60" s="266">
        <v>1</v>
      </c>
      <c r="AE60" s="266">
        <v>4</v>
      </c>
      <c r="AF60" s="266">
        <v>11</v>
      </c>
      <c r="AG60" s="266">
        <v>6</v>
      </c>
      <c r="AH60" s="266">
        <v>4</v>
      </c>
      <c r="AI60" s="266">
        <v>0</v>
      </c>
      <c r="AJ60" s="278">
        <v>0.87808237518333165</v>
      </c>
      <c r="AK60" s="260" t="s">
        <v>72</v>
      </c>
      <c r="AL60" s="260">
        <v>32</v>
      </c>
      <c r="AM60" s="260" t="s">
        <v>699</v>
      </c>
      <c r="AN60" s="272" t="s">
        <v>425</v>
      </c>
      <c r="AO60" s="279">
        <v>118</v>
      </c>
      <c r="AP60" s="279">
        <v>3</v>
      </c>
      <c r="AQ60" s="279" t="s">
        <v>1198</v>
      </c>
      <c r="AS60" s="269" t="s">
        <v>157</v>
      </c>
      <c r="AT60" s="270" t="s">
        <v>206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149</v>
      </c>
      <c r="X61" s="266" t="s">
        <v>216</v>
      </c>
      <c r="Y61" s="267" t="s">
        <v>216</v>
      </c>
      <c r="Z61" s="276">
        <v>2</v>
      </c>
      <c r="AA61" s="260">
        <v>5</v>
      </c>
      <c r="AB61" s="277">
        <v>1.0416666666666667</v>
      </c>
      <c r="AC61" s="266">
        <v>2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0.98414866262440936</v>
      </c>
      <c r="AK61" s="260" t="s">
        <v>69</v>
      </c>
      <c r="AL61" s="260">
        <v>11</v>
      </c>
      <c r="AM61" s="260" t="s">
        <v>362</v>
      </c>
      <c r="AN61" s="272" t="s">
        <v>426</v>
      </c>
      <c r="AO61" s="279">
        <v>18</v>
      </c>
      <c r="AP61" s="279">
        <v>1</v>
      </c>
      <c r="AQ61" s="279" t="s">
        <v>1199</v>
      </c>
      <c r="AS61" s="269" t="s">
        <v>157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149</v>
      </c>
      <c r="X62" s="266" t="s">
        <v>98</v>
      </c>
      <c r="Y62" s="267" t="s">
        <v>98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0</v>
      </c>
      <c r="AE62" s="266">
        <v>4</v>
      </c>
      <c r="AF62" s="266">
        <v>6</v>
      </c>
      <c r="AG62" s="266">
        <v>2</v>
      </c>
      <c r="AH62" s="266">
        <v>2</v>
      </c>
      <c r="AI62" s="266">
        <v>0</v>
      </c>
      <c r="AJ62" s="278">
        <v>0.85266175918937026</v>
      </c>
      <c r="AK62" s="260" t="s">
        <v>72</v>
      </c>
      <c r="AL62" s="260">
        <v>55</v>
      </c>
      <c r="AM62" s="260" t="s">
        <v>1115</v>
      </c>
      <c r="AN62" s="272" t="s">
        <v>428</v>
      </c>
      <c r="AO62" s="279">
        <v>141</v>
      </c>
      <c r="AP62" s="279">
        <v>4</v>
      </c>
      <c r="AQ62" s="279" t="s">
        <v>1200</v>
      </c>
      <c r="AS62" s="269" t="s">
        <v>157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314" t="s">
        <v>144</v>
      </c>
      <c r="X63" s="314" t="s">
        <v>217</v>
      </c>
      <c r="Y63" s="322" t="s">
        <v>217</v>
      </c>
      <c r="Z63" s="323">
        <v>35</v>
      </c>
      <c r="AA63" s="321">
        <v>60</v>
      </c>
      <c r="AB63" s="324">
        <v>0.7142857142857143</v>
      </c>
      <c r="AC63" s="314">
        <v>5</v>
      </c>
      <c r="AD63" s="314">
        <v>7</v>
      </c>
      <c r="AE63" s="314">
        <v>13</v>
      </c>
      <c r="AF63" s="314">
        <v>25</v>
      </c>
      <c r="AG63" s="314">
        <v>7</v>
      </c>
      <c r="AH63" s="314">
        <v>3</v>
      </c>
      <c r="AI63" s="314">
        <v>0</v>
      </c>
      <c r="AJ63" s="325">
        <v>0.89307852408382249</v>
      </c>
      <c r="AK63" s="321" t="s">
        <v>72</v>
      </c>
      <c r="AL63" s="260">
        <v>10</v>
      </c>
      <c r="AM63" s="260" t="s">
        <v>576</v>
      </c>
      <c r="AN63" s="272" t="s">
        <v>430</v>
      </c>
      <c r="AO63" s="279">
        <v>96</v>
      </c>
      <c r="AP63" s="279">
        <v>3</v>
      </c>
      <c r="AQ63" s="279" t="s">
        <v>1201</v>
      </c>
      <c r="AS63" s="269" t="s">
        <v>146</v>
      </c>
      <c r="AT63" s="270" t="s">
        <v>207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314" t="s">
        <v>144</v>
      </c>
      <c r="X64" s="314" t="s">
        <v>218</v>
      </c>
      <c r="Y64" s="322" t="s">
        <v>218</v>
      </c>
      <c r="Z64" s="323">
        <v>8</v>
      </c>
      <c r="AA64" s="321">
        <v>20</v>
      </c>
      <c r="AB64" s="324">
        <v>1.0416666666666667</v>
      </c>
      <c r="AC64" s="314">
        <v>4</v>
      </c>
      <c r="AD64" s="314">
        <v>4</v>
      </c>
      <c r="AE64" s="314">
        <v>7</v>
      </c>
      <c r="AF64" s="314">
        <v>3</v>
      </c>
      <c r="AG64" s="314">
        <v>0</v>
      </c>
      <c r="AH64" s="314">
        <v>2</v>
      </c>
      <c r="AI64" s="314">
        <v>0</v>
      </c>
      <c r="AJ64" s="325">
        <v>0.92434596273811231</v>
      </c>
      <c r="AK64" s="321" t="s">
        <v>71</v>
      </c>
      <c r="AL64" s="260">
        <v>22</v>
      </c>
      <c r="AM64" s="260" t="s">
        <v>493</v>
      </c>
      <c r="AN64" s="272" t="s">
        <v>431</v>
      </c>
      <c r="AO64" s="279">
        <v>59</v>
      </c>
      <c r="AP64" s="279">
        <v>1</v>
      </c>
      <c r="AQ64" s="279" t="s">
        <v>1202</v>
      </c>
      <c r="AS64" s="269" t="s">
        <v>146</v>
      </c>
      <c r="AT64" s="270" t="s">
        <v>208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314" t="s">
        <v>144</v>
      </c>
      <c r="X65" s="314" t="s">
        <v>219</v>
      </c>
      <c r="Y65" s="322" t="s">
        <v>219</v>
      </c>
      <c r="Z65" s="323">
        <v>8</v>
      </c>
      <c r="AA65" s="321">
        <v>22</v>
      </c>
      <c r="AB65" s="324">
        <v>1.1458333333333335</v>
      </c>
      <c r="AC65" s="314">
        <v>2</v>
      </c>
      <c r="AD65" s="314">
        <v>6</v>
      </c>
      <c r="AE65" s="314">
        <v>4</v>
      </c>
      <c r="AF65" s="314">
        <v>9</v>
      </c>
      <c r="AG65" s="314">
        <v>0</v>
      </c>
      <c r="AH65" s="314">
        <v>1</v>
      </c>
      <c r="AI65" s="314">
        <v>0</v>
      </c>
      <c r="AJ65" s="325">
        <v>0.9151992675236349</v>
      </c>
      <c r="AK65" s="321" t="s">
        <v>71</v>
      </c>
      <c r="AL65" s="260">
        <v>34</v>
      </c>
      <c r="AM65" s="260" t="s">
        <v>412</v>
      </c>
      <c r="AN65" s="272" t="s">
        <v>433</v>
      </c>
      <c r="AO65" s="279">
        <v>71</v>
      </c>
      <c r="AP65" s="279">
        <v>2</v>
      </c>
      <c r="AQ65" s="279" t="s">
        <v>1203</v>
      </c>
      <c r="AS65" s="269" t="s">
        <v>146</v>
      </c>
      <c r="AT65" s="270" t="s">
        <v>209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314" t="s">
        <v>144</v>
      </c>
      <c r="X66" s="314" t="s">
        <v>220</v>
      </c>
      <c r="Y66" s="322" t="s">
        <v>220</v>
      </c>
      <c r="Z66" s="323">
        <v>8</v>
      </c>
      <c r="AA66" s="321">
        <v>10</v>
      </c>
      <c r="AB66" s="324">
        <v>0.52083333333333337</v>
      </c>
      <c r="AC66" s="314">
        <v>0</v>
      </c>
      <c r="AD66" s="314">
        <v>0</v>
      </c>
      <c r="AE66" s="314">
        <v>4</v>
      </c>
      <c r="AF66" s="314">
        <v>1</v>
      </c>
      <c r="AG66" s="314">
        <v>4</v>
      </c>
      <c r="AH66" s="314">
        <v>1</v>
      </c>
      <c r="AI66" s="314">
        <v>0</v>
      </c>
      <c r="AJ66" s="325">
        <v>0.84649394009641599</v>
      </c>
      <c r="AK66" s="321" t="s">
        <v>70</v>
      </c>
      <c r="AL66" s="260">
        <v>4</v>
      </c>
      <c r="AM66" s="260" t="s">
        <v>607</v>
      </c>
      <c r="AN66" s="272" t="s">
        <v>435</v>
      </c>
      <c r="AO66" s="279">
        <v>146</v>
      </c>
      <c r="AP66" s="279">
        <v>4</v>
      </c>
      <c r="AQ66" s="279" t="s">
        <v>1204</v>
      </c>
      <c r="AS66" s="269" t="s">
        <v>146</v>
      </c>
      <c r="AT66" s="270" t="s">
        <v>210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314" t="s">
        <v>136</v>
      </c>
      <c r="X67" s="314" t="s">
        <v>221</v>
      </c>
      <c r="Y67" s="322" t="s">
        <v>221</v>
      </c>
      <c r="Z67" s="323">
        <v>20</v>
      </c>
      <c r="AA67" s="321">
        <v>52</v>
      </c>
      <c r="AB67" s="324">
        <v>1.0833333333333333</v>
      </c>
      <c r="AC67" s="314">
        <v>4</v>
      </c>
      <c r="AD67" s="314">
        <v>5</v>
      </c>
      <c r="AE67" s="314">
        <v>13</v>
      </c>
      <c r="AF67" s="314">
        <v>18</v>
      </c>
      <c r="AG67" s="314">
        <v>12</v>
      </c>
      <c r="AH67" s="314">
        <v>0</v>
      </c>
      <c r="AI67" s="314">
        <v>0</v>
      </c>
      <c r="AJ67" s="325">
        <v>0.89762141302664511</v>
      </c>
      <c r="AK67" s="321" t="s">
        <v>72</v>
      </c>
      <c r="AL67" s="260">
        <v>3</v>
      </c>
      <c r="AM67" s="260" t="s">
        <v>408</v>
      </c>
      <c r="AN67" s="272" t="s">
        <v>437</v>
      </c>
      <c r="AO67" s="279">
        <v>89</v>
      </c>
      <c r="AP67" s="279">
        <v>3</v>
      </c>
      <c r="AQ67" s="279" t="s">
        <v>1205</v>
      </c>
      <c r="AS67" s="269" t="s">
        <v>146</v>
      </c>
      <c r="AT67" s="270" t="s">
        <v>211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314" t="s">
        <v>136</v>
      </c>
      <c r="X68" s="314" t="s">
        <v>222</v>
      </c>
      <c r="Y68" s="322" t="s">
        <v>222</v>
      </c>
      <c r="Z68" s="323">
        <v>34</v>
      </c>
      <c r="AA68" s="321">
        <v>78</v>
      </c>
      <c r="AB68" s="324">
        <v>0.95588235294117652</v>
      </c>
      <c r="AC68" s="314">
        <v>9</v>
      </c>
      <c r="AD68" s="314">
        <v>18</v>
      </c>
      <c r="AE68" s="314">
        <v>10</v>
      </c>
      <c r="AF68" s="314">
        <v>24</v>
      </c>
      <c r="AG68" s="314">
        <v>9</v>
      </c>
      <c r="AH68" s="314">
        <v>6</v>
      </c>
      <c r="AI68" s="314">
        <v>2</v>
      </c>
      <c r="AJ68" s="325">
        <v>0.9079277133432897</v>
      </c>
      <c r="AK68" s="321" t="s">
        <v>71</v>
      </c>
      <c r="AL68" s="260">
        <v>45</v>
      </c>
      <c r="AM68" s="260" t="s">
        <v>503</v>
      </c>
      <c r="AN68" s="272" t="s">
        <v>438</v>
      </c>
      <c r="AO68" s="279">
        <v>82</v>
      </c>
      <c r="AP68" s="279">
        <v>2</v>
      </c>
      <c r="AQ68" s="279" t="s">
        <v>1206</v>
      </c>
      <c r="AS68" s="269" t="s">
        <v>146</v>
      </c>
      <c r="AT68" s="270" t="s">
        <v>212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314" t="s">
        <v>136</v>
      </c>
      <c r="X69" s="314" t="s">
        <v>223</v>
      </c>
      <c r="Y69" s="322" t="s">
        <v>223</v>
      </c>
      <c r="Z69" s="323">
        <v>6</v>
      </c>
      <c r="AA69" s="321">
        <v>19</v>
      </c>
      <c r="AB69" s="324">
        <v>1.3194444444444446</v>
      </c>
      <c r="AC69" s="314">
        <v>4</v>
      </c>
      <c r="AD69" s="314">
        <v>7</v>
      </c>
      <c r="AE69" s="314">
        <v>4</v>
      </c>
      <c r="AF69" s="314">
        <v>3</v>
      </c>
      <c r="AG69" s="314">
        <v>0</v>
      </c>
      <c r="AH69" s="314">
        <v>1</v>
      </c>
      <c r="AI69" s="314">
        <v>0</v>
      </c>
      <c r="AJ69" s="325">
        <v>0.94281038226701408</v>
      </c>
      <c r="AK69" s="321" t="s">
        <v>71</v>
      </c>
      <c r="AL69" s="260">
        <v>5</v>
      </c>
      <c r="AM69" s="260" t="s">
        <v>570</v>
      </c>
      <c r="AN69" s="272" t="s">
        <v>440</v>
      </c>
      <c r="AO69" s="279">
        <v>42</v>
      </c>
      <c r="AP69" s="279">
        <v>1</v>
      </c>
      <c r="AQ69" s="279" t="s">
        <v>1207</v>
      </c>
      <c r="AS69" s="269" t="s">
        <v>146</v>
      </c>
      <c r="AT69" s="270" t="s">
        <v>213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314" t="s">
        <v>154</v>
      </c>
      <c r="X70" s="314" t="s">
        <v>224</v>
      </c>
      <c r="Y70" s="322" t="s">
        <v>224</v>
      </c>
      <c r="Z70" s="323">
        <v>19</v>
      </c>
      <c r="AA70" s="321">
        <v>44</v>
      </c>
      <c r="AB70" s="324">
        <v>0.96491228070175439</v>
      </c>
      <c r="AC70" s="314">
        <v>3</v>
      </c>
      <c r="AD70" s="314">
        <v>6</v>
      </c>
      <c r="AE70" s="314">
        <v>11</v>
      </c>
      <c r="AF70" s="314">
        <v>17</v>
      </c>
      <c r="AG70" s="314">
        <v>6</v>
      </c>
      <c r="AH70" s="314">
        <v>1</v>
      </c>
      <c r="AI70" s="314">
        <v>0</v>
      </c>
      <c r="AJ70" s="325">
        <v>0.89764132616775616</v>
      </c>
      <c r="AK70" s="321" t="s">
        <v>72</v>
      </c>
      <c r="AL70" s="260">
        <v>2</v>
      </c>
      <c r="AM70" s="260" t="s">
        <v>406</v>
      </c>
      <c r="AN70" s="272" t="s">
        <v>441</v>
      </c>
      <c r="AO70" s="279">
        <v>88</v>
      </c>
      <c r="AP70" s="279">
        <v>1</v>
      </c>
      <c r="AQ70" s="279" t="s">
        <v>1208</v>
      </c>
      <c r="AS70" s="269" t="s">
        <v>146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314" t="s">
        <v>154</v>
      </c>
      <c r="X71" s="314" t="s">
        <v>225</v>
      </c>
      <c r="Y71" s="322" t="s">
        <v>225</v>
      </c>
      <c r="Z71" s="323">
        <v>22</v>
      </c>
      <c r="AA71" s="321">
        <v>52</v>
      </c>
      <c r="AB71" s="324">
        <v>0.98484848484848486</v>
      </c>
      <c r="AC71" s="314">
        <v>1</v>
      </c>
      <c r="AD71" s="314">
        <v>2</v>
      </c>
      <c r="AE71" s="314">
        <v>14</v>
      </c>
      <c r="AF71" s="314">
        <v>17</v>
      </c>
      <c r="AG71" s="314">
        <v>13</v>
      </c>
      <c r="AH71" s="314">
        <v>5</v>
      </c>
      <c r="AI71" s="314">
        <v>0</v>
      </c>
      <c r="AJ71" s="325">
        <v>0.87641096164276555</v>
      </c>
      <c r="AK71" s="321" t="s">
        <v>72</v>
      </c>
      <c r="AL71" s="260">
        <v>35</v>
      </c>
      <c r="AM71" s="260" t="s">
        <v>696</v>
      </c>
      <c r="AN71" s="272" t="s">
        <v>443</v>
      </c>
      <c r="AO71" s="279">
        <v>121</v>
      </c>
      <c r="AP71" s="279">
        <v>3</v>
      </c>
      <c r="AQ71" s="279" t="s">
        <v>1209</v>
      </c>
      <c r="AS71" s="269" t="s">
        <v>146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314" t="s">
        <v>154</v>
      </c>
      <c r="X72" s="314" t="s">
        <v>226</v>
      </c>
      <c r="Y72" s="322" t="s">
        <v>226</v>
      </c>
      <c r="Z72" s="323">
        <v>23</v>
      </c>
      <c r="AA72" s="321">
        <v>54</v>
      </c>
      <c r="AB72" s="324">
        <v>0.97826086956521752</v>
      </c>
      <c r="AC72" s="314">
        <v>1</v>
      </c>
      <c r="AD72" s="314">
        <v>5</v>
      </c>
      <c r="AE72" s="314">
        <v>10</v>
      </c>
      <c r="AF72" s="314">
        <v>23</v>
      </c>
      <c r="AG72" s="314">
        <v>11</v>
      </c>
      <c r="AH72" s="314">
        <v>4</v>
      </c>
      <c r="AI72" s="314">
        <v>0</v>
      </c>
      <c r="AJ72" s="325">
        <v>0.87521271373921206</v>
      </c>
      <c r="AK72" s="321" t="s">
        <v>72</v>
      </c>
      <c r="AL72" s="260">
        <v>36</v>
      </c>
      <c r="AM72" s="260" t="s">
        <v>1116</v>
      </c>
      <c r="AN72" s="272" t="s">
        <v>445</v>
      </c>
      <c r="AO72" s="279">
        <v>122</v>
      </c>
      <c r="AP72" s="279">
        <v>4</v>
      </c>
      <c r="AQ72" s="279" t="s">
        <v>445</v>
      </c>
      <c r="AS72" s="269" t="s">
        <v>149</v>
      </c>
      <c r="AT72" s="270" t="s">
        <v>214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314" t="s">
        <v>154</v>
      </c>
      <c r="X73" s="314" t="s">
        <v>227</v>
      </c>
      <c r="Y73" s="322" t="s">
        <v>227</v>
      </c>
      <c r="Z73" s="323">
        <v>12</v>
      </c>
      <c r="AA73" s="321">
        <v>32</v>
      </c>
      <c r="AB73" s="324">
        <v>1.1111111111111112</v>
      </c>
      <c r="AC73" s="314">
        <v>0</v>
      </c>
      <c r="AD73" s="314">
        <v>0</v>
      </c>
      <c r="AE73" s="314">
        <v>5</v>
      </c>
      <c r="AF73" s="314">
        <v>8</v>
      </c>
      <c r="AG73" s="314">
        <v>14</v>
      </c>
      <c r="AH73" s="314">
        <v>5</v>
      </c>
      <c r="AI73" s="314">
        <v>0</v>
      </c>
      <c r="AJ73" s="325">
        <v>0.83003106177311214</v>
      </c>
      <c r="AK73" s="321" t="s">
        <v>70</v>
      </c>
      <c r="AL73" s="260">
        <v>13</v>
      </c>
      <c r="AM73" s="260" t="s">
        <v>700</v>
      </c>
      <c r="AN73" s="272" t="s">
        <v>447</v>
      </c>
      <c r="AO73" s="279">
        <v>155</v>
      </c>
      <c r="AP73" s="279">
        <v>7</v>
      </c>
      <c r="AQ73" s="279" t="s">
        <v>1210</v>
      </c>
      <c r="AS73" s="269" t="s">
        <v>149</v>
      </c>
      <c r="AT73" s="270" t="s">
        <v>215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314" t="s">
        <v>154</v>
      </c>
      <c r="X74" s="314" t="s">
        <v>228</v>
      </c>
      <c r="Y74" s="322" t="s">
        <v>228</v>
      </c>
      <c r="Z74" s="323">
        <v>21</v>
      </c>
      <c r="AA74" s="321">
        <v>52</v>
      </c>
      <c r="AB74" s="324">
        <v>1.0317460317460319</v>
      </c>
      <c r="AC74" s="314">
        <v>2</v>
      </c>
      <c r="AD74" s="314">
        <v>1</v>
      </c>
      <c r="AE74" s="314">
        <v>10</v>
      </c>
      <c r="AF74" s="314">
        <v>18</v>
      </c>
      <c r="AG74" s="314">
        <v>14</v>
      </c>
      <c r="AH74" s="314">
        <v>7</v>
      </c>
      <c r="AI74" s="314">
        <v>0</v>
      </c>
      <c r="AJ74" s="325">
        <v>0.8601245245485446</v>
      </c>
      <c r="AK74" s="321" t="s">
        <v>72</v>
      </c>
      <c r="AL74" s="260">
        <v>47</v>
      </c>
      <c r="AM74" s="260" t="s">
        <v>1117</v>
      </c>
      <c r="AN74" s="272" t="s">
        <v>449</v>
      </c>
      <c r="AO74" s="279">
        <v>133</v>
      </c>
      <c r="AP74" s="279">
        <v>5</v>
      </c>
      <c r="AQ74" s="279" t="s">
        <v>1211</v>
      </c>
      <c r="AS74" s="269" t="s">
        <v>149</v>
      </c>
      <c r="AT74" s="270" t="s">
        <v>216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314" t="s">
        <v>154</v>
      </c>
      <c r="X75" s="314" t="s">
        <v>229</v>
      </c>
      <c r="Y75" s="322" t="s">
        <v>229</v>
      </c>
      <c r="Z75" s="323">
        <v>15</v>
      </c>
      <c r="AA75" s="321">
        <v>41</v>
      </c>
      <c r="AB75" s="324">
        <v>1.1388888888888888</v>
      </c>
      <c r="AC75" s="314">
        <v>4</v>
      </c>
      <c r="AD75" s="314">
        <v>5</v>
      </c>
      <c r="AE75" s="314">
        <v>6</v>
      </c>
      <c r="AF75" s="314">
        <v>11</v>
      </c>
      <c r="AG75" s="314">
        <v>10</v>
      </c>
      <c r="AH75" s="314">
        <v>5</v>
      </c>
      <c r="AI75" s="314">
        <v>0</v>
      </c>
      <c r="AJ75" s="325">
        <v>0.87936438416218765</v>
      </c>
      <c r="AK75" s="321" t="s">
        <v>72</v>
      </c>
      <c r="AL75" s="260">
        <v>28</v>
      </c>
      <c r="AM75" s="260" t="s">
        <v>707</v>
      </c>
      <c r="AN75" s="272" t="s">
        <v>451</v>
      </c>
      <c r="AO75" s="279">
        <v>114</v>
      </c>
      <c r="AP75" s="279">
        <v>2</v>
      </c>
      <c r="AQ75" s="279" t="s">
        <v>1212</v>
      </c>
      <c r="AS75" s="269" t="s">
        <v>149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314" t="s">
        <v>154</v>
      </c>
      <c r="X76" s="314" t="s">
        <v>230</v>
      </c>
      <c r="Y76" s="322" t="s">
        <v>230</v>
      </c>
      <c r="Z76" s="323">
        <v>9</v>
      </c>
      <c r="AA76" s="321">
        <v>25</v>
      </c>
      <c r="AB76" s="324">
        <v>1.1574074074074074</v>
      </c>
      <c r="AC76" s="314">
        <v>0</v>
      </c>
      <c r="AD76" s="314">
        <v>2</v>
      </c>
      <c r="AE76" s="314">
        <v>6</v>
      </c>
      <c r="AF76" s="314">
        <v>9</v>
      </c>
      <c r="AG76" s="314">
        <v>5</v>
      </c>
      <c r="AH76" s="314">
        <v>3</v>
      </c>
      <c r="AI76" s="314">
        <v>0</v>
      </c>
      <c r="AJ76" s="325">
        <v>0.85659791738290658</v>
      </c>
      <c r="AK76" s="321" t="s">
        <v>72</v>
      </c>
      <c r="AL76" s="260">
        <v>51</v>
      </c>
      <c r="AM76" s="260" t="s">
        <v>1118</v>
      </c>
      <c r="AN76" s="272" t="s">
        <v>452</v>
      </c>
      <c r="AO76" s="279">
        <v>137</v>
      </c>
      <c r="AP76" s="279">
        <v>6</v>
      </c>
      <c r="AQ76" s="279" t="s">
        <v>1213</v>
      </c>
      <c r="AS76" s="269" t="s">
        <v>149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314" t="s">
        <v>140</v>
      </c>
      <c r="X77" s="314" t="s">
        <v>231</v>
      </c>
      <c r="Y77" s="322" t="s">
        <v>231</v>
      </c>
      <c r="Z77" s="323">
        <v>12</v>
      </c>
      <c r="AA77" s="321">
        <v>15</v>
      </c>
      <c r="AB77" s="324">
        <v>0.52083333333333337</v>
      </c>
      <c r="AC77" s="314">
        <v>1</v>
      </c>
      <c r="AD77" s="314">
        <v>5</v>
      </c>
      <c r="AE77" s="314">
        <v>4</v>
      </c>
      <c r="AF77" s="314">
        <v>3</v>
      </c>
      <c r="AG77" s="314">
        <v>2</v>
      </c>
      <c r="AH77" s="314">
        <v>0</v>
      </c>
      <c r="AI77" s="314">
        <v>0</v>
      </c>
      <c r="AJ77" s="325">
        <v>0.92027666363240257</v>
      </c>
      <c r="AK77" s="321" t="s">
        <v>71</v>
      </c>
      <c r="AL77" s="260">
        <v>28</v>
      </c>
      <c r="AM77" s="260" t="s">
        <v>376</v>
      </c>
      <c r="AN77" s="272" t="s">
        <v>453</v>
      </c>
      <c r="AO77" s="279">
        <v>65</v>
      </c>
      <c r="AP77" s="279">
        <v>4</v>
      </c>
      <c r="AQ77" s="279" t="s">
        <v>1214</v>
      </c>
      <c r="AS77" s="269" t="s">
        <v>149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314" t="s">
        <v>140</v>
      </c>
      <c r="X78" s="314" t="s">
        <v>232</v>
      </c>
      <c r="Y78" s="322" t="s">
        <v>232</v>
      </c>
      <c r="Z78" s="323">
        <v>16</v>
      </c>
      <c r="AA78" s="321">
        <v>38</v>
      </c>
      <c r="AB78" s="324">
        <v>0.98958333333333337</v>
      </c>
      <c r="AC78" s="314">
        <v>4</v>
      </c>
      <c r="AD78" s="314">
        <v>6</v>
      </c>
      <c r="AE78" s="314">
        <v>12</v>
      </c>
      <c r="AF78" s="314">
        <v>8</v>
      </c>
      <c r="AG78" s="314">
        <v>6</v>
      </c>
      <c r="AH78" s="314">
        <v>2</v>
      </c>
      <c r="AI78" s="314">
        <v>0</v>
      </c>
      <c r="AJ78" s="325">
        <v>0.88619576850613213</v>
      </c>
      <c r="AK78" s="321" t="s">
        <v>72</v>
      </c>
      <c r="AL78" s="260">
        <v>18</v>
      </c>
      <c r="AM78" s="260" t="s">
        <v>534</v>
      </c>
      <c r="AN78" s="272" t="s">
        <v>455</v>
      </c>
      <c r="AO78" s="279">
        <v>104</v>
      </c>
      <c r="AP78" s="279">
        <v>6</v>
      </c>
      <c r="AQ78" s="279" t="s">
        <v>1215</v>
      </c>
      <c r="AS78" s="269" t="s">
        <v>144</v>
      </c>
      <c r="AT78" s="270" t="s">
        <v>217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314" t="s">
        <v>140</v>
      </c>
      <c r="X79" s="314" t="s">
        <v>233</v>
      </c>
      <c r="Y79" s="322" t="s">
        <v>233</v>
      </c>
      <c r="Z79" s="323">
        <v>10</v>
      </c>
      <c r="AA79" s="321">
        <v>19</v>
      </c>
      <c r="AB79" s="324">
        <v>0.79166666666666663</v>
      </c>
      <c r="AC79" s="314">
        <v>1</v>
      </c>
      <c r="AD79" s="314">
        <v>3</v>
      </c>
      <c r="AE79" s="314">
        <v>8</v>
      </c>
      <c r="AF79" s="314">
        <v>7</v>
      </c>
      <c r="AG79" s="314">
        <v>0</v>
      </c>
      <c r="AH79" s="314">
        <v>0</v>
      </c>
      <c r="AI79" s="314">
        <v>0</v>
      </c>
      <c r="AJ79" s="325">
        <v>0.91841141001266269</v>
      </c>
      <c r="AK79" s="321" t="s">
        <v>71</v>
      </c>
      <c r="AL79" s="260">
        <v>29</v>
      </c>
      <c r="AM79" s="260" t="s">
        <v>448</v>
      </c>
      <c r="AN79" s="272" t="s">
        <v>457</v>
      </c>
      <c r="AO79" s="279">
        <v>66</v>
      </c>
      <c r="AP79" s="279">
        <v>5</v>
      </c>
      <c r="AQ79" s="279" t="s">
        <v>1216</v>
      </c>
      <c r="AS79" s="269" t="s">
        <v>144</v>
      </c>
      <c r="AT79" s="270" t="s">
        <v>218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314" t="s">
        <v>140</v>
      </c>
      <c r="X80" s="314" t="s">
        <v>234</v>
      </c>
      <c r="Y80" s="322" t="s">
        <v>234</v>
      </c>
      <c r="Z80" s="323">
        <v>4</v>
      </c>
      <c r="AA80" s="321">
        <v>9</v>
      </c>
      <c r="AB80" s="324">
        <v>0.9375</v>
      </c>
      <c r="AC80" s="314">
        <v>5</v>
      </c>
      <c r="AD80" s="314">
        <v>1</v>
      </c>
      <c r="AE80" s="314">
        <v>2</v>
      </c>
      <c r="AF80" s="314">
        <v>1</v>
      </c>
      <c r="AG80" s="314">
        <v>0</v>
      </c>
      <c r="AH80" s="314">
        <v>0</v>
      </c>
      <c r="AI80" s="314">
        <v>0</v>
      </c>
      <c r="AJ80" s="325">
        <v>0.99034973888159095</v>
      </c>
      <c r="AK80" s="321" t="s">
        <v>69</v>
      </c>
      <c r="AL80" s="260">
        <v>5</v>
      </c>
      <c r="AM80" s="260" t="s">
        <v>389</v>
      </c>
      <c r="AN80" s="272" t="s">
        <v>458</v>
      </c>
      <c r="AO80" s="279">
        <v>12</v>
      </c>
      <c r="AP80" s="279">
        <v>2</v>
      </c>
      <c r="AQ80" s="279" t="s">
        <v>1217</v>
      </c>
      <c r="AS80" s="269" t="s">
        <v>144</v>
      </c>
      <c r="AT80" s="270" t="s">
        <v>219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314" t="s">
        <v>140</v>
      </c>
      <c r="X81" s="314" t="s">
        <v>235</v>
      </c>
      <c r="Y81" s="322" t="s">
        <v>235</v>
      </c>
      <c r="Z81" s="323">
        <v>7</v>
      </c>
      <c r="AA81" s="321">
        <v>17</v>
      </c>
      <c r="AB81" s="324">
        <v>1.0119047619047619</v>
      </c>
      <c r="AC81" s="314">
        <v>8</v>
      </c>
      <c r="AD81" s="314">
        <v>3</v>
      </c>
      <c r="AE81" s="314">
        <v>6</v>
      </c>
      <c r="AF81" s="314">
        <v>0</v>
      </c>
      <c r="AG81" s="314">
        <v>0</v>
      </c>
      <c r="AH81" s="314">
        <v>0</v>
      </c>
      <c r="AI81" s="314">
        <v>0</v>
      </c>
      <c r="AJ81" s="325">
        <v>0.999561741989198</v>
      </c>
      <c r="AK81" s="321" t="s">
        <v>69</v>
      </c>
      <c r="AL81" s="260">
        <v>1</v>
      </c>
      <c r="AM81" s="260" t="s">
        <v>532</v>
      </c>
      <c r="AN81" s="272" t="s">
        <v>460</v>
      </c>
      <c r="AO81" s="279">
        <v>8</v>
      </c>
      <c r="AP81" s="279">
        <v>1</v>
      </c>
      <c r="AQ81" s="279" t="s">
        <v>1218</v>
      </c>
      <c r="AS81" s="269" t="s">
        <v>144</v>
      </c>
      <c r="AT81" s="270" t="s">
        <v>220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314" t="s">
        <v>140</v>
      </c>
      <c r="X82" s="314" t="s">
        <v>236</v>
      </c>
      <c r="Y82" s="322" t="s">
        <v>236</v>
      </c>
      <c r="Z82" s="323">
        <v>5</v>
      </c>
      <c r="AA82" s="321">
        <v>10</v>
      </c>
      <c r="AB82" s="324">
        <v>0.83333333333333337</v>
      </c>
      <c r="AC82" s="314">
        <v>0</v>
      </c>
      <c r="AD82" s="314">
        <v>5</v>
      </c>
      <c r="AE82" s="314">
        <v>4</v>
      </c>
      <c r="AF82" s="314">
        <v>1</v>
      </c>
      <c r="AG82" s="314">
        <v>0</v>
      </c>
      <c r="AH82" s="314">
        <v>0</v>
      </c>
      <c r="AI82" s="314">
        <v>0</v>
      </c>
      <c r="AJ82" s="325">
        <v>0.9391940202419109</v>
      </c>
      <c r="AK82" s="321" t="s">
        <v>71</v>
      </c>
      <c r="AL82" s="260">
        <v>10</v>
      </c>
      <c r="AM82" s="260" t="s">
        <v>404</v>
      </c>
      <c r="AN82" s="272" t="s">
        <v>461</v>
      </c>
      <c r="AO82" s="279">
        <v>47</v>
      </c>
      <c r="AP82" s="279">
        <v>3</v>
      </c>
      <c r="AQ82" s="279" t="s">
        <v>1219</v>
      </c>
      <c r="AS82" s="269" t="s">
        <v>144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314" t="s">
        <v>159</v>
      </c>
      <c r="X83" s="314" t="s">
        <v>237</v>
      </c>
      <c r="Y83" s="322" t="s">
        <v>237</v>
      </c>
      <c r="Z83" s="323">
        <v>4</v>
      </c>
      <c r="AA83" s="321">
        <v>9</v>
      </c>
      <c r="AB83" s="324">
        <v>0.9375</v>
      </c>
      <c r="AC83" s="314">
        <v>0</v>
      </c>
      <c r="AD83" s="314">
        <v>0</v>
      </c>
      <c r="AE83" s="314">
        <v>0</v>
      </c>
      <c r="AF83" s="314">
        <v>3</v>
      </c>
      <c r="AG83" s="314">
        <v>0</v>
      </c>
      <c r="AH83" s="314">
        <v>6</v>
      </c>
      <c r="AI83" s="314">
        <v>0</v>
      </c>
      <c r="AJ83" s="325">
        <v>0.79871639580429621</v>
      </c>
      <c r="AK83" s="321" t="s">
        <v>73</v>
      </c>
      <c r="AL83" s="260">
        <v>1</v>
      </c>
      <c r="AM83" s="260" t="s">
        <v>538</v>
      </c>
      <c r="AN83" s="272" t="s">
        <v>463</v>
      </c>
      <c r="AO83" s="279">
        <v>164</v>
      </c>
      <c r="AP83" s="279">
        <v>5</v>
      </c>
      <c r="AQ83" s="279" t="s">
        <v>1220</v>
      </c>
      <c r="AS83" s="269" t="s">
        <v>136</v>
      </c>
      <c r="AT83" s="270" t="s">
        <v>221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314" t="s">
        <v>159</v>
      </c>
      <c r="X84" s="314" t="s">
        <v>238</v>
      </c>
      <c r="Y84" s="322" t="s">
        <v>238</v>
      </c>
      <c r="Z84" s="323">
        <v>5</v>
      </c>
      <c r="AA84" s="321">
        <v>8</v>
      </c>
      <c r="AB84" s="324">
        <v>0.66666666666666663</v>
      </c>
      <c r="AC84" s="314">
        <v>0</v>
      </c>
      <c r="AD84" s="314">
        <v>2</v>
      </c>
      <c r="AE84" s="314">
        <v>3</v>
      </c>
      <c r="AF84" s="314">
        <v>2</v>
      </c>
      <c r="AG84" s="314">
        <v>1</v>
      </c>
      <c r="AH84" s="314">
        <v>0</v>
      </c>
      <c r="AI84" s="314">
        <v>0</v>
      </c>
      <c r="AJ84" s="325">
        <v>0.90655307467343704</v>
      </c>
      <c r="AK84" s="321" t="s">
        <v>71</v>
      </c>
      <c r="AL84" s="260">
        <v>47</v>
      </c>
      <c r="AM84" s="260" t="s">
        <v>385</v>
      </c>
      <c r="AN84" s="272" t="s">
        <v>465</v>
      </c>
      <c r="AO84" s="279">
        <v>84</v>
      </c>
      <c r="AP84" s="279">
        <v>2</v>
      </c>
      <c r="AQ84" s="279" t="s">
        <v>1221</v>
      </c>
      <c r="AS84" s="269" t="s">
        <v>136</v>
      </c>
      <c r="AT84" s="270" t="s">
        <v>222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314" t="s">
        <v>159</v>
      </c>
      <c r="X85" s="314" t="s">
        <v>239</v>
      </c>
      <c r="Y85" s="322" t="s">
        <v>239</v>
      </c>
      <c r="Z85" s="323">
        <v>17</v>
      </c>
      <c r="AA85" s="321">
        <v>43</v>
      </c>
      <c r="AB85" s="324">
        <v>1.053921568627451</v>
      </c>
      <c r="AC85" s="314">
        <v>2</v>
      </c>
      <c r="AD85" s="314">
        <v>2</v>
      </c>
      <c r="AE85" s="314">
        <v>10</v>
      </c>
      <c r="AF85" s="314">
        <v>11</v>
      </c>
      <c r="AG85" s="314">
        <v>13</v>
      </c>
      <c r="AH85" s="314">
        <v>5</v>
      </c>
      <c r="AI85" s="314">
        <v>0</v>
      </c>
      <c r="AJ85" s="325">
        <v>0.87344964795700686</v>
      </c>
      <c r="AK85" s="321" t="s">
        <v>72</v>
      </c>
      <c r="AL85" s="260">
        <v>37</v>
      </c>
      <c r="AM85" s="260" t="s">
        <v>1119</v>
      </c>
      <c r="AN85" s="272" t="s">
        <v>467</v>
      </c>
      <c r="AO85" s="279">
        <v>123</v>
      </c>
      <c r="AP85" s="279">
        <v>3</v>
      </c>
      <c r="AQ85" s="279" t="s">
        <v>1222</v>
      </c>
      <c r="AS85" s="269" t="s">
        <v>136</v>
      </c>
      <c r="AT85" s="270" t="s">
        <v>223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314" t="s">
        <v>159</v>
      </c>
      <c r="X86" s="314" t="s">
        <v>240</v>
      </c>
      <c r="Y86" s="322" t="s">
        <v>240</v>
      </c>
      <c r="Z86" s="323">
        <v>22</v>
      </c>
      <c r="AA86" s="321">
        <v>50</v>
      </c>
      <c r="AB86" s="324">
        <v>0.94696969696969702</v>
      </c>
      <c r="AC86" s="314">
        <v>8</v>
      </c>
      <c r="AD86" s="314">
        <v>14</v>
      </c>
      <c r="AE86" s="314">
        <v>14</v>
      </c>
      <c r="AF86" s="314">
        <v>11</v>
      </c>
      <c r="AG86" s="314">
        <v>3</v>
      </c>
      <c r="AH86" s="314">
        <v>0</v>
      </c>
      <c r="AI86" s="314">
        <v>0</v>
      </c>
      <c r="AJ86" s="325">
        <v>0.93798045036628508</v>
      </c>
      <c r="AK86" s="321" t="s">
        <v>71</v>
      </c>
      <c r="AL86" s="260">
        <v>13</v>
      </c>
      <c r="AM86" s="260" t="s">
        <v>622</v>
      </c>
      <c r="AN86" s="272" t="s">
        <v>469</v>
      </c>
      <c r="AO86" s="279">
        <v>50</v>
      </c>
      <c r="AP86" s="279">
        <v>1</v>
      </c>
      <c r="AQ86" s="279" t="s">
        <v>1223</v>
      </c>
      <c r="AS86" s="269" t="s">
        <v>136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314" t="s">
        <v>159</v>
      </c>
      <c r="X87" s="314" t="s">
        <v>241</v>
      </c>
      <c r="Y87" s="322" t="s">
        <v>241</v>
      </c>
      <c r="Z87" s="323">
        <v>28</v>
      </c>
      <c r="AA87" s="321">
        <v>69</v>
      </c>
      <c r="AB87" s="324">
        <v>1.0267857142857142</v>
      </c>
      <c r="AC87" s="314">
        <v>0</v>
      </c>
      <c r="AD87" s="314">
        <v>2</v>
      </c>
      <c r="AE87" s="314">
        <v>3</v>
      </c>
      <c r="AF87" s="314">
        <v>12</v>
      </c>
      <c r="AG87" s="314">
        <v>28</v>
      </c>
      <c r="AH87" s="314">
        <v>24</v>
      </c>
      <c r="AI87" s="314">
        <v>0</v>
      </c>
      <c r="AJ87" s="325">
        <v>0.82428698856899496</v>
      </c>
      <c r="AK87" s="321" t="s">
        <v>70</v>
      </c>
      <c r="AL87" s="260">
        <v>15</v>
      </c>
      <c r="AM87" s="260" t="s">
        <v>1120</v>
      </c>
      <c r="AN87" s="272" t="s">
        <v>471</v>
      </c>
      <c r="AO87" s="279">
        <v>157</v>
      </c>
      <c r="AP87" s="279">
        <v>4</v>
      </c>
      <c r="AQ87" s="279" t="s">
        <v>1224</v>
      </c>
      <c r="AS87" s="269" t="s">
        <v>136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160</v>
      </c>
      <c r="X88" s="266" t="s">
        <v>242</v>
      </c>
      <c r="Y88" s="267" t="s">
        <v>242</v>
      </c>
      <c r="Z88" s="276">
        <v>12</v>
      </c>
      <c r="AA88" s="260">
        <v>25</v>
      </c>
      <c r="AB88" s="277">
        <v>0.86805555555555569</v>
      </c>
      <c r="AC88" s="266">
        <v>7</v>
      </c>
      <c r="AD88" s="266">
        <v>2</v>
      </c>
      <c r="AE88" s="266">
        <v>5</v>
      </c>
      <c r="AF88" s="266">
        <v>5</v>
      </c>
      <c r="AG88" s="266">
        <v>4</v>
      </c>
      <c r="AH88" s="266">
        <v>2</v>
      </c>
      <c r="AI88" s="266">
        <v>0</v>
      </c>
      <c r="AJ88" s="278">
        <v>0.91225378240716493</v>
      </c>
      <c r="AK88" s="260" t="s">
        <v>71</v>
      </c>
      <c r="AL88" s="260">
        <v>41</v>
      </c>
      <c r="AM88" s="260" t="s">
        <v>483</v>
      </c>
      <c r="AN88" s="272" t="s">
        <v>473</v>
      </c>
      <c r="AO88" s="279">
        <v>78</v>
      </c>
      <c r="AP88" s="279">
        <v>1</v>
      </c>
      <c r="AQ88" s="279" t="s">
        <v>1225</v>
      </c>
      <c r="AS88" s="269" t="s">
        <v>154</v>
      </c>
      <c r="AT88" s="270" t="s">
        <v>224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160</v>
      </c>
      <c r="X89" s="266" t="s">
        <v>243</v>
      </c>
      <c r="Y89" s="267" t="s">
        <v>243</v>
      </c>
      <c r="Z89" s="276">
        <v>8</v>
      </c>
      <c r="AA89" s="260">
        <v>10</v>
      </c>
      <c r="AB89" s="277">
        <v>0.52083333333333337</v>
      </c>
      <c r="AC89" s="266">
        <v>0</v>
      </c>
      <c r="AD89" s="266">
        <v>2</v>
      </c>
      <c r="AE89" s="266">
        <v>0</v>
      </c>
      <c r="AF89" s="266">
        <v>0</v>
      </c>
      <c r="AG89" s="266">
        <v>4</v>
      </c>
      <c r="AH89" s="266">
        <v>2</v>
      </c>
      <c r="AI89" s="266">
        <v>2</v>
      </c>
      <c r="AJ89" s="278">
        <v>0.83188260388143054</v>
      </c>
      <c r="AK89" s="260" t="s">
        <v>70</v>
      </c>
      <c r="AL89" s="260">
        <v>11</v>
      </c>
      <c r="AM89" s="260" t="s">
        <v>685</v>
      </c>
      <c r="AN89" s="272" t="s">
        <v>475</v>
      </c>
      <c r="AO89" s="279">
        <v>153</v>
      </c>
      <c r="AP89" s="279">
        <v>3</v>
      </c>
      <c r="AQ89" s="279" t="s">
        <v>1226</v>
      </c>
      <c r="AS89" s="269" t="s">
        <v>154</v>
      </c>
      <c r="AT89" s="270" t="s">
        <v>225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160</v>
      </c>
      <c r="X90" s="266" t="s">
        <v>244</v>
      </c>
      <c r="Y90" s="267" t="s">
        <v>244</v>
      </c>
      <c r="Z90" s="276">
        <v>9</v>
      </c>
      <c r="AA90" s="260">
        <v>12</v>
      </c>
      <c r="AB90" s="277">
        <v>0.55555555555555558</v>
      </c>
      <c r="AC90" s="266">
        <v>1</v>
      </c>
      <c r="AD90" s="266">
        <v>1</v>
      </c>
      <c r="AE90" s="266">
        <v>0</v>
      </c>
      <c r="AF90" s="266">
        <v>0</v>
      </c>
      <c r="AG90" s="266">
        <v>2</v>
      </c>
      <c r="AH90" s="266">
        <v>8</v>
      </c>
      <c r="AI90" s="266">
        <v>0</v>
      </c>
      <c r="AJ90" s="278">
        <v>0.80358969134052971</v>
      </c>
      <c r="AK90" s="260" t="s">
        <v>70</v>
      </c>
      <c r="AL90" s="260">
        <v>21</v>
      </c>
      <c r="AM90" s="260" t="s">
        <v>1121</v>
      </c>
      <c r="AN90" s="272" t="s">
        <v>477</v>
      </c>
      <c r="AO90" s="279">
        <v>163</v>
      </c>
      <c r="AP90" s="279">
        <v>4</v>
      </c>
      <c r="AQ90" s="279" t="s">
        <v>1227</v>
      </c>
      <c r="AS90" s="269" t="s">
        <v>154</v>
      </c>
      <c r="AT90" s="270" t="s">
        <v>226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160</v>
      </c>
      <c r="X91" s="266" t="s">
        <v>245</v>
      </c>
      <c r="Y91" s="267" t="s">
        <v>245</v>
      </c>
      <c r="Z91" s="276">
        <v>14</v>
      </c>
      <c r="AA91" s="260">
        <v>20</v>
      </c>
      <c r="AB91" s="277">
        <v>0.59523809523809523</v>
      </c>
      <c r="AC91" s="266">
        <v>1</v>
      </c>
      <c r="AD91" s="266">
        <v>1</v>
      </c>
      <c r="AE91" s="266">
        <v>3</v>
      </c>
      <c r="AF91" s="266">
        <v>7</v>
      </c>
      <c r="AG91" s="266">
        <v>7</v>
      </c>
      <c r="AH91" s="266">
        <v>1</v>
      </c>
      <c r="AI91" s="266">
        <v>0</v>
      </c>
      <c r="AJ91" s="278">
        <v>0.84815961446728672</v>
      </c>
      <c r="AK91" s="260" t="s">
        <v>70</v>
      </c>
      <c r="AL91" s="260">
        <v>2</v>
      </c>
      <c r="AM91" s="260" t="s">
        <v>378</v>
      </c>
      <c r="AN91" s="272" t="s">
        <v>478</v>
      </c>
      <c r="AO91" s="279">
        <v>144</v>
      </c>
      <c r="AP91" s="279">
        <v>2</v>
      </c>
      <c r="AQ91" s="279" t="s">
        <v>1228</v>
      </c>
      <c r="AS91" s="269" t="s">
        <v>154</v>
      </c>
      <c r="AT91" s="270" t="s">
        <v>227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158</v>
      </c>
      <c r="X92" s="266" t="s">
        <v>246</v>
      </c>
      <c r="Y92" s="267" t="s">
        <v>246</v>
      </c>
      <c r="Z92" s="276">
        <v>13</v>
      </c>
      <c r="AA92" s="260">
        <v>32</v>
      </c>
      <c r="AB92" s="277">
        <v>1.0256410256410258</v>
      </c>
      <c r="AC92" s="266">
        <v>3</v>
      </c>
      <c r="AD92" s="266">
        <v>6</v>
      </c>
      <c r="AE92" s="266">
        <v>16</v>
      </c>
      <c r="AF92" s="266">
        <v>5</v>
      </c>
      <c r="AG92" s="266">
        <v>2</v>
      </c>
      <c r="AH92" s="266">
        <v>0</v>
      </c>
      <c r="AI92" s="266">
        <v>0</v>
      </c>
      <c r="AJ92" s="278">
        <v>0.92564220719195722</v>
      </c>
      <c r="AK92" s="260" t="s">
        <v>71</v>
      </c>
      <c r="AL92" s="260">
        <v>20</v>
      </c>
      <c r="AM92" s="260" t="s">
        <v>439</v>
      </c>
      <c r="AN92" s="272" t="s">
        <v>480</v>
      </c>
      <c r="AO92" s="279">
        <v>57</v>
      </c>
      <c r="AP92" s="279">
        <v>2</v>
      </c>
      <c r="AQ92" s="279" t="s">
        <v>1229</v>
      </c>
      <c r="AS92" s="269" t="s">
        <v>154</v>
      </c>
      <c r="AT92" s="270" t="s">
        <v>228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158</v>
      </c>
      <c r="X93" s="266" t="s">
        <v>247</v>
      </c>
      <c r="Y93" s="267" t="s">
        <v>247</v>
      </c>
      <c r="Z93" s="276">
        <v>14</v>
      </c>
      <c r="AA93" s="260">
        <v>35</v>
      </c>
      <c r="AB93" s="277">
        <v>1.0416666666666665</v>
      </c>
      <c r="AC93" s="266">
        <v>5</v>
      </c>
      <c r="AD93" s="266">
        <v>8</v>
      </c>
      <c r="AE93" s="266">
        <v>8</v>
      </c>
      <c r="AF93" s="266">
        <v>7</v>
      </c>
      <c r="AG93" s="266">
        <v>5</v>
      </c>
      <c r="AH93" s="266">
        <v>2</v>
      </c>
      <c r="AI93" s="266">
        <v>0</v>
      </c>
      <c r="AJ93" s="278">
        <v>0.91026051514845663</v>
      </c>
      <c r="AK93" s="260" t="s">
        <v>71</v>
      </c>
      <c r="AL93" s="260">
        <v>44</v>
      </c>
      <c r="AM93" s="260" t="s">
        <v>591</v>
      </c>
      <c r="AN93" s="272" t="s">
        <v>482</v>
      </c>
      <c r="AO93" s="279">
        <v>81</v>
      </c>
      <c r="AP93" s="279">
        <v>3</v>
      </c>
      <c r="AQ93" s="279" t="s">
        <v>1230</v>
      </c>
      <c r="AS93" s="269" t="s">
        <v>154</v>
      </c>
      <c r="AT93" s="270" t="s">
        <v>229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158</v>
      </c>
      <c r="X94" s="266" t="s">
        <v>248</v>
      </c>
      <c r="Y94" s="267" t="s">
        <v>248</v>
      </c>
      <c r="Z94" s="276">
        <v>12</v>
      </c>
      <c r="AA94" s="260">
        <v>18</v>
      </c>
      <c r="AB94" s="277">
        <v>0.62500000000000011</v>
      </c>
      <c r="AC94" s="266">
        <v>1</v>
      </c>
      <c r="AD94" s="266">
        <v>4</v>
      </c>
      <c r="AE94" s="266">
        <v>2</v>
      </c>
      <c r="AF94" s="266">
        <v>4</v>
      </c>
      <c r="AG94" s="266">
        <v>7</v>
      </c>
      <c r="AH94" s="266">
        <v>0</v>
      </c>
      <c r="AI94" s="266">
        <v>0</v>
      </c>
      <c r="AJ94" s="278">
        <v>0.88151053934664603</v>
      </c>
      <c r="AK94" s="260" t="s">
        <v>72</v>
      </c>
      <c r="AL94" s="260">
        <v>24</v>
      </c>
      <c r="AM94" s="260" t="s">
        <v>695</v>
      </c>
      <c r="AN94" s="272" t="s">
        <v>484</v>
      </c>
      <c r="AO94" s="279">
        <v>110</v>
      </c>
      <c r="AP94" s="279">
        <v>4</v>
      </c>
      <c r="AQ94" s="279" t="s">
        <v>1231</v>
      </c>
      <c r="AS94" s="269" t="s">
        <v>154</v>
      </c>
      <c r="AT94" s="270" t="s">
        <v>230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158</v>
      </c>
      <c r="X95" s="266" t="s">
        <v>249</v>
      </c>
      <c r="Y95" s="267" t="s">
        <v>249</v>
      </c>
      <c r="Z95" s="276">
        <v>10</v>
      </c>
      <c r="AA95" s="260">
        <v>13</v>
      </c>
      <c r="AB95" s="277">
        <v>0.54166666666666663</v>
      </c>
      <c r="AC95" s="266">
        <v>6</v>
      </c>
      <c r="AD95" s="266">
        <v>2</v>
      </c>
      <c r="AE95" s="266">
        <v>3</v>
      </c>
      <c r="AF95" s="266">
        <v>2</v>
      </c>
      <c r="AG95" s="266">
        <v>0</v>
      </c>
      <c r="AH95" s="266">
        <v>0</v>
      </c>
      <c r="AI95" s="266">
        <v>0</v>
      </c>
      <c r="AJ95" s="278">
        <v>1.0087534549200743</v>
      </c>
      <c r="AK95" s="260" t="s">
        <v>74</v>
      </c>
      <c r="AL95" s="260">
        <v>5</v>
      </c>
      <c r="AM95" s="260" t="s">
        <v>566</v>
      </c>
      <c r="AN95" s="272" t="s">
        <v>486</v>
      </c>
      <c r="AO95" s="279">
        <v>5</v>
      </c>
      <c r="AP95" s="279">
        <v>1</v>
      </c>
      <c r="AQ95" s="279" t="s">
        <v>1232</v>
      </c>
      <c r="AS95" s="269" t="s">
        <v>154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158</v>
      </c>
      <c r="X96" s="266" t="s">
        <v>250</v>
      </c>
      <c r="Y96" s="267" t="s">
        <v>250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0</v>
      </c>
      <c r="AE96" s="266">
        <v>4</v>
      </c>
      <c r="AF96" s="266">
        <v>4</v>
      </c>
      <c r="AG96" s="266">
        <v>2</v>
      </c>
      <c r="AH96" s="266">
        <v>1</v>
      </c>
      <c r="AI96" s="266">
        <v>0</v>
      </c>
      <c r="AJ96" s="278">
        <v>0.87088222252549152</v>
      </c>
      <c r="AK96" s="260" t="s">
        <v>72</v>
      </c>
      <c r="AL96" s="260">
        <v>42</v>
      </c>
      <c r="AM96" s="260" t="s">
        <v>1122</v>
      </c>
      <c r="AN96" s="272" t="s">
        <v>487</v>
      </c>
      <c r="AO96" s="279">
        <v>128</v>
      </c>
      <c r="AP96" s="279">
        <v>5</v>
      </c>
      <c r="AQ96" s="279" t="s">
        <v>1233</v>
      </c>
      <c r="AS96" s="269" t="s">
        <v>154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158</v>
      </c>
      <c r="X97" s="266" t="s">
        <v>251</v>
      </c>
      <c r="Y97" s="267" t="s">
        <v>251</v>
      </c>
      <c r="Z97" s="276">
        <v>2</v>
      </c>
      <c r="AA97" s="260"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0.84798499070575484</v>
      </c>
      <c r="AK97" s="260" t="s">
        <v>70</v>
      </c>
      <c r="AL97" s="260">
        <v>3</v>
      </c>
      <c r="AM97" s="260" t="s">
        <v>611</v>
      </c>
      <c r="AN97" s="272" t="s">
        <v>489</v>
      </c>
      <c r="AO97" s="279">
        <v>145</v>
      </c>
      <c r="AP97" s="279">
        <v>6</v>
      </c>
      <c r="AQ97" s="279" t="s">
        <v>1234</v>
      </c>
      <c r="AS97" s="269" t="s">
        <v>140</v>
      </c>
      <c r="AT97" s="270" t="s">
        <v>231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142</v>
      </c>
      <c r="X98" s="266" t="s">
        <v>252</v>
      </c>
      <c r="Y98" s="267" t="s">
        <v>252</v>
      </c>
      <c r="Z98" s="276">
        <v>22</v>
      </c>
      <c r="AA98" s="260">
        <v>40</v>
      </c>
      <c r="AB98" s="277">
        <v>0.75757575757575757</v>
      </c>
      <c r="AC98" s="266">
        <v>6</v>
      </c>
      <c r="AD98" s="266">
        <v>5</v>
      </c>
      <c r="AE98" s="266">
        <v>13</v>
      </c>
      <c r="AF98" s="266">
        <v>6</v>
      </c>
      <c r="AG98" s="266">
        <v>7</v>
      </c>
      <c r="AH98" s="266">
        <v>3</v>
      </c>
      <c r="AI98" s="266">
        <v>0</v>
      </c>
      <c r="AJ98" s="278">
        <v>0.92336937013226594</v>
      </c>
      <c r="AK98" s="260" t="s">
        <v>71</v>
      </c>
      <c r="AL98" s="260">
        <v>25</v>
      </c>
      <c r="AM98" s="260" t="s">
        <v>605</v>
      </c>
      <c r="AN98" s="272" t="s">
        <v>491</v>
      </c>
      <c r="AO98" s="279">
        <v>62</v>
      </c>
      <c r="AP98" s="279">
        <v>3</v>
      </c>
      <c r="AQ98" s="279" t="s">
        <v>1235</v>
      </c>
      <c r="AS98" s="269" t="s">
        <v>140</v>
      </c>
      <c r="AT98" s="270" t="s">
        <v>232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142</v>
      </c>
      <c r="X99" s="266" t="s">
        <v>253</v>
      </c>
      <c r="Y99" s="267" t="s">
        <v>253</v>
      </c>
      <c r="Z99" s="276">
        <v>14</v>
      </c>
      <c r="AA99" s="260">
        <v>35</v>
      </c>
      <c r="AB99" s="277">
        <v>1.0416666666666665</v>
      </c>
      <c r="AC99" s="266">
        <v>9</v>
      </c>
      <c r="AD99" s="266">
        <v>6</v>
      </c>
      <c r="AE99" s="266">
        <v>10</v>
      </c>
      <c r="AF99" s="266">
        <v>7</v>
      </c>
      <c r="AG99" s="266">
        <v>3</v>
      </c>
      <c r="AH99" s="266">
        <v>0</v>
      </c>
      <c r="AI99" s="266">
        <v>0</v>
      </c>
      <c r="AJ99" s="278">
        <v>0.94585517361356197</v>
      </c>
      <c r="AK99" s="260" t="s">
        <v>71</v>
      </c>
      <c r="AL99" s="260">
        <v>3</v>
      </c>
      <c r="AM99" s="260" t="s">
        <v>450</v>
      </c>
      <c r="AN99" s="272" t="s">
        <v>492</v>
      </c>
      <c r="AO99" s="279">
        <v>40</v>
      </c>
      <c r="AP99" s="279">
        <v>2</v>
      </c>
      <c r="AQ99" s="279" t="s">
        <v>1236</v>
      </c>
      <c r="AS99" s="269" t="s">
        <v>140</v>
      </c>
      <c r="AT99" s="270" t="s">
        <v>233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142</v>
      </c>
      <c r="X100" s="266" t="s">
        <v>254</v>
      </c>
      <c r="Y100" s="267" t="s">
        <v>254</v>
      </c>
      <c r="Z100" s="276">
        <v>10</v>
      </c>
      <c r="AA100" s="260">
        <v>25</v>
      </c>
      <c r="AB100" s="277">
        <v>1.0416666666666667</v>
      </c>
      <c r="AC100" s="266">
        <v>6</v>
      </c>
      <c r="AD100" s="266">
        <v>1</v>
      </c>
      <c r="AE100" s="266">
        <v>4</v>
      </c>
      <c r="AF100" s="266">
        <v>10</v>
      </c>
      <c r="AG100" s="266">
        <v>3</v>
      </c>
      <c r="AH100" s="266">
        <v>0</v>
      </c>
      <c r="AI100" s="266">
        <v>1</v>
      </c>
      <c r="AJ100" s="278">
        <v>0.91283289510015386</v>
      </c>
      <c r="AK100" s="260" t="s">
        <v>71</v>
      </c>
      <c r="AL100" s="260">
        <v>39</v>
      </c>
      <c r="AM100" s="260" t="s">
        <v>446</v>
      </c>
      <c r="AN100" s="272" t="s">
        <v>494</v>
      </c>
      <c r="AO100" s="279">
        <v>76</v>
      </c>
      <c r="AP100" s="279">
        <v>4</v>
      </c>
      <c r="AQ100" s="279" t="s">
        <v>1237</v>
      </c>
      <c r="AS100" s="269" t="s">
        <v>140</v>
      </c>
      <c r="AT100" s="270" t="s">
        <v>234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142</v>
      </c>
      <c r="X101" s="266" t="s">
        <v>255</v>
      </c>
      <c r="Y101" s="267" t="s">
        <v>255</v>
      </c>
      <c r="Z101" s="276">
        <v>14</v>
      </c>
      <c r="AA101" s="260">
        <v>25</v>
      </c>
      <c r="AB101" s="277">
        <v>0.74404761904761907</v>
      </c>
      <c r="AC101" s="266">
        <v>9</v>
      </c>
      <c r="AD101" s="266">
        <v>3</v>
      </c>
      <c r="AE101" s="266">
        <v>6</v>
      </c>
      <c r="AF101" s="266">
        <v>4</v>
      </c>
      <c r="AG101" s="266">
        <v>3</v>
      </c>
      <c r="AH101" s="266">
        <v>0</v>
      </c>
      <c r="AI101" s="266">
        <v>0</v>
      </c>
      <c r="AJ101" s="278">
        <v>0.96216595619138101</v>
      </c>
      <c r="AK101" s="260" t="s">
        <v>69</v>
      </c>
      <c r="AL101" s="260">
        <v>24</v>
      </c>
      <c r="AM101" s="260" t="s">
        <v>338</v>
      </c>
      <c r="AN101" s="272" t="s">
        <v>495</v>
      </c>
      <c r="AO101" s="279">
        <v>31</v>
      </c>
      <c r="AP101" s="279">
        <v>1</v>
      </c>
      <c r="AQ101" s="279" t="s">
        <v>1238</v>
      </c>
      <c r="AS101" s="269" t="s">
        <v>140</v>
      </c>
      <c r="AT101" s="270" t="s">
        <v>235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142</v>
      </c>
      <c r="X102" s="266" t="s">
        <v>256</v>
      </c>
      <c r="Y102" s="267" t="s">
        <v>256</v>
      </c>
      <c r="Z102" s="276">
        <v>8</v>
      </c>
      <c r="AA102" s="260">
        <v>18</v>
      </c>
      <c r="AB102" s="277">
        <v>0.9375</v>
      </c>
      <c r="AC102" s="266">
        <v>0</v>
      </c>
      <c r="AD102" s="266">
        <v>0</v>
      </c>
      <c r="AE102" s="266">
        <v>4</v>
      </c>
      <c r="AF102" s="266">
        <v>5</v>
      </c>
      <c r="AG102" s="266">
        <v>3</v>
      </c>
      <c r="AH102" s="266">
        <v>6</v>
      </c>
      <c r="AI102" s="266">
        <v>0</v>
      </c>
      <c r="AJ102" s="278">
        <v>0.84568060488521801</v>
      </c>
      <c r="AK102" s="260" t="s">
        <v>70</v>
      </c>
      <c r="AL102" s="260">
        <v>5</v>
      </c>
      <c r="AM102" s="260" t="s">
        <v>615</v>
      </c>
      <c r="AN102" s="272" t="s">
        <v>497</v>
      </c>
      <c r="AO102" s="279">
        <v>147</v>
      </c>
      <c r="AP102" s="279">
        <v>5</v>
      </c>
      <c r="AQ102" s="279" t="s">
        <v>1239</v>
      </c>
      <c r="AS102" s="269" t="s">
        <v>140</v>
      </c>
      <c r="AT102" s="270" t="s">
        <v>236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139</v>
      </c>
      <c r="X103" s="266" t="s">
        <v>257</v>
      </c>
      <c r="Y103" s="267" t="s">
        <v>257</v>
      </c>
      <c r="Z103" s="276">
        <v>21</v>
      </c>
      <c r="AA103" s="260">
        <v>58</v>
      </c>
      <c r="AB103" s="277">
        <v>1.1507936507936509</v>
      </c>
      <c r="AC103" s="266">
        <v>7</v>
      </c>
      <c r="AD103" s="266">
        <v>12</v>
      </c>
      <c r="AE103" s="266">
        <v>11</v>
      </c>
      <c r="AF103" s="266">
        <v>12</v>
      </c>
      <c r="AG103" s="266">
        <v>13</v>
      </c>
      <c r="AH103" s="266">
        <v>3</v>
      </c>
      <c r="AI103" s="266">
        <v>0</v>
      </c>
      <c r="AJ103" s="278">
        <v>0.90695970370624757</v>
      </c>
      <c r="AK103" s="260" t="s">
        <v>71</v>
      </c>
      <c r="AL103" s="260">
        <v>46</v>
      </c>
      <c r="AM103" s="260" t="s">
        <v>585</v>
      </c>
      <c r="AN103" s="272" t="s">
        <v>499</v>
      </c>
      <c r="AO103" s="279">
        <v>83</v>
      </c>
      <c r="AP103" s="279">
        <v>1</v>
      </c>
      <c r="AQ103" s="279" t="s">
        <v>1240</v>
      </c>
      <c r="AS103" s="269" t="s">
        <v>140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139</v>
      </c>
      <c r="X104" s="266" t="s">
        <v>258</v>
      </c>
      <c r="Y104" s="267" t="s">
        <v>258</v>
      </c>
      <c r="Z104" s="276">
        <v>40</v>
      </c>
      <c r="AA104" s="260">
        <v>92</v>
      </c>
      <c r="AB104" s="277">
        <v>0.95833333333333337</v>
      </c>
      <c r="AC104" s="266">
        <v>7</v>
      </c>
      <c r="AD104" s="266">
        <v>1</v>
      </c>
      <c r="AE104" s="266">
        <v>19</v>
      </c>
      <c r="AF104" s="266">
        <v>18</v>
      </c>
      <c r="AG104" s="266">
        <v>30</v>
      </c>
      <c r="AH104" s="266">
        <v>17</v>
      </c>
      <c r="AI104" s="266">
        <v>0</v>
      </c>
      <c r="AJ104" s="278">
        <v>0.8630544018739823</v>
      </c>
      <c r="AK104" s="260" t="s">
        <v>72</v>
      </c>
      <c r="AL104" s="260">
        <v>46</v>
      </c>
      <c r="AM104" s="260" t="s">
        <v>1123</v>
      </c>
      <c r="AN104" s="272" t="s">
        <v>500</v>
      </c>
      <c r="AO104" s="279">
        <v>132</v>
      </c>
      <c r="AP104" s="279">
        <v>2</v>
      </c>
      <c r="AQ104" s="279" t="s">
        <v>1241</v>
      </c>
      <c r="AS104" s="269" t="s">
        <v>159</v>
      </c>
      <c r="AT104" s="270" t="s">
        <v>237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152</v>
      </c>
      <c r="X105" s="266" t="s">
        <v>259</v>
      </c>
      <c r="Y105" s="267" t="s">
        <v>259</v>
      </c>
      <c r="Z105" s="276">
        <v>25</v>
      </c>
      <c r="AA105" s="260">
        <v>43</v>
      </c>
      <c r="AB105" s="277">
        <v>0.71666666666666667</v>
      </c>
      <c r="AC105" s="266">
        <v>5</v>
      </c>
      <c r="AD105" s="266">
        <v>7</v>
      </c>
      <c r="AE105" s="266">
        <v>11</v>
      </c>
      <c r="AF105" s="266">
        <v>11</v>
      </c>
      <c r="AG105" s="266">
        <v>9</v>
      </c>
      <c r="AH105" s="266">
        <v>0</v>
      </c>
      <c r="AI105" s="266">
        <v>0</v>
      </c>
      <c r="AJ105" s="278">
        <v>0.91039391802611769</v>
      </c>
      <c r="AK105" s="260" t="s">
        <v>71</v>
      </c>
      <c r="AL105" s="260">
        <v>43</v>
      </c>
      <c r="AM105" s="260" t="s">
        <v>472</v>
      </c>
      <c r="AN105" s="272" t="s">
        <v>502</v>
      </c>
      <c r="AO105" s="279">
        <v>80</v>
      </c>
      <c r="AP105" s="279">
        <v>2</v>
      </c>
      <c r="AQ105" s="279" t="s">
        <v>1242</v>
      </c>
      <c r="AS105" s="269" t="s">
        <v>159</v>
      </c>
      <c r="AT105" s="270" t="s">
        <v>238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152</v>
      </c>
      <c r="X106" s="266" t="s">
        <v>260</v>
      </c>
      <c r="Y106" s="267" t="s">
        <v>260</v>
      </c>
      <c r="Z106" s="276">
        <v>12</v>
      </c>
      <c r="AA106" s="260">
        <v>15</v>
      </c>
      <c r="AB106" s="277">
        <v>0.52083333333333337</v>
      </c>
      <c r="AC106" s="266">
        <v>1</v>
      </c>
      <c r="AD106" s="266">
        <v>2</v>
      </c>
      <c r="AE106" s="266">
        <v>5</v>
      </c>
      <c r="AF106" s="266">
        <v>4</v>
      </c>
      <c r="AG106" s="266">
        <v>3</v>
      </c>
      <c r="AH106" s="266">
        <v>0</v>
      </c>
      <c r="AI106" s="266">
        <v>0</v>
      </c>
      <c r="AJ106" s="278">
        <v>0.88861301833339512</v>
      </c>
      <c r="AK106" s="260" t="s">
        <v>72</v>
      </c>
      <c r="AL106" s="260">
        <v>15</v>
      </c>
      <c r="AM106" s="260" t="s">
        <v>550</v>
      </c>
      <c r="AN106" s="272" t="s">
        <v>504</v>
      </c>
      <c r="AO106" s="279">
        <v>101</v>
      </c>
      <c r="AP106" s="279">
        <v>3</v>
      </c>
      <c r="AQ106" s="279" t="s">
        <v>1243</v>
      </c>
      <c r="AS106" s="269" t="s">
        <v>159</v>
      </c>
      <c r="AT106" s="270" t="s">
        <v>239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152</v>
      </c>
      <c r="X107" s="266" t="s">
        <v>261</v>
      </c>
      <c r="Y107" s="267" t="s">
        <v>261</v>
      </c>
      <c r="Z107" s="276">
        <v>6</v>
      </c>
      <c r="AA107" s="260">
        <v>13</v>
      </c>
      <c r="AB107" s="277">
        <v>0.9027777777777779</v>
      </c>
      <c r="AC107" s="266">
        <v>5</v>
      </c>
      <c r="AD107" s="266">
        <v>4</v>
      </c>
      <c r="AE107" s="266">
        <v>0</v>
      </c>
      <c r="AF107" s="266">
        <v>3</v>
      </c>
      <c r="AG107" s="266">
        <v>0</v>
      </c>
      <c r="AH107" s="266">
        <v>0</v>
      </c>
      <c r="AI107" s="266">
        <v>1</v>
      </c>
      <c r="AJ107" s="278">
        <v>1.0243254393165604</v>
      </c>
      <c r="AK107" s="260" t="s">
        <v>74</v>
      </c>
      <c r="AL107" s="260">
        <v>3</v>
      </c>
      <c r="AM107" s="260" t="s">
        <v>393</v>
      </c>
      <c r="AN107" s="272" t="s">
        <v>505</v>
      </c>
      <c r="AO107" s="279">
        <v>3</v>
      </c>
      <c r="AP107" s="279">
        <v>1</v>
      </c>
      <c r="AQ107" s="279" t="s">
        <v>1244</v>
      </c>
      <c r="AS107" s="269" t="s">
        <v>159</v>
      </c>
      <c r="AT107" s="270" t="s">
        <v>240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145</v>
      </c>
      <c r="X108" s="266" t="s">
        <v>262</v>
      </c>
      <c r="Y108" s="267" t="s">
        <v>262</v>
      </c>
      <c r="Z108" s="276">
        <v>21</v>
      </c>
      <c r="AA108" s="260">
        <v>55</v>
      </c>
      <c r="AB108" s="277">
        <v>1.0912698412698414</v>
      </c>
      <c r="AC108" s="266">
        <v>0</v>
      </c>
      <c r="AD108" s="266">
        <v>8</v>
      </c>
      <c r="AE108" s="266">
        <v>14</v>
      </c>
      <c r="AF108" s="266">
        <v>18</v>
      </c>
      <c r="AG108" s="266">
        <v>8</v>
      </c>
      <c r="AH108" s="266">
        <v>7</v>
      </c>
      <c r="AI108" s="266">
        <v>0</v>
      </c>
      <c r="AJ108" s="278">
        <v>0.88252121113903614</v>
      </c>
      <c r="AK108" s="260" t="s">
        <v>72</v>
      </c>
      <c r="AL108" s="260">
        <v>23</v>
      </c>
      <c r="AM108" s="260" t="s">
        <v>587</v>
      </c>
      <c r="AN108" s="272" t="s">
        <v>507</v>
      </c>
      <c r="AO108" s="279">
        <v>109</v>
      </c>
      <c r="AP108" s="279">
        <v>4</v>
      </c>
      <c r="AQ108" s="279" t="s">
        <v>1245</v>
      </c>
      <c r="AS108" s="269" t="s">
        <v>159</v>
      </c>
      <c r="AT108" s="270" t="s">
        <v>241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145</v>
      </c>
      <c r="X109" s="266" t="s">
        <v>263</v>
      </c>
      <c r="Y109" s="267" t="s">
        <v>263</v>
      </c>
      <c r="Z109" s="276">
        <v>7</v>
      </c>
      <c r="AA109" s="260">
        <v>17</v>
      </c>
      <c r="AB109" s="277">
        <v>1.0119047619047619</v>
      </c>
      <c r="AC109" s="266">
        <v>2</v>
      </c>
      <c r="AD109" s="266">
        <v>4</v>
      </c>
      <c r="AE109" s="266">
        <v>7</v>
      </c>
      <c r="AF109" s="266">
        <v>2</v>
      </c>
      <c r="AG109" s="266">
        <v>0</v>
      </c>
      <c r="AH109" s="266">
        <v>2</v>
      </c>
      <c r="AI109" s="266">
        <v>0</v>
      </c>
      <c r="AJ109" s="278">
        <v>0.93543080503356091</v>
      </c>
      <c r="AK109" s="260" t="s">
        <v>71</v>
      </c>
      <c r="AL109" s="260">
        <v>17</v>
      </c>
      <c r="AM109" s="260" t="s">
        <v>525</v>
      </c>
      <c r="AN109" s="272" t="s">
        <v>509</v>
      </c>
      <c r="AO109" s="279">
        <v>54</v>
      </c>
      <c r="AP109" s="279">
        <v>1</v>
      </c>
      <c r="AQ109" s="279" t="s">
        <v>507</v>
      </c>
      <c r="AS109" s="269" t="s">
        <v>159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145</v>
      </c>
      <c r="X110" s="266" t="s">
        <v>264</v>
      </c>
      <c r="Y110" s="267" t="s">
        <v>264</v>
      </c>
      <c r="Z110" s="276">
        <v>9</v>
      </c>
      <c r="AA110" s="260">
        <v>22</v>
      </c>
      <c r="AB110" s="277">
        <v>1.0185185185185186</v>
      </c>
      <c r="AC110" s="266">
        <v>2</v>
      </c>
      <c r="AD110" s="266">
        <v>5</v>
      </c>
      <c r="AE110" s="266">
        <v>7</v>
      </c>
      <c r="AF110" s="266">
        <v>7</v>
      </c>
      <c r="AG110" s="266">
        <v>1</v>
      </c>
      <c r="AH110" s="266">
        <v>0</v>
      </c>
      <c r="AI110" s="266">
        <v>0</v>
      </c>
      <c r="AJ110" s="278">
        <v>0.93275180263517754</v>
      </c>
      <c r="AK110" s="260" t="s">
        <v>71</v>
      </c>
      <c r="AL110" s="260">
        <v>18</v>
      </c>
      <c r="AM110" s="260" t="s">
        <v>613</v>
      </c>
      <c r="AN110" s="272" t="s">
        <v>510</v>
      </c>
      <c r="AO110" s="279">
        <v>55</v>
      </c>
      <c r="AP110" s="279">
        <v>2</v>
      </c>
      <c r="AQ110" s="279" t="s">
        <v>1246</v>
      </c>
      <c r="AS110" s="269" t="s">
        <v>159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145</v>
      </c>
      <c r="X111" s="266" t="s">
        <v>265</v>
      </c>
      <c r="Y111" s="267" t="s">
        <v>265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4</v>
      </c>
      <c r="AE111" s="266">
        <v>4</v>
      </c>
      <c r="AF111" s="266">
        <v>2</v>
      </c>
      <c r="AG111" s="266">
        <v>3</v>
      </c>
      <c r="AH111" s="266">
        <v>0</v>
      </c>
      <c r="AI111" s="266">
        <v>0</v>
      </c>
      <c r="AJ111" s="278">
        <v>0.91299985780379489</v>
      </c>
      <c r="AK111" s="260" t="s">
        <v>71</v>
      </c>
      <c r="AL111" s="260">
        <v>38</v>
      </c>
      <c r="AM111" s="260" t="s">
        <v>387</v>
      </c>
      <c r="AN111" s="272" t="s">
        <v>512</v>
      </c>
      <c r="AO111" s="279">
        <v>75</v>
      </c>
      <c r="AP111" s="279">
        <v>3</v>
      </c>
      <c r="AQ111" s="279" t="s">
        <v>1247</v>
      </c>
      <c r="AS111" s="269" t="s">
        <v>160</v>
      </c>
      <c r="AT111" s="270" t="s">
        <v>242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138</v>
      </c>
      <c r="X112" s="266" t="s">
        <v>266</v>
      </c>
      <c r="Y112" s="267" t="s">
        <v>266</v>
      </c>
      <c r="Z112" s="276">
        <v>22</v>
      </c>
      <c r="AA112" s="260">
        <v>55</v>
      </c>
      <c r="AB112" s="277">
        <v>1.0416666666666667</v>
      </c>
      <c r="AC112" s="266">
        <v>14</v>
      </c>
      <c r="AD112" s="266">
        <v>13</v>
      </c>
      <c r="AE112" s="266">
        <v>12</v>
      </c>
      <c r="AF112" s="266">
        <v>12</v>
      </c>
      <c r="AG112" s="266">
        <v>3</v>
      </c>
      <c r="AH112" s="266">
        <v>1</v>
      </c>
      <c r="AI112" s="266">
        <v>0</v>
      </c>
      <c r="AJ112" s="278">
        <v>0.94097710179131999</v>
      </c>
      <c r="AK112" s="260" t="s">
        <v>71</v>
      </c>
      <c r="AL112" s="260">
        <v>8</v>
      </c>
      <c r="AM112" s="260" t="s">
        <v>367</v>
      </c>
      <c r="AN112" s="272" t="s">
        <v>514</v>
      </c>
      <c r="AO112" s="279">
        <v>45</v>
      </c>
      <c r="AP112" s="279">
        <v>3</v>
      </c>
      <c r="AQ112" s="279" t="s">
        <v>1248</v>
      </c>
      <c r="AS112" s="269" t="s">
        <v>160</v>
      </c>
      <c r="AT112" s="270" t="s">
        <v>243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138</v>
      </c>
      <c r="X113" s="266" t="s">
        <v>267</v>
      </c>
      <c r="Y113" s="267" t="s">
        <v>267</v>
      </c>
      <c r="Z113" s="276">
        <v>11</v>
      </c>
      <c r="AA113" s="260">
        <v>20</v>
      </c>
      <c r="AB113" s="277">
        <v>0.75757575757575757</v>
      </c>
      <c r="AC113" s="266">
        <v>7</v>
      </c>
      <c r="AD113" s="266">
        <v>5</v>
      </c>
      <c r="AE113" s="266">
        <v>3</v>
      </c>
      <c r="AF113" s="266">
        <v>3</v>
      </c>
      <c r="AG113" s="266">
        <v>1</v>
      </c>
      <c r="AH113" s="266">
        <v>1</v>
      </c>
      <c r="AI113" s="266">
        <v>0</v>
      </c>
      <c r="AJ113" s="278">
        <v>0.94352886736066077</v>
      </c>
      <c r="AK113" s="260" t="s">
        <v>71</v>
      </c>
      <c r="AL113" s="260">
        <v>4</v>
      </c>
      <c r="AM113" s="260" t="s">
        <v>454</v>
      </c>
      <c r="AN113" s="272" t="s">
        <v>515</v>
      </c>
      <c r="AO113" s="279">
        <v>41</v>
      </c>
      <c r="AP113" s="279">
        <v>2</v>
      </c>
      <c r="AQ113" s="279" t="s">
        <v>1249</v>
      </c>
      <c r="AS113" s="269" t="s">
        <v>160</v>
      </c>
      <c r="AT113" s="270" t="s">
        <v>244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138</v>
      </c>
      <c r="X114" s="266" t="s">
        <v>268</v>
      </c>
      <c r="Y114" s="267" t="s">
        <v>268</v>
      </c>
      <c r="Z114" s="276">
        <v>11</v>
      </c>
      <c r="AA114" s="260">
        <v>27</v>
      </c>
      <c r="AB114" s="277">
        <v>1.0227272727272727</v>
      </c>
      <c r="AC114" s="266">
        <v>1</v>
      </c>
      <c r="AD114" s="266">
        <v>2</v>
      </c>
      <c r="AE114" s="266">
        <v>10</v>
      </c>
      <c r="AF114" s="266">
        <v>10</v>
      </c>
      <c r="AG114" s="266">
        <v>4</v>
      </c>
      <c r="AH114" s="266">
        <v>0</v>
      </c>
      <c r="AI114" s="266">
        <v>0</v>
      </c>
      <c r="AJ114" s="278">
        <v>0.8898254756302646</v>
      </c>
      <c r="AK114" s="260" t="s">
        <v>72</v>
      </c>
      <c r="AL114" s="260">
        <v>12</v>
      </c>
      <c r="AM114" s="260" t="s">
        <v>548</v>
      </c>
      <c r="AN114" s="272" t="s">
        <v>516</v>
      </c>
      <c r="AO114" s="279">
        <v>98</v>
      </c>
      <c r="AP114" s="279">
        <v>4</v>
      </c>
      <c r="AQ114" s="279" t="s">
        <v>1250</v>
      </c>
      <c r="AS114" s="269" t="s">
        <v>160</v>
      </c>
      <c r="AT114" s="270" t="s">
        <v>245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138</v>
      </c>
      <c r="X115" s="266" t="s">
        <v>269</v>
      </c>
      <c r="Y115" s="267" t="s">
        <v>269</v>
      </c>
      <c r="Z115" s="276">
        <v>8</v>
      </c>
      <c r="AA115" s="260">
        <v>17</v>
      </c>
      <c r="AB115" s="277">
        <v>0.88541666666666674</v>
      </c>
      <c r="AC115" s="266">
        <v>7</v>
      </c>
      <c r="AD115" s="266">
        <v>3</v>
      </c>
      <c r="AE115" s="266">
        <v>7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0.97400491252493882</v>
      </c>
      <c r="AK115" s="260" t="s">
        <v>69</v>
      </c>
      <c r="AL115" s="260">
        <v>17</v>
      </c>
      <c r="AM115" s="260" t="s">
        <v>530</v>
      </c>
      <c r="AN115" s="272" t="s">
        <v>518</v>
      </c>
      <c r="AO115" s="279">
        <v>24</v>
      </c>
      <c r="AP115" s="279">
        <v>1</v>
      </c>
      <c r="AQ115" s="279" t="s">
        <v>1251</v>
      </c>
      <c r="AS115" s="269" t="s">
        <v>160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147</v>
      </c>
      <c r="X116" s="266" t="s">
        <v>270</v>
      </c>
      <c r="Y116" s="267" t="s">
        <v>270</v>
      </c>
      <c r="Z116" s="276">
        <v>18</v>
      </c>
      <c r="AA116" s="260">
        <v>30</v>
      </c>
      <c r="AB116" s="277">
        <v>0.69444444444444453</v>
      </c>
      <c r="AC116" s="266">
        <v>8</v>
      </c>
      <c r="AD116" s="266">
        <v>11</v>
      </c>
      <c r="AE116" s="266">
        <v>4</v>
      </c>
      <c r="AF116" s="266">
        <v>5</v>
      </c>
      <c r="AG116" s="266">
        <v>2</v>
      </c>
      <c r="AH116" s="266">
        <v>0</v>
      </c>
      <c r="AI116" s="266">
        <v>0</v>
      </c>
      <c r="AJ116" s="278">
        <v>0.95205535169042044</v>
      </c>
      <c r="AK116" s="260" t="s">
        <v>69</v>
      </c>
      <c r="AL116" s="260">
        <v>30</v>
      </c>
      <c r="AM116" s="260" t="s">
        <v>589</v>
      </c>
      <c r="AN116" s="272" t="s">
        <v>519</v>
      </c>
      <c r="AO116" s="279">
        <v>37</v>
      </c>
      <c r="AP116" s="279">
        <v>2</v>
      </c>
      <c r="AQ116" s="279" t="s">
        <v>1252</v>
      </c>
      <c r="AS116" s="269" t="s">
        <v>158</v>
      </c>
      <c r="AT116" s="270" t="s">
        <v>246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147</v>
      </c>
      <c r="X117" s="266" t="s">
        <v>271</v>
      </c>
      <c r="Y117" s="267" t="s">
        <v>271</v>
      </c>
      <c r="Z117" s="276">
        <v>10</v>
      </c>
      <c r="AA117" s="260">
        <v>25</v>
      </c>
      <c r="AB117" s="277">
        <v>1.0416666666666667</v>
      </c>
      <c r="AC117" s="266">
        <v>5</v>
      </c>
      <c r="AD117" s="266">
        <v>4</v>
      </c>
      <c r="AE117" s="266">
        <v>10</v>
      </c>
      <c r="AF117" s="266">
        <v>6</v>
      </c>
      <c r="AG117" s="266">
        <v>0</v>
      </c>
      <c r="AH117" s="266">
        <v>0</v>
      </c>
      <c r="AI117" s="266">
        <v>0</v>
      </c>
      <c r="AJ117" s="278">
        <v>0.93877387090273035</v>
      </c>
      <c r="AK117" s="260" t="s">
        <v>71</v>
      </c>
      <c r="AL117" s="260">
        <v>12</v>
      </c>
      <c r="AM117" s="260" t="s">
        <v>369</v>
      </c>
      <c r="AN117" s="272" t="s">
        <v>521</v>
      </c>
      <c r="AO117" s="279">
        <v>49</v>
      </c>
      <c r="AP117" s="279">
        <v>4</v>
      </c>
      <c r="AQ117" s="279" t="s">
        <v>1253</v>
      </c>
      <c r="AS117" s="269" t="s">
        <v>158</v>
      </c>
      <c r="AT117" s="270" t="s">
        <v>247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147</v>
      </c>
      <c r="X118" s="266" t="s">
        <v>272</v>
      </c>
      <c r="Y118" s="267" t="s">
        <v>272</v>
      </c>
      <c r="Z118" s="276">
        <v>18</v>
      </c>
      <c r="AA118" s="260">
        <v>34</v>
      </c>
      <c r="AB118" s="277">
        <v>0.78703703703703709</v>
      </c>
      <c r="AC118" s="266">
        <v>6</v>
      </c>
      <c r="AD118" s="266">
        <v>5</v>
      </c>
      <c r="AE118" s="266">
        <v>16</v>
      </c>
      <c r="AF118" s="266">
        <v>6</v>
      </c>
      <c r="AG118" s="266">
        <v>1</v>
      </c>
      <c r="AH118" s="266">
        <v>0</v>
      </c>
      <c r="AI118" s="266">
        <v>0</v>
      </c>
      <c r="AJ118" s="278">
        <v>0.94741737456282604</v>
      </c>
      <c r="AK118" s="260" t="s">
        <v>71</v>
      </c>
      <c r="AL118" s="260">
        <v>1</v>
      </c>
      <c r="AM118" s="260" t="s">
        <v>490</v>
      </c>
      <c r="AN118" s="272" t="s">
        <v>522</v>
      </c>
      <c r="AO118" s="279">
        <v>38</v>
      </c>
      <c r="AP118" s="279">
        <v>3</v>
      </c>
      <c r="AQ118" s="279" t="s">
        <v>1254</v>
      </c>
      <c r="AS118" s="269" t="s">
        <v>158</v>
      </c>
      <c r="AT118" s="270" t="s">
        <v>248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147</v>
      </c>
      <c r="X119" s="266" t="s">
        <v>273</v>
      </c>
      <c r="Y119" s="267" t="s">
        <v>273</v>
      </c>
      <c r="Z119" s="276">
        <v>6</v>
      </c>
      <c r="AA119" s="260">
        <v>14</v>
      </c>
      <c r="AB119" s="277">
        <v>0.97222222222222232</v>
      </c>
      <c r="AC119" s="266">
        <v>0</v>
      </c>
      <c r="AD119" s="266">
        <v>1</v>
      </c>
      <c r="AE119" s="266">
        <v>4</v>
      </c>
      <c r="AF119" s="266">
        <v>6</v>
      </c>
      <c r="AG119" s="266">
        <v>2</v>
      </c>
      <c r="AH119" s="266">
        <v>1</v>
      </c>
      <c r="AI119" s="266">
        <v>0</v>
      </c>
      <c r="AJ119" s="278">
        <v>0.88335567900061318</v>
      </c>
      <c r="AK119" s="260" t="s">
        <v>72</v>
      </c>
      <c r="AL119" s="260">
        <v>22</v>
      </c>
      <c r="AM119" s="260" t="s">
        <v>542</v>
      </c>
      <c r="AN119" s="272" t="s">
        <v>524</v>
      </c>
      <c r="AO119" s="279">
        <v>108</v>
      </c>
      <c r="AP119" s="279">
        <v>6</v>
      </c>
      <c r="AQ119" s="279" t="s">
        <v>1255</v>
      </c>
      <c r="AS119" s="269" t="s">
        <v>158</v>
      </c>
      <c r="AT119" s="270" t="s">
        <v>249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147</v>
      </c>
      <c r="X120" s="266" t="s">
        <v>274</v>
      </c>
      <c r="Y120" s="267" t="s">
        <v>274</v>
      </c>
      <c r="Z120" s="276">
        <v>15</v>
      </c>
      <c r="AA120" s="260">
        <v>32</v>
      </c>
      <c r="AB120" s="277">
        <v>0.88888888888888884</v>
      </c>
      <c r="AC120" s="266">
        <v>3</v>
      </c>
      <c r="AD120" s="266">
        <v>6</v>
      </c>
      <c r="AE120" s="266">
        <v>11</v>
      </c>
      <c r="AF120" s="266">
        <v>8</v>
      </c>
      <c r="AG120" s="266">
        <v>4</v>
      </c>
      <c r="AH120" s="266">
        <v>0</v>
      </c>
      <c r="AI120" s="266">
        <v>0</v>
      </c>
      <c r="AJ120" s="278">
        <v>0.92403601875167618</v>
      </c>
      <c r="AK120" s="260" t="s">
        <v>71</v>
      </c>
      <c r="AL120" s="260">
        <v>24</v>
      </c>
      <c r="AM120" s="260" t="s">
        <v>456</v>
      </c>
      <c r="AN120" s="272" t="s">
        <v>526</v>
      </c>
      <c r="AO120" s="279">
        <v>61</v>
      </c>
      <c r="AP120" s="279">
        <v>5</v>
      </c>
      <c r="AQ120" s="279" t="s">
        <v>1256</v>
      </c>
      <c r="AS120" s="269" t="s">
        <v>158</v>
      </c>
      <c r="AT120" s="270" t="s">
        <v>250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147</v>
      </c>
      <c r="X121" s="266" t="s">
        <v>275</v>
      </c>
      <c r="Y121" s="267" t="s">
        <v>275</v>
      </c>
      <c r="Z121" s="276">
        <v>4</v>
      </c>
      <c r="AA121" s="260">
        <v>12</v>
      </c>
      <c r="AB121" s="277">
        <v>1.25</v>
      </c>
      <c r="AC121" s="266">
        <v>10</v>
      </c>
      <c r="AD121" s="266">
        <v>1</v>
      </c>
      <c r="AE121" s="266">
        <v>1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1.0283949254688272</v>
      </c>
      <c r="AK121" s="260" t="s">
        <v>74</v>
      </c>
      <c r="AL121" s="260">
        <v>2</v>
      </c>
      <c r="AM121" s="260" t="s">
        <v>365</v>
      </c>
      <c r="AN121" s="272" t="s">
        <v>527</v>
      </c>
      <c r="AO121" s="279">
        <v>2</v>
      </c>
      <c r="AP121" s="279">
        <v>1</v>
      </c>
      <c r="AQ121" s="279" t="s">
        <v>1257</v>
      </c>
      <c r="AS121" s="269" t="s">
        <v>158</v>
      </c>
      <c r="AT121" s="270" t="s">
        <v>251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150</v>
      </c>
      <c r="X122" s="266" t="s">
        <v>276</v>
      </c>
      <c r="Y122" s="267" t="s">
        <v>276</v>
      </c>
      <c r="Z122" s="276">
        <v>16</v>
      </c>
      <c r="AA122" s="260">
        <v>45</v>
      </c>
      <c r="AB122" s="277">
        <v>1.171875</v>
      </c>
      <c r="AC122" s="266">
        <v>5</v>
      </c>
      <c r="AD122" s="266">
        <v>5</v>
      </c>
      <c r="AE122" s="266">
        <v>11</v>
      </c>
      <c r="AF122" s="266">
        <v>14</v>
      </c>
      <c r="AG122" s="266">
        <v>4</v>
      </c>
      <c r="AH122" s="266">
        <v>6</v>
      </c>
      <c r="AI122" s="266">
        <v>0</v>
      </c>
      <c r="AJ122" s="278">
        <v>0.88425758072955962</v>
      </c>
      <c r="AK122" s="260" t="s">
        <v>72</v>
      </c>
      <c r="AL122" s="260">
        <v>20</v>
      </c>
      <c r="AM122" s="260" t="s">
        <v>552</v>
      </c>
      <c r="AN122" s="272" t="s">
        <v>529</v>
      </c>
      <c r="AO122" s="279">
        <v>106</v>
      </c>
      <c r="AP122" s="279">
        <v>6</v>
      </c>
      <c r="AQ122" s="279" t="s">
        <v>1258</v>
      </c>
      <c r="AS122" s="269" t="s">
        <v>158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150</v>
      </c>
      <c r="X123" s="266" t="s">
        <v>277</v>
      </c>
      <c r="Y123" s="267" t="s">
        <v>277</v>
      </c>
      <c r="Z123" s="276">
        <v>10</v>
      </c>
      <c r="AA123" s="260">
        <v>20</v>
      </c>
      <c r="AB123" s="277">
        <v>0.83333333333333337</v>
      </c>
      <c r="AC123" s="266">
        <v>1</v>
      </c>
      <c r="AD123" s="266">
        <v>3</v>
      </c>
      <c r="AE123" s="266">
        <v>6</v>
      </c>
      <c r="AF123" s="266">
        <v>5</v>
      </c>
      <c r="AG123" s="266">
        <v>3</v>
      </c>
      <c r="AH123" s="266">
        <v>1</v>
      </c>
      <c r="AI123" s="266">
        <v>1</v>
      </c>
      <c r="AJ123" s="278">
        <v>0.91743717196305075</v>
      </c>
      <c r="AK123" s="260" t="s">
        <v>71</v>
      </c>
      <c r="AL123" s="260">
        <v>31</v>
      </c>
      <c r="AM123" s="260" t="s">
        <v>528</v>
      </c>
      <c r="AN123" s="272" t="s">
        <v>531</v>
      </c>
      <c r="AO123" s="279">
        <v>68</v>
      </c>
      <c r="AP123" s="279">
        <v>4</v>
      </c>
      <c r="AQ123" s="279" t="s">
        <v>1259</v>
      </c>
      <c r="AS123" s="269" t="s">
        <v>142</v>
      </c>
      <c r="AT123" s="270" t="s">
        <v>252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150</v>
      </c>
      <c r="X124" s="266" t="s">
        <v>278</v>
      </c>
      <c r="Y124" s="267" t="s">
        <v>278</v>
      </c>
      <c r="Z124" s="276">
        <v>5</v>
      </c>
      <c r="AA124" s="260">
        <v>8</v>
      </c>
      <c r="AB124" s="277">
        <v>0.66666666666666663</v>
      </c>
      <c r="AC124" s="266">
        <v>4</v>
      </c>
      <c r="AD124" s="266">
        <v>0</v>
      </c>
      <c r="AE124" s="266">
        <v>2</v>
      </c>
      <c r="AF124" s="266">
        <v>0</v>
      </c>
      <c r="AG124" s="266">
        <v>2</v>
      </c>
      <c r="AH124" s="266">
        <v>0</v>
      </c>
      <c r="AI124" s="266">
        <v>0</v>
      </c>
      <c r="AJ124" s="278">
        <v>0.96410985960867124</v>
      </c>
      <c r="AK124" s="260" t="s">
        <v>69</v>
      </c>
      <c r="AL124" s="260">
        <v>21</v>
      </c>
      <c r="AM124" s="260" t="s">
        <v>479</v>
      </c>
      <c r="AN124" s="272" t="s">
        <v>533</v>
      </c>
      <c r="AO124" s="279">
        <v>28</v>
      </c>
      <c r="AP124" s="279">
        <v>2</v>
      </c>
      <c r="AQ124" s="279" t="s">
        <v>1260</v>
      </c>
      <c r="AS124" s="269" t="s">
        <v>142</v>
      </c>
      <c r="AT124" s="270" t="s">
        <v>253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150</v>
      </c>
      <c r="X125" s="266" t="s">
        <v>279</v>
      </c>
      <c r="Y125" s="267" t="s">
        <v>279</v>
      </c>
      <c r="Z125" s="276">
        <v>1</v>
      </c>
      <c r="AA125" s="260">
        <v>4</v>
      </c>
      <c r="AB125" s="277">
        <v>1.6666666666666667</v>
      </c>
      <c r="AC125" s="266">
        <v>1</v>
      </c>
      <c r="AD125" s="266">
        <v>0</v>
      </c>
      <c r="AE125" s="266">
        <v>2</v>
      </c>
      <c r="AF125" s="266">
        <v>1</v>
      </c>
      <c r="AG125" s="266">
        <v>0</v>
      </c>
      <c r="AH125" s="266">
        <v>0</v>
      </c>
      <c r="AI125" s="266">
        <v>0</v>
      </c>
      <c r="AJ125" s="278">
        <v>0.92423076923076919</v>
      </c>
      <c r="AK125" s="260" t="s">
        <v>71</v>
      </c>
      <c r="AL125" s="260">
        <v>23</v>
      </c>
      <c r="AM125" s="260" t="s">
        <v>593</v>
      </c>
      <c r="AN125" s="272" t="s">
        <v>535</v>
      </c>
      <c r="AO125" s="279">
        <v>60</v>
      </c>
      <c r="AP125" s="279">
        <v>3</v>
      </c>
      <c r="AQ125" s="279" t="s">
        <v>1261</v>
      </c>
      <c r="AS125" s="269" t="s">
        <v>142</v>
      </c>
      <c r="AT125" s="270" t="s">
        <v>254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150</v>
      </c>
      <c r="X126" s="266" t="s">
        <v>280</v>
      </c>
      <c r="Y126" s="267" t="s">
        <v>280</v>
      </c>
      <c r="Z126" s="276">
        <v>3</v>
      </c>
      <c r="AA126" s="260">
        <v>10</v>
      </c>
      <c r="AB126" s="277">
        <v>1.3888888888888891</v>
      </c>
      <c r="AC126" s="266">
        <v>1</v>
      </c>
      <c r="AD126" s="266">
        <v>1</v>
      </c>
      <c r="AE126" s="266">
        <v>1</v>
      </c>
      <c r="AF126" s="266">
        <v>3</v>
      </c>
      <c r="AG126" s="266">
        <v>3</v>
      </c>
      <c r="AH126" s="266">
        <v>1</v>
      </c>
      <c r="AI126" s="266">
        <v>0</v>
      </c>
      <c r="AJ126" s="278">
        <v>0.89435298906196758</v>
      </c>
      <c r="AK126" s="260" t="s">
        <v>72</v>
      </c>
      <c r="AL126" s="260">
        <v>7</v>
      </c>
      <c r="AM126" s="260" t="s">
        <v>620</v>
      </c>
      <c r="AN126" s="272" t="s">
        <v>537</v>
      </c>
      <c r="AO126" s="279">
        <v>93</v>
      </c>
      <c r="AP126" s="279">
        <v>5</v>
      </c>
      <c r="AQ126" s="279" t="s">
        <v>1262</v>
      </c>
      <c r="AS126" s="269" t="s">
        <v>142</v>
      </c>
      <c r="AT126" s="270" t="s">
        <v>255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150</v>
      </c>
      <c r="X127" s="266" t="s">
        <v>326</v>
      </c>
      <c r="Y127" s="267" t="s">
        <v>326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2</v>
      </c>
      <c r="AI127" s="266">
        <v>0</v>
      </c>
      <c r="AJ127" s="278">
        <v>0</v>
      </c>
      <c r="AK127" s="260" t="s">
        <v>329</v>
      </c>
      <c r="AL127" s="260">
        <v>1</v>
      </c>
      <c r="AM127" s="260" t="s">
        <v>1124</v>
      </c>
      <c r="AN127" s="272" t="s">
        <v>539</v>
      </c>
      <c r="AO127" s="279">
        <v>171</v>
      </c>
      <c r="AP127" s="279">
        <v>7</v>
      </c>
      <c r="AQ127" s="279" t="s">
        <v>1263</v>
      </c>
      <c r="AS127" s="269" t="s">
        <v>142</v>
      </c>
      <c r="AT127" s="270" t="s">
        <v>256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150</v>
      </c>
      <c r="X128" s="266" t="s">
        <v>332</v>
      </c>
      <c r="Y128" s="267" t="s">
        <v>332</v>
      </c>
      <c r="Z128" s="276">
        <v>1</v>
      </c>
      <c r="AA128" s="260">
        <v>3</v>
      </c>
      <c r="AB128" s="277">
        <v>1.25</v>
      </c>
      <c r="AC128" s="266">
        <v>1</v>
      </c>
      <c r="AD128" s="266">
        <v>1</v>
      </c>
      <c r="AE128" s="266">
        <v>0</v>
      </c>
      <c r="AF128" s="266">
        <v>1</v>
      </c>
      <c r="AG128" s="266">
        <v>0</v>
      </c>
      <c r="AH128" s="266">
        <v>0</v>
      </c>
      <c r="AI128" s="266">
        <v>0</v>
      </c>
      <c r="AJ128" s="278">
        <v>0.98085714285714276</v>
      </c>
      <c r="AK128" s="260" t="s">
        <v>69</v>
      </c>
      <c r="AL128" s="260">
        <v>12</v>
      </c>
      <c r="AM128" s="260" t="s">
        <v>459</v>
      </c>
      <c r="AN128" s="272" t="s">
        <v>541</v>
      </c>
      <c r="AO128" s="279">
        <v>19</v>
      </c>
      <c r="AP128" s="279">
        <v>1</v>
      </c>
      <c r="AQ128" s="279" t="s">
        <v>1264</v>
      </c>
      <c r="AS128" s="269" t="s">
        <v>142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161</v>
      </c>
      <c r="X129" s="266" t="s">
        <v>281</v>
      </c>
      <c r="Y129" s="267" t="s">
        <v>281</v>
      </c>
      <c r="Z129" s="276">
        <v>20</v>
      </c>
      <c r="AA129" s="260">
        <v>44</v>
      </c>
      <c r="AB129" s="277">
        <v>0.91666666666666663</v>
      </c>
      <c r="AC129" s="266">
        <v>0</v>
      </c>
      <c r="AD129" s="266">
        <v>0</v>
      </c>
      <c r="AE129" s="266">
        <v>0</v>
      </c>
      <c r="AF129" s="266">
        <v>3</v>
      </c>
      <c r="AG129" s="266">
        <v>10</v>
      </c>
      <c r="AH129" s="266">
        <v>31</v>
      </c>
      <c r="AI129" s="266">
        <v>0</v>
      </c>
      <c r="AJ129" s="278">
        <v>0.77584076396217927</v>
      </c>
      <c r="AK129" s="260" t="s">
        <v>73</v>
      </c>
      <c r="AL129" s="260">
        <v>5</v>
      </c>
      <c r="AM129" s="260" t="s">
        <v>1125</v>
      </c>
      <c r="AN129" s="272" t="s">
        <v>543</v>
      </c>
      <c r="AO129" s="279">
        <v>168</v>
      </c>
      <c r="AP129" s="279">
        <v>2</v>
      </c>
      <c r="AQ129" s="279" t="s">
        <v>1265</v>
      </c>
      <c r="AS129" s="269" t="s">
        <v>142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161</v>
      </c>
      <c r="X130" s="266" t="s">
        <v>186</v>
      </c>
      <c r="Y130" s="267" t="s">
        <v>186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6</v>
      </c>
      <c r="AG130" s="266">
        <v>4</v>
      </c>
      <c r="AH130" s="266">
        <v>0</v>
      </c>
      <c r="AI130" s="266">
        <v>0</v>
      </c>
      <c r="AJ130" s="278">
        <v>0.84343202508651127</v>
      </c>
      <c r="AK130" s="260" t="s">
        <v>70</v>
      </c>
      <c r="AL130" s="260">
        <v>6</v>
      </c>
      <c r="AM130" s="260" t="s">
        <v>694</v>
      </c>
      <c r="AN130" s="272" t="s">
        <v>545</v>
      </c>
      <c r="AO130" s="279">
        <v>148</v>
      </c>
      <c r="AP130" s="279">
        <v>1</v>
      </c>
      <c r="AQ130" s="279" t="s">
        <v>1266</v>
      </c>
      <c r="AS130" s="269" t="s">
        <v>139</v>
      </c>
      <c r="AT130" s="270" t="s">
        <v>257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161</v>
      </c>
      <c r="X131" s="266" t="s">
        <v>282</v>
      </c>
      <c r="Y131" s="267" t="s">
        <v>282</v>
      </c>
      <c r="Z131" s="276">
        <v>19</v>
      </c>
      <c r="AA131" s="260">
        <v>49</v>
      </c>
      <c r="AB131" s="277">
        <v>1.0745614035087718</v>
      </c>
      <c r="AC131" s="266">
        <v>0</v>
      </c>
      <c r="AD131" s="266">
        <v>0</v>
      </c>
      <c r="AE131" s="266">
        <v>1</v>
      </c>
      <c r="AF131" s="266">
        <v>1</v>
      </c>
      <c r="AG131" s="266">
        <v>7</v>
      </c>
      <c r="AH131" s="266">
        <v>40</v>
      </c>
      <c r="AI131" s="266">
        <v>0</v>
      </c>
      <c r="AJ131" s="278">
        <v>0.76628421591515039</v>
      </c>
      <c r="AK131" s="260" t="s">
        <v>73</v>
      </c>
      <c r="AL131" s="260">
        <v>7</v>
      </c>
      <c r="AM131" s="260" t="s">
        <v>1126</v>
      </c>
      <c r="AN131" s="272" t="s">
        <v>547</v>
      </c>
      <c r="AO131" s="279">
        <v>170</v>
      </c>
      <c r="AP131" s="279">
        <v>3</v>
      </c>
      <c r="AQ131" s="279" t="s">
        <v>1267</v>
      </c>
      <c r="AS131" s="269" t="s">
        <v>139</v>
      </c>
      <c r="AT131" s="270" t="s">
        <v>258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163</v>
      </c>
      <c r="X132" s="266" t="s">
        <v>283</v>
      </c>
      <c r="Y132" s="267" t="s">
        <v>283</v>
      </c>
      <c r="Z132" s="276">
        <v>14</v>
      </c>
      <c r="AA132" s="260">
        <v>31</v>
      </c>
      <c r="AB132" s="277">
        <v>0.92261904761904756</v>
      </c>
      <c r="AC132" s="266">
        <v>1</v>
      </c>
      <c r="AD132" s="266">
        <v>2</v>
      </c>
      <c r="AE132" s="266">
        <v>2</v>
      </c>
      <c r="AF132" s="266">
        <v>6</v>
      </c>
      <c r="AG132" s="266">
        <v>5</v>
      </c>
      <c r="AH132" s="266">
        <v>15</v>
      </c>
      <c r="AI132" s="266">
        <v>0</v>
      </c>
      <c r="AJ132" s="278">
        <v>0.8185152068642596</v>
      </c>
      <c r="AK132" s="260" t="s">
        <v>70</v>
      </c>
      <c r="AL132" s="260">
        <v>17</v>
      </c>
      <c r="AM132" s="260" t="s">
        <v>1127</v>
      </c>
      <c r="AN132" s="272" t="s">
        <v>549</v>
      </c>
      <c r="AO132" s="279">
        <v>159</v>
      </c>
      <c r="AP132" s="279">
        <v>2</v>
      </c>
      <c r="AQ132" s="279" t="s">
        <v>1268</v>
      </c>
      <c r="AS132" s="269" t="s">
        <v>139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163</v>
      </c>
      <c r="X133" s="266" t="s">
        <v>284</v>
      </c>
      <c r="Y133" s="267" t="s">
        <v>284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0</v>
      </c>
      <c r="AE133" s="266">
        <v>1</v>
      </c>
      <c r="AF133" s="266">
        <v>4</v>
      </c>
      <c r="AG133" s="266">
        <v>5</v>
      </c>
      <c r="AH133" s="266">
        <v>9</v>
      </c>
      <c r="AI133" s="266">
        <v>1</v>
      </c>
      <c r="AJ133" s="278">
        <v>0.79341619820244891</v>
      </c>
      <c r="AK133" s="260" t="s">
        <v>73</v>
      </c>
      <c r="AL133" s="260">
        <v>3</v>
      </c>
      <c r="AM133" s="260" t="s">
        <v>705</v>
      </c>
      <c r="AN133" s="272" t="s">
        <v>551</v>
      </c>
      <c r="AO133" s="279">
        <v>166</v>
      </c>
      <c r="AP133" s="279">
        <v>5</v>
      </c>
      <c r="AQ133" s="279" t="s">
        <v>1269</v>
      </c>
      <c r="AS133" s="269" t="s">
        <v>152</v>
      </c>
      <c r="AT133" s="270" t="s">
        <v>259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163</v>
      </c>
      <c r="X134" s="266" t="s">
        <v>285</v>
      </c>
      <c r="Y134" s="267" t="s">
        <v>285</v>
      </c>
      <c r="Z134" s="276">
        <v>9</v>
      </c>
      <c r="AA134" s="260">
        <v>21</v>
      </c>
      <c r="AB134" s="277">
        <v>0.97222222222222232</v>
      </c>
      <c r="AC134" s="266">
        <v>0</v>
      </c>
      <c r="AD134" s="266">
        <v>1</v>
      </c>
      <c r="AE134" s="266">
        <v>3</v>
      </c>
      <c r="AF134" s="266">
        <v>1</v>
      </c>
      <c r="AG134" s="266">
        <v>3</v>
      </c>
      <c r="AH134" s="266">
        <v>13</v>
      </c>
      <c r="AI134" s="266">
        <v>0</v>
      </c>
      <c r="AJ134" s="278">
        <v>0.79498339581939148</v>
      </c>
      <c r="AK134" s="260" t="s">
        <v>73</v>
      </c>
      <c r="AL134" s="260">
        <v>2</v>
      </c>
      <c r="AM134" s="260" t="s">
        <v>703</v>
      </c>
      <c r="AN134" s="272" t="s">
        <v>553</v>
      </c>
      <c r="AO134" s="279">
        <v>165</v>
      </c>
      <c r="AP134" s="279">
        <v>4</v>
      </c>
      <c r="AQ134" s="279" t="s">
        <v>1270</v>
      </c>
      <c r="AS134" s="269" t="s">
        <v>152</v>
      </c>
      <c r="AT134" s="270" t="s">
        <v>260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163</v>
      </c>
      <c r="X135" s="266" t="s">
        <v>286</v>
      </c>
      <c r="Y135" s="267" t="s">
        <v>286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3</v>
      </c>
      <c r="AH135" s="266">
        <v>6</v>
      </c>
      <c r="AI135" s="266">
        <v>0</v>
      </c>
      <c r="AJ135" s="278">
        <v>0.80609957120187092</v>
      </c>
      <c r="AK135" s="260" t="s">
        <v>70</v>
      </c>
      <c r="AL135" s="260">
        <v>19</v>
      </c>
      <c r="AM135" s="260" t="s">
        <v>1128</v>
      </c>
      <c r="AN135" s="272" t="s">
        <v>555</v>
      </c>
      <c r="AO135" s="279">
        <v>161</v>
      </c>
      <c r="AP135" s="279">
        <v>3</v>
      </c>
      <c r="AQ135" s="279" t="s">
        <v>1271</v>
      </c>
      <c r="AS135" s="269" t="s">
        <v>152</v>
      </c>
      <c r="AT135" s="270" t="s">
        <v>261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163</v>
      </c>
      <c r="X136" s="266" t="s">
        <v>287</v>
      </c>
      <c r="Y136" s="267" t="s">
        <v>287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2</v>
      </c>
      <c r="AH136" s="266">
        <v>1</v>
      </c>
      <c r="AI136" s="266">
        <v>0</v>
      </c>
      <c r="AJ136" s="278">
        <v>0.87188149254510239</v>
      </c>
      <c r="AK136" s="260" t="s">
        <v>72</v>
      </c>
      <c r="AL136" s="260">
        <v>40</v>
      </c>
      <c r="AM136" s="260" t="s">
        <v>1129</v>
      </c>
      <c r="AN136" s="272" t="s">
        <v>556</v>
      </c>
      <c r="AO136" s="279">
        <v>126</v>
      </c>
      <c r="AP136" s="279">
        <v>1</v>
      </c>
      <c r="AQ136" s="279" t="s">
        <v>1272</v>
      </c>
      <c r="AS136" s="269" t="s">
        <v>152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135</v>
      </c>
      <c r="X137" s="266" t="s">
        <v>288</v>
      </c>
      <c r="Y137" s="267" t="s">
        <v>288</v>
      </c>
      <c r="Z137" s="276">
        <v>13</v>
      </c>
      <c r="AA137" s="260">
        <v>33</v>
      </c>
      <c r="AB137" s="277">
        <v>1.0576923076923077</v>
      </c>
      <c r="AC137" s="266">
        <v>6</v>
      </c>
      <c r="AD137" s="266">
        <v>10</v>
      </c>
      <c r="AE137" s="266">
        <v>11</v>
      </c>
      <c r="AF137" s="266">
        <v>5</v>
      </c>
      <c r="AG137" s="266">
        <v>1</v>
      </c>
      <c r="AH137" s="266">
        <v>0</v>
      </c>
      <c r="AI137" s="266">
        <v>0</v>
      </c>
      <c r="AJ137" s="278">
        <v>0.95644524957794352</v>
      </c>
      <c r="AK137" s="260" t="s">
        <v>69</v>
      </c>
      <c r="AL137" s="260">
        <v>26</v>
      </c>
      <c r="AM137" s="260" t="s">
        <v>498</v>
      </c>
      <c r="AN137" s="272" t="s">
        <v>557</v>
      </c>
      <c r="AO137" s="279">
        <v>33</v>
      </c>
      <c r="AP137" s="279">
        <v>2</v>
      </c>
      <c r="AQ137" s="279" t="s">
        <v>1273</v>
      </c>
      <c r="AS137" s="269" t="s">
        <v>152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135</v>
      </c>
      <c r="X138" s="266" t="s">
        <v>289</v>
      </c>
      <c r="Y138" s="267" t="s">
        <v>289</v>
      </c>
      <c r="Z138" s="276">
        <v>12</v>
      </c>
      <c r="AA138" s="260">
        <v>29</v>
      </c>
      <c r="AB138" s="277">
        <v>1.0069444444444446</v>
      </c>
      <c r="AC138" s="266">
        <v>5</v>
      </c>
      <c r="AD138" s="266">
        <v>10</v>
      </c>
      <c r="AE138" s="266">
        <v>3</v>
      </c>
      <c r="AF138" s="266">
        <v>7</v>
      </c>
      <c r="AG138" s="266">
        <v>3</v>
      </c>
      <c r="AH138" s="266">
        <v>1</v>
      </c>
      <c r="AI138" s="266">
        <v>0</v>
      </c>
      <c r="AJ138" s="278">
        <v>0.9388596696009377</v>
      </c>
      <c r="AK138" s="260" t="s">
        <v>71</v>
      </c>
      <c r="AL138" s="260">
        <v>11</v>
      </c>
      <c r="AM138" s="260" t="s">
        <v>468</v>
      </c>
      <c r="AN138" s="272" t="s">
        <v>559</v>
      </c>
      <c r="AO138" s="279">
        <v>48</v>
      </c>
      <c r="AP138" s="279">
        <v>4</v>
      </c>
      <c r="AQ138" s="279" t="s">
        <v>1274</v>
      </c>
      <c r="AS138" s="269" t="s">
        <v>145</v>
      </c>
      <c r="AT138" s="270" t="s">
        <v>262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135</v>
      </c>
      <c r="X139" s="266" t="s">
        <v>290</v>
      </c>
      <c r="Y139" s="267" t="s">
        <v>290</v>
      </c>
      <c r="Z139" s="276">
        <v>13</v>
      </c>
      <c r="AA139" s="260">
        <v>32</v>
      </c>
      <c r="AB139" s="277">
        <v>1.0256410256410258</v>
      </c>
      <c r="AC139" s="266">
        <v>4</v>
      </c>
      <c r="AD139" s="266">
        <v>2</v>
      </c>
      <c r="AE139" s="266">
        <v>8</v>
      </c>
      <c r="AF139" s="266">
        <v>15</v>
      </c>
      <c r="AG139" s="266">
        <v>3</v>
      </c>
      <c r="AH139" s="266">
        <v>0</v>
      </c>
      <c r="AI139" s="266">
        <v>0</v>
      </c>
      <c r="AJ139" s="278">
        <v>0.92481219583878349</v>
      </c>
      <c r="AK139" s="260" t="s">
        <v>71</v>
      </c>
      <c r="AL139" s="260">
        <v>21</v>
      </c>
      <c r="AM139" s="260" t="s">
        <v>481</v>
      </c>
      <c r="AN139" s="272" t="s">
        <v>561</v>
      </c>
      <c r="AO139" s="279">
        <v>58</v>
      </c>
      <c r="AP139" s="279">
        <v>5</v>
      </c>
      <c r="AQ139" s="279" t="s">
        <v>565</v>
      </c>
      <c r="AS139" s="269" t="s">
        <v>145</v>
      </c>
      <c r="AT139" s="270" t="s">
        <v>263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135</v>
      </c>
      <c r="X140" s="266" t="s">
        <v>291</v>
      </c>
      <c r="Y140" s="267" t="s">
        <v>291</v>
      </c>
      <c r="Z140" s="276">
        <v>13</v>
      </c>
      <c r="AA140" s="260">
        <v>32</v>
      </c>
      <c r="AB140" s="277">
        <v>1.0256410256410258</v>
      </c>
      <c r="AC140" s="266">
        <v>8</v>
      </c>
      <c r="AD140" s="266">
        <v>4</v>
      </c>
      <c r="AE140" s="266">
        <v>5</v>
      </c>
      <c r="AF140" s="266">
        <v>5</v>
      </c>
      <c r="AG140" s="266">
        <v>9</v>
      </c>
      <c r="AH140" s="266">
        <v>1</v>
      </c>
      <c r="AI140" s="266">
        <v>0</v>
      </c>
      <c r="AJ140" s="278">
        <v>0.91524959664991623</v>
      </c>
      <c r="AK140" s="260" t="s">
        <v>71</v>
      </c>
      <c r="AL140" s="260">
        <v>33</v>
      </c>
      <c r="AM140" s="260" t="s">
        <v>442</v>
      </c>
      <c r="AN140" s="272" t="s">
        <v>563</v>
      </c>
      <c r="AO140" s="279">
        <v>70</v>
      </c>
      <c r="AP140" s="279">
        <v>6</v>
      </c>
      <c r="AQ140" s="279" t="s">
        <v>1275</v>
      </c>
      <c r="AS140" s="269" t="s">
        <v>145</v>
      </c>
      <c r="AT140" s="270" t="s">
        <v>264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135</v>
      </c>
      <c r="X141" s="266" t="s">
        <v>292</v>
      </c>
      <c r="Y141" s="267" t="s">
        <v>292</v>
      </c>
      <c r="Z141" s="276">
        <v>12</v>
      </c>
      <c r="AA141" s="260">
        <v>31</v>
      </c>
      <c r="AB141" s="277">
        <v>1.0763888888888891</v>
      </c>
      <c r="AC141" s="266">
        <v>7</v>
      </c>
      <c r="AD141" s="266">
        <v>3</v>
      </c>
      <c r="AE141" s="266">
        <v>10</v>
      </c>
      <c r="AF141" s="266">
        <v>7</v>
      </c>
      <c r="AG141" s="266">
        <v>4</v>
      </c>
      <c r="AH141" s="266">
        <v>0</v>
      </c>
      <c r="AI141" s="266">
        <v>0</v>
      </c>
      <c r="AJ141" s="278">
        <v>0.94087918485662381</v>
      </c>
      <c r="AK141" s="260" t="s">
        <v>71</v>
      </c>
      <c r="AL141" s="260">
        <v>9</v>
      </c>
      <c r="AM141" s="260" t="s">
        <v>340</v>
      </c>
      <c r="AN141" s="272" t="s">
        <v>565</v>
      </c>
      <c r="AO141" s="279">
        <v>46</v>
      </c>
      <c r="AP141" s="279">
        <v>3</v>
      </c>
      <c r="AQ141" s="279" t="s">
        <v>1276</v>
      </c>
      <c r="AS141" s="269" t="s">
        <v>145</v>
      </c>
      <c r="AT141" s="270" t="s">
        <v>265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135</v>
      </c>
      <c r="X142" s="266" t="s">
        <v>327</v>
      </c>
      <c r="Y142" s="267" t="s">
        <v>327</v>
      </c>
      <c r="Z142" s="276">
        <v>6</v>
      </c>
      <c r="AA142" s="260">
        <v>14</v>
      </c>
      <c r="AB142" s="277">
        <v>0.97222222222222232</v>
      </c>
      <c r="AC142" s="266">
        <v>4</v>
      </c>
      <c r="AD142" s="266">
        <v>5</v>
      </c>
      <c r="AE142" s="266">
        <v>4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0.97918973279014454</v>
      </c>
      <c r="AK142" s="260" t="s">
        <v>69</v>
      </c>
      <c r="AL142" s="260">
        <v>14</v>
      </c>
      <c r="AM142" s="260" t="s">
        <v>434</v>
      </c>
      <c r="AN142" s="272" t="s">
        <v>567</v>
      </c>
      <c r="AO142" s="279">
        <v>21</v>
      </c>
      <c r="AP142" s="279">
        <v>1</v>
      </c>
      <c r="AQ142" s="279" t="s">
        <v>1277</v>
      </c>
      <c r="AS142" s="269" t="s">
        <v>145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155</v>
      </c>
      <c r="X143" s="266" t="s">
        <v>293</v>
      </c>
      <c r="Y143" s="267" t="s">
        <v>293</v>
      </c>
      <c r="Z143" s="276">
        <v>35</v>
      </c>
      <c r="AA143" s="260">
        <v>83</v>
      </c>
      <c r="AB143" s="277">
        <v>0.98809523809523814</v>
      </c>
      <c r="AC143" s="266">
        <v>4</v>
      </c>
      <c r="AD143" s="266">
        <v>1</v>
      </c>
      <c r="AE143" s="266">
        <v>13</v>
      </c>
      <c r="AF143" s="266">
        <v>26</v>
      </c>
      <c r="AG143" s="266">
        <v>25</v>
      </c>
      <c r="AH143" s="266">
        <v>14</v>
      </c>
      <c r="AI143" s="266">
        <v>0</v>
      </c>
      <c r="AJ143" s="278">
        <v>0.85959036568684388</v>
      </c>
      <c r="AK143" s="260" t="s">
        <v>72</v>
      </c>
      <c r="AL143" s="260">
        <v>49</v>
      </c>
      <c r="AM143" s="260" t="s">
        <v>1130</v>
      </c>
      <c r="AN143" s="272" t="s">
        <v>568</v>
      </c>
      <c r="AO143" s="279">
        <v>135</v>
      </c>
      <c r="AP143" s="279">
        <v>3</v>
      </c>
      <c r="AQ143" s="279" t="s">
        <v>1278</v>
      </c>
      <c r="AS143" s="269" t="s">
        <v>145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155</v>
      </c>
      <c r="X144" s="266" t="s">
        <v>294</v>
      </c>
      <c r="Y144" s="267" t="s">
        <v>294</v>
      </c>
      <c r="Z144" s="276">
        <v>9</v>
      </c>
      <c r="AA144" s="260">
        <v>21</v>
      </c>
      <c r="AB144" s="277">
        <v>0.97222222222222232</v>
      </c>
      <c r="AC144" s="266">
        <v>3</v>
      </c>
      <c r="AD144" s="266">
        <v>4</v>
      </c>
      <c r="AE144" s="266">
        <v>4</v>
      </c>
      <c r="AF144" s="266">
        <v>7</v>
      </c>
      <c r="AG144" s="266">
        <v>2</v>
      </c>
      <c r="AH144" s="266">
        <v>1</v>
      </c>
      <c r="AI144" s="266">
        <v>0</v>
      </c>
      <c r="AJ144" s="278">
        <v>0.91039545836054714</v>
      </c>
      <c r="AK144" s="260" t="s">
        <v>71</v>
      </c>
      <c r="AL144" s="260">
        <v>42</v>
      </c>
      <c r="AM144" s="260" t="s">
        <v>600</v>
      </c>
      <c r="AN144" s="272" t="s">
        <v>569</v>
      </c>
      <c r="AO144" s="279">
        <v>79</v>
      </c>
      <c r="AP144" s="279">
        <v>1</v>
      </c>
      <c r="AQ144" s="279" t="s">
        <v>1279</v>
      </c>
      <c r="AS144" s="269" t="s">
        <v>138</v>
      </c>
      <c r="AT144" s="270" t="s">
        <v>266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155</v>
      </c>
      <c r="X145" s="266" t="s">
        <v>295</v>
      </c>
      <c r="Y145" s="267" t="s">
        <v>295</v>
      </c>
      <c r="Z145" s="276">
        <v>10</v>
      </c>
      <c r="AA145" s="260">
        <v>26</v>
      </c>
      <c r="AB145" s="277">
        <v>1.0833333333333333</v>
      </c>
      <c r="AC145" s="266">
        <v>4</v>
      </c>
      <c r="AD145" s="266">
        <v>4</v>
      </c>
      <c r="AE145" s="266">
        <v>4</v>
      </c>
      <c r="AF145" s="266">
        <v>3</v>
      </c>
      <c r="AG145" s="266">
        <v>6</v>
      </c>
      <c r="AH145" s="266">
        <v>5</v>
      </c>
      <c r="AI145" s="266">
        <v>0</v>
      </c>
      <c r="AJ145" s="278">
        <v>0.88500331544288557</v>
      </c>
      <c r="AK145" s="260" t="s">
        <v>72</v>
      </c>
      <c r="AL145" s="260">
        <v>19</v>
      </c>
      <c r="AM145" s="260" t="s">
        <v>546</v>
      </c>
      <c r="AN145" s="272" t="s">
        <v>571</v>
      </c>
      <c r="AO145" s="279">
        <v>105</v>
      </c>
      <c r="AP145" s="279">
        <v>2</v>
      </c>
      <c r="AQ145" s="279" t="s">
        <v>1280</v>
      </c>
      <c r="AS145" s="269" t="s">
        <v>138</v>
      </c>
      <c r="AT145" s="270" t="s">
        <v>267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137</v>
      </c>
      <c r="X146" s="266" t="s">
        <v>296</v>
      </c>
      <c r="Y146" s="267" t="s">
        <v>296</v>
      </c>
      <c r="Z146" s="276">
        <v>20</v>
      </c>
      <c r="AA146" s="260">
        <v>48</v>
      </c>
      <c r="AB146" s="277">
        <v>1</v>
      </c>
      <c r="AC146" s="266">
        <v>7</v>
      </c>
      <c r="AD146" s="266">
        <v>7</v>
      </c>
      <c r="AE146" s="266">
        <v>11</v>
      </c>
      <c r="AF146" s="266">
        <v>15</v>
      </c>
      <c r="AG146" s="266">
        <v>5</v>
      </c>
      <c r="AH146" s="266">
        <v>3</v>
      </c>
      <c r="AI146" s="266">
        <v>0</v>
      </c>
      <c r="AJ146" s="278">
        <v>0.921045412365467</v>
      </c>
      <c r="AK146" s="260" t="s">
        <v>71</v>
      </c>
      <c r="AL146" s="260">
        <v>27</v>
      </c>
      <c r="AM146" s="260" t="s">
        <v>351</v>
      </c>
      <c r="AN146" s="272" t="s">
        <v>572</v>
      </c>
      <c r="AO146" s="279">
        <v>64</v>
      </c>
      <c r="AP146" s="279">
        <v>1</v>
      </c>
      <c r="AQ146" s="279" t="s">
        <v>1281</v>
      </c>
      <c r="AS146" s="269" t="s">
        <v>138</v>
      </c>
      <c r="AT146" s="270" t="s">
        <v>268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137</v>
      </c>
      <c r="X147" s="266" t="s">
        <v>297</v>
      </c>
      <c r="Y147" s="267" t="s">
        <v>297</v>
      </c>
      <c r="Z147" s="276">
        <v>14</v>
      </c>
      <c r="AA147" s="260">
        <v>39</v>
      </c>
      <c r="AB147" s="277">
        <v>1.1607142857142856</v>
      </c>
      <c r="AC147" s="266">
        <v>1</v>
      </c>
      <c r="AD147" s="266">
        <v>4</v>
      </c>
      <c r="AE147" s="266">
        <v>5</v>
      </c>
      <c r="AF147" s="266">
        <v>16</v>
      </c>
      <c r="AG147" s="266">
        <v>8</v>
      </c>
      <c r="AH147" s="266">
        <v>5</v>
      </c>
      <c r="AI147" s="266">
        <v>0</v>
      </c>
      <c r="AJ147" s="278">
        <v>0.87269968276402543</v>
      </c>
      <c r="AK147" s="260" t="s">
        <v>72</v>
      </c>
      <c r="AL147" s="260">
        <v>39</v>
      </c>
      <c r="AM147" s="260" t="s">
        <v>1131</v>
      </c>
      <c r="AN147" s="272" t="s">
        <v>574</v>
      </c>
      <c r="AO147" s="279">
        <v>125</v>
      </c>
      <c r="AP147" s="279">
        <v>2</v>
      </c>
      <c r="AQ147" s="279" t="s">
        <v>1282</v>
      </c>
      <c r="AS147" s="269" t="s">
        <v>138</v>
      </c>
      <c r="AT147" s="270" t="s">
        <v>269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137</v>
      </c>
      <c r="X148" s="266" t="s">
        <v>298</v>
      </c>
      <c r="Y148" s="267" t="s">
        <v>298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4</v>
      </c>
      <c r="AF148" s="266">
        <v>6</v>
      </c>
      <c r="AG148" s="266">
        <v>10</v>
      </c>
      <c r="AH148" s="266">
        <v>5</v>
      </c>
      <c r="AI148" s="266">
        <v>0</v>
      </c>
      <c r="AJ148" s="278">
        <v>0.85492902724329412</v>
      </c>
      <c r="AK148" s="260" t="s">
        <v>72</v>
      </c>
      <c r="AL148" s="260">
        <v>53</v>
      </c>
      <c r="AM148" s="260" t="s">
        <v>1132</v>
      </c>
      <c r="AN148" s="272" t="s">
        <v>575</v>
      </c>
      <c r="AO148" s="279">
        <v>139</v>
      </c>
      <c r="AP148" s="279">
        <v>3</v>
      </c>
      <c r="AQ148" s="279" t="s">
        <v>1283</v>
      </c>
      <c r="AS148" s="269" t="s">
        <v>138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137</v>
      </c>
      <c r="X149" s="266" t="s">
        <v>299</v>
      </c>
      <c r="Y149" s="267" t="s">
        <v>299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0</v>
      </c>
      <c r="AE149" s="266">
        <v>2</v>
      </c>
      <c r="AF149" s="266">
        <v>2</v>
      </c>
      <c r="AG149" s="266">
        <v>7</v>
      </c>
      <c r="AH149" s="266">
        <v>4</v>
      </c>
      <c r="AI149" s="266">
        <v>0</v>
      </c>
      <c r="AJ149" s="278">
        <v>0.83503426029018812</v>
      </c>
      <c r="AK149" s="260" t="s">
        <v>70</v>
      </c>
      <c r="AL149" s="260">
        <v>9</v>
      </c>
      <c r="AM149" s="260" t="s">
        <v>701</v>
      </c>
      <c r="AN149" s="272" t="s">
        <v>577</v>
      </c>
      <c r="AO149" s="279">
        <v>151</v>
      </c>
      <c r="AP149" s="279">
        <v>4</v>
      </c>
      <c r="AQ149" s="279" t="s">
        <v>1284</v>
      </c>
      <c r="AS149" s="269" t="s">
        <v>147</v>
      </c>
      <c r="AT149" s="270" t="s">
        <v>270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143</v>
      </c>
      <c r="X150" s="266" t="s">
        <v>300</v>
      </c>
      <c r="Y150" s="267" t="s">
        <v>300</v>
      </c>
      <c r="Z150" s="276">
        <v>8</v>
      </c>
      <c r="AA150" s="260">
        <v>37</v>
      </c>
      <c r="AB150" s="277">
        <v>1.9270833333333335</v>
      </c>
      <c r="AC150" s="266">
        <v>4</v>
      </c>
      <c r="AD150" s="266">
        <v>5</v>
      </c>
      <c r="AE150" s="266">
        <v>7</v>
      </c>
      <c r="AF150" s="266">
        <v>14</v>
      </c>
      <c r="AG150" s="266">
        <v>5</v>
      </c>
      <c r="AH150" s="266">
        <v>2</v>
      </c>
      <c r="AI150" s="266">
        <v>0</v>
      </c>
      <c r="AJ150" s="278">
        <v>0.87712595460321374</v>
      </c>
      <c r="AK150" s="260" t="s">
        <v>72</v>
      </c>
      <c r="AL150" s="260">
        <v>34</v>
      </c>
      <c r="AM150" s="260" t="s">
        <v>693</v>
      </c>
      <c r="AN150" s="272" t="s">
        <v>579</v>
      </c>
      <c r="AO150" s="279">
        <v>120</v>
      </c>
      <c r="AP150" s="279">
        <v>4</v>
      </c>
      <c r="AQ150" s="279" t="s">
        <v>1285</v>
      </c>
      <c r="AS150" s="269" t="s">
        <v>147</v>
      </c>
      <c r="AT150" s="270" t="s">
        <v>271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143</v>
      </c>
      <c r="X151" s="266" t="s">
        <v>301</v>
      </c>
      <c r="Y151" s="267" t="s">
        <v>301</v>
      </c>
      <c r="Z151" s="276">
        <v>21</v>
      </c>
      <c r="AA151" s="260">
        <v>22</v>
      </c>
      <c r="AB151" s="277">
        <v>0.43650793650793651</v>
      </c>
      <c r="AC151" s="266">
        <v>5</v>
      </c>
      <c r="AD151" s="266">
        <v>7</v>
      </c>
      <c r="AE151" s="266">
        <v>5</v>
      </c>
      <c r="AF151" s="266">
        <v>3</v>
      </c>
      <c r="AG151" s="266">
        <v>2</v>
      </c>
      <c r="AH151" s="266">
        <v>0</v>
      </c>
      <c r="AI151" s="266">
        <v>0</v>
      </c>
      <c r="AJ151" s="278">
        <v>0.94233737333971734</v>
      </c>
      <c r="AK151" s="260" t="s">
        <v>71</v>
      </c>
      <c r="AL151" s="260">
        <v>6</v>
      </c>
      <c r="AM151" s="260" t="s">
        <v>488</v>
      </c>
      <c r="AN151" s="272" t="s">
        <v>580</v>
      </c>
      <c r="AO151" s="279">
        <v>43</v>
      </c>
      <c r="AP151" s="279">
        <v>2</v>
      </c>
      <c r="AQ151" s="279" t="s">
        <v>1286</v>
      </c>
      <c r="AS151" s="269" t="s">
        <v>147</v>
      </c>
      <c r="AT151" s="270" t="s">
        <v>272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143</v>
      </c>
      <c r="X152" s="266" t="s">
        <v>302</v>
      </c>
      <c r="Y152" s="267" t="s">
        <v>302</v>
      </c>
      <c r="Z152" s="276">
        <v>8</v>
      </c>
      <c r="AA152" s="260">
        <v>16</v>
      </c>
      <c r="AB152" s="277">
        <v>0.83333333333333337</v>
      </c>
      <c r="AC152" s="266">
        <v>3</v>
      </c>
      <c r="AD152" s="266">
        <v>5</v>
      </c>
      <c r="AE152" s="266">
        <v>1</v>
      </c>
      <c r="AF152" s="266">
        <v>7</v>
      </c>
      <c r="AG152" s="266">
        <v>0</v>
      </c>
      <c r="AH152" s="266">
        <v>0</v>
      </c>
      <c r="AI152" s="266">
        <v>0</v>
      </c>
      <c r="AJ152" s="278">
        <v>0.92991339874635603</v>
      </c>
      <c r="AK152" s="260" t="s">
        <v>71</v>
      </c>
      <c r="AL152" s="260">
        <v>19</v>
      </c>
      <c r="AM152" s="260" t="s">
        <v>427</v>
      </c>
      <c r="AN152" s="272" t="s">
        <v>582</v>
      </c>
      <c r="AO152" s="279">
        <v>56</v>
      </c>
      <c r="AP152" s="279">
        <v>3</v>
      </c>
      <c r="AQ152" s="279" t="s">
        <v>1287</v>
      </c>
      <c r="AS152" s="269" t="s">
        <v>147</v>
      </c>
      <c r="AT152" s="270" t="s">
        <v>273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143</v>
      </c>
      <c r="X153" s="266" t="s">
        <v>303</v>
      </c>
      <c r="Y153" s="267" t="s">
        <v>303</v>
      </c>
      <c r="Z153" s="276">
        <v>5</v>
      </c>
      <c r="AA153" s="260">
        <v>11</v>
      </c>
      <c r="AB153" s="277">
        <v>0.91666666666666663</v>
      </c>
      <c r="AC153" s="266">
        <v>5</v>
      </c>
      <c r="AD153" s="266">
        <v>1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0.96223547830758471</v>
      </c>
      <c r="AK153" s="260" t="s">
        <v>69</v>
      </c>
      <c r="AL153" s="260">
        <v>23</v>
      </c>
      <c r="AM153" s="260" t="s">
        <v>573</v>
      </c>
      <c r="AN153" s="272" t="s">
        <v>584</v>
      </c>
      <c r="AO153" s="279">
        <v>30</v>
      </c>
      <c r="AP153" s="279">
        <v>1</v>
      </c>
      <c r="AQ153" s="279" t="s">
        <v>1288</v>
      </c>
      <c r="AS153" s="269" t="s">
        <v>147</v>
      </c>
      <c r="AT153" s="270" t="s">
        <v>274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153</v>
      </c>
      <c r="X154" s="266" t="s">
        <v>304</v>
      </c>
      <c r="Y154" s="267" t="s">
        <v>304</v>
      </c>
      <c r="Z154" s="276">
        <v>10</v>
      </c>
      <c r="AA154" s="260">
        <v>12</v>
      </c>
      <c r="AB154" s="277">
        <v>0.5</v>
      </c>
      <c r="AC154" s="266">
        <v>4</v>
      </c>
      <c r="AD154" s="266">
        <v>1</v>
      </c>
      <c r="AE154" s="266">
        <v>1</v>
      </c>
      <c r="AF154" s="266">
        <v>1</v>
      </c>
      <c r="AG154" s="266">
        <v>0</v>
      </c>
      <c r="AH154" s="266">
        <v>5</v>
      </c>
      <c r="AI154" s="266">
        <v>0</v>
      </c>
      <c r="AJ154" s="278">
        <v>0.89289577384008889</v>
      </c>
      <c r="AK154" s="260" t="s">
        <v>72</v>
      </c>
      <c r="AL154" s="260">
        <v>11</v>
      </c>
      <c r="AM154" s="260" t="s">
        <v>383</v>
      </c>
      <c r="AN154" s="272" t="s">
        <v>586</v>
      </c>
      <c r="AO154" s="279">
        <v>97</v>
      </c>
      <c r="AP154" s="279">
        <v>6</v>
      </c>
      <c r="AQ154" s="279" t="s">
        <v>1289</v>
      </c>
      <c r="AS154" s="269" t="s">
        <v>147</v>
      </c>
      <c r="AT154" s="270" t="s">
        <v>275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153</v>
      </c>
      <c r="X155" s="266" t="s">
        <v>305</v>
      </c>
      <c r="Y155" s="267" t="s">
        <v>305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3</v>
      </c>
      <c r="AF155" s="266">
        <v>7</v>
      </c>
      <c r="AG155" s="266">
        <v>3</v>
      </c>
      <c r="AH155" s="266">
        <v>1</v>
      </c>
      <c r="AI155" s="266">
        <v>0</v>
      </c>
      <c r="AJ155" s="278">
        <v>0.86690644117119131</v>
      </c>
      <c r="AK155" s="260" t="s">
        <v>72</v>
      </c>
      <c r="AL155" s="260">
        <v>45</v>
      </c>
      <c r="AM155" s="260" t="s">
        <v>1133</v>
      </c>
      <c r="AN155" s="272" t="s">
        <v>588</v>
      </c>
      <c r="AO155" s="279">
        <v>131</v>
      </c>
      <c r="AP155" s="279">
        <v>9</v>
      </c>
      <c r="AQ155" s="279" t="s">
        <v>1290</v>
      </c>
      <c r="AS155" s="269" t="s">
        <v>147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153</v>
      </c>
      <c r="X156" s="266" t="s">
        <v>306</v>
      </c>
      <c r="Y156" s="267" t="s">
        <v>306</v>
      </c>
      <c r="Z156" s="276">
        <v>7</v>
      </c>
      <c r="AA156" s="260">
        <v>15</v>
      </c>
      <c r="AB156" s="277">
        <v>0.89285714285714279</v>
      </c>
      <c r="AC156" s="266">
        <v>3</v>
      </c>
      <c r="AD156" s="266">
        <v>3</v>
      </c>
      <c r="AE156" s="266">
        <v>5</v>
      </c>
      <c r="AF156" s="266">
        <v>1</v>
      </c>
      <c r="AG156" s="266">
        <v>3</v>
      </c>
      <c r="AH156" s="266">
        <v>0</v>
      </c>
      <c r="AI156" s="266">
        <v>0</v>
      </c>
      <c r="AJ156" s="278">
        <v>0.94699430304675225</v>
      </c>
      <c r="AK156" s="260" t="s">
        <v>71</v>
      </c>
      <c r="AL156" s="260">
        <v>2</v>
      </c>
      <c r="AM156" s="260" t="s">
        <v>462</v>
      </c>
      <c r="AN156" s="272" t="s">
        <v>590</v>
      </c>
      <c r="AO156" s="279">
        <v>39</v>
      </c>
      <c r="AP156" s="279">
        <v>3</v>
      </c>
      <c r="AQ156" s="279" t="s">
        <v>1291</v>
      </c>
      <c r="AS156" s="269" t="s">
        <v>150</v>
      </c>
      <c r="AT156" s="270" t="s">
        <v>276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153</v>
      </c>
      <c r="X157" s="266" t="s">
        <v>307</v>
      </c>
      <c r="Y157" s="267" t="s">
        <v>307</v>
      </c>
      <c r="Z157" s="276">
        <v>10</v>
      </c>
      <c r="AA157" s="260">
        <v>17</v>
      </c>
      <c r="AB157" s="277">
        <v>0.70833333333333337</v>
      </c>
      <c r="AC157" s="266">
        <v>1</v>
      </c>
      <c r="AD157" s="266">
        <v>3</v>
      </c>
      <c r="AE157" s="266">
        <v>5</v>
      </c>
      <c r="AF157" s="266">
        <v>2</v>
      </c>
      <c r="AG157" s="266">
        <v>1</v>
      </c>
      <c r="AH157" s="266">
        <v>5</v>
      </c>
      <c r="AI157" s="266">
        <v>0</v>
      </c>
      <c r="AJ157" s="278">
        <v>0.87982507045388847</v>
      </c>
      <c r="AK157" s="260" t="s">
        <v>72</v>
      </c>
      <c r="AL157" s="260">
        <v>27</v>
      </c>
      <c r="AM157" s="260" t="s">
        <v>684</v>
      </c>
      <c r="AN157" s="272" t="s">
        <v>592</v>
      </c>
      <c r="AO157" s="279">
        <v>113</v>
      </c>
      <c r="AP157" s="279">
        <v>7</v>
      </c>
      <c r="AQ157" s="279" t="s">
        <v>1292</v>
      </c>
      <c r="AS157" s="269" t="s">
        <v>150</v>
      </c>
      <c r="AT157" s="270" t="s">
        <v>277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153</v>
      </c>
      <c r="X158" s="266" t="s">
        <v>308</v>
      </c>
      <c r="Y158" s="267" t="s">
        <v>308</v>
      </c>
      <c r="Z158" s="276">
        <v>10</v>
      </c>
      <c r="AA158" s="260">
        <v>21</v>
      </c>
      <c r="AB158" s="277">
        <v>0.875</v>
      </c>
      <c r="AC158" s="266">
        <v>2</v>
      </c>
      <c r="AD158" s="266">
        <v>3</v>
      </c>
      <c r="AE158" s="266">
        <v>5</v>
      </c>
      <c r="AF158" s="266">
        <v>5</v>
      </c>
      <c r="AG158" s="266">
        <v>4</v>
      </c>
      <c r="AH158" s="266">
        <v>2</v>
      </c>
      <c r="AI158" s="266">
        <v>0</v>
      </c>
      <c r="AJ158" s="278">
        <v>0.89649361037010555</v>
      </c>
      <c r="AK158" s="260" t="s">
        <v>72</v>
      </c>
      <c r="AL158" s="260">
        <v>4</v>
      </c>
      <c r="AM158" s="260" t="s">
        <v>602</v>
      </c>
      <c r="AN158" s="272" t="s">
        <v>594</v>
      </c>
      <c r="AO158" s="279">
        <v>90</v>
      </c>
      <c r="AP158" s="279">
        <v>5</v>
      </c>
      <c r="AQ158" s="279" t="s">
        <v>1293</v>
      </c>
      <c r="AS158" s="269" t="s">
        <v>150</v>
      </c>
      <c r="AT158" s="270" t="s">
        <v>278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153</v>
      </c>
      <c r="X159" s="266" t="s">
        <v>309</v>
      </c>
      <c r="Y159" s="267" t="s">
        <v>309</v>
      </c>
      <c r="Z159" s="276">
        <v>5</v>
      </c>
      <c r="AA159" s="260">
        <v>14</v>
      </c>
      <c r="AB159" s="277">
        <v>1.1666666666666667</v>
      </c>
      <c r="AC159" s="266">
        <v>7</v>
      </c>
      <c r="AD159" s="266">
        <v>3</v>
      </c>
      <c r="AE159" s="266">
        <v>1</v>
      </c>
      <c r="AF159" s="266">
        <v>2</v>
      </c>
      <c r="AG159" s="266">
        <v>0</v>
      </c>
      <c r="AH159" s="266">
        <v>1</v>
      </c>
      <c r="AI159" s="266">
        <v>0</v>
      </c>
      <c r="AJ159" s="278">
        <v>0.98552637547967814</v>
      </c>
      <c r="AK159" s="260" t="s">
        <v>69</v>
      </c>
      <c r="AL159" s="260">
        <v>8</v>
      </c>
      <c r="AM159" s="260" t="s">
        <v>583</v>
      </c>
      <c r="AN159" s="272" t="s">
        <v>595</v>
      </c>
      <c r="AO159" s="279">
        <v>15</v>
      </c>
      <c r="AP159" s="279">
        <v>2</v>
      </c>
      <c r="AQ159" s="279" t="s">
        <v>1294</v>
      </c>
      <c r="AS159" s="269" t="s">
        <v>150</v>
      </c>
      <c r="AT159" s="270" t="s">
        <v>279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153</v>
      </c>
      <c r="X160" s="266" t="s">
        <v>310</v>
      </c>
      <c r="Y160" s="267" t="s">
        <v>310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3</v>
      </c>
      <c r="AE160" s="266">
        <v>1</v>
      </c>
      <c r="AF160" s="266">
        <v>1</v>
      </c>
      <c r="AG160" s="266">
        <v>0</v>
      </c>
      <c r="AH160" s="266">
        <v>0</v>
      </c>
      <c r="AI160" s="266">
        <v>0</v>
      </c>
      <c r="AJ160" s="278">
        <v>0.98809170996615137</v>
      </c>
      <c r="AK160" s="260" t="s">
        <v>69</v>
      </c>
      <c r="AL160" s="260">
        <v>7</v>
      </c>
      <c r="AM160" s="260" t="s">
        <v>560</v>
      </c>
      <c r="AN160" s="272" t="s">
        <v>597</v>
      </c>
      <c r="AO160" s="279">
        <v>14</v>
      </c>
      <c r="AP160" s="279">
        <v>1</v>
      </c>
      <c r="AQ160" s="279" t="s">
        <v>1295</v>
      </c>
      <c r="AS160" s="269" t="s">
        <v>150</v>
      </c>
      <c r="AT160" s="270" t="s">
        <v>280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153</v>
      </c>
      <c r="X161" s="266" t="s">
        <v>311</v>
      </c>
      <c r="Y161" s="267" t="s">
        <v>311</v>
      </c>
      <c r="Z161" s="276">
        <v>2</v>
      </c>
      <c r="AA161" s="260">
        <v>2</v>
      </c>
      <c r="AB161" s="277">
        <v>0.41666666666666669</v>
      </c>
      <c r="AC161" s="266">
        <v>0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0.86690909090909085</v>
      </c>
      <c r="AK161" s="260" t="s">
        <v>72</v>
      </c>
      <c r="AL161" s="260">
        <v>44</v>
      </c>
      <c r="AM161" s="260" t="s">
        <v>1134</v>
      </c>
      <c r="AN161" s="272" t="s">
        <v>599</v>
      </c>
      <c r="AO161" s="279">
        <v>130</v>
      </c>
      <c r="AP161" s="279">
        <v>8</v>
      </c>
      <c r="AQ161" s="279" t="s">
        <v>1296</v>
      </c>
      <c r="AS161" s="269" t="s">
        <v>150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153</v>
      </c>
      <c r="X162" s="266" t="s">
        <v>312</v>
      </c>
      <c r="Y162" s="267" t="s">
        <v>312</v>
      </c>
      <c r="Z162" s="276">
        <v>1</v>
      </c>
      <c r="AA162" s="260">
        <v>3</v>
      </c>
      <c r="AB162" s="277">
        <v>1.25</v>
      </c>
      <c r="AC162" s="266">
        <v>0</v>
      </c>
      <c r="AD162" s="266">
        <v>0</v>
      </c>
      <c r="AE162" s="266">
        <v>2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0.85961538461538456</v>
      </c>
      <c r="AK162" s="260" t="s">
        <v>72</v>
      </c>
      <c r="AL162" s="260">
        <v>48</v>
      </c>
      <c r="AM162" s="260" t="s">
        <v>1135</v>
      </c>
      <c r="AN162" s="272" t="s">
        <v>601</v>
      </c>
      <c r="AO162" s="279">
        <v>134</v>
      </c>
      <c r="AP162" s="279">
        <v>10</v>
      </c>
      <c r="AQ162" s="279" t="s">
        <v>1297</v>
      </c>
      <c r="AS162" s="269" t="s">
        <v>161</v>
      </c>
      <c r="AT162" s="270" t="s">
        <v>281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153</v>
      </c>
      <c r="X163" s="266" t="s">
        <v>313</v>
      </c>
      <c r="Y163" s="267" t="s">
        <v>313</v>
      </c>
      <c r="Z163" s="276">
        <v>4</v>
      </c>
      <c r="AA163" s="260">
        <v>9</v>
      </c>
      <c r="AB163" s="277">
        <v>0.9375</v>
      </c>
      <c r="AC163" s="266">
        <v>3</v>
      </c>
      <c r="AD163" s="266">
        <v>1</v>
      </c>
      <c r="AE163" s="266">
        <v>1</v>
      </c>
      <c r="AF163" s="266">
        <v>3</v>
      </c>
      <c r="AG163" s="266">
        <v>1</v>
      </c>
      <c r="AH163" s="266">
        <v>0</v>
      </c>
      <c r="AI163" s="266">
        <v>0</v>
      </c>
      <c r="AJ163" s="278">
        <v>0.93547960304963973</v>
      </c>
      <c r="AK163" s="260" t="s">
        <v>71</v>
      </c>
      <c r="AL163" s="260">
        <v>16</v>
      </c>
      <c r="AM163" s="260" t="s">
        <v>520</v>
      </c>
      <c r="AN163" s="272" t="s">
        <v>603</v>
      </c>
      <c r="AO163" s="279">
        <v>53</v>
      </c>
      <c r="AP163" s="279">
        <v>4</v>
      </c>
      <c r="AQ163" s="279" t="s">
        <v>1298</v>
      </c>
      <c r="AS163" s="269" t="s">
        <v>161</v>
      </c>
      <c r="AT163" s="270" t="s">
        <v>186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162</v>
      </c>
      <c r="X164" s="266" t="s">
        <v>314</v>
      </c>
      <c r="Y164" s="267" t="s">
        <v>314</v>
      </c>
      <c r="Z164" s="276">
        <v>22</v>
      </c>
      <c r="AA164" s="260">
        <v>54</v>
      </c>
      <c r="AB164" s="277">
        <v>1.0227272727272727</v>
      </c>
      <c r="AC164" s="266">
        <v>21</v>
      </c>
      <c r="AD164" s="266">
        <v>13</v>
      </c>
      <c r="AE164" s="266">
        <v>12</v>
      </c>
      <c r="AF164" s="266">
        <v>5</v>
      </c>
      <c r="AG164" s="266">
        <v>3</v>
      </c>
      <c r="AH164" s="266">
        <v>0</v>
      </c>
      <c r="AI164" s="266">
        <v>0</v>
      </c>
      <c r="AJ164" s="278">
        <v>0.96368720299322264</v>
      </c>
      <c r="AK164" s="260" t="s">
        <v>69</v>
      </c>
      <c r="AL164" s="260">
        <v>22</v>
      </c>
      <c r="AM164" s="260" t="s">
        <v>400</v>
      </c>
      <c r="AN164" s="272" t="s">
        <v>604</v>
      </c>
      <c r="AO164" s="279">
        <v>29</v>
      </c>
      <c r="AP164" s="279">
        <v>3</v>
      </c>
      <c r="AQ164" s="279" t="s">
        <v>1299</v>
      </c>
      <c r="AS164" s="269" t="s">
        <v>161</v>
      </c>
      <c r="AT164" s="270" t="s">
        <v>282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162</v>
      </c>
      <c r="X165" s="266" t="s">
        <v>315</v>
      </c>
      <c r="Y165" s="267" t="s">
        <v>315</v>
      </c>
      <c r="Z165" s="276">
        <v>11</v>
      </c>
      <c r="AA165" s="260">
        <v>22</v>
      </c>
      <c r="AB165" s="277">
        <v>0.83333333333333337</v>
      </c>
      <c r="AC165" s="266">
        <v>2</v>
      </c>
      <c r="AD165" s="266">
        <v>3</v>
      </c>
      <c r="AE165" s="266">
        <v>2</v>
      </c>
      <c r="AF165" s="266">
        <v>8</v>
      </c>
      <c r="AG165" s="266">
        <v>5</v>
      </c>
      <c r="AH165" s="266">
        <v>2</v>
      </c>
      <c r="AI165" s="266">
        <v>0</v>
      </c>
      <c r="AJ165" s="278">
        <v>0.87886711430213549</v>
      </c>
      <c r="AK165" s="260" t="s">
        <v>72</v>
      </c>
      <c r="AL165" s="260">
        <v>30</v>
      </c>
      <c r="AM165" s="260" t="s">
        <v>688</v>
      </c>
      <c r="AN165" s="272" t="s">
        <v>606</v>
      </c>
      <c r="AO165" s="279">
        <v>116</v>
      </c>
      <c r="AP165" s="279">
        <v>8</v>
      </c>
      <c r="AQ165" s="279" t="s">
        <v>1300</v>
      </c>
      <c r="AS165" s="269" t="s">
        <v>161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162</v>
      </c>
      <c r="X166" s="266" t="s">
        <v>316</v>
      </c>
      <c r="Y166" s="267" t="s">
        <v>316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0.83448275862068966</v>
      </c>
      <c r="AK166" s="260" t="s">
        <v>70</v>
      </c>
      <c r="AL166" s="260">
        <v>10</v>
      </c>
      <c r="AM166" s="260" t="s">
        <v>702</v>
      </c>
      <c r="AN166" s="272" t="s">
        <v>608</v>
      </c>
      <c r="AO166" s="279">
        <v>152</v>
      </c>
      <c r="AP166" s="279">
        <v>9</v>
      </c>
      <c r="AQ166" s="279" t="s">
        <v>1301</v>
      </c>
      <c r="AS166" s="269" t="s">
        <v>163</v>
      </c>
      <c r="AT166" s="270" t="s">
        <v>283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162</v>
      </c>
      <c r="X167" s="266" t="s">
        <v>317</v>
      </c>
      <c r="Y167" s="267" t="s">
        <v>317</v>
      </c>
      <c r="Z167" s="276">
        <v>5</v>
      </c>
      <c r="AA167" s="260">
        <v>4</v>
      </c>
      <c r="AB167" s="277">
        <v>0.33333333333333331</v>
      </c>
      <c r="AC167" s="266">
        <v>0</v>
      </c>
      <c r="AD167" s="266">
        <v>0</v>
      </c>
      <c r="AE167" s="266">
        <v>0</v>
      </c>
      <c r="AF167" s="266">
        <v>0</v>
      </c>
      <c r="AG167" s="266">
        <v>3</v>
      </c>
      <c r="AH167" s="266">
        <v>1</v>
      </c>
      <c r="AI167" s="266">
        <v>0</v>
      </c>
      <c r="AJ167" s="278">
        <v>0.80600979516217586</v>
      </c>
      <c r="AK167" s="260" t="s">
        <v>70</v>
      </c>
      <c r="AL167" s="260">
        <v>20</v>
      </c>
      <c r="AM167" s="260" t="s">
        <v>1136</v>
      </c>
      <c r="AN167" s="272" t="s">
        <v>610</v>
      </c>
      <c r="AO167" s="279">
        <v>162</v>
      </c>
      <c r="AP167" s="279">
        <v>10</v>
      </c>
      <c r="AQ167" s="279" t="s">
        <v>1302</v>
      </c>
      <c r="AS167" s="269" t="s">
        <v>163</v>
      </c>
      <c r="AT167" s="270" t="s">
        <v>284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162</v>
      </c>
      <c r="X168" s="266" t="s">
        <v>318</v>
      </c>
      <c r="Y168" s="267" t="s">
        <v>318</v>
      </c>
      <c r="Z168" s="276">
        <v>5</v>
      </c>
      <c r="AA168" s="260">
        <v>3</v>
      </c>
      <c r="AB168" s="277">
        <v>0.25</v>
      </c>
      <c r="AC168" s="266">
        <v>0</v>
      </c>
      <c r="AD168" s="266">
        <v>0</v>
      </c>
      <c r="AE168" s="266">
        <v>0</v>
      </c>
      <c r="AF168" s="266">
        <v>0</v>
      </c>
      <c r="AG168" s="266">
        <v>1</v>
      </c>
      <c r="AH168" s="266">
        <v>2</v>
      </c>
      <c r="AI168" s="266">
        <v>0</v>
      </c>
      <c r="AJ168" s="278">
        <v>0.78616001999976681</v>
      </c>
      <c r="AK168" s="260" t="s">
        <v>73</v>
      </c>
      <c r="AL168" s="260">
        <v>4</v>
      </c>
      <c r="AM168" s="260" t="s">
        <v>697</v>
      </c>
      <c r="AN168" s="272" t="s">
        <v>612</v>
      </c>
      <c r="AO168" s="279">
        <v>167</v>
      </c>
      <c r="AP168" s="279">
        <v>11</v>
      </c>
      <c r="AQ168" s="279" t="s">
        <v>1303</v>
      </c>
      <c r="AS168" s="269" t="s">
        <v>163</v>
      </c>
      <c r="AT168" s="270" t="s">
        <v>285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162</v>
      </c>
      <c r="X169" s="266" t="s">
        <v>319</v>
      </c>
      <c r="Y169" s="267" t="s">
        <v>319</v>
      </c>
      <c r="Z169" s="276">
        <v>6</v>
      </c>
      <c r="AA169" s="260">
        <v>13</v>
      </c>
      <c r="AB169" s="277">
        <v>0.9027777777777779</v>
      </c>
      <c r="AC169" s="266">
        <v>9</v>
      </c>
      <c r="AD169" s="266">
        <v>1</v>
      </c>
      <c r="AE169" s="266">
        <v>2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0.95973662964240081</v>
      </c>
      <c r="AK169" s="260" t="s">
        <v>69</v>
      </c>
      <c r="AL169" s="260">
        <v>25</v>
      </c>
      <c r="AM169" s="260" t="s">
        <v>536</v>
      </c>
      <c r="AN169" s="272" t="s">
        <v>614</v>
      </c>
      <c r="AO169" s="279">
        <v>32</v>
      </c>
      <c r="AP169" s="279">
        <v>4</v>
      </c>
      <c r="AQ169" s="279" t="s">
        <v>1304</v>
      </c>
      <c r="AS169" s="269" t="s">
        <v>163</v>
      </c>
      <c r="AT169" s="270" t="s">
        <v>286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162</v>
      </c>
      <c r="X170" s="266" t="s">
        <v>320</v>
      </c>
      <c r="Y170" s="267" t="s">
        <v>320</v>
      </c>
      <c r="Z170" s="276">
        <v>1</v>
      </c>
      <c r="AA170" s="260">
        <v>5</v>
      </c>
      <c r="AB170" s="277">
        <v>2.0833333333333335</v>
      </c>
      <c r="AC170" s="266">
        <v>1</v>
      </c>
      <c r="AD170" s="266">
        <v>0</v>
      </c>
      <c r="AE170" s="266">
        <v>2</v>
      </c>
      <c r="AF170" s="266">
        <v>1</v>
      </c>
      <c r="AG170" s="266">
        <v>1</v>
      </c>
      <c r="AH170" s="266">
        <v>0</v>
      </c>
      <c r="AI170" s="266">
        <v>0</v>
      </c>
      <c r="AJ170" s="278">
        <v>0.90100000000000002</v>
      </c>
      <c r="AK170" s="260" t="s">
        <v>71</v>
      </c>
      <c r="AL170" s="260">
        <v>49</v>
      </c>
      <c r="AM170" s="260" t="s">
        <v>464</v>
      </c>
      <c r="AN170" s="272" t="s">
        <v>616</v>
      </c>
      <c r="AO170" s="279">
        <v>86</v>
      </c>
      <c r="AP170" s="279">
        <v>6</v>
      </c>
      <c r="AQ170" s="279" t="s">
        <v>1305</v>
      </c>
      <c r="AS170" s="269" t="s">
        <v>163</v>
      </c>
      <c r="AT170" s="270" t="s">
        <v>287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162</v>
      </c>
      <c r="X171" s="266" t="s">
        <v>321</v>
      </c>
      <c r="Y171" s="267" t="s">
        <v>321</v>
      </c>
      <c r="Z171" s="276">
        <v>3</v>
      </c>
      <c r="AA171" s="260">
        <v>6</v>
      </c>
      <c r="AB171" s="277">
        <v>0.83333333333333337</v>
      </c>
      <c r="AC171" s="266">
        <v>4</v>
      </c>
      <c r="AD171" s="266">
        <v>0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0.99055228277422747</v>
      </c>
      <c r="AK171" s="260" t="s">
        <v>69</v>
      </c>
      <c r="AL171" s="260">
        <v>4</v>
      </c>
      <c r="AM171" s="260" t="s">
        <v>596</v>
      </c>
      <c r="AN171" s="272" t="s">
        <v>617</v>
      </c>
      <c r="AO171" s="279">
        <v>11</v>
      </c>
      <c r="AP171" s="279">
        <v>1</v>
      </c>
      <c r="AQ171" s="279" t="s">
        <v>1306</v>
      </c>
      <c r="AS171" s="269" t="s">
        <v>163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162</v>
      </c>
      <c r="X172" s="266" t="s">
        <v>322</v>
      </c>
      <c r="Y172" s="267" t="s">
        <v>322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5</v>
      </c>
      <c r="AE172" s="266">
        <v>2</v>
      </c>
      <c r="AF172" s="266">
        <v>4</v>
      </c>
      <c r="AG172" s="266">
        <v>2</v>
      </c>
      <c r="AH172" s="266">
        <v>0</v>
      </c>
      <c r="AI172" s="266">
        <v>1</v>
      </c>
      <c r="AJ172" s="278">
        <v>0.97302783900884415</v>
      </c>
      <c r="AK172" s="260" t="s">
        <v>69</v>
      </c>
      <c r="AL172" s="260">
        <v>18</v>
      </c>
      <c r="AM172" s="260" t="s">
        <v>391</v>
      </c>
      <c r="AN172" s="272" t="s">
        <v>619</v>
      </c>
      <c r="AO172" s="279">
        <v>25</v>
      </c>
      <c r="AP172" s="279">
        <v>2</v>
      </c>
      <c r="AQ172" s="279" t="s">
        <v>1307</v>
      </c>
      <c r="AS172" s="269" t="s">
        <v>163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162</v>
      </c>
      <c r="X173" s="266" t="s">
        <v>323</v>
      </c>
      <c r="Y173" s="267" t="s">
        <v>323</v>
      </c>
      <c r="Z173" s="276">
        <v>9</v>
      </c>
      <c r="AA173" s="260">
        <v>22</v>
      </c>
      <c r="AB173" s="277">
        <v>1.0185185185185186</v>
      </c>
      <c r="AC173" s="266">
        <v>0</v>
      </c>
      <c r="AD173" s="266">
        <v>4</v>
      </c>
      <c r="AE173" s="266">
        <v>5</v>
      </c>
      <c r="AF173" s="266">
        <v>9</v>
      </c>
      <c r="AG173" s="266">
        <v>4</v>
      </c>
      <c r="AH173" s="266">
        <v>0</v>
      </c>
      <c r="AI173" s="266">
        <v>0</v>
      </c>
      <c r="AJ173" s="278">
        <v>0.88826641351781643</v>
      </c>
      <c r="AK173" s="260" t="s">
        <v>72</v>
      </c>
      <c r="AL173" s="260">
        <v>16</v>
      </c>
      <c r="AM173" s="260" t="s">
        <v>470</v>
      </c>
      <c r="AN173" s="272" t="s">
        <v>621</v>
      </c>
      <c r="AO173" s="279">
        <v>102</v>
      </c>
      <c r="AP173" s="279">
        <v>7</v>
      </c>
      <c r="AQ173" s="279" t="s">
        <v>1308</v>
      </c>
      <c r="AS173" s="269" t="s">
        <v>135</v>
      </c>
      <c r="AT173" s="270" t="s">
        <v>288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162</v>
      </c>
      <c r="X174" s="266" t="s">
        <v>328</v>
      </c>
      <c r="Y174" s="267" t="s">
        <v>328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0</v>
      </c>
      <c r="AE174" s="266">
        <v>1</v>
      </c>
      <c r="AF174" s="266">
        <v>1</v>
      </c>
      <c r="AG174" s="266">
        <v>0</v>
      </c>
      <c r="AH174" s="266">
        <v>0</v>
      </c>
      <c r="AI174" s="266">
        <v>0</v>
      </c>
      <c r="AJ174" s="278">
        <v>0.95444444444444432</v>
      </c>
      <c r="AK174" s="260" t="s">
        <v>69</v>
      </c>
      <c r="AL174" s="260">
        <v>29</v>
      </c>
      <c r="AM174" s="260" t="s">
        <v>429</v>
      </c>
      <c r="AN174" s="272" t="s">
        <v>623</v>
      </c>
      <c r="AO174" s="279">
        <v>36</v>
      </c>
      <c r="AP174" s="279">
        <v>5</v>
      </c>
      <c r="AQ174" s="279" t="s">
        <v>1309</v>
      </c>
      <c r="AS174" s="269" t="s">
        <v>135</v>
      </c>
      <c r="AT174" s="270" t="s">
        <v>289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79">
        <v>1</v>
      </c>
      <c r="AQ175" s="279" t="s">
        <v>262</v>
      </c>
      <c r="AS175" s="269" t="s">
        <v>135</v>
      </c>
      <c r="AT175" s="270" t="s">
        <v>290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79">
        <v>1</v>
      </c>
      <c r="AQ176" s="279" t="s">
        <v>262</v>
      </c>
      <c r="AS176" s="269" t="s">
        <v>135</v>
      </c>
      <c r="AT176" s="270" t="s">
        <v>291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79">
        <v>1</v>
      </c>
      <c r="AQ177" s="279" t="s">
        <v>262</v>
      </c>
      <c r="AS177" s="269" t="s">
        <v>135</v>
      </c>
      <c r="AT177" s="270" t="s">
        <v>292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79">
        <v>1</v>
      </c>
      <c r="AQ178" s="279" t="s">
        <v>262</v>
      </c>
      <c r="AS178" s="269" t="s">
        <v>135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79">
        <v>1</v>
      </c>
      <c r="AQ179" s="279" t="s">
        <v>262</v>
      </c>
      <c r="AS179" s="269" t="s">
        <v>135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79">
        <v>1</v>
      </c>
      <c r="AQ180" s="279" t="s">
        <v>262</v>
      </c>
      <c r="AS180" s="269" t="s">
        <v>155</v>
      </c>
      <c r="AT180" s="270" t="s">
        <v>293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79">
        <v>1</v>
      </c>
      <c r="AQ181" s="279" t="s">
        <v>262</v>
      </c>
      <c r="AS181" s="269" t="s">
        <v>155</v>
      </c>
      <c r="AT181" s="270" t="s">
        <v>294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79">
        <v>1</v>
      </c>
      <c r="AQ182" s="279" t="s">
        <v>262</v>
      </c>
      <c r="AS182" s="269" t="s">
        <v>155</v>
      </c>
      <c r="AT182" s="270" t="s">
        <v>295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79">
        <v>1</v>
      </c>
      <c r="AQ183" s="279" t="s">
        <v>262</v>
      </c>
      <c r="AS183" s="269" t="s">
        <v>155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79">
        <v>1</v>
      </c>
      <c r="AQ184" s="279" t="s">
        <v>262</v>
      </c>
      <c r="AS184" s="269" t="s">
        <v>137</v>
      </c>
      <c r="AT184" s="270" t="s">
        <v>296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79">
        <v>1</v>
      </c>
      <c r="AQ185" s="279" t="s">
        <v>262</v>
      </c>
      <c r="AS185" s="269" t="s">
        <v>137</v>
      </c>
      <c r="AT185" s="270" t="s">
        <v>297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79">
        <v>1</v>
      </c>
      <c r="AQ186" s="279" t="s">
        <v>262</v>
      </c>
      <c r="AS186" s="269" t="s">
        <v>137</v>
      </c>
      <c r="AT186" s="270" t="s">
        <v>298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79">
        <v>1</v>
      </c>
      <c r="AQ187" s="279" t="s">
        <v>262</v>
      </c>
      <c r="AS187" s="269" t="s">
        <v>137</v>
      </c>
      <c r="AT187" s="270" t="s">
        <v>299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79">
        <v>1</v>
      </c>
      <c r="AQ188" s="279" t="s">
        <v>262</v>
      </c>
      <c r="AS188" s="269" t="s">
        <v>137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79">
        <v>1</v>
      </c>
      <c r="AQ189" s="279" t="s">
        <v>262</v>
      </c>
      <c r="AS189" s="269" t="s">
        <v>137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79">
        <v>1</v>
      </c>
      <c r="AQ190" s="279" t="s">
        <v>262</v>
      </c>
      <c r="AS190" s="269" t="s">
        <v>143</v>
      </c>
      <c r="AT190" s="270" t="s">
        <v>300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79">
        <v>1</v>
      </c>
      <c r="AQ191" s="279" t="s">
        <v>262</v>
      </c>
      <c r="AS191" s="269" t="s">
        <v>143</v>
      </c>
      <c r="AT191" s="270" t="s">
        <v>301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79">
        <v>1</v>
      </c>
      <c r="AQ192" s="279" t="s">
        <v>262</v>
      </c>
      <c r="AS192" s="269" t="s">
        <v>143</v>
      </c>
      <c r="AT192" s="270" t="s">
        <v>302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79">
        <v>1</v>
      </c>
      <c r="AQ193" s="279" t="s">
        <v>262</v>
      </c>
      <c r="AS193" s="269" t="s">
        <v>143</v>
      </c>
      <c r="AT193" s="270" t="s">
        <v>303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79">
        <v>1</v>
      </c>
      <c r="AQ194" s="279" t="s">
        <v>262</v>
      </c>
      <c r="AS194" s="269" t="s">
        <v>143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79">
        <v>1</v>
      </c>
      <c r="AQ195" s="279" t="s">
        <v>262</v>
      </c>
      <c r="AS195" s="269" t="s">
        <v>143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79">
        <v>1</v>
      </c>
      <c r="AQ196" s="279" t="s">
        <v>262</v>
      </c>
      <c r="AS196" s="269" t="s">
        <v>153</v>
      </c>
      <c r="AT196" s="270" t="s">
        <v>304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79">
        <v>1</v>
      </c>
      <c r="AQ197" s="279" t="s">
        <v>262</v>
      </c>
      <c r="AS197" s="269" t="s">
        <v>153</v>
      </c>
      <c r="AT197" s="270" t="s">
        <v>305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79">
        <v>1</v>
      </c>
      <c r="AQ198" s="279" t="s">
        <v>262</v>
      </c>
      <c r="AS198" s="269" t="s">
        <v>153</v>
      </c>
      <c r="AT198" s="270" t="s">
        <v>306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79">
        <v>1</v>
      </c>
      <c r="AQ199" s="279" t="s">
        <v>262</v>
      </c>
      <c r="AS199" s="269" t="s">
        <v>153</v>
      </c>
      <c r="AT199" s="270" t="s">
        <v>307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79">
        <v>1</v>
      </c>
      <c r="AQ200" s="279" t="s">
        <v>262</v>
      </c>
      <c r="AS200" s="269" t="s">
        <v>153</v>
      </c>
      <c r="AT200" s="270" t="s">
        <v>308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79">
        <v>1</v>
      </c>
      <c r="AQ201" s="279" t="s">
        <v>262</v>
      </c>
      <c r="AS201" s="269" t="s">
        <v>153</v>
      </c>
      <c r="AT201" s="270" t="s">
        <v>309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79">
        <v>1</v>
      </c>
      <c r="AQ202" s="279" t="s">
        <v>262</v>
      </c>
      <c r="AS202" s="269" t="s">
        <v>153</v>
      </c>
      <c r="AT202" s="270" t="s">
        <v>310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79">
        <v>1</v>
      </c>
      <c r="AQ203" s="279" t="s">
        <v>262</v>
      </c>
      <c r="AS203" s="269" t="s">
        <v>153</v>
      </c>
      <c r="AT203" s="270" t="s">
        <v>311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79">
        <v>1</v>
      </c>
      <c r="AQ204" s="279" t="s">
        <v>262</v>
      </c>
      <c r="AS204" s="269" t="s">
        <v>153</v>
      </c>
      <c r="AT204" s="270" t="s">
        <v>312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79">
        <v>1</v>
      </c>
      <c r="AQ205" s="279" t="s">
        <v>262</v>
      </c>
      <c r="AS205" s="269" t="s">
        <v>153</v>
      </c>
      <c r="AT205" s="270" t="s">
        <v>313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79">
        <v>1</v>
      </c>
      <c r="AQ206" s="279" t="s">
        <v>262</v>
      </c>
      <c r="AS206" s="269" t="s">
        <v>153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79">
        <v>1</v>
      </c>
      <c r="AQ207" s="279" t="s">
        <v>262</v>
      </c>
      <c r="AS207" s="269" t="s">
        <v>162</v>
      </c>
      <c r="AT207" s="270" t="s">
        <v>314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79">
        <v>1</v>
      </c>
      <c r="AQ208" s="279" t="s">
        <v>262</v>
      </c>
      <c r="AS208" s="269" t="s">
        <v>162</v>
      </c>
      <c r="AT208" s="270" t="s">
        <v>315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79">
        <v>1</v>
      </c>
      <c r="AQ209" s="279" t="s">
        <v>262</v>
      </c>
      <c r="AS209" s="269" t="s">
        <v>162</v>
      </c>
      <c r="AT209" s="270" t="s">
        <v>316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79">
        <v>1</v>
      </c>
      <c r="AQ210" s="279" t="s">
        <v>262</v>
      </c>
      <c r="AS210" s="269" t="s">
        <v>162</v>
      </c>
      <c r="AT210" s="270" t="s">
        <v>317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79">
        <v>1</v>
      </c>
      <c r="AQ211" s="279" t="s">
        <v>262</v>
      </c>
      <c r="AS211" s="269" t="s">
        <v>162</v>
      </c>
      <c r="AT211" s="270" t="s">
        <v>318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79">
        <v>1</v>
      </c>
      <c r="AQ212" s="279" t="s">
        <v>262</v>
      </c>
      <c r="AS212" s="269" t="s">
        <v>162</v>
      </c>
      <c r="AT212" s="270" t="s">
        <v>319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79">
        <v>1</v>
      </c>
      <c r="AQ213" s="279" t="s">
        <v>262</v>
      </c>
      <c r="AS213" s="269" t="s">
        <v>162</v>
      </c>
      <c r="AT213" s="270" t="s">
        <v>320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79">
        <v>1</v>
      </c>
      <c r="AQ214" s="279" t="s">
        <v>262</v>
      </c>
      <c r="AS214" s="269" t="s">
        <v>162</v>
      </c>
      <c r="AT214" s="270" t="s">
        <v>321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79">
        <v>1</v>
      </c>
      <c r="AQ215" s="279" t="s">
        <v>262</v>
      </c>
      <c r="AS215" s="269" t="s">
        <v>162</v>
      </c>
      <c r="AT215" s="270" t="s">
        <v>322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79">
        <v>1</v>
      </c>
      <c r="AQ216" s="279" t="s">
        <v>262</v>
      </c>
      <c r="AS216" s="269" t="s">
        <v>162</v>
      </c>
      <c r="AT216" s="270" t="s">
        <v>323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79">
        <v>1</v>
      </c>
      <c r="AQ217" s="279" t="s">
        <v>262</v>
      </c>
      <c r="AS217" s="269" t="s">
        <v>162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79">
        <v>1</v>
      </c>
      <c r="AQ218" s="279" t="s">
        <v>262</v>
      </c>
      <c r="AS218" s="269" t="s">
        <v>162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79">
        <v>1</v>
      </c>
      <c r="AQ219" s="279" t="s">
        <v>262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79">
        <v>1</v>
      </c>
      <c r="AQ220" s="279" t="s">
        <v>262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79">
        <v>1</v>
      </c>
      <c r="AQ221" s="279" t="s">
        <v>262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79">
        <v>1</v>
      </c>
      <c r="AQ222" s="279" t="s">
        <v>262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79">
        <v>1</v>
      </c>
      <c r="AQ223" s="279" t="s">
        <v>262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79">
        <v>1</v>
      </c>
      <c r="AQ224" s="279" t="s">
        <v>262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79">
        <v>1</v>
      </c>
      <c r="AQ225" s="279" t="s">
        <v>262</v>
      </c>
      <c r="AS225" s="269" t="s">
        <v>133</v>
      </c>
      <c r="AT225" s="270" t="s">
        <v>165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79">
        <v>1</v>
      </c>
      <c r="AQ226" s="279" t="s">
        <v>262</v>
      </c>
      <c r="AS226" s="269" t="s">
        <v>133</v>
      </c>
      <c r="AT226" s="270" t="s">
        <v>166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79">
        <v>1</v>
      </c>
      <c r="AQ227" s="279" t="s">
        <v>262</v>
      </c>
      <c r="AS227" s="269" t="s">
        <v>133</v>
      </c>
      <c r="AT227" s="270" t="s">
        <v>167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79">
        <v>1</v>
      </c>
      <c r="AQ228" s="279" t="s">
        <v>262</v>
      </c>
      <c r="AS228" s="269" t="s">
        <v>133</v>
      </c>
      <c r="AT228" s="270" t="s">
        <v>168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79">
        <v>1</v>
      </c>
      <c r="AQ229" s="279" t="s">
        <v>262</v>
      </c>
      <c r="AS229" s="269" t="s">
        <v>133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79">
        <v>1</v>
      </c>
      <c r="AQ230" s="279" t="s">
        <v>262</v>
      </c>
      <c r="AS230" s="269" t="s">
        <v>133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79">
        <v>1</v>
      </c>
      <c r="AQ231" s="279" t="s">
        <v>262</v>
      </c>
      <c r="AS231" s="269" t="s">
        <v>151</v>
      </c>
      <c r="AT231" s="270" t="s">
        <v>169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79">
        <v>1</v>
      </c>
      <c r="AQ232" s="279" t="s">
        <v>262</v>
      </c>
      <c r="AS232" s="269" t="s">
        <v>151</v>
      </c>
      <c r="AT232" s="270" t="s">
        <v>170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79">
        <v>1</v>
      </c>
      <c r="AQ233" s="279" t="s">
        <v>262</v>
      </c>
      <c r="AS233" s="269" t="s">
        <v>151</v>
      </c>
      <c r="AT233" s="270" t="s">
        <v>171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79">
        <v>1</v>
      </c>
      <c r="AQ234" s="279" t="s">
        <v>262</v>
      </c>
      <c r="AS234" s="269" t="s">
        <v>151</v>
      </c>
      <c r="AT234" s="270" t="s">
        <v>172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79">
        <v>1</v>
      </c>
      <c r="AQ235" s="279" t="s">
        <v>262</v>
      </c>
      <c r="AS235" s="269" t="s">
        <v>151</v>
      </c>
      <c r="AT235" s="270" t="s">
        <v>173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79">
        <v>1</v>
      </c>
      <c r="AQ236" s="279" t="s">
        <v>262</v>
      </c>
      <c r="AS236" s="269" t="s">
        <v>151</v>
      </c>
      <c r="AT236" s="270" t="s">
        <v>324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79">
        <v>1</v>
      </c>
      <c r="AQ237" s="279" t="s">
        <v>262</v>
      </c>
      <c r="AS237" s="269" t="s">
        <v>151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79">
        <v>1</v>
      </c>
      <c r="AQ238" s="279" t="s">
        <v>262</v>
      </c>
      <c r="AS238" s="269" t="s">
        <v>148</v>
      </c>
      <c r="AT238" s="270" t="s">
        <v>174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79">
        <v>1</v>
      </c>
      <c r="AQ239" s="279" t="s">
        <v>262</v>
      </c>
      <c r="AS239" s="269" t="s">
        <v>148</v>
      </c>
      <c r="AT239" s="270" t="s">
        <v>175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79">
        <v>1</v>
      </c>
      <c r="AQ240" s="279" t="s">
        <v>262</v>
      </c>
      <c r="AS240" s="269" t="s">
        <v>148</v>
      </c>
      <c r="AT240" s="270" t="s">
        <v>176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79">
        <v>1</v>
      </c>
      <c r="AQ241" s="279" t="s">
        <v>262</v>
      </c>
      <c r="AS241" s="269" t="s">
        <v>148</v>
      </c>
      <c r="AT241" s="270" t="s">
        <v>177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79">
        <v>1</v>
      </c>
      <c r="AQ242" s="279" t="s">
        <v>262</v>
      </c>
      <c r="AS242" s="269" t="s">
        <v>148</v>
      </c>
      <c r="AT242" s="270" t="s">
        <v>178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79">
        <v>1</v>
      </c>
      <c r="AQ243" s="279" t="s">
        <v>262</v>
      </c>
      <c r="AS243" s="269" t="s">
        <v>148</v>
      </c>
      <c r="AT243" s="270" t="s">
        <v>179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79">
        <v>1</v>
      </c>
      <c r="AQ244" s="279" t="s">
        <v>262</v>
      </c>
      <c r="AS244" s="269" t="s">
        <v>148</v>
      </c>
      <c r="AT244" s="270" t="s">
        <v>180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79">
        <v>1</v>
      </c>
      <c r="AQ245" s="279" t="s">
        <v>262</v>
      </c>
      <c r="AS245" s="269" t="s">
        <v>148</v>
      </c>
      <c r="AT245" s="270" t="s">
        <v>181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79">
        <v>1</v>
      </c>
      <c r="AQ246" s="279" t="s">
        <v>262</v>
      </c>
      <c r="AS246" s="269" t="s">
        <v>148</v>
      </c>
      <c r="AT246" s="270" t="s">
        <v>182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79">
        <v>1</v>
      </c>
      <c r="AQ247" s="279" t="s">
        <v>262</v>
      </c>
      <c r="AS247" s="269" t="s">
        <v>148</v>
      </c>
      <c r="AT247" s="270" t="s">
        <v>183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79">
        <v>1</v>
      </c>
      <c r="AQ248" s="279" t="s">
        <v>262</v>
      </c>
      <c r="AS248" s="269" t="s">
        <v>148</v>
      </c>
      <c r="AT248" s="270" t="s">
        <v>184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79">
        <v>1</v>
      </c>
      <c r="AQ249" s="279" t="s">
        <v>262</v>
      </c>
      <c r="AS249" s="269" t="s">
        <v>148</v>
      </c>
      <c r="AT249" s="270" t="s">
        <v>185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79">
        <v>1</v>
      </c>
      <c r="AQ250" s="279" t="s">
        <v>262</v>
      </c>
      <c r="AS250" s="269" t="s">
        <v>148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79">
        <v>1</v>
      </c>
      <c r="AQ251" s="279" t="s">
        <v>262</v>
      </c>
      <c r="AS251" s="269" t="s">
        <v>148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79">
        <v>1</v>
      </c>
      <c r="AQ252" s="279" t="s">
        <v>262</v>
      </c>
      <c r="AS252" s="269" t="s">
        <v>156</v>
      </c>
      <c r="AT252" s="270" t="s">
        <v>186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79">
        <v>1</v>
      </c>
      <c r="AQ253" s="279" t="s">
        <v>262</v>
      </c>
      <c r="AS253" s="269" t="s">
        <v>156</v>
      </c>
      <c r="AT253" s="270" t="s">
        <v>187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79">
        <v>1</v>
      </c>
      <c r="AQ254" s="279" t="s">
        <v>262</v>
      </c>
      <c r="AS254" s="269" t="s">
        <v>156</v>
      </c>
      <c r="AT254" s="270" t="s">
        <v>188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79">
        <v>1</v>
      </c>
      <c r="AQ255" s="279" t="s">
        <v>262</v>
      </c>
      <c r="AS255" s="269" t="s">
        <v>156</v>
      </c>
      <c r="AT255" s="270" t="s">
        <v>189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79">
        <v>1</v>
      </c>
      <c r="AQ256" s="279" t="s">
        <v>262</v>
      </c>
      <c r="AS256" s="269" t="s">
        <v>156</v>
      </c>
      <c r="AT256" s="270" t="s">
        <v>325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79">
        <v>1</v>
      </c>
      <c r="AQ257" s="279" t="s">
        <v>262</v>
      </c>
      <c r="AS257" s="269" t="s">
        <v>156</v>
      </c>
      <c r="AT257" s="270" t="s">
        <v>190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79">
        <v>1</v>
      </c>
      <c r="AQ258" s="279" t="s">
        <v>262</v>
      </c>
      <c r="AS258" s="269" t="s">
        <v>156</v>
      </c>
      <c r="AT258" s="270" t="s">
        <v>191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79">
        <v>1</v>
      </c>
      <c r="AQ259" s="279" t="s">
        <v>262</v>
      </c>
      <c r="AS259" s="269" t="s">
        <v>156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79">
        <v>1</v>
      </c>
      <c r="AQ260" s="279" t="s">
        <v>262</v>
      </c>
      <c r="AS260" s="269" t="s">
        <v>156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79">
        <v>1</v>
      </c>
      <c r="AQ261" s="279" t="s">
        <v>262</v>
      </c>
      <c r="AS261" s="269" t="s">
        <v>134</v>
      </c>
      <c r="AT261" s="270" t="s">
        <v>192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79">
        <v>1</v>
      </c>
      <c r="AQ262" s="279" t="s">
        <v>262</v>
      </c>
      <c r="AS262" s="269" t="s">
        <v>134</v>
      </c>
      <c r="AT262" s="270" t="s">
        <v>193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79">
        <v>1</v>
      </c>
      <c r="AQ263" s="279" t="s">
        <v>262</v>
      </c>
      <c r="AS263" s="269" t="s">
        <v>134</v>
      </c>
      <c r="AT263" s="270" t="s">
        <v>194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79">
        <v>1</v>
      </c>
      <c r="AQ264" s="279" t="s">
        <v>262</v>
      </c>
      <c r="AS264" s="269" t="s">
        <v>134</v>
      </c>
      <c r="AT264" s="270" t="s">
        <v>195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79">
        <v>1</v>
      </c>
      <c r="AQ265" s="279" t="s">
        <v>262</v>
      </c>
      <c r="AS265" s="269" t="s">
        <v>134</v>
      </c>
      <c r="AT265" s="270" t="s">
        <v>196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79">
        <v>1</v>
      </c>
      <c r="AQ266" s="279" t="s">
        <v>262</v>
      </c>
      <c r="AS266" s="269" t="s">
        <v>134</v>
      </c>
      <c r="AT266" s="270" t="s">
        <v>197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79">
        <v>1</v>
      </c>
      <c r="AQ267" s="279" t="s">
        <v>262</v>
      </c>
      <c r="AS267" s="269" t="s">
        <v>134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79">
        <v>1</v>
      </c>
      <c r="AQ268" s="279" t="s">
        <v>262</v>
      </c>
      <c r="AS268" s="269" t="s">
        <v>134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79">
        <v>1</v>
      </c>
      <c r="AQ269" s="279" t="s">
        <v>262</v>
      </c>
      <c r="AS269" s="269" t="s">
        <v>141</v>
      </c>
      <c r="AT269" s="270" t="s">
        <v>198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79">
        <v>1</v>
      </c>
      <c r="AQ270" s="279" t="s">
        <v>262</v>
      </c>
      <c r="AS270" s="269" t="s">
        <v>141</v>
      </c>
      <c r="AT270" s="270" t="s">
        <v>199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79">
        <v>1</v>
      </c>
      <c r="AQ271" s="279" t="s">
        <v>262</v>
      </c>
      <c r="AS271" s="269" t="s">
        <v>141</v>
      </c>
      <c r="AT271" s="270" t="s">
        <v>200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79">
        <v>1</v>
      </c>
      <c r="AQ272" s="279" t="s">
        <v>262</v>
      </c>
      <c r="AS272" s="269" t="s">
        <v>141</v>
      </c>
      <c r="AT272" s="270" t="s">
        <v>201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79">
        <v>1</v>
      </c>
      <c r="AQ273" s="279" t="s">
        <v>262</v>
      </c>
      <c r="AS273" s="269" t="s">
        <v>141</v>
      </c>
      <c r="AT273" s="270" t="s">
        <v>202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79">
        <v>1</v>
      </c>
      <c r="AQ274" s="279" t="s">
        <v>262</v>
      </c>
      <c r="AS274" s="269" t="s">
        <v>141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79">
        <v>1</v>
      </c>
      <c r="AQ275" s="279" t="s">
        <v>262</v>
      </c>
      <c r="AS275" s="269" t="s">
        <v>157</v>
      </c>
      <c r="AT275" s="270" t="s">
        <v>203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79">
        <v>1</v>
      </c>
      <c r="AQ276" s="279" t="s">
        <v>262</v>
      </c>
      <c r="AS276" s="269" t="s">
        <v>157</v>
      </c>
      <c r="AT276" s="270" t="s">
        <v>204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79">
        <v>1</v>
      </c>
      <c r="AQ277" s="279" t="s">
        <v>262</v>
      </c>
      <c r="AS277" s="269" t="s">
        <v>157</v>
      </c>
      <c r="AT277" s="270" t="s">
        <v>205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79">
        <v>1</v>
      </c>
      <c r="AQ278" s="279" t="s">
        <v>262</v>
      </c>
      <c r="AS278" s="269" t="s">
        <v>157</v>
      </c>
      <c r="AT278" s="270" t="s">
        <v>206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79">
        <v>1</v>
      </c>
      <c r="AQ279" s="279" t="s">
        <v>262</v>
      </c>
      <c r="AS279" s="269" t="s">
        <v>157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79">
        <v>1</v>
      </c>
      <c r="AQ280" s="279" t="s">
        <v>262</v>
      </c>
      <c r="AS280" s="269" t="s">
        <v>157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79">
        <v>1</v>
      </c>
      <c r="AQ281" s="279" t="s">
        <v>262</v>
      </c>
      <c r="AS281" s="269" t="s">
        <v>146</v>
      </c>
      <c r="AT281" s="270" t="s">
        <v>207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79">
        <v>1</v>
      </c>
      <c r="AQ282" s="279" t="s">
        <v>262</v>
      </c>
      <c r="AS282" s="269" t="s">
        <v>146</v>
      </c>
      <c r="AT282" s="270" t="s">
        <v>208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79">
        <v>1</v>
      </c>
      <c r="AQ283" s="279" t="s">
        <v>262</v>
      </c>
      <c r="AS283" s="269" t="s">
        <v>146</v>
      </c>
      <c r="AT283" s="270" t="s">
        <v>209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79">
        <v>1</v>
      </c>
      <c r="AQ284" s="279" t="s">
        <v>262</v>
      </c>
      <c r="AS284" s="269" t="s">
        <v>146</v>
      </c>
      <c r="AT284" s="270" t="s">
        <v>210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79">
        <v>1</v>
      </c>
      <c r="AQ285" s="279" t="s">
        <v>262</v>
      </c>
      <c r="AS285" s="269" t="s">
        <v>146</v>
      </c>
      <c r="AT285" s="270" t="s">
        <v>211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79">
        <v>1</v>
      </c>
      <c r="AQ286" s="279" t="s">
        <v>262</v>
      </c>
      <c r="AS286" s="269" t="s">
        <v>146</v>
      </c>
      <c r="AT286" s="270" t="s">
        <v>212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79">
        <v>1</v>
      </c>
      <c r="AQ287" s="279" t="s">
        <v>262</v>
      </c>
      <c r="AS287" s="269" t="s">
        <v>146</v>
      </c>
      <c r="AT287" s="270" t="s">
        <v>213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79">
        <v>1</v>
      </c>
      <c r="AQ288" s="279" t="s">
        <v>262</v>
      </c>
      <c r="AS288" s="269" t="s">
        <v>146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79">
        <v>1</v>
      </c>
      <c r="AQ289" s="279" t="s">
        <v>262</v>
      </c>
      <c r="AS289" s="269" t="s">
        <v>146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79">
        <v>1</v>
      </c>
      <c r="AQ290" s="279" t="s">
        <v>262</v>
      </c>
      <c r="AS290" s="269" t="s">
        <v>149</v>
      </c>
      <c r="AT290" s="270" t="s">
        <v>214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79">
        <v>1</v>
      </c>
      <c r="AQ291" s="279" t="s">
        <v>262</v>
      </c>
      <c r="AS291" s="269" t="s">
        <v>149</v>
      </c>
      <c r="AT291" s="270" t="s">
        <v>215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79">
        <v>1</v>
      </c>
      <c r="AQ292" s="279" t="s">
        <v>262</v>
      </c>
      <c r="AS292" s="269" t="s">
        <v>149</v>
      </c>
      <c r="AT292" s="270" t="s">
        <v>216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79">
        <v>1</v>
      </c>
      <c r="AQ293" s="279" t="s">
        <v>262</v>
      </c>
      <c r="AS293" s="269" t="s">
        <v>149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79">
        <v>1</v>
      </c>
      <c r="AQ294" s="279" t="s">
        <v>262</v>
      </c>
      <c r="AS294" s="269" t="s">
        <v>149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79">
        <v>1</v>
      </c>
      <c r="AQ295" s="279" t="s">
        <v>262</v>
      </c>
      <c r="AS295" s="269" t="s">
        <v>149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79">
        <v>1</v>
      </c>
      <c r="AQ296" s="279" t="s">
        <v>262</v>
      </c>
      <c r="AS296" s="269" t="s">
        <v>144</v>
      </c>
      <c r="AT296" s="270" t="s">
        <v>217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79">
        <v>1</v>
      </c>
      <c r="AQ297" s="279" t="s">
        <v>262</v>
      </c>
      <c r="AS297" s="269" t="s">
        <v>144</v>
      </c>
      <c r="AT297" s="270" t="s">
        <v>218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79">
        <v>1</v>
      </c>
      <c r="AQ298" s="279" t="s">
        <v>262</v>
      </c>
      <c r="AS298" s="269" t="s">
        <v>144</v>
      </c>
      <c r="AT298" s="270" t="s">
        <v>219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79">
        <v>1</v>
      </c>
      <c r="AQ299" s="279" t="s">
        <v>262</v>
      </c>
      <c r="AS299" s="269" t="s">
        <v>144</v>
      </c>
      <c r="AT299" s="270" t="s">
        <v>220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79">
        <v>1</v>
      </c>
      <c r="AQ300" s="279" t="s">
        <v>262</v>
      </c>
      <c r="AS300" s="269" t="s">
        <v>144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79">
        <v>1</v>
      </c>
      <c r="AQ301" s="279" t="s">
        <v>262</v>
      </c>
      <c r="AS301" s="269" t="s">
        <v>136</v>
      </c>
      <c r="AT301" s="270" t="s">
        <v>221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79">
        <v>1</v>
      </c>
      <c r="AQ302" s="279" t="s">
        <v>262</v>
      </c>
      <c r="AS302" s="269" t="s">
        <v>136</v>
      </c>
      <c r="AT302" s="270" t="s">
        <v>222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79">
        <v>1</v>
      </c>
      <c r="AQ303" s="279" t="s">
        <v>262</v>
      </c>
      <c r="AS303" s="269" t="s">
        <v>136</v>
      </c>
      <c r="AT303" s="270" t="s">
        <v>223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79">
        <v>1</v>
      </c>
      <c r="AQ304" s="279" t="s">
        <v>262</v>
      </c>
      <c r="AS304" s="269" t="s">
        <v>136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79">
        <v>1</v>
      </c>
      <c r="AQ305" s="279" t="s">
        <v>262</v>
      </c>
      <c r="AS305" s="269" t="s">
        <v>136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79">
        <v>1</v>
      </c>
      <c r="AQ306" s="279" t="s">
        <v>262</v>
      </c>
      <c r="AS306" s="269" t="s">
        <v>154</v>
      </c>
      <c r="AT306" s="270" t="s">
        <v>224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79">
        <v>1</v>
      </c>
      <c r="AQ307" s="279" t="s">
        <v>262</v>
      </c>
      <c r="AS307" s="269" t="s">
        <v>154</v>
      </c>
      <c r="AT307" s="270" t="s">
        <v>225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79">
        <v>1</v>
      </c>
      <c r="AQ308" s="279" t="s">
        <v>262</v>
      </c>
      <c r="AS308" s="269" t="s">
        <v>154</v>
      </c>
      <c r="AT308" s="270" t="s">
        <v>226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79">
        <v>1</v>
      </c>
      <c r="AQ309" s="279" t="s">
        <v>262</v>
      </c>
      <c r="AS309" s="269" t="s">
        <v>154</v>
      </c>
      <c r="AT309" s="270" t="s">
        <v>227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79">
        <v>1</v>
      </c>
      <c r="AQ310" s="279" t="s">
        <v>262</v>
      </c>
      <c r="AS310" s="269" t="s">
        <v>154</v>
      </c>
      <c r="AT310" s="270" t="s">
        <v>228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79">
        <v>1</v>
      </c>
      <c r="AQ311" s="279" t="s">
        <v>262</v>
      </c>
      <c r="AS311" s="269" t="s">
        <v>154</v>
      </c>
      <c r="AT311" s="270" t="s">
        <v>229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79">
        <v>1</v>
      </c>
      <c r="AQ312" s="279" t="s">
        <v>262</v>
      </c>
      <c r="AS312" s="269" t="s">
        <v>154</v>
      </c>
      <c r="AT312" s="270" t="s">
        <v>230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79">
        <v>1</v>
      </c>
      <c r="AQ313" s="279" t="s">
        <v>262</v>
      </c>
      <c r="AS313" s="269" t="s">
        <v>154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79">
        <v>1</v>
      </c>
      <c r="AQ314" s="279" t="s">
        <v>262</v>
      </c>
      <c r="AS314" s="269" t="s">
        <v>154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79">
        <v>1</v>
      </c>
      <c r="AQ315" s="279" t="s">
        <v>262</v>
      </c>
      <c r="AS315" s="269" t="s">
        <v>140</v>
      </c>
      <c r="AT315" s="270" t="s">
        <v>231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79">
        <v>1</v>
      </c>
      <c r="AQ316" s="279" t="s">
        <v>262</v>
      </c>
      <c r="AS316" s="269" t="s">
        <v>140</v>
      </c>
      <c r="AT316" s="270" t="s">
        <v>232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79">
        <v>1</v>
      </c>
      <c r="AQ317" s="279" t="s">
        <v>262</v>
      </c>
      <c r="AS317" s="269" t="s">
        <v>140</v>
      </c>
      <c r="AT317" s="270" t="s">
        <v>233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79">
        <v>1</v>
      </c>
      <c r="AQ318" s="279" t="s">
        <v>262</v>
      </c>
      <c r="AS318" s="269" t="s">
        <v>140</v>
      </c>
      <c r="AT318" s="270" t="s">
        <v>234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79">
        <v>1</v>
      </c>
      <c r="AQ319" s="279" t="s">
        <v>262</v>
      </c>
      <c r="AS319" s="269" t="s">
        <v>140</v>
      </c>
      <c r="AT319" s="270" t="s">
        <v>235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79">
        <v>1</v>
      </c>
      <c r="AQ320" s="279" t="s">
        <v>262</v>
      </c>
      <c r="AS320" s="269" t="s">
        <v>140</v>
      </c>
      <c r="AT320" s="270" t="s">
        <v>236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79">
        <v>1</v>
      </c>
      <c r="AQ321" s="279" t="s">
        <v>262</v>
      </c>
      <c r="AS321" s="269" t="s">
        <v>140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79">
        <v>1</v>
      </c>
      <c r="AQ322" s="279" t="s">
        <v>262</v>
      </c>
      <c r="AS322" s="269" t="s">
        <v>159</v>
      </c>
      <c r="AT322" s="270" t="s">
        <v>237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79">
        <v>1</v>
      </c>
      <c r="AQ323" s="279" t="s">
        <v>262</v>
      </c>
      <c r="AS323" s="269" t="s">
        <v>159</v>
      </c>
      <c r="AT323" s="270" t="s">
        <v>238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79">
        <v>1</v>
      </c>
      <c r="AQ324" s="279" t="s">
        <v>262</v>
      </c>
      <c r="AS324" s="269" t="s">
        <v>159</v>
      </c>
      <c r="AT324" s="270" t="s">
        <v>239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79">
        <v>1</v>
      </c>
      <c r="AQ325" s="279" t="s">
        <v>262</v>
      </c>
      <c r="AS325" s="269" t="s">
        <v>159</v>
      </c>
      <c r="AT325" s="270" t="s">
        <v>240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79">
        <v>1</v>
      </c>
      <c r="AQ326" s="279" t="s">
        <v>262</v>
      </c>
      <c r="AS326" s="269" t="s">
        <v>159</v>
      </c>
      <c r="AT326" s="270" t="s">
        <v>241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79">
        <v>1</v>
      </c>
      <c r="AQ327" s="279" t="s">
        <v>262</v>
      </c>
      <c r="AS327" s="269" t="s">
        <v>159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79">
        <v>1</v>
      </c>
      <c r="AQ328" s="279" t="s">
        <v>262</v>
      </c>
      <c r="AS328" s="269" t="s">
        <v>159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79">
        <v>1</v>
      </c>
      <c r="AQ329" s="279" t="s">
        <v>262</v>
      </c>
      <c r="AS329" s="269" t="s">
        <v>160</v>
      </c>
      <c r="AT329" s="270" t="s">
        <v>242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79">
        <v>1</v>
      </c>
      <c r="AQ330" s="279" t="s">
        <v>262</v>
      </c>
      <c r="AS330" s="269" t="s">
        <v>160</v>
      </c>
      <c r="AT330" s="270" t="s">
        <v>243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79">
        <v>1</v>
      </c>
      <c r="AQ331" s="279" t="s">
        <v>262</v>
      </c>
      <c r="AS331" s="269" t="s">
        <v>160</v>
      </c>
      <c r="AT331" s="270" t="s">
        <v>244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79">
        <v>1</v>
      </c>
      <c r="AQ332" s="279" t="s">
        <v>262</v>
      </c>
      <c r="AS332" s="269" t="s">
        <v>160</v>
      </c>
      <c r="AT332" s="270" t="s">
        <v>245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79">
        <v>1</v>
      </c>
      <c r="AQ333" s="279" t="s">
        <v>262</v>
      </c>
      <c r="AS333" s="269" t="s">
        <v>160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79">
        <v>1</v>
      </c>
      <c r="AQ334" s="279" t="s">
        <v>262</v>
      </c>
      <c r="AS334" s="269" t="s">
        <v>158</v>
      </c>
      <c r="AT334" s="270" t="s">
        <v>246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79">
        <v>1</v>
      </c>
      <c r="AQ335" s="279" t="s">
        <v>262</v>
      </c>
      <c r="AS335" s="269" t="s">
        <v>158</v>
      </c>
      <c r="AT335" s="270" t="s">
        <v>247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79">
        <v>1</v>
      </c>
      <c r="AQ336" s="279" t="s">
        <v>262</v>
      </c>
      <c r="AS336" s="269" t="s">
        <v>158</v>
      </c>
      <c r="AT336" s="270" t="s">
        <v>248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79">
        <v>1</v>
      </c>
      <c r="AQ337" s="279" t="s">
        <v>262</v>
      </c>
      <c r="AS337" s="269" t="s">
        <v>158</v>
      </c>
      <c r="AT337" s="270" t="s">
        <v>249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79">
        <v>1</v>
      </c>
      <c r="AQ338" s="279" t="s">
        <v>262</v>
      </c>
      <c r="AS338" s="269" t="s">
        <v>158</v>
      </c>
      <c r="AT338" s="270" t="s">
        <v>250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79">
        <v>1</v>
      </c>
      <c r="AQ339" s="279" t="s">
        <v>262</v>
      </c>
      <c r="AS339" s="269" t="s">
        <v>158</v>
      </c>
      <c r="AT339" s="270" t="s">
        <v>251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79">
        <v>1</v>
      </c>
      <c r="AQ340" s="279" t="s">
        <v>262</v>
      </c>
      <c r="AS340" s="269" t="s">
        <v>158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79">
        <v>1</v>
      </c>
      <c r="AQ341" s="279" t="s">
        <v>262</v>
      </c>
      <c r="AS341" s="269" t="s">
        <v>142</v>
      </c>
      <c r="AT341" s="270" t="s">
        <v>252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79">
        <v>1</v>
      </c>
      <c r="AQ342" s="279" t="s">
        <v>262</v>
      </c>
      <c r="AS342" s="269" t="s">
        <v>142</v>
      </c>
      <c r="AT342" s="270" t="s">
        <v>253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79">
        <v>1</v>
      </c>
      <c r="AQ343" s="279" t="s">
        <v>262</v>
      </c>
      <c r="AS343" s="269" t="s">
        <v>142</v>
      </c>
      <c r="AT343" s="270" t="s">
        <v>254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79">
        <v>1</v>
      </c>
      <c r="AQ344" s="279" t="s">
        <v>262</v>
      </c>
      <c r="AS344" s="269" t="s">
        <v>142</v>
      </c>
      <c r="AT344" s="270" t="s">
        <v>255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79">
        <v>1</v>
      </c>
      <c r="AQ345" s="279" t="s">
        <v>262</v>
      </c>
      <c r="AS345" s="269" t="s">
        <v>142</v>
      </c>
      <c r="AT345" s="270" t="s">
        <v>256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79">
        <v>1</v>
      </c>
      <c r="AQ346" s="279" t="s">
        <v>262</v>
      </c>
      <c r="AS346" s="269" t="s">
        <v>142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79">
        <v>1</v>
      </c>
      <c r="AQ347" s="279" t="s">
        <v>262</v>
      </c>
      <c r="AS347" s="269" t="s">
        <v>142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79">
        <v>1</v>
      </c>
      <c r="AQ348" s="279" t="s">
        <v>262</v>
      </c>
      <c r="AS348" s="269" t="s">
        <v>139</v>
      </c>
      <c r="AT348" s="270" t="s">
        <v>257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79">
        <v>1</v>
      </c>
      <c r="AQ349" s="279" t="s">
        <v>262</v>
      </c>
      <c r="AS349" s="269" t="s">
        <v>139</v>
      </c>
      <c r="AT349" s="270" t="s">
        <v>258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79">
        <v>1</v>
      </c>
      <c r="AQ350" s="279" t="s">
        <v>262</v>
      </c>
      <c r="AS350" s="269" t="s">
        <v>139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79">
        <v>1</v>
      </c>
      <c r="AQ351" s="279" t="s">
        <v>262</v>
      </c>
      <c r="AS351" s="269" t="s">
        <v>152</v>
      </c>
      <c r="AT351" s="270" t="s">
        <v>259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79">
        <v>1</v>
      </c>
      <c r="AQ352" s="279" t="s">
        <v>262</v>
      </c>
      <c r="AS352" s="269" t="s">
        <v>152</v>
      </c>
      <c r="AT352" s="270" t="s">
        <v>260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79">
        <v>1</v>
      </c>
      <c r="AQ353" s="279" t="s">
        <v>262</v>
      </c>
      <c r="AS353" s="269" t="s">
        <v>152</v>
      </c>
      <c r="AT353" s="270" t="s">
        <v>261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79">
        <v>1</v>
      </c>
      <c r="AQ354" s="279" t="s">
        <v>262</v>
      </c>
      <c r="AS354" s="269" t="s">
        <v>152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79">
        <v>1</v>
      </c>
      <c r="AQ355" s="279" t="s">
        <v>262</v>
      </c>
      <c r="AS355" s="269" t="s">
        <v>152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79">
        <v>1</v>
      </c>
      <c r="AQ356" s="279" t="s">
        <v>262</v>
      </c>
      <c r="AS356" s="269" t="s">
        <v>145</v>
      </c>
      <c r="AT356" s="270" t="s">
        <v>262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79">
        <v>1</v>
      </c>
      <c r="AQ357" s="279" t="s">
        <v>262</v>
      </c>
      <c r="AS357" s="269" t="s">
        <v>145</v>
      </c>
      <c r="AT357" s="270" t="s">
        <v>263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79">
        <v>1</v>
      </c>
      <c r="AQ358" s="279" t="s">
        <v>262</v>
      </c>
      <c r="AS358" s="269" t="s">
        <v>145</v>
      </c>
      <c r="AT358" s="270" t="s">
        <v>264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79">
        <v>1</v>
      </c>
      <c r="AQ359" s="279" t="s">
        <v>262</v>
      </c>
      <c r="AS359" s="269" t="s">
        <v>145</v>
      </c>
      <c r="AT359" s="270" t="s">
        <v>265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79">
        <v>1</v>
      </c>
      <c r="AQ360" s="279" t="s">
        <v>262</v>
      </c>
      <c r="AS360" s="269" t="s">
        <v>145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79">
        <v>1</v>
      </c>
      <c r="AQ361" s="279" t="s">
        <v>262</v>
      </c>
      <c r="AS361" s="269" t="s">
        <v>145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79">
        <v>1</v>
      </c>
      <c r="AQ362" s="279" t="s">
        <v>262</v>
      </c>
      <c r="AS362" s="269" t="s">
        <v>138</v>
      </c>
      <c r="AT362" s="270" t="s">
        <v>266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79">
        <v>1</v>
      </c>
      <c r="AQ363" s="279" t="s">
        <v>262</v>
      </c>
      <c r="AS363" s="269" t="s">
        <v>138</v>
      </c>
      <c r="AT363" s="270" t="s">
        <v>267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79">
        <v>1</v>
      </c>
      <c r="AQ364" s="279" t="s">
        <v>262</v>
      </c>
      <c r="AS364" s="269" t="s">
        <v>138</v>
      </c>
      <c r="AT364" s="270" t="s">
        <v>268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79">
        <v>1</v>
      </c>
      <c r="AQ365" s="279" t="s">
        <v>262</v>
      </c>
      <c r="AS365" s="269" t="s">
        <v>138</v>
      </c>
      <c r="AT365" s="270" t="s">
        <v>269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79">
        <v>1</v>
      </c>
      <c r="AQ366" s="279" t="s">
        <v>262</v>
      </c>
      <c r="AS366" s="269" t="s">
        <v>138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79">
        <v>1</v>
      </c>
      <c r="AQ367" s="279" t="s">
        <v>262</v>
      </c>
      <c r="AS367" s="269" t="s">
        <v>147</v>
      </c>
      <c r="AT367" s="270" t="s">
        <v>270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79">
        <v>1</v>
      </c>
      <c r="AQ368" s="279" t="s">
        <v>262</v>
      </c>
      <c r="AS368" s="269" t="s">
        <v>147</v>
      </c>
      <c r="AT368" s="270" t="s">
        <v>271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79">
        <v>1</v>
      </c>
      <c r="AQ369" s="279" t="s">
        <v>262</v>
      </c>
      <c r="AS369" s="269" t="s">
        <v>147</v>
      </c>
      <c r="AT369" s="270" t="s">
        <v>272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79">
        <v>1</v>
      </c>
      <c r="AQ370" s="279" t="s">
        <v>262</v>
      </c>
      <c r="AS370" s="269" t="s">
        <v>147</v>
      </c>
      <c r="AT370" s="270" t="s">
        <v>273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79">
        <v>1</v>
      </c>
      <c r="AQ371" s="279" t="s">
        <v>262</v>
      </c>
      <c r="AS371" s="269" t="s">
        <v>147</v>
      </c>
      <c r="AT371" s="270" t="s">
        <v>274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79">
        <v>1</v>
      </c>
      <c r="AQ372" s="279" t="s">
        <v>262</v>
      </c>
      <c r="AS372" s="269" t="s">
        <v>147</v>
      </c>
      <c r="AT372" s="270" t="s">
        <v>275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79">
        <v>1</v>
      </c>
      <c r="AQ373" s="279" t="s">
        <v>262</v>
      </c>
      <c r="AS373" s="269" t="s">
        <v>147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79">
        <v>1</v>
      </c>
      <c r="AQ374" s="279" t="s">
        <v>262</v>
      </c>
      <c r="AS374" s="269" t="s">
        <v>150</v>
      </c>
      <c r="AT374" s="270" t="s">
        <v>276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79">
        <v>1</v>
      </c>
      <c r="AQ375" s="279" t="s">
        <v>262</v>
      </c>
      <c r="AS375" s="269" t="s">
        <v>150</v>
      </c>
      <c r="AT375" s="270" t="s">
        <v>277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79">
        <v>1</v>
      </c>
      <c r="AQ376" s="279" t="s">
        <v>262</v>
      </c>
      <c r="AS376" s="269" t="s">
        <v>150</v>
      </c>
      <c r="AT376" s="270" t="s">
        <v>278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79">
        <v>1</v>
      </c>
      <c r="AQ377" s="279" t="s">
        <v>262</v>
      </c>
      <c r="AS377" s="269" t="s">
        <v>150</v>
      </c>
      <c r="AT377" s="270" t="s">
        <v>279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79">
        <v>1</v>
      </c>
      <c r="AQ378" s="279" t="s">
        <v>262</v>
      </c>
      <c r="AS378" s="269" t="s">
        <v>150</v>
      </c>
      <c r="AT378" s="270" t="s">
        <v>280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79">
        <v>1</v>
      </c>
      <c r="AQ379" s="279" t="s">
        <v>262</v>
      </c>
      <c r="AS379" s="269" t="s">
        <v>150</v>
      </c>
      <c r="AT379" s="270" t="s">
        <v>326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79">
        <v>1</v>
      </c>
      <c r="AQ380" s="279" t="s">
        <v>262</v>
      </c>
      <c r="AS380" s="269" t="s">
        <v>150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79">
        <v>1</v>
      </c>
      <c r="AQ381" s="279" t="s">
        <v>262</v>
      </c>
      <c r="AS381" s="269" t="s">
        <v>161</v>
      </c>
      <c r="AT381" s="270" t="s">
        <v>281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79">
        <v>1</v>
      </c>
      <c r="AQ382" s="279" t="s">
        <v>262</v>
      </c>
      <c r="AS382" s="269" t="s">
        <v>161</v>
      </c>
      <c r="AT382" s="270" t="s">
        <v>186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79">
        <v>1</v>
      </c>
      <c r="AQ383" s="279" t="s">
        <v>262</v>
      </c>
      <c r="AS383" s="269" t="s">
        <v>161</v>
      </c>
      <c r="AT383" s="270" t="s">
        <v>282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79">
        <v>1</v>
      </c>
      <c r="AQ384" s="279" t="s">
        <v>262</v>
      </c>
      <c r="AS384" s="269" t="s">
        <v>161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79">
        <v>1</v>
      </c>
      <c r="AQ385" s="279" t="s">
        <v>262</v>
      </c>
      <c r="AS385" s="269" t="s">
        <v>161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79">
        <v>1</v>
      </c>
      <c r="AQ386" s="279" t="s">
        <v>262</v>
      </c>
      <c r="AS386" s="269" t="s">
        <v>163</v>
      </c>
      <c r="AT386" s="270" t="s">
        <v>283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79">
        <v>1</v>
      </c>
      <c r="AQ387" s="279" t="s">
        <v>262</v>
      </c>
      <c r="AS387" s="269" t="s">
        <v>163</v>
      </c>
      <c r="AT387" s="270" t="s">
        <v>284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79">
        <v>1</v>
      </c>
      <c r="AQ388" s="279" t="s">
        <v>262</v>
      </c>
      <c r="AS388" s="269" t="s">
        <v>163</v>
      </c>
      <c r="AT388" s="270" t="s">
        <v>285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79">
        <v>1</v>
      </c>
      <c r="AQ389" s="279" t="s">
        <v>262</v>
      </c>
      <c r="AS389" s="269" t="s">
        <v>163</v>
      </c>
      <c r="AT389" s="270" t="s">
        <v>286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79">
        <v>1</v>
      </c>
      <c r="AQ390" s="279" t="s">
        <v>262</v>
      </c>
      <c r="AS390" s="269" t="s">
        <v>163</v>
      </c>
      <c r="AT390" s="270" t="s">
        <v>287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79">
        <v>1</v>
      </c>
      <c r="AQ391" s="279" t="s">
        <v>262</v>
      </c>
      <c r="AS391" s="269" t="s">
        <v>163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79">
        <v>1</v>
      </c>
      <c r="AQ392" s="279" t="s">
        <v>262</v>
      </c>
      <c r="AS392" s="269" t="s">
        <v>163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79">
        <v>1</v>
      </c>
      <c r="AQ393" s="279" t="s">
        <v>262</v>
      </c>
      <c r="AS393" s="269" t="s">
        <v>135</v>
      </c>
      <c r="AT393" s="270" t="s">
        <v>288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79">
        <v>1</v>
      </c>
      <c r="AQ394" s="279" t="s">
        <v>262</v>
      </c>
      <c r="AS394" s="269" t="s">
        <v>135</v>
      </c>
      <c r="AT394" s="270" t="s">
        <v>289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79">
        <v>1</v>
      </c>
      <c r="AQ395" s="279" t="s">
        <v>262</v>
      </c>
      <c r="AS395" s="269" t="s">
        <v>135</v>
      </c>
      <c r="AT395" s="270" t="s">
        <v>290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79">
        <v>1</v>
      </c>
      <c r="AQ396" s="279" t="s">
        <v>262</v>
      </c>
      <c r="AS396" s="269" t="s">
        <v>135</v>
      </c>
      <c r="AT396" s="270" t="s">
        <v>291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79">
        <v>1</v>
      </c>
      <c r="AQ397" s="279" t="s">
        <v>262</v>
      </c>
      <c r="AS397" s="269" t="s">
        <v>135</v>
      </c>
      <c r="AT397" s="270" t="s">
        <v>292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79">
        <v>1</v>
      </c>
      <c r="AQ398" s="279" t="s">
        <v>262</v>
      </c>
      <c r="AS398" s="269" t="s">
        <v>135</v>
      </c>
      <c r="AT398" s="270" t="s">
        <v>327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79">
        <v>1</v>
      </c>
      <c r="AQ399" s="279" t="s">
        <v>262</v>
      </c>
      <c r="AS399" s="269" t="s">
        <v>135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79">
        <v>1</v>
      </c>
      <c r="AQ400" s="279" t="s">
        <v>262</v>
      </c>
      <c r="AS400" s="269" t="s">
        <v>135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79">
        <v>1</v>
      </c>
      <c r="AQ401" s="279" t="s">
        <v>262</v>
      </c>
      <c r="AS401" s="269" t="s">
        <v>155</v>
      </c>
      <c r="AT401" s="270" t="s">
        <v>293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79">
        <v>1</v>
      </c>
      <c r="AQ402" s="279" t="s">
        <v>262</v>
      </c>
      <c r="AS402" s="269" t="s">
        <v>155</v>
      </c>
      <c r="AT402" s="270" t="s">
        <v>294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79">
        <v>1</v>
      </c>
      <c r="AQ403" s="279" t="s">
        <v>262</v>
      </c>
      <c r="AS403" s="269" t="s">
        <v>155</v>
      </c>
      <c r="AT403" s="270" t="s">
        <v>295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79">
        <v>1</v>
      </c>
      <c r="AQ404" s="279" t="s">
        <v>262</v>
      </c>
      <c r="AS404" s="269" t="s">
        <v>155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79">
        <v>1</v>
      </c>
      <c r="AQ405" s="279" t="s">
        <v>262</v>
      </c>
      <c r="AS405" s="269" t="s">
        <v>137</v>
      </c>
      <c r="AT405" s="270" t="s">
        <v>296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79">
        <v>1</v>
      </c>
      <c r="AQ406" s="279" t="s">
        <v>262</v>
      </c>
      <c r="AS406" s="269" t="s">
        <v>137</v>
      </c>
      <c r="AT406" s="270" t="s">
        <v>297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79">
        <v>1</v>
      </c>
      <c r="AQ407" s="279" t="s">
        <v>262</v>
      </c>
      <c r="AS407" s="269" t="s">
        <v>137</v>
      </c>
      <c r="AT407" s="270" t="s">
        <v>298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79">
        <v>1</v>
      </c>
      <c r="AQ408" s="279" t="s">
        <v>262</v>
      </c>
      <c r="AS408" s="269" t="s">
        <v>137</v>
      </c>
      <c r="AT408" s="270" t="s">
        <v>299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79">
        <v>1</v>
      </c>
      <c r="AQ409" s="279" t="s">
        <v>262</v>
      </c>
      <c r="AS409" s="269" t="s">
        <v>137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79">
        <v>1</v>
      </c>
      <c r="AQ410" s="279" t="s">
        <v>262</v>
      </c>
      <c r="AS410" s="269" t="s">
        <v>137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79">
        <v>1</v>
      </c>
      <c r="AQ411" s="279" t="s">
        <v>262</v>
      </c>
      <c r="AS411" s="269" t="s">
        <v>143</v>
      </c>
      <c r="AT411" s="270" t="s">
        <v>300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79">
        <v>1</v>
      </c>
      <c r="AQ412" s="279" t="s">
        <v>262</v>
      </c>
      <c r="AS412" s="269" t="s">
        <v>143</v>
      </c>
      <c r="AT412" s="270" t="s">
        <v>301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79">
        <v>1</v>
      </c>
      <c r="AQ413" s="279" t="s">
        <v>262</v>
      </c>
      <c r="AS413" s="269" t="s">
        <v>143</v>
      </c>
      <c r="AT413" s="270" t="s">
        <v>302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79">
        <v>1</v>
      </c>
      <c r="AQ414" s="279" t="s">
        <v>262</v>
      </c>
      <c r="AS414" s="269" t="s">
        <v>143</v>
      </c>
      <c r="AT414" s="270" t="s">
        <v>303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79">
        <v>1</v>
      </c>
      <c r="AQ415" s="279" t="s">
        <v>262</v>
      </c>
      <c r="AS415" s="269" t="s">
        <v>143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79">
        <v>1</v>
      </c>
      <c r="AQ416" s="279" t="s">
        <v>262</v>
      </c>
      <c r="AS416" s="269" t="s">
        <v>143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79">
        <v>1</v>
      </c>
      <c r="AQ417" s="279" t="s">
        <v>262</v>
      </c>
      <c r="AS417" s="269" t="s">
        <v>153</v>
      </c>
      <c r="AT417" s="270" t="s">
        <v>304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79">
        <v>1</v>
      </c>
      <c r="AQ418" s="279" t="s">
        <v>262</v>
      </c>
      <c r="AS418" s="269" t="s">
        <v>153</v>
      </c>
      <c r="AT418" s="270" t="s">
        <v>305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79">
        <v>1</v>
      </c>
      <c r="AQ419" s="279" t="s">
        <v>262</v>
      </c>
      <c r="AS419" s="269" t="s">
        <v>153</v>
      </c>
      <c r="AT419" s="270" t="s">
        <v>306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79">
        <v>1</v>
      </c>
      <c r="AQ420" s="279" t="s">
        <v>262</v>
      </c>
      <c r="AS420" s="269" t="s">
        <v>153</v>
      </c>
      <c r="AT420" s="270" t="s">
        <v>307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79">
        <v>1</v>
      </c>
      <c r="AQ421" s="279" t="s">
        <v>262</v>
      </c>
      <c r="AS421" s="269" t="s">
        <v>153</v>
      </c>
      <c r="AT421" s="270" t="s">
        <v>308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79">
        <v>1</v>
      </c>
      <c r="AQ422" s="279" t="s">
        <v>262</v>
      </c>
      <c r="AS422" s="269" t="s">
        <v>153</v>
      </c>
      <c r="AT422" s="270" t="s">
        <v>309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79">
        <v>1</v>
      </c>
      <c r="AQ423" s="279" t="s">
        <v>262</v>
      </c>
      <c r="AS423" s="269" t="s">
        <v>153</v>
      </c>
      <c r="AT423" s="270" t="s">
        <v>310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79">
        <v>1</v>
      </c>
      <c r="AQ424" s="279" t="s">
        <v>262</v>
      </c>
      <c r="AS424" s="269" t="s">
        <v>153</v>
      </c>
      <c r="AT424" s="270" t="s">
        <v>311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79">
        <v>1</v>
      </c>
      <c r="AQ425" s="279" t="s">
        <v>262</v>
      </c>
      <c r="AS425" s="269" t="s">
        <v>153</v>
      </c>
      <c r="AT425" s="270" t="s">
        <v>312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79">
        <v>1</v>
      </c>
      <c r="AQ426" s="279" t="s">
        <v>262</v>
      </c>
      <c r="AS426" s="269" t="s">
        <v>153</v>
      </c>
      <c r="AT426" s="270" t="s">
        <v>313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79">
        <v>1</v>
      </c>
      <c r="AQ427" s="279" t="s">
        <v>262</v>
      </c>
      <c r="AS427" s="269" t="s">
        <v>153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79">
        <v>1</v>
      </c>
      <c r="AQ428" s="279" t="s">
        <v>262</v>
      </c>
      <c r="AS428" s="269" t="s">
        <v>162</v>
      </c>
      <c r="AT428" s="270" t="s">
        <v>314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79">
        <v>1</v>
      </c>
      <c r="AQ429" s="279" t="s">
        <v>262</v>
      </c>
      <c r="AS429" s="269" t="s">
        <v>162</v>
      </c>
      <c r="AT429" s="270" t="s">
        <v>315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79">
        <v>1</v>
      </c>
      <c r="AQ430" s="279" t="s">
        <v>262</v>
      </c>
      <c r="AS430" s="269" t="s">
        <v>162</v>
      </c>
      <c r="AT430" s="270" t="s">
        <v>316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79">
        <v>1</v>
      </c>
      <c r="AQ431" s="279" t="s">
        <v>262</v>
      </c>
      <c r="AS431" s="269" t="s">
        <v>162</v>
      </c>
      <c r="AT431" s="270" t="s">
        <v>317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79">
        <v>1</v>
      </c>
      <c r="AQ432" s="279" t="s">
        <v>262</v>
      </c>
      <c r="AS432" s="269" t="s">
        <v>162</v>
      </c>
      <c r="AT432" s="270" t="s">
        <v>318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79">
        <v>1</v>
      </c>
      <c r="AQ433" s="279" t="s">
        <v>262</v>
      </c>
      <c r="AS433" s="269" t="s">
        <v>162</v>
      </c>
      <c r="AT433" s="270" t="s">
        <v>319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79">
        <v>1</v>
      </c>
      <c r="AQ434" s="279" t="s">
        <v>262</v>
      </c>
      <c r="AS434" s="269" t="s">
        <v>162</v>
      </c>
      <c r="AT434" s="270" t="s">
        <v>320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79">
        <v>1</v>
      </c>
      <c r="AQ435" s="279" t="s">
        <v>262</v>
      </c>
      <c r="AS435" s="269" t="s">
        <v>162</v>
      </c>
      <c r="AT435" s="270" t="s">
        <v>321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79">
        <v>1</v>
      </c>
      <c r="AQ436" s="279" t="s">
        <v>262</v>
      </c>
      <c r="AS436" s="269" t="s">
        <v>162</v>
      </c>
      <c r="AT436" s="270" t="s">
        <v>322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79">
        <v>1</v>
      </c>
      <c r="AQ437" s="279" t="s">
        <v>262</v>
      </c>
      <c r="AS437" s="269" t="s">
        <v>162</v>
      </c>
      <c r="AT437" s="270" t="s">
        <v>323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79">
        <v>1</v>
      </c>
      <c r="AQ438" s="279" t="s">
        <v>262</v>
      </c>
      <c r="AS438" s="269" t="s">
        <v>162</v>
      </c>
      <c r="AT438" s="270" t="s">
        <v>328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79">
        <v>1</v>
      </c>
      <c r="AQ439" s="279" t="s">
        <v>262</v>
      </c>
      <c r="AS439" s="269" t="s">
        <v>162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79">
        <v>1</v>
      </c>
      <c r="AQ440" s="279" t="s">
        <v>262</v>
      </c>
      <c r="AS440" s="269" t="s">
        <v>162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69" t="s">
        <v>63</v>
      </c>
      <c r="AT441" s="270" t="s">
        <v>64</v>
      </c>
      <c r="AU441" s="269">
        <v>3</v>
      </c>
      <c r="AV441" s="280">
        <v>1.5602333859204235E-2</v>
      </c>
      <c r="AW441" s="280">
        <v>0.32921719313034753</v>
      </c>
      <c r="AX441" s="280">
        <v>0.15664332972114919</v>
      </c>
      <c r="AY441" s="281">
        <v>17.026750000000003</v>
      </c>
      <c r="AZ441" s="281">
        <v>0.11803864088735037</v>
      </c>
      <c r="BA441" s="281">
        <v>9.155561248313715</v>
      </c>
      <c r="BB441" s="281">
        <v>2.971104281820153</v>
      </c>
    </row>
    <row r="442" spans="42:54" ht="16.5">
      <c r="AS442" s="269" t="s">
        <v>63</v>
      </c>
      <c r="AT442" s="270" t="s">
        <v>96</v>
      </c>
      <c r="AU442" s="269">
        <v>3</v>
      </c>
      <c r="AV442" s="280">
        <v>1.5493781942052764E-2</v>
      </c>
      <c r="AW442" s="280">
        <v>0.30107502339586995</v>
      </c>
      <c r="AX442" s="280">
        <v>0.13532034976107918</v>
      </c>
      <c r="AY442" s="281">
        <v>18.386846153846157</v>
      </c>
      <c r="AZ442" s="281">
        <v>0.13967116846001046</v>
      </c>
      <c r="BA442" s="281">
        <v>9.613208076971075</v>
      </c>
      <c r="BB442" s="281">
        <v>2.7686429371483636</v>
      </c>
    </row>
    <row r="443" spans="42:54" ht="16.5">
      <c r="AS443" s="269" t="s">
        <v>63</v>
      </c>
      <c r="AT443" s="270" t="s">
        <v>97</v>
      </c>
      <c r="AU443" s="269">
        <v>3</v>
      </c>
      <c r="AV443" s="280">
        <v>1.4651316613671042E-2</v>
      </c>
      <c r="AW443" s="280">
        <v>0.27787345086475568</v>
      </c>
      <c r="AX443" s="280">
        <v>0.12354749051829711</v>
      </c>
      <c r="AY443" s="281">
        <v>16.630875000000003</v>
      </c>
      <c r="AZ443" s="281">
        <v>3.4425624304393554E-2</v>
      </c>
      <c r="BA443" s="281">
        <v>6.1307986812677351</v>
      </c>
      <c r="BB443" s="281">
        <v>3.1406878666942268</v>
      </c>
    </row>
    <row r="444" spans="42:54" ht="16.5">
      <c r="AS444" s="269" t="s">
        <v>63</v>
      </c>
      <c r="AT444" s="270" t="s">
        <v>98</v>
      </c>
      <c r="AU444" s="269">
        <v>3</v>
      </c>
      <c r="AV444" s="280">
        <v>1.1292428893668847E-2</v>
      </c>
      <c r="AW444" s="280">
        <v>0.30915514328729388</v>
      </c>
      <c r="AX444" s="280">
        <v>0.1773489788442143</v>
      </c>
      <c r="AY444" s="281">
        <v>17.009599999999999</v>
      </c>
      <c r="AZ444" s="281">
        <v>0.19794125451559472</v>
      </c>
      <c r="BA444" s="281">
        <v>13.581324140473225</v>
      </c>
      <c r="BB444" s="281">
        <v>2.6370827047032752</v>
      </c>
    </row>
    <row r="445" spans="42:54" ht="16.5">
      <c r="AS445" s="269" t="s">
        <v>63</v>
      </c>
      <c r="AT445" s="270" t="s">
        <v>99</v>
      </c>
      <c r="AU445" s="269">
        <v>3</v>
      </c>
      <c r="AV445" s="280">
        <v>2.1031731011720109E-2</v>
      </c>
      <c r="AW445" s="280">
        <v>0.32286621146260697</v>
      </c>
      <c r="AX445" s="280">
        <v>0.14720934073161265</v>
      </c>
      <c r="AY445" s="281">
        <v>17.409749999999999</v>
      </c>
      <c r="AZ445" s="281">
        <v>0.22622730738118299</v>
      </c>
      <c r="BA445" s="281">
        <v>11.020501688140484</v>
      </c>
      <c r="BB445" s="281">
        <v>2.9577265264863395</v>
      </c>
    </row>
    <row r="446" spans="42:54" ht="16.5">
      <c r="AS446" s="326" t="s">
        <v>63</v>
      </c>
      <c r="AT446" s="327" t="s">
        <v>100</v>
      </c>
      <c r="AU446" s="269">
        <v>3</v>
      </c>
      <c r="AV446" s="280">
        <v>1.4951932523210964E-2</v>
      </c>
      <c r="AW446" s="280">
        <v>0.30987449517469368</v>
      </c>
      <c r="AX446" s="280">
        <v>0.14625721869974836</v>
      </c>
      <c r="AY446" s="281">
        <v>17.322314814814813</v>
      </c>
      <c r="AZ446" s="281">
        <v>0.1197773314391761</v>
      </c>
      <c r="BA446" s="281">
        <v>9.277057553714668</v>
      </c>
      <c r="BB446" s="281">
        <v>2.8918404594203349</v>
      </c>
    </row>
    <row r="447" spans="42:54" ht="16.5">
      <c r="AS447" s="269" t="s">
        <v>133</v>
      </c>
      <c r="AT447" s="270" t="s">
        <v>165</v>
      </c>
      <c r="AU447" s="269">
        <v>3</v>
      </c>
      <c r="AV447" s="280">
        <v>1.3680172702864384E-2</v>
      </c>
      <c r="AW447" s="280">
        <v>0.37198739548461446</v>
      </c>
      <c r="AX447" s="280">
        <v>0.19828234058696534</v>
      </c>
      <c r="AY447" s="281">
        <v>13.936178571428572</v>
      </c>
      <c r="AZ447" s="281">
        <v>0.35207829392578111</v>
      </c>
      <c r="BA447" s="281">
        <v>22.794727852900611</v>
      </c>
      <c r="BB447" s="281">
        <v>2.0377622189656068</v>
      </c>
    </row>
    <row r="448" spans="42:54" ht="16.5">
      <c r="AS448" s="269" t="s">
        <v>133</v>
      </c>
      <c r="AT448" s="270" t="s">
        <v>166</v>
      </c>
      <c r="AU448" s="269">
        <v>3</v>
      </c>
      <c r="AV448" s="280">
        <v>2.2886312469227225E-2</v>
      </c>
      <c r="AW448" s="280">
        <v>0.35494867805996011</v>
      </c>
      <c r="AX448" s="280">
        <v>0.17773868119907102</v>
      </c>
      <c r="AY448" s="281">
        <v>13.767833333333332</v>
      </c>
      <c r="AZ448" s="281">
        <v>0.30037791885004622</v>
      </c>
      <c r="BA448" s="281">
        <v>18.846000149537538</v>
      </c>
      <c r="BB448" s="281">
        <v>2.1425027941091495</v>
      </c>
    </row>
    <row r="449" spans="45:54" ht="16.5">
      <c r="AS449" s="269" t="s">
        <v>133</v>
      </c>
      <c r="AT449" s="270" t="s">
        <v>167</v>
      </c>
      <c r="AU449" s="269">
        <v>3</v>
      </c>
      <c r="AV449" s="280">
        <v>8.5092745831492518E-3</v>
      </c>
      <c r="AW449" s="280">
        <v>0.29632958851011987</v>
      </c>
      <c r="AX449" s="280">
        <v>0.17076672437772733</v>
      </c>
      <c r="AY449" s="281">
        <v>14.73725</v>
      </c>
      <c r="AZ449" s="281">
        <v>0.29580719386192206</v>
      </c>
      <c r="BA449" s="281">
        <v>35.058252596669867</v>
      </c>
      <c r="BB449" s="281">
        <v>2.3373264688980062</v>
      </c>
    </row>
    <row r="450" spans="45:54" ht="16.5">
      <c r="AS450" s="269" t="s">
        <v>133</v>
      </c>
      <c r="AT450" s="270" t="s">
        <v>168</v>
      </c>
      <c r="AU450" s="269">
        <v>3</v>
      </c>
      <c r="AV450" s="280">
        <v>2.1054412463848021E-2</v>
      </c>
      <c r="AW450" s="280">
        <v>0.30447878620311813</v>
      </c>
      <c r="AX450" s="280">
        <v>0.23146530508707552</v>
      </c>
      <c r="AY450" s="281">
        <v>14.288166666666667</v>
      </c>
      <c r="AZ450" s="281">
        <v>0.14164199774992933</v>
      </c>
      <c r="BA450" s="281">
        <v>13.226816216850141</v>
      </c>
      <c r="BB450" s="281">
        <v>2.8707557824502987</v>
      </c>
    </row>
    <row r="451" spans="45:54" ht="16.5">
      <c r="AS451" s="269" t="s">
        <v>133</v>
      </c>
      <c r="AT451" s="270" t="s">
        <v>99</v>
      </c>
      <c r="AU451" s="269">
        <v>3</v>
      </c>
      <c r="AV451" s="280">
        <v>2.1037863111475333E-2</v>
      </c>
      <c r="AW451" s="280">
        <v>0.34121590579592037</v>
      </c>
      <c r="AX451" s="280">
        <v>0.20876417244174822</v>
      </c>
      <c r="AY451" s="281">
        <v>13.562714285714287</v>
      </c>
      <c r="AZ451" s="281">
        <v>0.34313916330725663</v>
      </c>
      <c r="BA451" s="281">
        <v>25.985378120082864</v>
      </c>
      <c r="BB451" s="281">
        <v>2.3238374848321786</v>
      </c>
    </row>
    <row r="452" spans="45:54" ht="16.5">
      <c r="AS452" s="326" t="s">
        <v>133</v>
      </c>
      <c r="AT452" s="327" t="s">
        <v>100</v>
      </c>
      <c r="AU452" s="269">
        <v>3</v>
      </c>
      <c r="AV452" s="280">
        <v>1.6606869664515966E-2</v>
      </c>
      <c r="AW452" s="280">
        <v>0.35006068204173379</v>
      </c>
      <c r="AX452" s="280">
        <v>0.19419710692095968</v>
      </c>
      <c r="AY452" s="281">
        <v>13.979104477611944</v>
      </c>
      <c r="AZ452" s="281">
        <v>0.30061263916447234</v>
      </c>
      <c r="BA452" s="281">
        <v>22.524699276084959</v>
      </c>
      <c r="BB452" s="281">
        <v>2.2126467791262057</v>
      </c>
    </row>
    <row r="453" spans="45:54" ht="16.5">
      <c r="AS453" s="269" t="s">
        <v>151</v>
      </c>
      <c r="AT453" s="270" t="s">
        <v>169</v>
      </c>
      <c r="AU453" s="269">
        <v>3</v>
      </c>
      <c r="AV453" s="280">
        <v>9.4677116034051975E-3</v>
      </c>
      <c r="AW453" s="280">
        <v>0.35758332155680161</v>
      </c>
      <c r="AX453" s="280">
        <v>0.14208043441959167</v>
      </c>
      <c r="AY453" s="281">
        <v>9.5292727272727262</v>
      </c>
      <c r="AZ453" s="281">
        <v>0.13304570296259674</v>
      </c>
      <c r="BA453" s="281">
        <v>4.8530740720193712</v>
      </c>
      <c r="BB453" s="281">
        <v>2.3915914854168268</v>
      </c>
    </row>
    <row r="454" spans="45:54" ht="16.5">
      <c r="AS454" s="269" t="s">
        <v>151</v>
      </c>
      <c r="AT454" s="270" t="s">
        <v>170</v>
      </c>
      <c r="AU454" s="269">
        <v>3</v>
      </c>
      <c r="AV454" s="280">
        <v>1.7321943243670462E-2</v>
      </c>
      <c r="AW454" s="280">
        <v>0.20209855934973373</v>
      </c>
      <c r="AX454" s="280">
        <v>0.1733791446109238</v>
      </c>
      <c r="AY454" s="281">
        <v>11.334200000000001</v>
      </c>
      <c r="AZ454" s="281">
        <v>0.2293572250714522</v>
      </c>
      <c r="BA454" s="281">
        <v>10.915912159091718</v>
      </c>
      <c r="BB454" s="281">
        <v>3.5755667283772872</v>
      </c>
    </row>
    <row r="455" spans="45:54" ht="16.5">
      <c r="AS455" s="269" t="s">
        <v>151</v>
      </c>
      <c r="AT455" s="270" t="s">
        <v>171</v>
      </c>
      <c r="AU455" s="269">
        <v>3</v>
      </c>
      <c r="AV455" s="280">
        <v>1.260001590303138E-2</v>
      </c>
      <c r="AW455" s="280">
        <v>0.29035941868971471</v>
      </c>
      <c r="AX455" s="280">
        <v>0.2191781927226025</v>
      </c>
      <c r="AY455" s="281">
        <v>11.713909090909089</v>
      </c>
      <c r="AZ455" s="281">
        <v>0.68741049587305969</v>
      </c>
      <c r="BA455" s="281">
        <v>13.288957036315233</v>
      </c>
      <c r="BB455" s="281">
        <v>2.714144391021569</v>
      </c>
    </row>
    <row r="456" spans="45:54" ht="16.5">
      <c r="AS456" s="269" t="s">
        <v>151</v>
      </c>
      <c r="AT456" s="270" t="s">
        <v>172</v>
      </c>
      <c r="AU456" s="269">
        <v>3</v>
      </c>
      <c r="AV456" s="280">
        <v>1.0957475315330447E-2</v>
      </c>
      <c r="AW456" s="280">
        <v>0.26335785558597657</v>
      </c>
      <c r="AX456" s="280">
        <v>0.21046909259704441</v>
      </c>
      <c r="AY456" s="281">
        <v>11.792444444444444</v>
      </c>
      <c r="AZ456" s="281">
        <v>9.1892266556886024E-2</v>
      </c>
      <c r="BA456" s="281">
        <v>16.196907035195547</v>
      </c>
      <c r="BB456" s="281">
        <v>2.9472950386551688</v>
      </c>
    </row>
    <row r="457" spans="45:54" ht="16.5">
      <c r="AS457" s="269" t="s">
        <v>151</v>
      </c>
      <c r="AT457" s="270" t="s">
        <v>173</v>
      </c>
      <c r="AU457" s="269">
        <v>3</v>
      </c>
      <c r="AV457" s="280">
        <v>9.6133279944367392E-3</v>
      </c>
      <c r="AW457" s="280">
        <v>0.34102808423219938</v>
      </c>
      <c r="AX457" s="280">
        <v>0.23208566854943347</v>
      </c>
      <c r="AY457" s="281">
        <v>11.802272727272729</v>
      </c>
      <c r="AZ457" s="281">
        <v>0.6160736171070571</v>
      </c>
      <c r="BA457" s="281">
        <v>19.436028072692181</v>
      </c>
      <c r="BB457" s="281">
        <v>2.4914278267205208</v>
      </c>
    </row>
    <row r="458" spans="45:54" ht="16.5">
      <c r="AS458" s="269" t="s">
        <v>151</v>
      </c>
      <c r="AT458" s="270" t="s">
        <v>324</v>
      </c>
      <c r="AU458" s="269">
        <v>3</v>
      </c>
      <c r="AV458" s="280">
        <v>2.09534027952601E-2</v>
      </c>
      <c r="AW458" s="280">
        <v>0.28829462231492053</v>
      </c>
      <c r="AX458" s="280">
        <v>0.22068922328307436</v>
      </c>
      <c r="AY458" s="281">
        <v>10.528</v>
      </c>
      <c r="AZ458" s="281">
        <v>0.316130538127187</v>
      </c>
      <c r="BA458" s="281">
        <v>8.0763825573921828</v>
      </c>
      <c r="BB458" s="281">
        <v>2.9371680234236792</v>
      </c>
    </row>
    <row r="459" spans="45:54" ht="16.5">
      <c r="AS459" s="326" t="s">
        <v>151</v>
      </c>
      <c r="AT459" s="327" t="s">
        <v>100</v>
      </c>
      <c r="AU459" s="269">
        <v>3</v>
      </c>
      <c r="AV459" s="280">
        <v>1.1495152902474839E-2</v>
      </c>
      <c r="AW459" s="280">
        <v>0.30505848986534334</v>
      </c>
      <c r="AX459" s="280">
        <v>0.20246034028059001</v>
      </c>
      <c r="AY459" s="281">
        <v>11.183979166666667</v>
      </c>
      <c r="AZ459" s="281">
        <v>0.39211466551350277</v>
      </c>
      <c r="BA459" s="281">
        <v>13.510418444330757</v>
      </c>
      <c r="BB459" s="281">
        <v>2.7357451632855105</v>
      </c>
    </row>
    <row r="460" spans="45:54" ht="16.5">
      <c r="AS460" s="269" t="s">
        <v>148</v>
      </c>
      <c r="AT460" s="270" t="s">
        <v>174</v>
      </c>
      <c r="AU460" s="269">
        <v>3</v>
      </c>
      <c r="AV460" s="280">
        <v>2.132074708578019E-2</v>
      </c>
      <c r="AW460" s="280">
        <v>0.337182987206118</v>
      </c>
      <c r="AX460" s="280">
        <v>0.16300060237292391</v>
      </c>
      <c r="AY460" s="281">
        <v>8.7570000000000014</v>
      </c>
      <c r="AZ460" s="281">
        <v>2.7082938917884342E-2</v>
      </c>
      <c r="BA460" s="281">
        <v>6.5540712181280103</v>
      </c>
      <c r="BB460" s="281">
        <v>2.1997831922641162</v>
      </c>
    </row>
    <row r="461" spans="45:54" ht="16.5">
      <c r="AS461" s="269" t="s">
        <v>148</v>
      </c>
      <c r="AT461" s="270" t="s">
        <v>175</v>
      </c>
      <c r="AU461" s="269">
        <v>3</v>
      </c>
      <c r="AV461" s="280">
        <v>9.1194642596003295E-2</v>
      </c>
      <c r="AW461" s="280">
        <v>0.3414740628310054</v>
      </c>
      <c r="AX461" s="280">
        <v>0.44911139595321764</v>
      </c>
      <c r="AY461" s="281">
        <v>4.0315000000000003</v>
      </c>
      <c r="AZ461" s="281">
        <v>3.9437249381209835E-2</v>
      </c>
      <c r="BA461" s="281">
        <v>0.87550693626285836</v>
      </c>
      <c r="BB461" s="281">
        <v>4.6462117875044804</v>
      </c>
    </row>
    <row r="462" spans="45:54" ht="16.5">
      <c r="AS462" s="269" t="s">
        <v>148</v>
      </c>
      <c r="AT462" s="270" t="s">
        <v>176</v>
      </c>
      <c r="AU462" s="269">
        <v>3</v>
      </c>
      <c r="AV462" s="280">
        <v>0.11723216090720995</v>
      </c>
      <c r="AW462" s="280">
        <v>0.36677557391645671</v>
      </c>
      <c r="AX462" s="280">
        <v>0.46298366243621131</v>
      </c>
      <c r="AY462" s="281">
        <v>4.7809999999999997</v>
      </c>
      <c r="AZ462" s="281">
        <v>1.5338203161709833E-2</v>
      </c>
      <c r="BA462" s="281">
        <v>0.62886632963010314</v>
      </c>
      <c r="BB462" s="281">
        <v>4.7412546855904711</v>
      </c>
    </row>
    <row r="463" spans="45:54" ht="16.5">
      <c r="AS463" s="269" t="s">
        <v>148</v>
      </c>
      <c r="AT463" s="270" t="s">
        <v>177</v>
      </c>
      <c r="AU463" s="269">
        <v>3</v>
      </c>
      <c r="AV463" s="280">
        <v>8.7755083939542816E-2</v>
      </c>
      <c r="AW463" s="280">
        <v>0.425469215338311</v>
      </c>
      <c r="AX463" s="280">
        <v>0.47120536111674233</v>
      </c>
      <c r="AY463" s="281">
        <v>5.4249999999999998</v>
      </c>
      <c r="AZ463" s="281">
        <v>3.8286033810013595E-2</v>
      </c>
      <c r="BA463" s="281">
        <v>1.0050083875128568</v>
      </c>
      <c r="BB463" s="281">
        <v>4.804573132455932</v>
      </c>
    </row>
    <row r="464" spans="45:54" ht="16.5">
      <c r="AS464" s="269" t="s">
        <v>148</v>
      </c>
      <c r="AT464" s="270" t="s">
        <v>178</v>
      </c>
      <c r="AU464" s="269">
        <v>3</v>
      </c>
      <c r="AV464" s="280">
        <v>8.9244441266384977E-2</v>
      </c>
      <c r="AW464" s="280">
        <v>0.41328215412702185</v>
      </c>
      <c r="AX464" s="280">
        <v>0.4705244568518866</v>
      </c>
      <c r="AY464" s="281">
        <v>5.056</v>
      </c>
      <c r="AZ464" s="281">
        <v>9.2148507669094992E-2</v>
      </c>
      <c r="BA464" s="281">
        <v>0.89313168971584378</v>
      </c>
      <c r="BB464" s="281">
        <v>4.8767768530761453</v>
      </c>
    </row>
    <row r="465" spans="45:54" ht="16.5">
      <c r="AS465" s="269" t="s">
        <v>148</v>
      </c>
      <c r="AT465" s="270" t="s">
        <v>179</v>
      </c>
      <c r="AU465" s="269">
        <v>3</v>
      </c>
      <c r="AV465" s="280">
        <v>5.3180605779590016E-2</v>
      </c>
      <c r="AW465" s="280">
        <v>0.44952009050242847</v>
      </c>
      <c r="AX465" s="280">
        <v>0.47202863097060055</v>
      </c>
      <c r="AY465" s="281">
        <v>6.7190000000000003</v>
      </c>
      <c r="AZ465" s="281">
        <v>0.20909946169756272</v>
      </c>
      <c r="BA465" s="281">
        <v>2.4555782937816342</v>
      </c>
      <c r="BB465" s="281">
        <v>4.6202459964819429</v>
      </c>
    </row>
    <row r="466" spans="45:54" ht="16.5">
      <c r="AS466" s="269" t="s">
        <v>148</v>
      </c>
      <c r="AT466" s="270" t="s">
        <v>180</v>
      </c>
      <c r="AU466" s="269">
        <v>3</v>
      </c>
      <c r="AV466" s="280">
        <v>1.2269691830527807E-2</v>
      </c>
      <c r="AW466" s="280">
        <v>0.30837844288682853</v>
      </c>
      <c r="AX466" s="280">
        <v>0.16619287598811991</v>
      </c>
      <c r="AY466" s="281">
        <v>6.54725</v>
      </c>
      <c r="AZ466" s="281">
        <v>1.9903338441691006E-2</v>
      </c>
      <c r="BA466" s="281">
        <v>2.8909599086556188</v>
      </c>
      <c r="BB466" s="281">
        <v>2.8010278312782324</v>
      </c>
    </row>
    <row r="467" spans="45:54" ht="16.5">
      <c r="AS467" s="269" t="s">
        <v>148</v>
      </c>
      <c r="AT467" s="270" t="s">
        <v>181</v>
      </c>
      <c r="AU467" s="269">
        <v>3</v>
      </c>
      <c r="AV467" s="280">
        <v>1.3930106826067672E-2</v>
      </c>
      <c r="AW467" s="280">
        <v>0.27348202818597506</v>
      </c>
      <c r="AX467" s="280">
        <v>0.27791283430008773</v>
      </c>
      <c r="AY467" s="281">
        <v>3.8765000000000001</v>
      </c>
      <c r="AZ467" s="281">
        <v>6.3990981878905761E-3</v>
      </c>
      <c r="BA467" s="281">
        <v>0.51192785503124616</v>
      </c>
      <c r="BB467" s="281">
        <v>3.1317816314473546</v>
      </c>
    </row>
    <row r="468" spans="45:54" ht="16.5">
      <c r="AS468" s="269" t="s">
        <v>148</v>
      </c>
      <c r="AT468" s="270" t="s">
        <v>182</v>
      </c>
      <c r="AU468" s="269">
        <v>3</v>
      </c>
      <c r="AV468" s="280">
        <v>2.3261440196968311E-2</v>
      </c>
      <c r="AW468" s="280">
        <v>0.33769819824842717</v>
      </c>
      <c r="AX468" s="280">
        <v>0.21959405219889941</v>
      </c>
      <c r="AY468" s="281">
        <v>6.1820000000000004</v>
      </c>
      <c r="AZ468" s="281">
        <v>2.6537045582948567E-2</v>
      </c>
      <c r="BA468" s="281">
        <v>1.8973987591808226</v>
      </c>
      <c r="BB468" s="281">
        <v>2.8732856475138031</v>
      </c>
    </row>
    <row r="469" spans="45:54" ht="16.5">
      <c r="AS469" s="269" t="s">
        <v>148</v>
      </c>
      <c r="AT469" s="270" t="s">
        <v>183</v>
      </c>
      <c r="AU469" s="269">
        <v>3</v>
      </c>
      <c r="AV469" s="280">
        <v>1.9672379614353527E-2</v>
      </c>
      <c r="AW469" s="280">
        <v>0.29150445015923643</v>
      </c>
      <c r="AX469" s="280">
        <v>0.16135547386772572</v>
      </c>
      <c r="AY469" s="281">
        <v>4.6044999999999998</v>
      </c>
      <c r="AZ469" s="281">
        <v>0.10985904603760049</v>
      </c>
      <c r="BA469" s="281">
        <v>0.94066808169695426</v>
      </c>
      <c r="BB469" s="281">
        <v>2.8046227375586308</v>
      </c>
    </row>
    <row r="470" spans="45:54" ht="16.5">
      <c r="AS470" s="269" t="s">
        <v>148</v>
      </c>
      <c r="AT470" s="270" t="s">
        <v>184</v>
      </c>
      <c r="AU470" s="269">
        <v>3</v>
      </c>
      <c r="AV470" s="280">
        <v>2.7609916670970125E-2</v>
      </c>
      <c r="AW470" s="280">
        <v>0.29876813464307883</v>
      </c>
      <c r="AX470" s="280">
        <v>0.29626081814893773</v>
      </c>
      <c r="AY470" s="281">
        <v>7.0124999999999993</v>
      </c>
      <c r="AZ470" s="281">
        <v>6.8578893090031883E-3</v>
      </c>
      <c r="BA470" s="281">
        <v>2.8460240632363232</v>
      </c>
      <c r="BB470" s="281">
        <v>2.7488382930287778</v>
      </c>
    </row>
    <row r="471" spans="45:54" ht="16.5">
      <c r="AS471" s="269" t="s">
        <v>148</v>
      </c>
      <c r="AT471" s="270" t="s">
        <v>185</v>
      </c>
      <c r="AU471" s="269">
        <v>3</v>
      </c>
      <c r="AV471" s="280">
        <v>2.3621136994307401E-2</v>
      </c>
      <c r="AW471" s="280">
        <v>0.34258148040055703</v>
      </c>
      <c r="AX471" s="280">
        <v>0.26140922053072446</v>
      </c>
      <c r="AY471" s="281">
        <v>7.4870000000000001</v>
      </c>
      <c r="AZ471" s="281">
        <v>0</v>
      </c>
      <c r="BA471" s="281">
        <v>2.8255014593949936</v>
      </c>
      <c r="BB471" s="281">
        <v>2.7213849758098263</v>
      </c>
    </row>
    <row r="472" spans="45:54" ht="16.5">
      <c r="AS472" s="269" t="s">
        <v>148</v>
      </c>
      <c r="AT472" s="270" t="s">
        <v>99</v>
      </c>
      <c r="AU472" s="269">
        <v>3</v>
      </c>
      <c r="AV472" s="280">
        <v>7.4931563445938515E-2</v>
      </c>
      <c r="AW472" s="280">
        <v>0.35696484414005802</v>
      </c>
      <c r="AX472" s="280">
        <v>0.22346951499291368</v>
      </c>
      <c r="AY472" s="281">
        <v>8.8179999999999996</v>
      </c>
      <c r="AZ472" s="281">
        <v>0.71718881544042312</v>
      </c>
      <c r="BA472" s="281">
        <v>6.7317950176566992</v>
      </c>
      <c r="BB472" s="281">
        <v>2.7407023718104213</v>
      </c>
    </row>
    <row r="473" spans="45:54" ht="16.5">
      <c r="AS473" s="326" t="s">
        <v>148</v>
      </c>
      <c r="AT473" s="327" t="s">
        <v>100</v>
      </c>
      <c r="AU473" s="269">
        <v>3</v>
      </c>
      <c r="AV473" s="280">
        <v>4.2509046747873237E-2</v>
      </c>
      <c r="AW473" s="280">
        <v>0.34993799984934409</v>
      </c>
      <c r="AX473" s="280">
        <v>0.26423836294674791</v>
      </c>
      <c r="AY473" s="281">
        <v>7.1610851063829832</v>
      </c>
      <c r="AZ473" s="281">
        <v>5.9830109806802596E-2</v>
      </c>
      <c r="BA473" s="281">
        <v>3.7057039080339118</v>
      </c>
      <c r="BB473" s="281">
        <v>2.8098007324825782</v>
      </c>
    </row>
    <row r="474" spans="45:54" ht="16.5">
      <c r="AS474" s="269" t="s">
        <v>156</v>
      </c>
      <c r="AT474" s="270" t="s">
        <v>186</v>
      </c>
      <c r="AU474" s="269">
        <v>3</v>
      </c>
      <c r="AV474" s="280">
        <v>2.0290557004912051E-2</v>
      </c>
      <c r="AW474" s="280">
        <v>0.33736624601137211</v>
      </c>
      <c r="AX474" s="280">
        <v>0.17740187951099165</v>
      </c>
      <c r="AY474" s="281">
        <v>46.3675</v>
      </c>
      <c r="AZ474" s="281">
        <v>2.3482025755761362</v>
      </c>
      <c r="BA474" s="281">
        <v>16.188122550119047</v>
      </c>
      <c r="BB474" s="281">
        <v>2.3976875458542901</v>
      </c>
    </row>
    <row r="475" spans="45:54" ht="16.5">
      <c r="AS475" s="269" t="s">
        <v>156</v>
      </c>
      <c r="AT475" s="270" t="s">
        <v>187</v>
      </c>
      <c r="AU475" s="269">
        <v>3</v>
      </c>
      <c r="AV475" s="280">
        <v>1.1497403471369887E-2</v>
      </c>
      <c r="AW475" s="280">
        <v>0.36429606512084745</v>
      </c>
      <c r="AX475" s="280">
        <v>0.14281663787909518</v>
      </c>
      <c r="AY475" s="281">
        <v>8.7219999999999995</v>
      </c>
      <c r="AZ475" s="281">
        <v>3.0859256240081064E-2</v>
      </c>
      <c r="BA475" s="281">
        <v>4.777012865964549</v>
      </c>
      <c r="BB475" s="281">
        <v>2.2379156021004305</v>
      </c>
    </row>
    <row r="476" spans="45:54" ht="16.5">
      <c r="AS476" s="269" t="s">
        <v>156</v>
      </c>
      <c r="AT476" s="270" t="s">
        <v>188</v>
      </c>
      <c r="AU476" s="269">
        <v>3</v>
      </c>
      <c r="AV476" s="280">
        <v>1.6895732872648617E-2</v>
      </c>
      <c r="AW476" s="280">
        <v>0.38582716765114794</v>
      </c>
      <c r="AX476" s="280">
        <v>0.23901963985715763</v>
      </c>
      <c r="AY476" s="281">
        <v>6.3146666666666667</v>
      </c>
      <c r="AZ476" s="281">
        <v>1.7574973518908649E-2</v>
      </c>
      <c r="BA476" s="281">
        <v>4.5519181413973397</v>
      </c>
      <c r="BB476" s="281">
        <v>2.0833572245869378</v>
      </c>
    </row>
    <row r="477" spans="45:54" ht="16.5">
      <c r="AS477" s="269" t="s">
        <v>156</v>
      </c>
      <c r="AT477" s="270" t="s">
        <v>189</v>
      </c>
      <c r="AU477" s="269">
        <v>3</v>
      </c>
      <c r="AV477" s="280">
        <v>2.1191731822005084E-2</v>
      </c>
      <c r="AW477" s="280">
        <v>0.43368758387123735</v>
      </c>
      <c r="AX477" s="280">
        <v>0.16585323195177593</v>
      </c>
      <c r="AY477" s="281">
        <v>6.5354000000000001</v>
      </c>
      <c r="AZ477" s="281">
        <v>2.6607470366595068E-2</v>
      </c>
      <c r="BA477" s="281">
        <v>4.66074189254857</v>
      </c>
      <c r="BB477" s="281">
        <v>2.2713646222826034</v>
      </c>
    </row>
    <row r="478" spans="45:54" ht="16.5">
      <c r="AS478" s="269" t="s">
        <v>156</v>
      </c>
      <c r="AT478" s="270" t="s">
        <v>325</v>
      </c>
      <c r="AU478" s="269">
        <v>3</v>
      </c>
      <c r="AV478" s="280">
        <v>2.3683450904072943E-2</v>
      </c>
      <c r="AW478" s="280">
        <v>0.39437676170756014</v>
      </c>
      <c r="AX478" s="280">
        <v>0.15944688977030372</v>
      </c>
      <c r="AY478" s="281">
        <v>9.2159999999999993</v>
      </c>
      <c r="AZ478" s="281">
        <v>0</v>
      </c>
      <c r="BA478" s="281">
        <v>2.607307631464086</v>
      </c>
      <c r="BB478" s="281">
        <v>2.4597238229669824</v>
      </c>
    </row>
    <row r="479" spans="45:54" ht="16.5">
      <c r="AS479" s="269" t="s">
        <v>156</v>
      </c>
      <c r="AT479" s="270" t="s">
        <v>190</v>
      </c>
      <c r="AU479" s="269">
        <v>3</v>
      </c>
      <c r="AV479" s="280">
        <v>1.5257020301569738E-2</v>
      </c>
      <c r="AW479" s="280">
        <v>0.33404395187103186</v>
      </c>
      <c r="AX479" s="280">
        <v>0.13429331933502892</v>
      </c>
      <c r="AY479" s="281">
        <v>3.8402499999999997</v>
      </c>
      <c r="AZ479" s="281">
        <v>6.2432970402151984E-3</v>
      </c>
      <c r="BA479" s="281">
        <v>1.7231499830993948</v>
      </c>
      <c r="BB479" s="281">
        <v>2.7084805511798979</v>
      </c>
    </row>
    <row r="480" spans="45:54" ht="16.5">
      <c r="AS480" s="269" t="s">
        <v>156</v>
      </c>
      <c r="AT480" s="270" t="s">
        <v>191</v>
      </c>
      <c r="AU480" s="269">
        <v>3</v>
      </c>
      <c r="AV480" s="280">
        <v>1.5740731435437132E-2</v>
      </c>
      <c r="AW480" s="280">
        <v>0.35567769965547852</v>
      </c>
      <c r="AX480" s="280">
        <v>0.18049690940557919</v>
      </c>
      <c r="AY480" s="281">
        <v>10.975692307692309</v>
      </c>
      <c r="AZ480" s="281">
        <v>0.20935756176878378</v>
      </c>
      <c r="BA480" s="281">
        <v>24.768862949158155</v>
      </c>
      <c r="BB480" s="281">
        <v>2.2426825096191276</v>
      </c>
    </row>
    <row r="481" spans="45:54" ht="16.5">
      <c r="AS481" s="269" t="s">
        <v>156</v>
      </c>
      <c r="AT481" s="270" t="s">
        <v>99</v>
      </c>
      <c r="AU481" s="269">
        <v>3</v>
      </c>
      <c r="AV481" s="280">
        <v>1.8019006415848016E-2</v>
      </c>
      <c r="AW481" s="280">
        <v>0.3881411716298771</v>
      </c>
      <c r="AX481" s="280">
        <v>0.15591635384450983</v>
      </c>
      <c r="AY481" s="281">
        <v>6.3354999999999997</v>
      </c>
      <c r="AZ481" s="281">
        <v>3.1245762293488945E-2</v>
      </c>
      <c r="BA481" s="281">
        <v>5.3117795898931206</v>
      </c>
      <c r="BB481" s="281">
        <v>2.3549494508745061</v>
      </c>
    </row>
    <row r="482" spans="45:54" ht="16.5">
      <c r="AS482" s="326" t="s">
        <v>156</v>
      </c>
      <c r="AT482" s="327" t="s">
        <v>100</v>
      </c>
      <c r="AU482" s="269">
        <v>3</v>
      </c>
      <c r="AV482" s="280">
        <v>1.662287153399419E-2</v>
      </c>
      <c r="AW482" s="280">
        <v>0.36718598147899723</v>
      </c>
      <c r="AX482" s="280">
        <v>0.16807053825441437</v>
      </c>
      <c r="AY482" s="281">
        <v>9.7243488372093001</v>
      </c>
      <c r="AZ482" s="281">
        <v>0.26189675729617079</v>
      </c>
      <c r="BA482" s="281">
        <v>14.532908235533004</v>
      </c>
      <c r="BB482" s="281">
        <v>2.3254986632475116</v>
      </c>
    </row>
    <row r="483" spans="45:54" ht="16.5">
      <c r="AS483" s="269" t="s">
        <v>134</v>
      </c>
      <c r="AT483" s="270" t="s">
        <v>192</v>
      </c>
      <c r="AU483" s="269">
        <v>3</v>
      </c>
      <c r="AV483" s="280">
        <v>1.7121397175212289E-2</v>
      </c>
      <c r="AW483" s="280">
        <v>0.35808794847373898</v>
      </c>
      <c r="AX483" s="280">
        <v>0.14575492426053557</v>
      </c>
      <c r="AY483" s="281">
        <v>10.326142857142857</v>
      </c>
      <c r="AZ483" s="281">
        <v>0.54097991133940349</v>
      </c>
      <c r="BA483" s="281">
        <v>19.664710851246465</v>
      </c>
      <c r="BB483" s="281">
        <v>2.4370771184037174</v>
      </c>
    </row>
    <row r="484" spans="45:54" ht="16.5">
      <c r="AS484" s="269" t="s">
        <v>134</v>
      </c>
      <c r="AT484" s="270" t="s">
        <v>193</v>
      </c>
      <c r="AU484" s="269">
        <v>3</v>
      </c>
      <c r="AV484" s="280">
        <v>1.3057286245442817E-2</v>
      </c>
      <c r="AW484" s="280">
        <v>0.34340517235361978</v>
      </c>
      <c r="AX484" s="280">
        <v>0.20187490588191387</v>
      </c>
      <c r="AY484" s="281">
        <v>13.048363636363634</v>
      </c>
      <c r="AZ484" s="281">
        <v>0.90058939245979808</v>
      </c>
      <c r="BA484" s="281">
        <v>41.002795897087921</v>
      </c>
      <c r="BB484" s="281">
        <v>2.2221984248513822</v>
      </c>
    </row>
    <row r="485" spans="45:54" ht="16.5">
      <c r="AS485" s="269" t="s">
        <v>134</v>
      </c>
      <c r="AT485" s="270" t="s">
        <v>194</v>
      </c>
      <c r="AU485" s="269">
        <v>3</v>
      </c>
      <c r="AV485" s="280">
        <v>7.7962099667494905E-3</v>
      </c>
      <c r="AW485" s="280">
        <v>0.35492228394547726</v>
      </c>
      <c r="AX485" s="280">
        <v>0.187423394773897</v>
      </c>
      <c r="AY485" s="281">
        <v>11.270714285714286</v>
      </c>
      <c r="AZ485" s="281">
        <v>0.3471427739922926</v>
      </c>
      <c r="BA485" s="281">
        <v>18.23005111188651</v>
      </c>
      <c r="BB485" s="281">
        <v>2.1951691729796141</v>
      </c>
    </row>
    <row r="486" spans="45:54" ht="16.5">
      <c r="AS486" s="269" t="s">
        <v>134</v>
      </c>
      <c r="AT486" s="270" t="s">
        <v>195</v>
      </c>
      <c r="AU486" s="269">
        <v>3</v>
      </c>
      <c r="AV486" s="280">
        <v>1.949747165443309E-2</v>
      </c>
      <c r="AW486" s="280">
        <v>0.3626709491344639</v>
      </c>
      <c r="AX486" s="280">
        <v>0.18579385340240723</v>
      </c>
      <c r="AY486" s="281">
        <v>12.935285714285715</v>
      </c>
      <c r="AZ486" s="281">
        <v>1.3459139118100194</v>
      </c>
      <c r="BA486" s="281">
        <v>40.70938539689179</v>
      </c>
      <c r="BB486" s="281">
        <v>2.3114762056124141</v>
      </c>
    </row>
    <row r="487" spans="45:54" ht="16.5">
      <c r="AS487" s="269" t="s">
        <v>134</v>
      </c>
      <c r="AT487" s="270" t="s">
        <v>196</v>
      </c>
      <c r="AU487" s="269">
        <v>3</v>
      </c>
      <c r="AV487" s="280">
        <v>2.155093564697784E-2</v>
      </c>
      <c r="AW487" s="280">
        <v>0.35378401429623085</v>
      </c>
      <c r="AX487" s="280">
        <v>0.18892577379807948</v>
      </c>
      <c r="AY487" s="281">
        <v>12.494222222222223</v>
      </c>
      <c r="AZ487" s="281">
        <v>1.0595867768331133</v>
      </c>
      <c r="BA487" s="281">
        <v>20.550177515620849</v>
      </c>
      <c r="BB487" s="281">
        <v>2.0894476901574768</v>
      </c>
    </row>
    <row r="488" spans="45:54" ht="16.5">
      <c r="AS488" s="269" t="s">
        <v>134</v>
      </c>
      <c r="AT488" s="270" t="s">
        <v>197</v>
      </c>
      <c r="AU488" s="269">
        <v>3</v>
      </c>
      <c r="AV488" s="280">
        <v>1.2470537822752523E-2</v>
      </c>
      <c r="AW488" s="280">
        <v>0.36371188226271056</v>
      </c>
      <c r="AX488" s="280">
        <v>0.15216571604390713</v>
      </c>
      <c r="AY488" s="281">
        <v>8.6800000000000015</v>
      </c>
      <c r="AZ488" s="281">
        <v>7.7734720839799293E-2</v>
      </c>
      <c r="BA488" s="281">
        <v>4.110223364404388</v>
      </c>
      <c r="BB488" s="281">
        <v>2.5066680647523114</v>
      </c>
    </row>
    <row r="489" spans="45:54" ht="16.5">
      <c r="AS489" s="269" t="s">
        <v>134</v>
      </c>
      <c r="AT489" s="270" t="s">
        <v>99</v>
      </c>
      <c r="AU489" s="269">
        <v>3</v>
      </c>
      <c r="AV489" s="280">
        <v>8.5577886686588455E-3</v>
      </c>
      <c r="AW489" s="280">
        <v>0.36348193560643188</v>
      </c>
      <c r="AX489" s="280">
        <v>0.28704964486806755</v>
      </c>
      <c r="AY489" s="281">
        <v>10.513999999999999</v>
      </c>
      <c r="AZ489" s="281">
        <v>0.24534157681031415</v>
      </c>
      <c r="BA489" s="281">
        <v>23.552791373790157</v>
      </c>
      <c r="BB489" s="281">
        <v>2.4092956447723086</v>
      </c>
    </row>
    <row r="490" spans="45:54" ht="16.5">
      <c r="AS490" s="326" t="s">
        <v>134</v>
      </c>
      <c r="AT490" s="327" t="s">
        <v>100</v>
      </c>
      <c r="AU490" s="269">
        <v>3</v>
      </c>
      <c r="AV490" s="280">
        <v>1.545167373762534E-2</v>
      </c>
      <c r="AW490" s="280">
        <v>0.35503019237784456</v>
      </c>
      <c r="AX490" s="280">
        <v>0.17667810164264908</v>
      </c>
      <c r="AY490" s="281">
        <v>11.50149090909091</v>
      </c>
      <c r="AZ490" s="281">
        <v>0.73440571963962986</v>
      </c>
      <c r="BA490" s="281">
        <v>25.453165259668086</v>
      </c>
      <c r="BB490" s="281">
        <v>2.2833020691168078</v>
      </c>
    </row>
    <row r="491" spans="45:54" ht="16.5">
      <c r="AS491" s="269" t="s">
        <v>141</v>
      </c>
      <c r="AT491" s="270" t="s">
        <v>198</v>
      </c>
      <c r="AU491" s="269">
        <v>3</v>
      </c>
      <c r="AV491" s="280">
        <v>1.3836657439914456E-2</v>
      </c>
      <c r="AW491" s="280">
        <v>0.34866486404958735</v>
      </c>
      <c r="AX491" s="280">
        <v>0.14909040207335619</v>
      </c>
      <c r="AY491" s="281">
        <v>10.045666666666669</v>
      </c>
      <c r="AZ491" s="281">
        <v>0.11852094360113812</v>
      </c>
      <c r="BA491" s="281">
        <v>10.968777893652499</v>
      </c>
      <c r="BB491" s="281">
        <v>2.3400820915632319</v>
      </c>
    </row>
    <row r="492" spans="45:54" ht="16.5">
      <c r="AS492" s="269" t="s">
        <v>141</v>
      </c>
      <c r="AT492" s="270" t="s">
        <v>199</v>
      </c>
      <c r="AU492" s="269">
        <v>3</v>
      </c>
      <c r="AV492" s="280">
        <v>1.1223730896214534E-2</v>
      </c>
      <c r="AW492" s="280">
        <v>0.36004827931669142</v>
      </c>
      <c r="AX492" s="280">
        <v>0.18385949552167308</v>
      </c>
      <c r="AY492" s="281">
        <v>10.966633333333331</v>
      </c>
      <c r="AZ492" s="281">
        <v>0.17625199235756492</v>
      </c>
      <c r="BA492" s="281">
        <v>10.955229259911777</v>
      </c>
      <c r="BB492" s="281">
        <v>2.2078022442718295</v>
      </c>
    </row>
    <row r="493" spans="45:54" ht="16.5">
      <c r="AS493" s="269" t="s">
        <v>141</v>
      </c>
      <c r="AT493" s="270" t="s">
        <v>200</v>
      </c>
      <c r="AU493" s="269">
        <v>3</v>
      </c>
      <c r="AV493" s="280">
        <v>1.3752423721905152E-2</v>
      </c>
      <c r="AW493" s="280">
        <v>0.32545083222128957</v>
      </c>
      <c r="AX493" s="280">
        <v>0.15002348243673697</v>
      </c>
      <c r="AY493" s="281">
        <v>10.279777777777776</v>
      </c>
      <c r="AZ493" s="281">
        <v>0.32510602196473826</v>
      </c>
      <c r="BA493" s="281">
        <v>11.105391546760085</v>
      </c>
      <c r="BB493" s="281">
        <v>2.5928143207820629</v>
      </c>
    </row>
    <row r="494" spans="45:54" ht="16.5">
      <c r="AS494" s="269" t="s">
        <v>141</v>
      </c>
      <c r="AT494" s="270" t="s">
        <v>201</v>
      </c>
      <c r="AU494" s="269">
        <v>3</v>
      </c>
      <c r="AV494" s="280">
        <v>9.6428722218424179E-3</v>
      </c>
      <c r="AW494" s="280">
        <v>0.33627011573849025</v>
      </c>
      <c r="AX494" s="280">
        <v>0.16870186674389756</v>
      </c>
      <c r="AY494" s="281">
        <v>10.151138888888887</v>
      </c>
      <c r="AZ494" s="281">
        <v>0.23497476800874378</v>
      </c>
      <c r="BA494" s="281">
        <v>10.767937859015257</v>
      </c>
      <c r="BB494" s="281">
        <v>2.3581038392153197</v>
      </c>
    </row>
    <row r="495" spans="45:54" ht="16.5">
      <c r="AS495" s="269" t="s">
        <v>141</v>
      </c>
      <c r="AT495" s="270" t="s">
        <v>202</v>
      </c>
      <c r="AU495" s="269">
        <v>3</v>
      </c>
      <c r="AV495" s="280">
        <v>9.4764944420447153E-3</v>
      </c>
      <c r="AW495" s="280">
        <v>0.37148081706900532</v>
      </c>
      <c r="AX495" s="280">
        <v>0.15156080671034078</v>
      </c>
      <c r="AY495" s="281">
        <v>10.387333333333332</v>
      </c>
      <c r="AZ495" s="281">
        <v>0.17156285729496845</v>
      </c>
      <c r="BA495" s="281">
        <v>7.7666233175436519</v>
      </c>
      <c r="BB495" s="281">
        <v>2.475478286498122</v>
      </c>
    </row>
    <row r="496" spans="45:54" ht="16.5">
      <c r="AS496" s="269" t="s">
        <v>141</v>
      </c>
      <c r="AT496" s="327" t="s">
        <v>100</v>
      </c>
      <c r="AU496" s="269">
        <v>3</v>
      </c>
      <c r="AV496" s="280">
        <v>1.1078532419071694E-2</v>
      </c>
      <c r="AW496" s="280">
        <v>0.34782287057000666</v>
      </c>
      <c r="AX496" s="280">
        <v>0.166496864790349</v>
      </c>
      <c r="AY496" s="281">
        <v>10.414617647058822</v>
      </c>
      <c r="AZ496" s="281">
        <v>0.204887999837507</v>
      </c>
      <c r="BA496" s="281">
        <v>10.550293384093948</v>
      </c>
      <c r="BB496" s="281">
        <v>2.3448335524702837</v>
      </c>
    </row>
    <row r="497" spans="45:54" ht="16.5">
      <c r="AS497" s="269" t="s">
        <v>157</v>
      </c>
      <c r="AT497" s="270" t="s">
        <v>203</v>
      </c>
      <c r="AU497" s="269">
        <v>3</v>
      </c>
      <c r="AV497" s="280">
        <v>5.7300858194908245E-2</v>
      </c>
      <c r="AW497" s="280">
        <v>0.36198034348742569</v>
      </c>
      <c r="AX497" s="280">
        <v>0.20635883034963995</v>
      </c>
      <c r="AY497" s="281">
        <v>16.673999999999999</v>
      </c>
      <c r="AZ497" s="281">
        <v>1.1654510364883297</v>
      </c>
      <c r="BA497" s="281">
        <v>21.153861273403251</v>
      </c>
      <c r="BB497" s="281">
        <v>1.6809564938199815</v>
      </c>
    </row>
    <row r="498" spans="45:54" ht="16.5">
      <c r="AS498" s="269" t="s">
        <v>157</v>
      </c>
      <c r="AT498" s="270" t="s">
        <v>204</v>
      </c>
      <c r="AU498" s="269">
        <v>3</v>
      </c>
      <c r="AV498" s="280">
        <v>1.4816366247936013E-2</v>
      </c>
      <c r="AW498" s="280">
        <v>0.33944351527467292</v>
      </c>
      <c r="AX498" s="280">
        <v>0.22972908067108774</v>
      </c>
      <c r="AY498" s="281">
        <v>13.575749999999999</v>
      </c>
      <c r="AZ498" s="281">
        <v>1.855491346555961</v>
      </c>
      <c r="BA498" s="281">
        <v>10.259970934176163</v>
      </c>
      <c r="BB498" s="281">
        <v>1.9047046157369127</v>
      </c>
    </row>
    <row r="499" spans="45:54" ht="16.5">
      <c r="AS499" s="269" t="s">
        <v>157</v>
      </c>
      <c r="AT499" s="270" t="s">
        <v>205</v>
      </c>
      <c r="AU499" s="269">
        <v>3</v>
      </c>
      <c r="AV499" s="280">
        <v>3.505762502965383E-2</v>
      </c>
      <c r="AW499" s="280">
        <v>0.35093855231711063</v>
      </c>
      <c r="AX499" s="280">
        <v>0.14651074180067172</v>
      </c>
      <c r="AY499" s="281">
        <v>14.390625</v>
      </c>
      <c r="AZ499" s="281">
        <v>1.5319254426321625</v>
      </c>
      <c r="BA499" s="281">
        <v>13.731453283654247</v>
      </c>
      <c r="BB499" s="281">
        <v>2.5520239380866645</v>
      </c>
    </row>
    <row r="500" spans="45:54" ht="16.5">
      <c r="AS500" s="269" t="s">
        <v>157</v>
      </c>
      <c r="AT500" s="270" t="s">
        <v>206</v>
      </c>
      <c r="AU500" s="269">
        <v>3</v>
      </c>
      <c r="AV500" s="280">
        <v>2.5943403839706582E-2</v>
      </c>
      <c r="AW500" s="280">
        <v>0.35294814778462796</v>
      </c>
      <c r="AX500" s="280">
        <v>0.25155824155480533</v>
      </c>
      <c r="AY500" s="281">
        <v>16.278199999999998</v>
      </c>
      <c r="AZ500" s="281">
        <v>0.16424462547591348</v>
      </c>
      <c r="BA500" s="281">
        <v>10.819614703225801</v>
      </c>
      <c r="BB500" s="281">
        <v>1.8938049047045566</v>
      </c>
    </row>
    <row r="501" spans="45:54" ht="16.5">
      <c r="AS501" s="269" t="s">
        <v>157</v>
      </c>
      <c r="AT501" s="270" t="s">
        <v>99</v>
      </c>
      <c r="AU501" s="269">
        <v>3</v>
      </c>
      <c r="AV501" s="280">
        <v>2.594221144961192E-2</v>
      </c>
      <c r="AW501" s="280">
        <v>0.44295384754040018</v>
      </c>
      <c r="AX501" s="280">
        <v>0.20578951848049817</v>
      </c>
      <c r="AY501" s="281">
        <v>35.703000000000003</v>
      </c>
      <c r="AZ501" s="281">
        <v>9.3104772438749652</v>
      </c>
      <c r="BA501" s="281">
        <v>30.289020389945165</v>
      </c>
      <c r="BB501" s="281">
        <v>2.0489468121078742</v>
      </c>
    </row>
    <row r="502" spans="45:54" ht="16.5">
      <c r="AS502" s="269" t="s">
        <v>157</v>
      </c>
      <c r="AT502" s="327" t="s">
        <v>100</v>
      </c>
      <c r="AU502" s="269">
        <v>3</v>
      </c>
      <c r="AV502" s="280">
        <v>2.9868779553214743E-2</v>
      </c>
      <c r="AW502" s="280">
        <v>0.35220433325692546</v>
      </c>
      <c r="AX502" s="280">
        <v>0.20364585758787976</v>
      </c>
      <c r="AY502" s="281">
        <v>15.993500000000001</v>
      </c>
      <c r="AZ502" s="281">
        <v>1.3544852246950312</v>
      </c>
      <c r="BA502" s="281">
        <v>13.04936960041665</v>
      </c>
      <c r="BB502" s="281">
        <v>2.0665403482054359</v>
      </c>
    </row>
    <row r="503" spans="45:54" ht="16.5">
      <c r="AS503" s="269" t="s">
        <v>146</v>
      </c>
      <c r="AT503" s="270" t="s">
        <v>207</v>
      </c>
      <c r="AU503" s="269">
        <v>3</v>
      </c>
      <c r="AV503" s="280">
        <v>1.5599862203299321E-2</v>
      </c>
      <c r="AW503" s="280">
        <v>0.44836705579537456</v>
      </c>
      <c r="AX503" s="280">
        <v>0.207997883695452</v>
      </c>
      <c r="AY503" s="281">
        <v>9.8672727272727272</v>
      </c>
      <c r="AZ503" s="281">
        <v>0.65169049721812633</v>
      </c>
      <c r="BA503" s="281">
        <v>13.030792858727258</v>
      </c>
      <c r="BB503" s="281">
        <v>2.1298649123042637</v>
      </c>
    </row>
    <row r="504" spans="45:54" ht="16.5">
      <c r="AS504" s="269" t="s">
        <v>146</v>
      </c>
      <c r="AT504" s="270" t="s">
        <v>208</v>
      </c>
      <c r="AU504" s="269">
        <v>3</v>
      </c>
      <c r="AV504" s="280">
        <v>2.0952371003995506E-2</v>
      </c>
      <c r="AW504" s="280">
        <v>0.37266534309875943</v>
      </c>
      <c r="AX504" s="280">
        <v>0.1495802323939211</v>
      </c>
      <c r="AY504" s="281">
        <v>4.5358571428571421</v>
      </c>
      <c r="AZ504" s="281">
        <v>2.3201011007255655E-2</v>
      </c>
      <c r="BA504" s="281">
        <v>4.0634913564136328</v>
      </c>
      <c r="BB504" s="281">
        <v>2.2403658680477765</v>
      </c>
    </row>
    <row r="505" spans="45:54" ht="16.5">
      <c r="AS505" s="269" t="s">
        <v>146</v>
      </c>
      <c r="AT505" s="270" t="s">
        <v>209</v>
      </c>
      <c r="AU505" s="269">
        <v>3</v>
      </c>
      <c r="AV505" s="280">
        <v>3.6207762922358722E-2</v>
      </c>
      <c r="AW505" s="280">
        <v>0.37769518993293166</v>
      </c>
      <c r="AX505" s="280">
        <v>0.19615797538811278</v>
      </c>
      <c r="AY505" s="281">
        <v>8.1830000000000016</v>
      </c>
      <c r="AZ505" s="281">
        <v>1.956269878496637E-2</v>
      </c>
      <c r="BA505" s="281">
        <v>5.5586011261854438</v>
      </c>
      <c r="BB505" s="281">
        <v>2.5269422384999127</v>
      </c>
    </row>
    <row r="506" spans="45:54" ht="16.5">
      <c r="AS506" s="269" t="s">
        <v>146</v>
      </c>
      <c r="AT506" s="270" t="s">
        <v>210</v>
      </c>
      <c r="AU506" s="269">
        <v>3</v>
      </c>
      <c r="AV506" s="280">
        <v>1.6286699318599957E-2</v>
      </c>
      <c r="AW506" s="280">
        <v>0.35419482476127551</v>
      </c>
      <c r="AX506" s="280">
        <v>0.20809996286874391</v>
      </c>
      <c r="AY506" s="281">
        <v>6.3797142857142859</v>
      </c>
      <c r="AZ506" s="281">
        <v>7.8006840531284524E-2</v>
      </c>
      <c r="BA506" s="281">
        <v>3.4880201551845795</v>
      </c>
      <c r="BB506" s="281">
        <v>2.6770833066079618</v>
      </c>
    </row>
    <row r="507" spans="45:54" ht="16.5">
      <c r="AS507" s="269" t="s">
        <v>146</v>
      </c>
      <c r="AT507" s="270" t="s">
        <v>211</v>
      </c>
      <c r="AU507" s="269">
        <v>3</v>
      </c>
      <c r="AV507" s="280">
        <v>2.4812230648828447E-2</v>
      </c>
      <c r="AW507" s="280">
        <v>0.40085562297552435</v>
      </c>
      <c r="AX507" s="280">
        <v>0.23588544522096258</v>
      </c>
      <c r="AY507" s="281">
        <v>10.178111111111111</v>
      </c>
      <c r="AZ507" s="281">
        <v>0.92858360160015552</v>
      </c>
      <c r="BA507" s="281">
        <v>14.296405902463933</v>
      </c>
      <c r="BB507" s="281">
        <v>2.769462712535776</v>
      </c>
    </row>
    <row r="508" spans="45:54" ht="16.5">
      <c r="AS508" s="269" t="s">
        <v>146</v>
      </c>
      <c r="AT508" s="270" t="s">
        <v>212</v>
      </c>
      <c r="AU508" s="269">
        <v>3</v>
      </c>
      <c r="AV508" s="280">
        <v>3.6262319548432398E-2</v>
      </c>
      <c r="AW508" s="280">
        <v>0.40443262052733076</v>
      </c>
      <c r="AX508" s="280">
        <v>0.26349588246087008</v>
      </c>
      <c r="AY508" s="281">
        <v>9.9496666666666655</v>
      </c>
      <c r="AZ508" s="281">
        <v>8.5714313085242841E-2</v>
      </c>
      <c r="BA508" s="281">
        <v>11.067230424829885</v>
      </c>
      <c r="BB508" s="281">
        <v>2.4953337663053334</v>
      </c>
    </row>
    <row r="509" spans="45:54" ht="16.5">
      <c r="AS509" s="269" t="s">
        <v>146</v>
      </c>
      <c r="AT509" s="270" t="s">
        <v>213</v>
      </c>
      <c r="AU509" s="269">
        <v>3</v>
      </c>
      <c r="AV509" s="280">
        <v>2.8635995510123479E-2</v>
      </c>
      <c r="AW509" s="280">
        <v>0.39513523431570707</v>
      </c>
      <c r="AX509" s="280">
        <v>0.18060858018077833</v>
      </c>
      <c r="AY509" s="281">
        <v>10.0374</v>
      </c>
      <c r="AZ509" s="281">
        <v>8.8418038600250482E-3</v>
      </c>
      <c r="BA509" s="281">
        <v>11.806755421086782</v>
      </c>
      <c r="BB509" s="281">
        <v>2.2395280597360121</v>
      </c>
    </row>
    <row r="510" spans="45:54" ht="16.5">
      <c r="AS510" s="269" t="s">
        <v>146</v>
      </c>
      <c r="AT510" s="270" t="s">
        <v>99</v>
      </c>
      <c r="AU510" s="269">
        <v>3</v>
      </c>
      <c r="AV510" s="280">
        <v>2.4587759885349232E-2</v>
      </c>
      <c r="AW510" s="280">
        <v>0.42739903269503488</v>
      </c>
      <c r="AX510" s="280">
        <v>0.1808002264581034</v>
      </c>
      <c r="AY510" s="281">
        <v>10.699666666666667</v>
      </c>
      <c r="AZ510" s="281">
        <v>0.18623199291821807</v>
      </c>
      <c r="BA510" s="281">
        <v>12.834488178613864</v>
      </c>
      <c r="BB510" s="281">
        <v>2.3180415504991454</v>
      </c>
    </row>
    <row r="511" spans="45:54" ht="16.5">
      <c r="AS511" s="269" t="s">
        <v>146</v>
      </c>
      <c r="AT511" s="327" t="s">
        <v>100</v>
      </c>
      <c r="AU511" s="269">
        <v>3</v>
      </c>
      <c r="AV511" s="280">
        <v>2.4082793000613188E-2</v>
      </c>
      <c r="AW511" s="280">
        <v>0.39880364313467337</v>
      </c>
      <c r="AX511" s="280">
        <v>0.20673644881985773</v>
      </c>
      <c r="AY511" s="281">
        <v>8.5323888888888888</v>
      </c>
      <c r="AZ511" s="281">
        <v>0.3526674607579296</v>
      </c>
      <c r="BA511" s="281">
        <v>9.4622818128477419</v>
      </c>
      <c r="BB511" s="281">
        <v>2.4031641812316424</v>
      </c>
    </row>
    <row r="512" spans="45:54" ht="16.5">
      <c r="AS512" s="269" t="s">
        <v>149</v>
      </c>
      <c r="AT512" s="270" t="s">
        <v>214</v>
      </c>
      <c r="AU512" s="269">
        <v>3</v>
      </c>
      <c r="AV512" s="280">
        <v>2.2955613729357421E-2</v>
      </c>
      <c r="AW512" s="280">
        <v>0.28413414044072366</v>
      </c>
      <c r="AX512" s="280">
        <v>0.15731753001612561</v>
      </c>
      <c r="AY512" s="281">
        <v>18.494684210526312</v>
      </c>
      <c r="AZ512" s="281">
        <v>9.3769296420886994E-2</v>
      </c>
      <c r="BA512" s="281">
        <v>17.547556356262863</v>
      </c>
      <c r="BB512" s="281">
        <v>2.8053099692425154</v>
      </c>
    </row>
    <row r="513" spans="45:54" ht="16.5">
      <c r="AS513" s="269" t="s">
        <v>149</v>
      </c>
      <c r="AT513" s="270" t="s">
        <v>215</v>
      </c>
      <c r="AU513" s="269">
        <v>3</v>
      </c>
      <c r="AV513" s="280">
        <v>1.7947595113198052E-2</v>
      </c>
      <c r="AW513" s="280">
        <v>0.4041939227623193</v>
      </c>
      <c r="AX513" s="280">
        <v>0.20275797778109342</v>
      </c>
      <c r="AY513" s="281">
        <v>15.422687500000002</v>
      </c>
      <c r="AZ513" s="281">
        <v>0.93103793250554689</v>
      </c>
      <c r="BA513" s="281">
        <v>32.143394497297294</v>
      </c>
      <c r="BB513" s="281">
        <v>1.8751241361526074</v>
      </c>
    </row>
    <row r="514" spans="45:54" ht="16.5">
      <c r="AS514" s="269" t="s">
        <v>149</v>
      </c>
      <c r="AT514" s="270" t="s">
        <v>216</v>
      </c>
      <c r="AU514" s="269">
        <v>3</v>
      </c>
      <c r="AV514" s="280">
        <v>2.2139110450778678E-2</v>
      </c>
      <c r="AW514" s="280">
        <v>0.23966387915087353</v>
      </c>
      <c r="AX514" s="280">
        <v>0.1319389126893907</v>
      </c>
      <c r="AY514" s="281">
        <v>20.457500000000003</v>
      </c>
      <c r="AZ514" s="281">
        <v>2.0298294259906261E-2</v>
      </c>
      <c r="BA514" s="281">
        <v>3.4710083184439711</v>
      </c>
      <c r="BB514" s="281">
        <v>2.6782850500018571</v>
      </c>
    </row>
    <row r="515" spans="45:54" ht="16.5">
      <c r="AS515" s="269" t="s">
        <v>149</v>
      </c>
      <c r="AT515" s="270" t="s">
        <v>98</v>
      </c>
      <c r="AU515" s="269">
        <v>3</v>
      </c>
      <c r="AV515" s="280">
        <v>2.007905144262739E-2</v>
      </c>
      <c r="AW515" s="280">
        <v>0.30552004284860484</v>
      </c>
      <c r="AX515" s="280">
        <v>0.18564005661883809</v>
      </c>
      <c r="AY515" s="281">
        <v>19.2988</v>
      </c>
      <c r="AZ515" s="281">
        <v>0.22297035032227955</v>
      </c>
      <c r="BA515" s="281">
        <v>13.118472054528343</v>
      </c>
      <c r="BB515" s="281">
        <v>2.7494844662351614</v>
      </c>
    </row>
    <row r="516" spans="45:54" ht="16.5">
      <c r="AS516" s="269" t="s">
        <v>149</v>
      </c>
      <c r="AT516" s="270" t="s">
        <v>99</v>
      </c>
      <c r="AU516" s="269">
        <v>3</v>
      </c>
      <c r="AV516" s="280">
        <v>2.1547498943406306E-2</v>
      </c>
      <c r="AW516" s="280">
        <v>0.27976707049872013</v>
      </c>
      <c r="AX516" s="280">
        <v>0.1693309080575443</v>
      </c>
      <c r="AY516" s="281">
        <v>17.793500000000002</v>
      </c>
      <c r="AZ516" s="281">
        <v>0.11742781418692393</v>
      </c>
      <c r="BA516" s="281">
        <v>18.036912259111517</v>
      </c>
      <c r="BB516" s="281">
        <v>2.5383848638891062</v>
      </c>
    </row>
    <row r="517" spans="45:54" ht="16.5">
      <c r="AS517" s="269" t="s">
        <v>149</v>
      </c>
      <c r="AT517" s="327" t="s">
        <v>100</v>
      </c>
      <c r="AU517" s="269">
        <v>3</v>
      </c>
      <c r="AV517" s="280">
        <v>2.0753837977128348E-2</v>
      </c>
      <c r="AW517" s="280">
        <v>0.3296664495585932</v>
      </c>
      <c r="AX517" s="280">
        <v>0.17037138009809369</v>
      </c>
      <c r="AY517" s="281">
        <v>17.52631818181818</v>
      </c>
      <c r="AZ517" s="281">
        <v>0.29942803193937434</v>
      </c>
      <c r="BA517" s="281">
        <v>19.751010749725719</v>
      </c>
      <c r="BB517" s="281">
        <v>2.5052108972037881</v>
      </c>
    </row>
    <row r="518" spans="45:54" ht="16.5">
      <c r="AS518" s="269" t="s">
        <v>144</v>
      </c>
      <c r="AT518" s="270" t="s">
        <v>217</v>
      </c>
      <c r="AU518" s="269">
        <v>3</v>
      </c>
      <c r="AV518" s="280">
        <v>1.3518034691326473E-2</v>
      </c>
      <c r="AW518" s="280">
        <v>0.34824179151427825</v>
      </c>
      <c r="AX518" s="280">
        <v>0.17188074701882911</v>
      </c>
      <c r="AY518" s="281">
        <v>9.0884583333333335</v>
      </c>
      <c r="AZ518" s="281">
        <v>0.11924484806073708</v>
      </c>
      <c r="BA518" s="281">
        <v>15.052368897513043</v>
      </c>
      <c r="BB518" s="281">
        <v>2.0265658153360953</v>
      </c>
    </row>
    <row r="519" spans="45:54" ht="16.5">
      <c r="AS519" s="269" t="s">
        <v>144</v>
      </c>
      <c r="AT519" s="270" t="s">
        <v>218</v>
      </c>
      <c r="AU519" s="269">
        <v>3</v>
      </c>
      <c r="AV519" s="280">
        <v>2.920638990383571E-2</v>
      </c>
      <c r="AW519" s="280">
        <v>0.34732208173694884</v>
      </c>
      <c r="AX519" s="280">
        <v>0.22351838038993652</v>
      </c>
      <c r="AY519" s="281">
        <v>7.4183750000000002</v>
      </c>
      <c r="AZ519" s="281">
        <v>2.0985849985398614E-2</v>
      </c>
      <c r="BA519" s="281">
        <v>4.487156287787049</v>
      </c>
      <c r="BB519" s="281">
        <v>2.6052486223680931</v>
      </c>
    </row>
    <row r="520" spans="45:54" ht="16.5">
      <c r="AS520" s="269" t="s">
        <v>144</v>
      </c>
      <c r="AT520" s="270" t="s">
        <v>219</v>
      </c>
      <c r="AU520" s="269">
        <v>3</v>
      </c>
      <c r="AV520" s="280">
        <v>2.7462791535454459E-2</v>
      </c>
      <c r="AW520" s="280">
        <v>0.30069662289138488</v>
      </c>
      <c r="AX520" s="280">
        <v>0.29531650649851965</v>
      </c>
      <c r="AY520" s="281">
        <v>7.5503750000000007</v>
      </c>
      <c r="AZ520" s="281">
        <v>0.61661463955701445</v>
      </c>
      <c r="BA520" s="281">
        <v>8.6725152864556136</v>
      </c>
      <c r="BB520" s="281">
        <v>2.8063715721483602</v>
      </c>
    </row>
    <row r="521" spans="45:54" ht="16.5">
      <c r="AS521" s="269" t="s">
        <v>144</v>
      </c>
      <c r="AT521" s="270" t="s">
        <v>220</v>
      </c>
      <c r="AU521" s="269">
        <v>3</v>
      </c>
      <c r="AV521" s="280">
        <v>2.5605705973861435E-2</v>
      </c>
      <c r="AW521" s="280">
        <v>0.3521546198645098</v>
      </c>
      <c r="AX521" s="280">
        <v>0.22169220249885693</v>
      </c>
      <c r="AY521" s="281">
        <v>7.9245000000000001</v>
      </c>
      <c r="AZ521" s="281">
        <v>0.1730434080175573</v>
      </c>
      <c r="BA521" s="281">
        <v>10.795548977458973</v>
      </c>
      <c r="BB521" s="281">
        <v>2.1756885590773019</v>
      </c>
    </row>
    <row r="522" spans="45:54" ht="16.5">
      <c r="AS522" s="269" t="s">
        <v>144</v>
      </c>
      <c r="AT522" s="327" t="s">
        <v>100</v>
      </c>
      <c r="AU522" s="269">
        <v>3</v>
      </c>
      <c r="AV522" s="280">
        <v>2.0563450901811293E-2</v>
      </c>
      <c r="AW522" s="280">
        <v>0.33934172060498369</v>
      </c>
      <c r="AX522" s="280">
        <v>0.21113767667753128</v>
      </c>
      <c r="AY522" s="281">
        <v>8.3993409090909079</v>
      </c>
      <c r="AZ522" s="281">
        <v>0.20094365070521664</v>
      </c>
      <c r="BA522" s="281">
        <v>11.258640890954782</v>
      </c>
      <c r="BB522" s="281">
        <v>2.2656741771276101</v>
      </c>
    </row>
    <row r="523" spans="45:54" ht="16.5">
      <c r="AS523" s="269" t="s">
        <v>136</v>
      </c>
      <c r="AT523" s="270" t="s">
        <v>221</v>
      </c>
      <c r="AU523" s="269">
        <v>3</v>
      </c>
      <c r="AV523" s="280">
        <v>2.8943423083135234E-2</v>
      </c>
      <c r="AW523" s="280">
        <v>0.33647482369146309</v>
      </c>
      <c r="AX523" s="280">
        <v>0.19324912999019028</v>
      </c>
      <c r="AY523" s="281">
        <v>12.9268</v>
      </c>
      <c r="AZ523" s="281">
        <v>0.11132710306995346</v>
      </c>
      <c r="BA523" s="281">
        <v>6.9584039712236203</v>
      </c>
      <c r="BB523" s="281">
        <v>1.9475030025478921</v>
      </c>
    </row>
    <row r="524" spans="45:54" ht="16.5">
      <c r="AS524" s="269" t="s">
        <v>136</v>
      </c>
      <c r="AT524" s="270" t="s">
        <v>222</v>
      </c>
      <c r="AU524" s="269">
        <v>3</v>
      </c>
      <c r="AV524" s="280">
        <v>2.828954012375047E-2</v>
      </c>
      <c r="AW524" s="280">
        <v>0.35165462992425212</v>
      </c>
      <c r="AX524" s="280">
        <v>0.19342812717437888</v>
      </c>
      <c r="AY524" s="281">
        <v>13.070562499999999</v>
      </c>
      <c r="AZ524" s="281">
        <v>0.30764501569868979</v>
      </c>
      <c r="BA524" s="281">
        <v>11.662275489946889</v>
      </c>
      <c r="BB524" s="281">
        <v>1.9350947465611295</v>
      </c>
    </row>
    <row r="525" spans="45:54" ht="16.5">
      <c r="AS525" s="269" t="s">
        <v>136</v>
      </c>
      <c r="AT525" s="270" t="s">
        <v>223</v>
      </c>
      <c r="AU525" s="269">
        <v>3</v>
      </c>
      <c r="AV525" s="280">
        <v>2.0311765268613276E-2</v>
      </c>
      <c r="AW525" s="280">
        <v>0.25431646456558232</v>
      </c>
      <c r="AX525" s="280">
        <v>0.26274454113751722</v>
      </c>
      <c r="AY525" s="281">
        <v>8.1734999999999989</v>
      </c>
      <c r="AZ525" s="281">
        <v>0.21913094238144837</v>
      </c>
      <c r="BA525" s="281">
        <v>8.6147895855632086</v>
      </c>
      <c r="BB525" s="281">
        <v>2.3724039330197009</v>
      </c>
    </row>
    <row r="526" spans="45:54" ht="16.5">
      <c r="AS526" s="269" t="s">
        <v>136</v>
      </c>
      <c r="AT526" s="270" t="s">
        <v>99</v>
      </c>
      <c r="AU526" s="269">
        <v>3</v>
      </c>
      <c r="AV526" s="280">
        <v>2.6138585822686192E-2</v>
      </c>
      <c r="AW526" s="280">
        <v>0.38462698863685729</v>
      </c>
      <c r="AX526" s="280">
        <v>0.18432492154619476</v>
      </c>
      <c r="AY526" s="281">
        <v>12.584</v>
      </c>
      <c r="AZ526" s="281">
        <v>0.98016206435199582</v>
      </c>
      <c r="BA526" s="281">
        <v>15.056378377407047</v>
      </c>
      <c r="BB526" s="281">
        <v>1.9056617870621821</v>
      </c>
    </row>
    <row r="527" spans="45:54" ht="16.5">
      <c r="AS527" s="269" t="s">
        <v>136</v>
      </c>
      <c r="AT527" s="327" t="s">
        <v>100</v>
      </c>
      <c r="AU527" s="269">
        <v>3</v>
      </c>
      <c r="AV527" s="280">
        <v>2.7612018023191038E-2</v>
      </c>
      <c r="AW527" s="280">
        <v>0.33648417445752543</v>
      </c>
      <c r="AX527" s="280">
        <v>0.20561354586034156</v>
      </c>
      <c r="AY527" s="281">
        <v>12.516716666666662</v>
      </c>
      <c r="AZ527" s="281">
        <v>0.23696312714009149</v>
      </c>
      <c r="BA527" s="281">
        <v>9.6677462559243708</v>
      </c>
      <c r="BB527" s="281">
        <v>2.0045829110426903</v>
      </c>
    </row>
    <row r="528" spans="45:54" ht="16.5">
      <c r="AS528" s="269" t="s">
        <v>154</v>
      </c>
      <c r="AT528" s="270" t="s">
        <v>224</v>
      </c>
      <c r="AU528" s="269">
        <v>3</v>
      </c>
      <c r="AV528" s="280">
        <v>1.7848228352793993E-2</v>
      </c>
      <c r="AW528" s="280">
        <v>0.3393673368363912</v>
      </c>
      <c r="AX528" s="280">
        <v>0.17646747158877635</v>
      </c>
      <c r="AY528" s="281">
        <v>9.4638421052631578</v>
      </c>
      <c r="AZ528" s="281">
        <v>0.43447273867212449</v>
      </c>
      <c r="BA528" s="281">
        <v>10.489288628624402</v>
      </c>
      <c r="BB528" s="281">
        <v>1.9332668950604572</v>
      </c>
    </row>
    <row r="529" spans="45:54" ht="16.5">
      <c r="AS529" s="269" t="s">
        <v>154</v>
      </c>
      <c r="AT529" s="270" t="s">
        <v>225</v>
      </c>
      <c r="AU529" s="269">
        <v>3</v>
      </c>
      <c r="AV529" s="280">
        <v>1.9205054260670741E-2</v>
      </c>
      <c r="AW529" s="280">
        <v>0.35998564314039327</v>
      </c>
      <c r="AX529" s="280">
        <v>0.19351298827432103</v>
      </c>
      <c r="AY529" s="281">
        <v>10.698857142857142</v>
      </c>
      <c r="AZ529" s="281">
        <v>0.10254284011508306</v>
      </c>
      <c r="BA529" s="281">
        <v>10.654976622042033</v>
      </c>
      <c r="BB529" s="281">
        <v>1.8458660837383269</v>
      </c>
    </row>
    <row r="530" spans="45:54" ht="16.5">
      <c r="AS530" s="269" t="s">
        <v>154</v>
      </c>
      <c r="AT530" s="270" t="s">
        <v>226</v>
      </c>
      <c r="AU530" s="269">
        <v>3</v>
      </c>
      <c r="AV530" s="280">
        <v>1.895633263466524E-2</v>
      </c>
      <c r="AW530" s="280">
        <v>0.31920576330836059</v>
      </c>
      <c r="AX530" s="280">
        <v>0.22575114705992952</v>
      </c>
      <c r="AY530" s="281">
        <v>8.5658260869565215</v>
      </c>
      <c r="AZ530" s="281">
        <v>0.17709800282050187</v>
      </c>
      <c r="BA530" s="281">
        <v>10.968920395165888</v>
      </c>
      <c r="BB530" s="281">
        <v>2.6811668253076304</v>
      </c>
    </row>
    <row r="531" spans="45:54" ht="16.5">
      <c r="AS531" s="269" t="s">
        <v>154</v>
      </c>
      <c r="AT531" s="270" t="s">
        <v>227</v>
      </c>
      <c r="AU531" s="269">
        <v>3</v>
      </c>
      <c r="AV531" s="280">
        <v>1.7322095658295258E-2</v>
      </c>
      <c r="AW531" s="280">
        <v>0.36866940370276341</v>
      </c>
      <c r="AX531" s="280">
        <v>0.23602024872882771</v>
      </c>
      <c r="AY531" s="281">
        <v>10.051</v>
      </c>
      <c r="AZ531" s="281">
        <v>5.9577669786263797E-2</v>
      </c>
      <c r="BA531" s="281">
        <v>11.420377323918034</v>
      </c>
      <c r="BB531" s="281">
        <v>2.5641096539040418</v>
      </c>
    </row>
    <row r="532" spans="45:54" ht="16.5">
      <c r="AS532" s="269" t="s">
        <v>154</v>
      </c>
      <c r="AT532" s="270" t="s">
        <v>228</v>
      </c>
      <c r="AU532" s="269">
        <v>3</v>
      </c>
      <c r="AV532" s="280">
        <v>1.1749023081230194E-2</v>
      </c>
      <c r="AW532" s="280">
        <v>0.3575818776716872</v>
      </c>
      <c r="AX532" s="280">
        <v>0.1864036506635102</v>
      </c>
      <c r="AY532" s="281">
        <v>9.2527142857142852</v>
      </c>
      <c r="AZ532" s="281">
        <v>6.4043291456743603E-2</v>
      </c>
      <c r="BA532" s="281">
        <v>5.9032845713363065</v>
      </c>
      <c r="BB532" s="281">
        <v>2.1460130020140689</v>
      </c>
    </row>
    <row r="533" spans="45:54" ht="16.5">
      <c r="AS533" s="269" t="s">
        <v>154</v>
      </c>
      <c r="AT533" s="270" t="s">
        <v>229</v>
      </c>
      <c r="AU533" s="269">
        <v>3</v>
      </c>
      <c r="AV533" s="280">
        <v>1.615355537841253E-2</v>
      </c>
      <c r="AW533" s="280">
        <v>0.34699804226682562</v>
      </c>
      <c r="AX533" s="280">
        <v>0.21738019901335587</v>
      </c>
      <c r="AY533" s="281">
        <v>10.1226</v>
      </c>
      <c r="AZ533" s="281">
        <v>0.18412298487102668</v>
      </c>
      <c r="BA533" s="281">
        <v>18.047888412878759</v>
      </c>
      <c r="BB533" s="281">
        <v>2.1646440436542735</v>
      </c>
    </row>
    <row r="534" spans="45:54" ht="16.5">
      <c r="AS534" s="269" t="s">
        <v>154</v>
      </c>
      <c r="AT534" s="270" t="s">
        <v>230</v>
      </c>
      <c r="AU534" s="269">
        <v>3</v>
      </c>
      <c r="AV534" s="280">
        <v>1.4660307039491132E-2</v>
      </c>
      <c r="AW534" s="280">
        <v>0.32975769899072682</v>
      </c>
      <c r="AX534" s="280">
        <v>0.21048292014437206</v>
      </c>
      <c r="AY534" s="281">
        <v>9.9002222222222223</v>
      </c>
      <c r="AZ534" s="281">
        <v>0.21401564413314519</v>
      </c>
      <c r="BA534" s="281">
        <v>7.0962310496476428</v>
      </c>
      <c r="BB534" s="281">
        <v>2.8411349344885233</v>
      </c>
    </row>
    <row r="535" spans="45:54" ht="16.5">
      <c r="AS535" s="269" t="s">
        <v>154</v>
      </c>
      <c r="AT535" s="270" t="s">
        <v>99</v>
      </c>
      <c r="AU535" s="269">
        <v>3</v>
      </c>
      <c r="AV535" s="280">
        <v>1.8693155110329197E-2</v>
      </c>
      <c r="AW535" s="280">
        <v>0.34833215113495453</v>
      </c>
      <c r="AX535" s="280">
        <v>0.24836398855172462</v>
      </c>
      <c r="AY535" s="281">
        <v>9.1223333333333319</v>
      </c>
      <c r="AZ535" s="281">
        <v>0.20462532527433541</v>
      </c>
      <c r="BA535" s="281">
        <v>24.030686636904765</v>
      </c>
      <c r="BB535" s="281">
        <v>2.4879697695456042</v>
      </c>
    </row>
    <row r="536" spans="45:54" ht="16.5">
      <c r="AS536" s="269" t="s">
        <v>154</v>
      </c>
      <c r="AT536" s="327" t="s">
        <v>100</v>
      </c>
      <c r="AU536" s="269">
        <v>3</v>
      </c>
      <c r="AV536" s="280">
        <v>1.6784939575494415E-2</v>
      </c>
      <c r="AW536" s="280">
        <v>0.34524234161731504</v>
      </c>
      <c r="AX536" s="280">
        <v>0.20601243788308965</v>
      </c>
      <c r="AY536" s="281">
        <v>9.6319512195121959</v>
      </c>
      <c r="AZ536" s="281">
        <v>0.18176369395817604</v>
      </c>
      <c r="BA536" s="281">
        <v>10.943043799033568</v>
      </c>
      <c r="BB536" s="281">
        <v>2.231254265797932</v>
      </c>
    </row>
    <row r="537" spans="45:54" ht="16.5">
      <c r="AS537" s="269" t="s">
        <v>140</v>
      </c>
      <c r="AT537" s="270" t="s">
        <v>231</v>
      </c>
      <c r="AU537" s="269">
        <v>3</v>
      </c>
      <c r="AV537" s="280">
        <v>1.4988442543281411E-2</v>
      </c>
      <c r="AW537" s="280">
        <v>0.3515158893841715</v>
      </c>
      <c r="AX537" s="280">
        <v>0.23655387913792322</v>
      </c>
      <c r="AY537" s="281">
        <v>10.646714285714284</v>
      </c>
      <c r="AZ537" s="281">
        <v>6.5846591270124766E-2</v>
      </c>
      <c r="BA537" s="281">
        <v>7.1641091301895745</v>
      </c>
      <c r="BB537" s="281">
        <v>3.1234955769821888</v>
      </c>
    </row>
    <row r="538" spans="45:54" ht="16.5">
      <c r="AS538" s="269" t="s">
        <v>140</v>
      </c>
      <c r="AT538" s="270" t="s">
        <v>232</v>
      </c>
      <c r="AU538" s="269">
        <v>3</v>
      </c>
      <c r="AV538" s="280">
        <v>2.1241927298067124E-2</v>
      </c>
      <c r="AW538" s="280">
        <v>0.3365055860526926</v>
      </c>
      <c r="AX538" s="280">
        <v>0.20174102852747963</v>
      </c>
      <c r="AY538" s="281">
        <v>8.3306874999999998</v>
      </c>
      <c r="AZ538" s="281">
        <v>5.9733822106438898E-2</v>
      </c>
      <c r="BA538" s="281">
        <v>2.1305063217963207</v>
      </c>
      <c r="BB538" s="281">
        <v>2.7654485068127443</v>
      </c>
    </row>
    <row r="539" spans="45:54" ht="16.5">
      <c r="AS539" s="269" t="s">
        <v>140</v>
      </c>
      <c r="AT539" s="270" t="s">
        <v>233</v>
      </c>
      <c r="AU539" s="269">
        <v>3</v>
      </c>
      <c r="AV539" s="280">
        <v>1.2394288958105619E-2</v>
      </c>
      <c r="AW539" s="280">
        <v>0.36211561337617099</v>
      </c>
      <c r="AX539" s="280">
        <v>0.19743692447792907</v>
      </c>
      <c r="AY539" s="281">
        <v>6.2206250000000001</v>
      </c>
      <c r="AZ539" s="281">
        <v>6.4829067305181105E-3</v>
      </c>
      <c r="BA539" s="281">
        <v>1.7341775504135946</v>
      </c>
      <c r="BB539" s="281">
        <v>1.8043293926692092</v>
      </c>
    </row>
    <row r="540" spans="45:54" ht="16.5">
      <c r="AS540" s="269" t="s">
        <v>140</v>
      </c>
      <c r="AT540" s="270" t="s">
        <v>234</v>
      </c>
      <c r="AU540" s="269">
        <v>3</v>
      </c>
      <c r="AV540" s="280">
        <v>1.3620960721042573E-2</v>
      </c>
      <c r="AW540" s="280">
        <v>0.3634076710754558</v>
      </c>
      <c r="AX540" s="280">
        <v>0.21342447608090562</v>
      </c>
      <c r="AY540" s="281">
        <v>7.4175000000000004</v>
      </c>
      <c r="AZ540" s="281">
        <v>0.10933630946767706</v>
      </c>
      <c r="BA540" s="281">
        <v>1.8860513383174293</v>
      </c>
      <c r="BB540" s="281">
        <v>2.6699028134261531</v>
      </c>
    </row>
    <row r="541" spans="45:54" ht="16.5">
      <c r="AS541" s="269" t="s">
        <v>140</v>
      </c>
      <c r="AT541" s="270" t="s">
        <v>235</v>
      </c>
      <c r="AU541" s="269">
        <v>3</v>
      </c>
      <c r="AV541" s="280">
        <v>3.070325394718126E-2</v>
      </c>
      <c r="AW541" s="280">
        <v>0.34885250975702914</v>
      </c>
      <c r="AX541" s="280">
        <v>0.14275032624995157</v>
      </c>
      <c r="AY541" s="281">
        <v>5.0085714285714289</v>
      </c>
      <c r="AZ541" s="281">
        <v>8.5735931681652597E-2</v>
      </c>
      <c r="BA541" s="281">
        <v>2.1697785787125925</v>
      </c>
      <c r="BB541" s="281">
        <v>2.5857807818306151</v>
      </c>
    </row>
    <row r="542" spans="45:54" ht="16.5">
      <c r="AS542" s="269" t="s">
        <v>140</v>
      </c>
      <c r="AT542" s="270" t="s">
        <v>236</v>
      </c>
      <c r="AU542" s="269">
        <v>3</v>
      </c>
      <c r="AV542" s="280">
        <v>1.660223260727824E-2</v>
      </c>
      <c r="AW542" s="280">
        <v>0.35073251535171424</v>
      </c>
      <c r="AX542" s="280">
        <v>0.1354377301133767</v>
      </c>
      <c r="AY542" s="281">
        <v>9.6253999999999991</v>
      </c>
      <c r="AZ542" s="281">
        <v>5.1448330527398556E-2</v>
      </c>
      <c r="BA542" s="281">
        <v>3.8586247895548915</v>
      </c>
      <c r="BB542" s="281">
        <v>3.1059112975788152</v>
      </c>
    </row>
    <row r="543" spans="45:54" ht="16.5">
      <c r="AS543" s="269" t="s">
        <v>140</v>
      </c>
      <c r="AT543" s="327" t="s">
        <v>100</v>
      </c>
      <c r="AU543" s="269">
        <v>3</v>
      </c>
      <c r="AV543" s="280">
        <v>1.9099924517087332E-2</v>
      </c>
      <c r="AW543" s="280">
        <v>0.34857479322282514</v>
      </c>
      <c r="AX543" s="280">
        <v>0.19120344627017691</v>
      </c>
      <c r="AY543" s="281">
        <v>7.881702127659576</v>
      </c>
      <c r="AZ543" s="281">
        <v>5.9951915877620318E-2</v>
      </c>
      <c r="BA543" s="281">
        <v>2.9827277187433658</v>
      </c>
      <c r="BB543" s="281">
        <v>2.6013057555063552</v>
      </c>
    </row>
    <row r="544" spans="45:54" ht="16.5">
      <c r="AS544" s="269" t="s">
        <v>159</v>
      </c>
      <c r="AT544" s="270" t="s">
        <v>237</v>
      </c>
      <c r="AU544" s="269">
        <v>3</v>
      </c>
      <c r="AV544" s="280">
        <v>1.3236552633000047E-2</v>
      </c>
      <c r="AW544" s="280">
        <v>0.33921305600966234</v>
      </c>
      <c r="AX544" s="280">
        <v>0.197660398462917</v>
      </c>
      <c r="AY544" s="281">
        <v>11.025499999999999</v>
      </c>
      <c r="AZ544" s="281">
        <v>0.11651402077106725</v>
      </c>
      <c r="BA544" s="281">
        <v>16.514922815099016</v>
      </c>
      <c r="BB544" s="281">
        <v>2.6719627410880813</v>
      </c>
    </row>
    <row r="545" spans="45:54" ht="16.5">
      <c r="AS545" s="269" t="s">
        <v>159</v>
      </c>
      <c r="AT545" s="270" t="s">
        <v>238</v>
      </c>
      <c r="AU545" s="269">
        <v>3</v>
      </c>
      <c r="AV545" s="280">
        <v>1.2510915450366308E-2</v>
      </c>
      <c r="AW545" s="280">
        <v>0.28726886036765037</v>
      </c>
      <c r="AX545" s="280">
        <v>0.12476254594126777</v>
      </c>
      <c r="AY545" s="281">
        <v>5.9772500000000006</v>
      </c>
      <c r="AZ545" s="281">
        <v>2.6634273302496934E-2</v>
      </c>
      <c r="BA545" s="281">
        <v>2.1802055146186774</v>
      </c>
      <c r="BB545" s="281">
        <v>2.7139624996695568</v>
      </c>
    </row>
    <row r="546" spans="45:54" ht="16.5">
      <c r="AS546" s="269" t="s">
        <v>159</v>
      </c>
      <c r="AT546" s="270" t="s">
        <v>239</v>
      </c>
      <c r="AU546" s="269">
        <v>3</v>
      </c>
      <c r="AV546" s="280">
        <v>1.175665835458512E-2</v>
      </c>
      <c r="AW546" s="280">
        <v>0.31959663310419983</v>
      </c>
      <c r="AX546" s="280">
        <v>0.19269979235877796</v>
      </c>
      <c r="AY546" s="281">
        <v>10.331705882352944</v>
      </c>
      <c r="AZ546" s="281">
        <v>0.31643062418163942</v>
      </c>
      <c r="BA546" s="281">
        <v>17.685058500180837</v>
      </c>
      <c r="BB546" s="281">
        <v>1.9666856906557131</v>
      </c>
    </row>
    <row r="547" spans="45:54" ht="16.5">
      <c r="AS547" s="269" t="s">
        <v>159</v>
      </c>
      <c r="AT547" s="270" t="s">
        <v>240</v>
      </c>
      <c r="AU547" s="269">
        <v>3</v>
      </c>
      <c r="AV547" s="280">
        <v>1.0448015885142641E-2</v>
      </c>
      <c r="AW547" s="280">
        <v>0.35340313536942725</v>
      </c>
      <c r="AX547" s="280">
        <v>0.20001700877840622</v>
      </c>
      <c r="AY547" s="281">
        <v>9.5028095238095247</v>
      </c>
      <c r="AZ547" s="281">
        <v>0.41601622355526657</v>
      </c>
      <c r="BA547" s="281">
        <v>11.238423880935439</v>
      </c>
      <c r="BB547" s="281">
        <v>2.6182152221160551</v>
      </c>
    </row>
    <row r="548" spans="45:54" ht="16.5">
      <c r="AS548" s="269" t="s">
        <v>159</v>
      </c>
      <c r="AT548" s="270" t="s">
        <v>241</v>
      </c>
      <c r="AU548" s="269">
        <v>3</v>
      </c>
      <c r="AV548" s="280">
        <v>7.8532731100192949E-3</v>
      </c>
      <c r="AW548" s="280">
        <v>0.37622316514295329</v>
      </c>
      <c r="AX548" s="280">
        <v>0.2136450003241584</v>
      </c>
      <c r="AY548" s="281">
        <v>12.698000000000002</v>
      </c>
      <c r="AZ548" s="281">
        <v>0.12477145044530077</v>
      </c>
      <c r="BA548" s="281">
        <v>15.841576974819443</v>
      </c>
      <c r="BB548" s="281">
        <v>2.0343092396707276</v>
      </c>
    </row>
    <row r="549" spans="45:54" ht="16.5">
      <c r="AS549" s="269" t="s">
        <v>159</v>
      </c>
      <c r="AT549" s="270" t="s">
        <v>99</v>
      </c>
      <c r="AU549" s="269">
        <v>3</v>
      </c>
      <c r="AV549" s="280">
        <v>1.4117573964219334E-2</v>
      </c>
      <c r="AW549" s="280">
        <v>0.33863949774597107</v>
      </c>
      <c r="AX549" s="280">
        <v>0.22192265556163962</v>
      </c>
      <c r="AY549" s="281">
        <v>10.678749999999999</v>
      </c>
      <c r="AZ549" s="281">
        <v>7.3214952348048271E-2</v>
      </c>
      <c r="BA549" s="281">
        <v>16.884181510930464</v>
      </c>
      <c r="BB549" s="281">
        <v>2.5960876335285237</v>
      </c>
    </row>
    <row r="550" spans="45:54" ht="16.5">
      <c r="AS550" s="269" t="s">
        <v>159</v>
      </c>
      <c r="AT550" s="327" t="s">
        <v>100</v>
      </c>
      <c r="AU550" s="269">
        <v>3</v>
      </c>
      <c r="AV550" s="280">
        <v>1.0139917525206805E-2</v>
      </c>
      <c r="AW550" s="280">
        <v>0.35065960997795548</v>
      </c>
      <c r="AX550" s="280">
        <v>0.20038441429517043</v>
      </c>
      <c r="AY550" s="281">
        <v>10.78805128205128</v>
      </c>
      <c r="AZ550" s="281">
        <v>0.23571587004457614</v>
      </c>
      <c r="BA550" s="281">
        <v>14.384052445385137</v>
      </c>
      <c r="BB550" s="281">
        <v>2.231589498754087</v>
      </c>
    </row>
    <row r="551" spans="45:54" ht="16.5">
      <c r="AS551" s="269" t="s">
        <v>160</v>
      </c>
      <c r="AT551" s="270" t="s">
        <v>242</v>
      </c>
      <c r="AU551" s="269">
        <v>3</v>
      </c>
      <c r="AV551" s="280">
        <v>2.342389448090668E-2</v>
      </c>
      <c r="AW551" s="280">
        <v>0.39529217513362624</v>
      </c>
      <c r="AX551" s="280">
        <v>0.13771150004562063</v>
      </c>
      <c r="AY551" s="281">
        <v>6.6493333333333329</v>
      </c>
      <c r="AZ551" s="281">
        <v>0.13902450930012178</v>
      </c>
      <c r="BA551" s="281">
        <v>3.8592173970533805</v>
      </c>
      <c r="BB551" s="281">
        <v>2.546770612726617</v>
      </c>
    </row>
    <row r="552" spans="45:54" ht="16.5">
      <c r="AS552" s="269" t="s">
        <v>160</v>
      </c>
      <c r="AT552" s="270" t="s">
        <v>243</v>
      </c>
      <c r="AU552" s="269">
        <v>3</v>
      </c>
      <c r="AV552" s="280">
        <v>3.9809433855781999E-2</v>
      </c>
      <c r="AW552" s="280">
        <v>0.38226738917783654</v>
      </c>
      <c r="AX552" s="280">
        <v>0.15056910966998494</v>
      </c>
      <c r="AY552" s="281">
        <v>7.8765000000000001</v>
      </c>
      <c r="AZ552" s="281">
        <v>0.4097915115435049</v>
      </c>
      <c r="BA552" s="281">
        <v>8.3187676843331495</v>
      </c>
      <c r="BB552" s="281">
        <v>2.3461520764828356</v>
      </c>
    </row>
    <row r="553" spans="45:54" ht="16.5">
      <c r="AS553" s="269" t="s">
        <v>160</v>
      </c>
      <c r="AT553" s="270" t="s">
        <v>244</v>
      </c>
      <c r="AU553" s="269">
        <v>3</v>
      </c>
      <c r="AV553" s="280">
        <v>2.7675681236078251E-2</v>
      </c>
      <c r="AW553" s="280">
        <v>0.43101448835551687</v>
      </c>
      <c r="AX553" s="280">
        <v>0.19302854304765102</v>
      </c>
      <c r="AY553" s="281">
        <v>8.6558750000000018</v>
      </c>
      <c r="AZ553" s="281">
        <v>13.129817510073796</v>
      </c>
      <c r="BA553" s="281">
        <v>37.139349015978958</v>
      </c>
      <c r="BB553" s="281">
        <v>2.0352600585993192</v>
      </c>
    </row>
    <row r="554" spans="45:54" ht="16.5">
      <c r="AS554" s="269" t="s">
        <v>160</v>
      </c>
      <c r="AT554" s="270" t="s">
        <v>245</v>
      </c>
      <c r="AU554" s="269">
        <v>3</v>
      </c>
      <c r="AV554" s="280">
        <v>2.564286280850387E-2</v>
      </c>
      <c r="AW554" s="280">
        <v>0.4037065830570416</v>
      </c>
      <c r="AX554" s="280">
        <v>0.20688517609702795</v>
      </c>
      <c r="AY554" s="281">
        <v>9.1575000000000006</v>
      </c>
      <c r="AZ554" s="281">
        <v>0.49216113181182064</v>
      </c>
      <c r="BA554" s="281">
        <v>10.282133547229249</v>
      </c>
      <c r="BB554" s="281">
        <v>2.3131803963145932</v>
      </c>
    </row>
    <row r="555" spans="45:54" ht="16.5">
      <c r="AS555" s="269" t="s">
        <v>160</v>
      </c>
      <c r="AT555" s="327" t="s">
        <v>100</v>
      </c>
      <c r="AU555" s="269">
        <v>3</v>
      </c>
      <c r="AV555" s="280">
        <v>2.7301362989368055E-2</v>
      </c>
      <c r="AW555" s="280">
        <v>0.4072347751438824</v>
      </c>
      <c r="AX555" s="280">
        <v>0.180841815020473</v>
      </c>
      <c r="AY555" s="281">
        <v>8.1965757575757543</v>
      </c>
      <c r="AZ555" s="281">
        <v>4.0281812795992868</v>
      </c>
      <c r="BA555" s="281">
        <v>16.279633695663232</v>
      </c>
      <c r="BB555" s="281">
        <v>2.2763054573670836</v>
      </c>
    </row>
    <row r="556" spans="45:54" ht="16.5">
      <c r="AS556" s="269" t="s">
        <v>158</v>
      </c>
      <c r="AT556" s="270" t="s">
        <v>246</v>
      </c>
      <c r="AU556" s="269">
        <v>3</v>
      </c>
      <c r="AV556" s="280">
        <v>9.0119969368227248E-3</v>
      </c>
      <c r="AW556" s="280">
        <v>0.33650562276914364</v>
      </c>
      <c r="AX556" s="280">
        <v>0.18625614419151568</v>
      </c>
      <c r="AY556" s="281">
        <v>7.5276153846153857</v>
      </c>
      <c r="AZ556" s="281">
        <v>3.8638709780418154E-2</v>
      </c>
      <c r="BA556" s="281">
        <v>2.040826398402086</v>
      </c>
      <c r="BB556" s="281">
        <v>2.9448942389426911</v>
      </c>
    </row>
    <row r="557" spans="45:54" ht="16.5">
      <c r="AS557" s="269" t="s">
        <v>158</v>
      </c>
      <c r="AT557" s="270" t="s">
        <v>247</v>
      </c>
      <c r="AU557" s="269">
        <v>3</v>
      </c>
      <c r="AV557" s="280">
        <v>1.3550512665623802E-2</v>
      </c>
      <c r="AW557" s="280">
        <v>0.36175473585726436</v>
      </c>
      <c r="AX557" s="280">
        <v>0.11082701380460547</v>
      </c>
      <c r="AY557" s="281">
        <v>5.430428571428572</v>
      </c>
      <c r="AZ557" s="281">
        <v>5.6710765666933846E-3</v>
      </c>
      <c r="BA557" s="281">
        <v>2.5845931452705098</v>
      </c>
      <c r="BB557" s="281">
        <v>2.727466723525831</v>
      </c>
    </row>
    <row r="558" spans="45:54" ht="16.5">
      <c r="AS558" s="269" t="s">
        <v>158</v>
      </c>
      <c r="AT558" s="270" t="s">
        <v>248</v>
      </c>
      <c r="AU558" s="269">
        <v>3</v>
      </c>
      <c r="AV558" s="280">
        <v>1.9917478135119807E-2</v>
      </c>
      <c r="AW558" s="280">
        <v>0.29978126186873516</v>
      </c>
      <c r="AX558" s="280">
        <v>0.13082649662367121</v>
      </c>
      <c r="AY558" s="281">
        <v>8.3734285714285708</v>
      </c>
      <c r="AZ558" s="281">
        <v>4.6250234488688854E-2</v>
      </c>
      <c r="BA558" s="281">
        <v>2.8274310017418456</v>
      </c>
      <c r="BB558" s="281">
        <v>2.2181761178435995</v>
      </c>
    </row>
    <row r="559" spans="45:54" ht="16.5">
      <c r="AS559" s="269" t="s">
        <v>158</v>
      </c>
      <c r="AT559" s="270" t="s">
        <v>249</v>
      </c>
      <c r="AU559" s="269">
        <v>3</v>
      </c>
      <c r="AV559" s="280">
        <v>2.7665407538323999E-2</v>
      </c>
      <c r="AW559" s="280">
        <v>0.43946729300808041</v>
      </c>
      <c r="AX559" s="280">
        <v>0.1948183051356891</v>
      </c>
      <c r="AY559" s="281">
        <v>11.080444444444446</v>
      </c>
      <c r="AZ559" s="281">
        <v>0.23989543035576413</v>
      </c>
      <c r="BA559" s="281">
        <v>6.001255040028874</v>
      </c>
      <c r="BB559" s="281">
        <v>2.4600610032371084</v>
      </c>
    </row>
    <row r="560" spans="45:54" ht="16.5">
      <c r="AS560" s="269" t="s">
        <v>158</v>
      </c>
      <c r="AT560" s="270" t="s">
        <v>250</v>
      </c>
      <c r="AU560" s="269">
        <v>3</v>
      </c>
      <c r="AV560" s="280">
        <v>3.6725955407373244E-2</v>
      </c>
      <c r="AW560" s="280">
        <v>0.37090071574136929</v>
      </c>
      <c r="AX560" s="280">
        <v>0.42336265721926025</v>
      </c>
      <c r="AY560" s="281">
        <v>8.2249999999999996</v>
      </c>
      <c r="AZ560" s="281">
        <v>0.39095151545418733</v>
      </c>
      <c r="BA560" s="281">
        <v>0.24592111455989202</v>
      </c>
      <c r="BB560" s="281">
        <v>3.7592638465529959</v>
      </c>
    </row>
    <row r="561" spans="45:54" ht="16.5">
      <c r="AS561" s="269" t="s">
        <v>158</v>
      </c>
      <c r="AT561" s="270" t="s">
        <v>251</v>
      </c>
      <c r="AU561" s="269">
        <v>3</v>
      </c>
      <c r="AV561" s="280">
        <v>4.1466156164216381E-2</v>
      </c>
      <c r="AW561" s="280">
        <v>0.3185595169044434</v>
      </c>
      <c r="AX561" s="280">
        <v>0.19671372191053857</v>
      </c>
      <c r="AY561" s="281">
        <v>6.5139999999999993</v>
      </c>
      <c r="AZ561" s="281">
        <v>0</v>
      </c>
      <c r="BA561" s="281">
        <v>8.2802752711180183</v>
      </c>
      <c r="BB561" s="281">
        <v>2.8798413612264246</v>
      </c>
    </row>
    <row r="562" spans="45:54" ht="16.5">
      <c r="AS562" s="269" t="s">
        <v>158</v>
      </c>
      <c r="AT562" s="327" t="s">
        <v>100</v>
      </c>
      <c r="AU562" s="269">
        <v>3</v>
      </c>
      <c r="AV562" s="280">
        <v>1.7926750665557933E-2</v>
      </c>
      <c r="AW562" s="280">
        <v>0.35759640747470067</v>
      </c>
      <c r="AX562" s="280">
        <v>0.17151826179250623</v>
      </c>
      <c r="AY562" s="281">
        <v>7.7275200000000019</v>
      </c>
      <c r="AZ562" s="281">
        <v>7.9264265056474145E-2</v>
      </c>
      <c r="BA562" s="281">
        <v>2.8991505431261908</v>
      </c>
      <c r="BB562" s="281">
        <v>2.7098643266308571</v>
      </c>
    </row>
    <row r="563" spans="45:54" ht="16.5">
      <c r="AS563" s="269" t="s">
        <v>142</v>
      </c>
      <c r="AT563" s="270" t="s">
        <v>252</v>
      </c>
      <c r="AU563" s="269">
        <v>3</v>
      </c>
      <c r="AV563" s="280">
        <v>2.5360587203914424E-2</v>
      </c>
      <c r="AW563" s="280">
        <v>0.36016221100089862</v>
      </c>
      <c r="AX563" s="280">
        <v>0.16358947216643444</v>
      </c>
      <c r="AY563" s="281">
        <v>15.702476190476188</v>
      </c>
      <c r="AZ563" s="281">
        <v>0.4465769301678576</v>
      </c>
      <c r="BA563" s="281">
        <v>14.918613930882275</v>
      </c>
      <c r="BB563" s="281">
        <v>1.8969835518866793</v>
      </c>
    </row>
    <row r="564" spans="45:54" ht="16.5">
      <c r="AS564" s="269" t="s">
        <v>142</v>
      </c>
      <c r="AT564" s="270" t="s">
        <v>253</v>
      </c>
      <c r="AU564" s="269">
        <v>3</v>
      </c>
      <c r="AV564" s="280">
        <v>2.7551761650032834E-2</v>
      </c>
      <c r="AW564" s="280">
        <v>0.34231034407935163</v>
      </c>
      <c r="AX564" s="280">
        <v>0.1504230652901811</v>
      </c>
      <c r="AY564" s="281">
        <v>12.101857142857142</v>
      </c>
      <c r="AZ564" s="281">
        <v>0.21008495858074472</v>
      </c>
      <c r="BA564" s="281">
        <v>16.745335661342871</v>
      </c>
      <c r="BB564" s="281">
        <v>2.1552256782031685</v>
      </c>
    </row>
    <row r="565" spans="45:54" ht="16.5">
      <c r="AS565" s="269" t="s">
        <v>142</v>
      </c>
      <c r="AT565" s="270" t="s">
        <v>254</v>
      </c>
      <c r="AU565" s="269">
        <v>3</v>
      </c>
      <c r="AV565" s="280">
        <v>2.944990631187101E-2</v>
      </c>
      <c r="AW565" s="280">
        <v>0.34730042755885332</v>
      </c>
      <c r="AX565" s="280">
        <v>0.15848737981882502</v>
      </c>
      <c r="AY565" s="281">
        <v>14.582111111111111</v>
      </c>
      <c r="AZ565" s="281">
        <v>9.1792772606542421</v>
      </c>
      <c r="BA565" s="281">
        <v>15.578529990060243</v>
      </c>
      <c r="BB565" s="281">
        <v>1.8802002694397855</v>
      </c>
    </row>
    <row r="566" spans="45:54" ht="16.5">
      <c r="AS566" s="269" t="s">
        <v>142</v>
      </c>
      <c r="AT566" s="270" t="s">
        <v>255</v>
      </c>
      <c r="AU566" s="269">
        <v>3</v>
      </c>
      <c r="AV566" s="280">
        <v>3.1445610768589739E-2</v>
      </c>
      <c r="AW566" s="280">
        <v>0.38042467423832782</v>
      </c>
      <c r="AX566" s="280">
        <v>0.14082308818394446</v>
      </c>
      <c r="AY566" s="281">
        <v>13.955750000000002</v>
      </c>
      <c r="AZ566" s="281">
        <v>0.24320829409770953</v>
      </c>
      <c r="BA566" s="281">
        <v>5.7492246364150281</v>
      </c>
      <c r="BB566" s="281">
        <v>2.0582236229012274</v>
      </c>
    </row>
    <row r="567" spans="45:54" ht="16.5">
      <c r="AS567" s="269" t="s">
        <v>142</v>
      </c>
      <c r="AT567" s="270" t="s">
        <v>256</v>
      </c>
      <c r="AU567" s="269">
        <v>3</v>
      </c>
      <c r="AV567" s="280">
        <v>3.4082064676305181E-2</v>
      </c>
      <c r="AW567" s="280">
        <v>0.37036583810917778</v>
      </c>
      <c r="AX567" s="280">
        <v>0.17105645733469438</v>
      </c>
      <c r="AY567" s="281">
        <v>13.775333333333334</v>
      </c>
      <c r="AZ567" s="281">
        <v>0.20555038057492375</v>
      </c>
      <c r="BA567" s="281">
        <v>7.8269730853295192</v>
      </c>
      <c r="BB567" s="281">
        <v>1.8280965359136245</v>
      </c>
    </row>
    <row r="568" spans="45:54" ht="16.5">
      <c r="AS568" s="269" t="s">
        <v>142</v>
      </c>
      <c r="AT568" s="270" t="s">
        <v>99</v>
      </c>
      <c r="AU568" s="269">
        <v>3</v>
      </c>
      <c r="AV568" s="280">
        <v>3.0260705380426502E-2</v>
      </c>
      <c r="AW568" s="280">
        <v>0.39079036874257855</v>
      </c>
      <c r="AX568" s="280">
        <v>0.13509634057787459</v>
      </c>
      <c r="AY568" s="281">
        <v>11.913</v>
      </c>
      <c r="AZ568" s="281">
        <v>1.4263812658100836</v>
      </c>
      <c r="BA568" s="281">
        <v>7.0171400203070782</v>
      </c>
      <c r="BB568" s="281">
        <v>1.7636266219139758</v>
      </c>
    </row>
    <row r="569" spans="45:54" ht="16.5">
      <c r="AS569" s="269" t="s">
        <v>142</v>
      </c>
      <c r="AT569" s="327" t="s">
        <v>100</v>
      </c>
      <c r="AU569" s="269">
        <v>3</v>
      </c>
      <c r="AV569" s="280">
        <v>2.8451837859002217E-2</v>
      </c>
      <c r="AW569" s="280">
        <v>0.3599501103353171</v>
      </c>
      <c r="AX569" s="280">
        <v>0.15610498912018692</v>
      </c>
      <c r="AY569" s="281">
        <v>14.130687499999997</v>
      </c>
      <c r="AZ569" s="281">
        <v>1.3300765833897565</v>
      </c>
      <c r="BA569" s="281">
        <v>13.218932952476091</v>
      </c>
      <c r="BB569" s="281">
        <v>1.972074657478857</v>
      </c>
    </row>
    <row r="570" spans="45:54" ht="16.5">
      <c r="AS570" s="269" t="s">
        <v>139</v>
      </c>
      <c r="AT570" s="270" t="s">
        <v>257</v>
      </c>
      <c r="AU570" s="269">
        <v>3</v>
      </c>
      <c r="AV570" s="280">
        <v>1.8112159171587254E-2</v>
      </c>
      <c r="AW570" s="280">
        <v>0.31897217793242771</v>
      </c>
      <c r="AX570" s="280">
        <v>0.17136730617633</v>
      </c>
      <c r="AY570" s="281">
        <v>10.246952380952381</v>
      </c>
      <c r="AZ570" s="281">
        <v>4.3439114366623573E-2</v>
      </c>
      <c r="BA570" s="281">
        <v>16.469294495540417</v>
      </c>
      <c r="BB570" s="281">
        <v>2.3895382774271963</v>
      </c>
    </row>
    <row r="571" spans="45:54" ht="16.5">
      <c r="AS571" s="269" t="s">
        <v>139</v>
      </c>
      <c r="AT571" s="270" t="s">
        <v>258</v>
      </c>
      <c r="AU571" s="269">
        <v>3</v>
      </c>
      <c r="AV571" s="280">
        <v>1.7541044141641884E-2</v>
      </c>
      <c r="AW571" s="280">
        <v>0.36526443034866579</v>
      </c>
      <c r="AX571" s="280">
        <v>0.20533129334870179</v>
      </c>
      <c r="AY571" s="281">
        <v>12.580175000000001</v>
      </c>
      <c r="AZ571" s="281">
        <v>0.26214613339254178</v>
      </c>
      <c r="BA571" s="281">
        <v>22.173828826713617</v>
      </c>
      <c r="BB571" s="281">
        <v>1.9711647690327549</v>
      </c>
    </row>
    <row r="572" spans="45:54" ht="16.5">
      <c r="AS572" s="269" t="s">
        <v>139</v>
      </c>
      <c r="AT572" s="327" t="s">
        <v>100</v>
      </c>
      <c r="AU572" s="269">
        <v>3</v>
      </c>
      <c r="AV572" s="280">
        <v>1.7744729756250573E-2</v>
      </c>
      <c r="AW572" s="280">
        <v>0.348754506094135</v>
      </c>
      <c r="AX572" s="280">
        <v>0.19196288360838792</v>
      </c>
      <c r="AY572" s="281">
        <v>11.776934426229511</v>
      </c>
      <c r="AZ572" s="281">
        <v>0.17606186335137766</v>
      </c>
      <c r="BA572" s="281">
        <v>19.928493144251544</v>
      </c>
      <c r="BB572" s="281">
        <v>2.1170612036187832</v>
      </c>
    </row>
    <row r="573" spans="45:54" ht="16.5">
      <c r="AS573" s="269" t="s">
        <v>152</v>
      </c>
      <c r="AT573" s="270" t="s">
        <v>259</v>
      </c>
      <c r="AU573" s="269">
        <v>3</v>
      </c>
      <c r="AV573" s="280">
        <v>2.4783988868476992E-2</v>
      </c>
      <c r="AW573" s="280">
        <v>0.34999501850919645</v>
      </c>
      <c r="AX573" s="280">
        <v>0.16299790493190888</v>
      </c>
      <c r="AY573" s="281">
        <v>12.323705882352945</v>
      </c>
      <c r="AZ573" s="281">
        <v>1.2153554282803871</v>
      </c>
      <c r="BA573" s="281">
        <v>7.2323421418009799</v>
      </c>
      <c r="BB573" s="281">
        <v>2.0337205613900693</v>
      </c>
    </row>
    <row r="574" spans="45:54" ht="16.5">
      <c r="AS574" s="269" t="s">
        <v>152</v>
      </c>
      <c r="AT574" s="270" t="s">
        <v>260</v>
      </c>
      <c r="AU574" s="269">
        <v>3</v>
      </c>
      <c r="AV574" s="280">
        <v>2.764248975915258E-2</v>
      </c>
      <c r="AW574" s="280">
        <v>0.36742180129961599</v>
      </c>
      <c r="AX574" s="280">
        <v>0.14459690741787634</v>
      </c>
      <c r="AY574" s="281">
        <v>12.215571428571426</v>
      </c>
      <c r="AZ574" s="281">
        <v>1.2807062253965338</v>
      </c>
      <c r="BA574" s="281">
        <v>6.7463464297403277</v>
      </c>
      <c r="BB574" s="281">
        <v>1.8686686680637161</v>
      </c>
    </row>
    <row r="575" spans="45:54" ht="16.5">
      <c r="AS575" s="269" t="s">
        <v>152</v>
      </c>
      <c r="AT575" s="270" t="s">
        <v>261</v>
      </c>
      <c r="AU575" s="269">
        <v>3</v>
      </c>
      <c r="AV575" s="280">
        <v>4.0900340243211132E-2</v>
      </c>
      <c r="AW575" s="280">
        <v>0.27968113911407078</v>
      </c>
      <c r="AX575" s="280">
        <v>0.13753129309254131</v>
      </c>
      <c r="AY575" s="281">
        <v>10.824</v>
      </c>
      <c r="AZ575" s="281">
        <v>7.8179797115608518E-2</v>
      </c>
      <c r="BA575" s="281">
        <v>7.6355601849577646</v>
      </c>
      <c r="BB575" s="281">
        <v>2.8886917412604243</v>
      </c>
    </row>
    <row r="576" spans="45:54" ht="16.5">
      <c r="AS576" s="269" t="s">
        <v>152</v>
      </c>
      <c r="AT576" s="270" t="s">
        <v>99</v>
      </c>
      <c r="AU576" s="269">
        <v>3</v>
      </c>
      <c r="AV576" s="280">
        <v>3.4939659002474401E-2</v>
      </c>
      <c r="AW576" s="280">
        <v>0.3757670429509426</v>
      </c>
      <c r="AX576" s="280">
        <v>0.17762897704801778</v>
      </c>
      <c r="AY576" s="281">
        <v>12.189499999999999</v>
      </c>
      <c r="AZ576" s="281">
        <v>0.20456312136048113</v>
      </c>
      <c r="BA576" s="281">
        <v>12.819288938590152</v>
      </c>
      <c r="BB576" s="281">
        <v>2.0711282150864125</v>
      </c>
    </row>
    <row r="577" spans="45:54" ht="16.5">
      <c r="AS577" s="269" t="s">
        <v>152</v>
      </c>
      <c r="AT577" s="327" t="s">
        <v>100</v>
      </c>
      <c r="AU577" s="269">
        <v>3</v>
      </c>
      <c r="AV577" s="280">
        <v>2.7196944261343652E-2</v>
      </c>
      <c r="AW577" s="280">
        <v>0.3487320965097977</v>
      </c>
      <c r="AX577" s="280">
        <v>0.15626423164611455</v>
      </c>
      <c r="AY577" s="281">
        <v>12.089566666666672</v>
      </c>
      <c r="AZ577" s="281">
        <v>1.0802419509912802</v>
      </c>
      <c r="BA577" s="281">
        <v>7.2877777849336951</v>
      </c>
      <c r="BB577" s="281">
        <v>2.061958279251797</v>
      </c>
    </row>
    <row r="578" spans="45:54" ht="16.5">
      <c r="AS578" s="269" t="s">
        <v>145</v>
      </c>
      <c r="AT578" s="270" t="s">
        <v>262</v>
      </c>
      <c r="AU578" s="269">
        <v>3</v>
      </c>
      <c r="AV578" s="280">
        <v>1.4317546987998779E-2</v>
      </c>
      <c r="AW578" s="280">
        <v>0.34106961151876974</v>
      </c>
      <c r="AX578" s="280">
        <v>0.18393910464358224</v>
      </c>
      <c r="AY578" s="281">
        <v>10.242666666666665</v>
      </c>
      <c r="AZ578" s="281">
        <v>0.15417774487473057</v>
      </c>
      <c r="BA578" s="281">
        <v>21.370046441243392</v>
      </c>
      <c r="BB578" s="281">
        <v>2.0429017254933344</v>
      </c>
    </row>
    <row r="579" spans="45:54" ht="16.5">
      <c r="AS579" s="269" t="s">
        <v>145</v>
      </c>
      <c r="AT579" s="270" t="s">
        <v>263</v>
      </c>
      <c r="AU579" s="269">
        <v>3</v>
      </c>
      <c r="AV579" s="280">
        <v>1.7102536200663293E-2</v>
      </c>
      <c r="AW579" s="280">
        <v>0.35621501768667413</v>
      </c>
      <c r="AX579" s="280">
        <v>0.19298356754179896</v>
      </c>
      <c r="AY579" s="281">
        <v>7.269857142857143</v>
      </c>
      <c r="AZ579" s="281">
        <v>0.53836006295793359</v>
      </c>
      <c r="BA579" s="281">
        <v>4.640151018827904</v>
      </c>
      <c r="BB579" s="281">
        <v>2.1897888493262587</v>
      </c>
    </row>
    <row r="580" spans="45:54" ht="16.5">
      <c r="AS580" s="269" t="s">
        <v>145</v>
      </c>
      <c r="AT580" s="270" t="s">
        <v>264</v>
      </c>
      <c r="AU580" s="269">
        <v>3</v>
      </c>
      <c r="AV580" s="280">
        <v>1.2974435697968056E-2</v>
      </c>
      <c r="AW580" s="280">
        <v>0.36964328687809334</v>
      </c>
      <c r="AX580" s="280">
        <v>0.15373557063373083</v>
      </c>
      <c r="AY580" s="281">
        <v>8.0888888888888886</v>
      </c>
      <c r="AZ580" s="281">
        <v>9.4708159559461685E-2</v>
      </c>
      <c r="BA580" s="281">
        <v>7.0370365068018623</v>
      </c>
      <c r="BB580" s="281">
        <v>2.1690259665590954</v>
      </c>
    </row>
    <row r="581" spans="45:54" ht="16.5">
      <c r="AS581" s="269" t="s">
        <v>145</v>
      </c>
      <c r="AT581" s="270" t="s">
        <v>265</v>
      </c>
      <c r="AU581" s="269">
        <v>3</v>
      </c>
      <c r="AV581" s="280">
        <v>1.5012798543140422E-2</v>
      </c>
      <c r="AW581" s="280">
        <v>0.31389939830602337</v>
      </c>
      <c r="AX581" s="280">
        <v>0.24917187546333697</v>
      </c>
      <c r="AY581" s="281">
        <v>4.6295000000000002</v>
      </c>
      <c r="AZ581" s="281">
        <v>6.4835190821739289E-2</v>
      </c>
      <c r="BA581" s="281">
        <v>2.0883756201528656</v>
      </c>
      <c r="BB581" s="281">
        <v>2.6943900832716632</v>
      </c>
    </row>
    <row r="582" spans="45:54" ht="16.5">
      <c r="AS582" s="269" t="s">
        <v>145</v>
      </c>
      <c r="AT582" s="270" t="s">
        <v>99</v>
      </c>
      <c r="AU582" s="269">
        <v>3</v>
      </c>
      <c r="AV582" s="280">
        <v>2.2358532186699573E-2</v>
      </c>
      <c r="AW582" s="280">
        <v>0.37061189141603257</v>
      </c>
      <c r="AX582" s="280">
        <v>0.17113540066132649</v>
      </c>
      <c r="AY582" s="281">
        <v>10.530999999999999</v>
      </c>
      <c r="AZ582" s="281">
        <v>0.52942119307448254</v>
      </c>
      <c r="BA582" s="281">
        <v>22.169512459993957</v>
      </c>
      <c r="BB582" s="281">
        <v>2.4274889532113524</v>
      </c>
    </row>
    <row r="583" spans="45:54" ht="16.5">
      <c r="AS583" s="269" t="s">
        <v>145</v>
      </c>
      <c r="AT583" s="327" t="s">
        <v>100</v>
      </c>
      <c r="AU583" s="269">
        <v>3</v>
      </c>
      <c r="AV583" s="280">
        <v>1.4764748193290626E-2</v>
      </c>
      <c r="AW583" s="280">
        <v>0.34611809803620375</v>
      </c>
      <c r="AX583" s="280">
        <v>0.1867004801819527</v>
      </c>
      <c r="AY583" s="281">
        <v>8.6954468085106367</v>
      </c>
      <c r="AZ583" s="281">
        <v>0.19410174290195237</v>
      </c>
      <c r="BA583" s="281">
        <v>14.850053156485631</v>
      </c>
      <c r="BB583" s="281">
        <v>2.1462944234732237</v>
      </c>
    </row>
    <row r="584" spans="45:54" ht="16.5">
      <c r="AS584" s="269" t="s">
        <v>138</v>
      </c>
      <c r="AT584" s="270" t="s">
        <v>266</v>
      </c>
      <c r="AU584" s="269">
        <v>3</v>
      </c>
      <c r="AV584" s="280">
        <v>1.2918672310405386E-2</v>
      </c>
      <c r="AW584" s="280">
        <v>0.34301153961115616</v>
      </c>
      <c r="AX584" s="280">
        <v>0.15926817527741699</v>
      </c>
      <c r="AY584" s="281">
        <v>9.9712727272727264</v>
      </c>
      <c r="AZ584" s="281">
        <v>0.17321032669728731</v>
      </c>
      <c r="BA584" s="281">
        <v>12.568414346064248</v>
      </c>
      <c r="BB584" s="281">
        <v>2.4341176744252713</v>
      </c>
    </row>
    <row r="585" spans="45:54" ht="16.5">
      <c r="AS585" s="269" t="s">
        <v>138</v>
      </c>
      <c r="AT585" s="270" t="s">
        <v>267</v>
      </c>
      <c r="AU585" s="269">
        <v>3</v>
      </c>
      <c r="AV585" s="280">
        <v>1.6600096012647628E-2</v>
      </c>
      <c r="AW585" s="280">
        <v>0.31830639941595956</v>
      </c>
      <c r="AX585" s="280">
        <v>0.15950967487527995</v>
      </c>
      <c r="AY585" s="281">
        <v>8.0496999999999996</v>
      </c>
      <c r="AZ585" s="281">
        <v>0.59657464608526456</v>
      </c>
      <c r="BA585" s="281">
        <v>5.1872377028406689</v>
      </c>
      <c r="BB585" s="281">
        <v>2.5211471376121599</v>
      </c>
    </row>
    <row r="586" spans="45:54" ht="16.5">
      <c r="AS586" s="269" t="s">
        <v>138</v>
      </c>
      <c r="AT586" s="270" t="s">
        <v>268</v>
      </c>
      <c r="AU586" s="269">
        <v>3</v>
      </c>
      <c r="AV586" s="280">
        <v>2.3880494932812368E-2</v>
      </c>
      <c r="AW586" s="280">
        <v>0.32892495694771634</v>
      </c>
      <c r="AX586" s="280">
        <v>0.188247670547598</v>
      </c>
      <c r="AY586" s="281">
        <v>8.0080909090909085</v>
      </c>
      <c r="AZ586" s="281">
        <v>7.8764715710292046E-2</v>
      </c>
      <c r="BA586" s="281">
        <v>9.6899353827399768</v>
      </c>
      <c r="BB586" s="281">
        <v>2.9998353345223903</v>
      </c>
    </row>
    <row r="587" spans="45:54" ht="16.5">
      <c r="AS587" s="269" t="s">
        <v>138</v>
      </c>
      <c r="AT587" s="270" t="s">
        <v>269</v>
      </c>
      <c r="AU587" s="269">
        <v>3</v>
      </c>
      <c r="AV587" s="280">
        <v>2.0957461192374516E-2</v>
      </c>
      <c r="AW587" s="280">
        <v>0.36005149327874569</v>
      </c>
      <c r="AX587" s="280">
        <v>0.16201531116984844</v>
      </c>
      <c r="AY587" s="281">
        <v>8.5483750000000001</v>
      </c>
      <c r="AZ587" s="281">
        <v>0.15473514923063653</v>
      </c>
      <c r="BA587" s="281">
        <v>10.215056491012676</v>
      </c>
      <c r="BB587" s="281">
        <v>2.7926101825834442</v>
      </c>
    </row>
    <row r="588" spans="45:54" ht="16.5">
      <c r="AS588" s="269" t="s">
        <v>138</v>
      </c>
      <c r="AT588" s="327" t="s">
        <v>100</v>
      </c>
      <c r="AU588" s="269">
        <v>3</v>
      </c>
      <c r="AV588" s="280">
        <v>1.729014768021573E-2</v>
      </c>
      <c r="AW588" s="280">
        <v>0.33839717272489483</v>
      </c>
      <c r="AX588" s="280">
        <v>0.16574137742059933</v>
      </c>
      <c r="AY588" s="281">
        <v>8.9478627450980408</v>
      </c>
      <c r="AZ588" s="281">
        <v>0.22860343394082336</v>
      </c>
      <c r="BA588" s="281">
        <v>10.254496893916933</v>
      </c>
      <c r="BB588" s="281">
        <v>2.603652839707054</v>
      </c>
    </row>
    <row r="589" spans="45:54" ht="16.5">
      <c r="AS589" s="269" t="s">
        <v>147</v>
      </c>
      <c r="AT589" s="270" t="s">
        <v>270</v>
      </c>
      <c r="AU589" s="269">
        <v>3</v>
      </c>
      <c r="AV589" s="280">
        <v>3.1436470883342678E-2</v>
      </c>
      <c r="AW589" s="280">
        <v>0.38337354496045806</v>
      </c>
      <c r="AX589" s="280">
        <v>0.18532370457087427</v>
      </c>
      <c r="AY589" s="281">
        <v>13.664785714285713</v>
      </c>
      <c r="AZ589" s="281">
        <v>9.323501838204809E-2</v>
      </c>
      <c r="BA589" s="281">
        <v>19.424981124876215</v>
      </c>
      <c r="BB589" s="281">
        <v>2.2077074312909657</v>
      </c>
    </row>
    <row r="590" spans="45:54" ht="16.5">
      <c r="AS590" s="269" t="s">
        <v>147</v>
      </c>
      <c r="AT590" s="270" t="s">
        <v>271</v>
      </c>
      <c r="AU590" s="269">
        <v>3</v>
      </c>
      <c r="AV590" s="280">
        <v>1.469863264769744E-2</v>
      </c>
      <c r="AW590" s="280">
        <v>0.25690886735717139</v>
      </c>
      <c r="AX590" s="280">
        <v>0.11289963648173131</v>
      </c>
      <c r="AY590" s="281">
        <v>17.441299999999998</v>
      </c>
      <c r="AZ590" s="281">
        <v>2.3417762810223133E-2</v>
      </c>
      <c r="BA590" s="281">
        <v>3.0816041209156588</v>
      </c>
      <c r="BB590" s="281">
        <v>3.126053771703337</v>
      </c>
    </row>
    <row r="591" spans="45:54" ht="16.5">
      <c r="AS591" s="269" t="s">
        <v>147</v>
      </c>
      <c r="AT591" s="270" t="s">
        <v>272</v>
      </c>
      <c r="AU591" s="269">
        <v>3</v>
      </c>
      <c r="AV591" s="280">
        <v>2.1462243359483549E-2</v>
      </c>
      <c r="AW591" s="280">
        <v>0.42181304398860325</v>
      </c>
      <c r="AX591" s="280">
        <v>0.18145361314611849</v>
      </c>
      <c r="AY591" s="281">
        <v>14.807399999999998</v>
      </c>
      <c r="AZ591" s="281">
        <v>9.6258366104691892E-2</v>
      </c>
      <c r="BA591" s="281">
        <v>20.870923543904976</v>
      </c>
      <c r="BB591" s="281">
        <v>2.0053094282053556</v>
      </c>
    </row>
    <row r="592" spans="45:54" ht="16.5">
      <c r="AS592" s="269" t="s">
        <v>147</v>
      </c>
      <c r="AT592" s="270" t="s">
        <v>273</v>
      </c>
      <c r="AU592" s="269">
        <v>3</v>
      </c>
      <c r="AV592" s="280">
        <v>3.1698101464156025E-2</v>
      </c>
      <c r="AW592" s="280">
        <v>0.4163330091012325</v>
      </c>
      <c r="AX592" s="280">
        <v>0.23548234855365038</v>
      </c>
      <c r="AY592" s="281">
        <v>10.2555</v>
      </c>
      <c r="AZ592" s="281">
        <v>2.5660989671665496E-2</v>
      </c>
      <c r="BA592" s="281">
        <v>10.302887353173697</v>
      </c>
      <c r="BB592" s="281">
        <v>2.3715454848905715</v>
      </c>
    </row>
    <row r="593" spans="45:54" ht="16.5">
      <c r="AS593" s="269" t="s">
        <v>147</v>
      </c>
      <c r="AT593" s="270" t="s">
        <v>274</v>
      </c>
      <c r="AU593" s="269">
        <v>3</v>
      </c>
      <c r="AV593" s="280">
        <v>2.1028118573685823E-2</v>
      </c>
      <c r="AW593" s="280">
        <v>0.39040512424967921</v>
      </c>
      <c r="AX593" s="280">
        <v>0.18607133053051353</v>
      </c>
      <c r="AY593" s="281">
        <v>11.855363636363638</v>
      </c>
      <c r="AZ593" s="281">
        <v>0.24722191737886093</v>
      </c>
      <c r="BA593" s="281">
        <v>19.817046940090943</v>
      </c>
      <c r="BB593" s="281">
        <v>2.3249034667248485</v>
      </c>
    </row>
    <row r="594" spans="45:54" ht="16.5">
      <c r="AS594" s="269" t="s">
        <v>147</v>
      </c>
      <c r="AT594" s="270" t="s">
        <v>275</v>
      </c>
      <c r="AU594" s="269">
        <v>3</v>
      </c>
      <c r="AV594" s="280">
        <v>3.1270596572567588E-2</v>
      </c>
      <c r="AW594" s="280">
        <v>0.41641016473719739</v>
      </c>
      <c r="AX594" s="280">
        <v>0.15727382374153759</v>
      </c>
      <c r="AY594" s="281">
        <v>15.375249999999999</v>
      </c>
      <c r="AZ594" s="281">
        <v>1.4306290819424281E-2</v>
      </c>
      <c r="BA594" s="281">
        <v>8.1784295851042135</v>
      </c>
      <c r="BB594" s="281">
        <v>2.012004790863164</v>
      </c>
    </row>
    <row r="595" spans="45:54" ht="16.5">
      <c r="AS595" s="269" t="s">
        <v>147</v>
      </c>
      <c r="AT595" s="327" t="s">
        <v>100</v>
      </c>
      <c r="AU595" s="269">
        <v>3</v>
      </c>
      <c r="AV595" s="280">
        <v>2.3928707414460161E-2</v>
      </c>
      <c r="AW595" s="280">
        <v>0.37822591682051238</v>
      </c>
      <c r="AX595" s="280">
        <v>0.16318636088218946</v>
      </c>
      <c r="AY595" s="281">
        <v>14.021233333333338</v>
      </c>
      <c r="AZ595" s="281">
        <v>8.8676228743199512E-2</v>
      </c>
      <c r="BA595" s="281">
        <v>13.347844300354872</v>
      </c>
      <c r="BB595" s="281">
        <v>2.3990477069075795</v>
      </c>
    </row>
    <row r="596" spans="45:54" ht="16.5">
      <c r="AS596" s="269" t="s">
        <v>150</v>
      </c>
      <c r="AT596" s="270" t="s">
        <v>276</v>
      </c>
      <c r="AU596" s="269">
        <v>3</v>
      </c>
      <c r="AV596" s="280">
        <v>1.4977833868689797E-2</v>
      </c>
      <c r="AW596" s="280">
        <v>0.28207173987557782</v>
      </c>
      <c r="AX596" s="280">
        <v>0.15525437042050513</v>
      </c>
      <c r="AY596" s="281">
        <v>13.446866666666665</v>
      </c>
      <c r="AZ596" s="281">
        <v>0.11603797084651674</v>
      </c>
      <c r="BA596" s="281">
        <v>5.9933242394548039</v>
      </c>
      <c r="BB596" s="281">
        <v>2.6974655866666222</v>
      </c>
    </row>
    <row r="597" spans="45:54" ht="16.5">
      <c r="AS597" s="269" t="s">
        <v>150</v>
      </c>
      <c r="AT597" s="270" t="s">
        <v>277</v>
      </c>
      <c r="AU597" s="269">
        <v>3</v>
      </c>
      <c r="AV597" s="280">
        <v>1.4864194510187393E-2</v>
      </c>
      <c r="AW597" s="280">
        <v>0.25623067936245825</v>
      </c>
      <c r="AX597" s="280">
        <v>0.14831248293184637</v>
      </c>
      <c r="AY597" s="281">
        <v>10.719500000000002</v>
      </c>
      <c r="AZ597" s="281">
        <v>0.18034105414864587</v>
      </c>
      <c r="BA597" s="281">
        <v>6.1532367675517978</v>
      </c>
      <c r="BB597" s="281">
        <v>2.6477613722015212</v>
      </c>
    </row>
    <row r="598" spans="45:54" ht="16.5">
      <c r="AS598" s="269" t="s">
        <v>150</v>
      </c>
      <c r="AT598" s="270" t="s">
        <v>278</v>
      </c>
      <c r="AU598" s="269">
        <v>3</v>
      </c>
      <c r="AV598" s="280">
        <v>1.8072100826195706E-2</v>
      </c>
      <c r="AW598" s="280">
        <v>0.2093570803335229</v>
      </c>
      <c r="AX598" s="280">
        <v>0.11912768412817884</v>
      </c>
      <c r="AY598" s="281">
        <v>17.383499999999998</v>
      </c>
      <c r="AZ598" s="281">
        <v>0.1121578734226297</v>
      </c>
      <c r="BA598" s="281">
        <v>8.9646185971373313</v>
      </c>
      <c r="BB598" s="281">
        <v>2.8514754341779889</v>
      </c>
    </row>
    <row r="599" spans="45:54" ht="16.5">
      <c r="AS599" s="269" t="s">
        <v>150</v>
      </c>
      <c r="AT599" s="270" t="s">
        <v>279</v>
      </c>
      <c r="AU599" s="269">
        <v>3</v>
      </c>
      <c r="AV599" s="280">
        <v>2.187277870268825E-2</v>
      </c>
      <c r="AW599" s="280">
        <v>9.0655324499257409E-2</v>
      </c>
      <c r="AX599" s="280">
        <v>0.15115391977324719</v>
      </c>
      <c r="AY599" s="281">
        <v>9.4849999999999994</v>
      </c>
      <c r="AZ599" s="281">
        <v>1.0969079809379331E-2</v>
      </c>
      <c r="BA599" s="281">
        <v>0.97624810303476051</v>
      </c>
      <c r="BB599" s="281">
        <v>2.3096886207640881</v>
      </c>
    </row>
    <row r="600" spans="45:54" ht="16.5">
      <c r="AS600" s="269" t="s">
        <v>150</v>
      </c>
      <c r="AT600" s="270" t="s">
        <v>280</v>
      </c>
      <c r="AU600" s="269">
        <v>3</v>
      </c>
      <c r="AV600" s="280">
        <v>1.3896524671149844E-2</v>
      </c>
      <c r="AW600" s="280">
        <v>0.30834730422057177</v>
      </c>
      <c r="AX600" s="280">
        <v>0.20760219465177207</v>
      </c>
      <c r="AY600" s="281">
        <v>6.5506666666666673</v>
      </c>
      <c r="AZ600" s="281">
        <v>1.395366767424761</v>
      </c>
      <c r="BA600" s="281">
        <v>6.0308224693782044</v>
      </c>
      <c r="BB600" s="281">
        <v>2.9482760904868588</v>
      </c>
    </row>
    <row r="601" spans="45:54" ht="16.5">
      <c r="AS601" s="269" t="s">
        <v>150</v>
      </c>
      <c r="AT601" s="270" t="s">
        <v>326</v>
      </c>
      <c r="AU601" s="269">
        <v>3</v>
      </c>
      <c r="AV601" s="280">
        <v>2.042271709132832E-2</v>
      </c>
      <c r="AW601" s="280">
        <v>0.23067448529904291</v>
      </c>
      <c r="AX601" s="280">
        <v>0.18257036211937525</v>
      </c>
      <c r="AY601" s="281">
        <v>6.8860000000000001</v>
      </c>
      <c r="AZ601" s="281">
        <v>8.7915102144161428E-2</v>
      </c>
      <c r="BA601" s="281">
        <v>1.5824718385949057</v>
      </c>
      <c r="BB601" s="281">
        <v>2.2497250791139241</v>
      </c>
    </row>
    <row r="602" spans="45:54" ht="16.5">
      <c r="AS602" s="269" t="s">
        <v>150</v>
      </c>
      <c r="AT602" s="270" t="s">
        <v>332</v>
      </c>
      <c r="AU602" s="269">
        <v>3</v>
      </c>
      <c r="AV602" s="280">
        <v>2.5840567649456716E-2</v>
      </c>
      <c r="AW602" s="280">
        <v>0.17326739564631791</v>
      </c>
      <c r="AX602" s="280">
        <v>0.12231555261687257</v>
      </c>
      <c r="AY602" s="281">
        <v>3.74</v>
      </c>
      <c r="AZ602" s="281">
        <v>1.295715599755006E-2</v>
      </c>
      <c r="BA602" s="281">
        <v>0.86812945183585399</v>
      </c>
      <c r="BB602" s="281">
        <v>3.5393853426594979</v>
      </c>
    </row>
    <row r="603" spans="45:54" ht="16.5">
      <c r="AS603" s="269" t="s">
        <v>150</v>
      </c>
      <c r="AT603" s="327" t="s">
        <v>100</v>
      </c>
      <c r="AU603" s="269">
        <v>3</v>
      </c>
      <c r="AV603" s="280">
        <v>1.5713877585146113E-2</v>
      </c>
      <c r="AW603" s="280">
        <v>0.26445181339808504</v>
      </c>
      <c r="AX603" s="280">
        <v>0.15592225116799974</v>
      </c>
      <c r="AY603" s="281">
        <v>11.677064516129034</v>
      </c>
      <c r="AZ603" s="281">
        <v>0.23142000354354827</v>
      </c>
      <c r="BA603" s="281">
        <v>5.7165578924110987</v>
      </c>
      <c r="BB603" s="281">
        <v>2.7015908149046099</v>
      </c>
    </row>
    <row r="604" spans="45:54" ht="16.5">
      <c r="AS604" s="269" t="s">
        <v>161</v>
      </c>
      <c r="AT604" s="270" t="s">
        <v>281</v>
      </c>
      <c r="AU604" s="269">
        <v>3</v>
      </c>
      <c r="AV604" s="280">
        <v>4.9464550015341996E-3</v>
      </c>
      <c r="AW604" s="280">
        <v>0.35195477093318522</v>
      </c>
      <c r="AX604" s="280">
        <v>0.17758417092019621</v>
      </c>
      <c r="AY604" s="281">
        <v>8.2412500000000026</v>
      </c>
      <c r="AZ604" s="281">
        <v>0.3117469734186451</v>
      </c>
      <c r="BA604" s="281">
        <v>1.7387892049627054</v>
      </c>
      <c r="BB604" s="281">
        <v>2.328049016353138</v>
      </c>
    </row>
    <row r="605" spans="45:54" ht="16.5">
      <c r="AS605" s="269" t="s">
        <v>161</v>
      </c>
      <c r="AT605" s="270" t="s">
        <v>186</v>
      </c>
      <c r="AU605" s="269">
        <v>3</v>
      </c>
      <c r="AV605" s="280">
        <v>5.4490910606208353E-3</v>
      </c>
      <c r="AW605" s="280">
        <v>0.2354170085091096</v>
      </c>
      <c r="AX605" s="280">
        <v>0.11337531228913623</v>
      </c>
      <c r="AY605" s="281">
        <v>14.124500000000001</v>
      </c>
      <c r="AZ605" s="281">
        <v>4.1755200948296406E-2</v>
      </c>
      <c r="BA605" s="281">
        <v>1.7219049533916517</v>
      </c>
      <c r="BB605" s="281">
        <v>2.850086630657358</v>
      </c>
    </row>
    <row r="606" spans="45:54" ht="16.5">
      <c r="AS606" s="269" t="s">
        <v>161</v>
      </c>
      <c r="AT606" s="270" t="s">
        <v>282</v>
      </c>
      <c r="AU606" s="269">
        <v>3</v>
      </c>
      <c r="AV606" s="280">
        <v>3.9720739870427518E-3</v>
      </c>
      <c r="AW606" s="280">
        <v>0.34121968371786354</v>
      </c>
      <c r="AX606" s="280">
        <v>0.14890309066684623</v>
      </c>
      <c r="AY606" s="281">
        <v>7.6639999999999988</v>
      </c>
      <c r="AZ606" s="281">
        <v>3.7981359282219546E-2</v>
      </c>
      <c r="BA606" s="281">
        <v>1.2646984526951828</v>
      </c>
      <c r="BB606" s="281">
        <v>2.6386862099106052</v>
      </c>
    </row>
    <row r="607" spans="45:54" ht="16.5">
      <c r="AS607" s="269" t="s">
        <v>161</v>
      </c>
      <c r="AT607" s="270" t="s">
        <v>99</v>
      </c>
      <c r="AU607" s="269">
        <v>3</v>
      </c>
      <c r="AV607" s="280">
        <v>3.7064653108305548E-3</v>
      </c>
      <c r="AW607" s="280">
        <v>0.3352292957097584</v>
      </c>
      <c r="AX607" s="280">
        <v>0.15134509042650446</v>
      </c>
      <c r="AY607" s="281">
        <v>8.1225000000000005</v>
      </c>
      <c r="AZ607" s="281">
        <v>3.4993084491677331E-2</v>
      </c>
      <c r="BA607" s="281">
        <v>1.3122406684379</v>
      </c>
      <c r="BB607" s="281">
        <v>2.7352922314726724</v>
      </c>
    </row>
    <row r="608" spans="45:54" ht="16.5">
      <c r="AS608" s="269" t="s">
        <v>161</v>
      </c>
      <c r="AT608" s="327" t="s">
        <v>100</v>
      </c>
      <c r="AU608" s="269">
        <v>3</v>
      </c>
      <c r="AV608" s="280">
        <v>4.56314678294884E-3</v>
      </c>
      <c r="AW608" s="280">
        <v>0.33712298928401779</v>
      </c>
      <c r="AX608" s="280">
        <v>0.15553034914814259</v>
      </c>
      <c r="AY608" s="281">
        <v>8.5152000000000001</v>
      </c>
      <c r="AZ608" s="281">
        <v>0.15565449076654536</v>
      </c>
      <c r="BA608" s="281">
        <v>1.5415842510887099</v>
      </c>
      <c r="BB608" s="281">
        <v>2.5261013184767038</v>
      </c>
    </row>
    <row r="609" spans="45:54" ht="16.5">
      <c r="AS609" s="269" t="s">
        <v>163</v>
      </c>
      <c r="AT609" s="270" t="s">
        <v>283</v>
      </c>
      <c r="AU609" s="269">
        <v>3</v>
      </c>
      <c r="AV609" s="280">
        <v>5.9195435521763925E-3</v>
      </c>
      <c r="AW609" s="280">
        <v>0.33361504765003125</v>
      </c>
      <c r="AX609" s="280">
        <v>0.16368148783575132</v>
      </c>
      <c r="AY609" s="281">
        <v>7.5644285714285733</v>
      </c>
      <c r="AZ609" s="281">
        <v>0.17428276426051512</v>
      </c>
      <c r="BA609" s="281">
        <v>5.8223764238624325</v>
      </c>
      <c r="BB609" s="281">
        <v>3.0549963141718082</v>
      </c>
    </row>
    <row r="610" spans="45:54" ht="16.5">
      <c r="AS610" s="269" t="s">
        <v>163</v>
      </c>
      <c r="AT610" s="270" t="s">
        <v>284</v>
      </c>
      <c r="AU610" s="269">
        <v>3</v>
      </c>
      <c r="AV610" s="280">
        <v>6.3747726140521354E-3</v>
      </c>
      <c r="AW610" s="280">
        <v>0.32518772935151308</v>
      </c>
      <c r="AX610" s="280">
        <v>0.13865654177534351</v>
      </c>
      <c r="AY610" s="281">
        <v>5.5237777777777781</v>
      </c>
      <c r="AZ610" s="281">
        <v>6.2849252371172906E-2</v>
      </c>
      <c r="BA610" s="281">
        <v>11.989419143512571</v>
      </c>
      <c r="BB610" s="281">
        <v>2.8130851147306521</v>
      </c>
    </row>
    <row r="611" spans="45:54" ht="16.5">
      <c r="AS611" s="269" t="s">
        <v>163</v>
      </c>
      <c r="AT611" s="270" t="s">
        <v>285</v>
      </c>
      <c r="AU611" s="269">
        <v>3</v>
      </c>
      <c r="AV611" s="280">
        <v>7.3322588195196426E-3</v>
      </c>
      <c r="AW611" s="280">
        <v>0.32990298447676886</v>
      </c>
      <c r="AX611" s="280">
        <v>0.11339725773031592</v>
      </c>
      <c r="AY611" s="281">
        <v>3.921555555555555</v>
      </c>
      <c r="AZ611" s="281">
        <v>9.7077652385000608</v>
      </c>
      <c r="BA611" s="281">
        <v>19.689809558433993</v>
      </c>
      <c r="BB611" s="281">
        <v>3.0106651351525433</v>
      </c>
    </row>
    <row r="612" spans="45:54" ht="16.5">
      <c r="AS612" s="269" t="s">
        <v>163</v>
      </c>
      <c r="AT612" s="270" t="s">
        <v>286</v>
      </c>
      <c r="AU612" s="269">
        <v>3</v>
      </c>
      <c r="AV612" s="280">
        <v>8.5178515345539132E-3</v>
      </c>
      <c r="AW612" s="280">
        <v>0.28669369900968089</v>
      </c>
      <c r="AX612" s="280">
        <v>9.8003966913906282E-2</v>
      </c>
      <c r="AY612" s="281">
        <v>4.0289999999999999</v>
      </c>
      <c r="AZ612" s="281">
        <v>3.4127904903275545E-2</v>
      </c>
      <c r="BA612" s="281">
        <v>7.1298881327093167</v>
      </c>
      <c r="BB612" s="281">
        <v>3.396868514069602</v>
      </c>
    </row>
    <row r="613" spans="45:54" ht="16.5">
      <c r="AS613" s="269" t="s">
        <v>163</v>
      </c>
      <c r="AT613" s="270" t="s">
        <v>287</v>
      </c>
      <c r="AU613" s="269">
        <v>3</v>
      </c>
      <c r="AV613" s="280">
        <v>6.4901245653560934E-3</v>
      </c>
      <c r="AW613" s="280">
        <v>0.2857997646779557</v>
      </c>
      <c r="AX613" s="280">
        <v>6.3237238462002882E-2</v>
      </c>
      <c r="AY613" s="281">
        <v>2.4326666666666665</v>
      </c>
      <c r="AZ613" s="281">
        <v>1.5183071805347499</v>
      </c>
      <c r="BA613" s="281">
        <v>1.380279255031591</v>
      </c>
      <c r="BB613" s="281">
        <v>3.4389885172250412</v>
      </c>
    </row>
    <row r="614" spans="45:54" ht="16.5">
      <c r="AS614" s="269" t="s">
        <v>163</v>
      </c>
      <c r="AT614" s="270" t="s">
        <v>99</v>
      </c>
      <c r="AU614" s="269">
        <v>3</v>
      </c>
      <c r="AV614" s="280">
        <v>6.4172580185745485E-3</v>
      </c>
      <c r="AW614" s="280">
        <v>0.32649607957947757</v>
      </c>
      <c r="AX614" s="280">
        <v>0.15602672927437655</v>
      </c>
      <c r="AY614" s="281">
        <v>5.7519999999999998</v>
      </c>
      <c r="AZ614" s="281">
        <v>0.14581937315362295</v>
      </c>
      <c r="BA614" s="281">
        <v>9.9643238321642347</v>
      </c>
      <c r="BB614" s="281">
        <v>2.8624638668407516</v>
      </c>
    </row>
    <row r="615" spans="45:54" ht="16.5">
      <c r="AS615" s="269" t="s">
        <v>163</v>
      </c>
      <c r="AT615" s="327" t="s">
        <v>100</v>
      </c>
      <c r="AU615" s="269">
        <v>3</v>
      </c>
      <c r="AV615" s="280">
        <v>6.7154994010393751E-3</v>
      </c>
      <c r="AW615" s="280">
        <v>0.32147263650432545</v>
      </c>
      <c r="AX615" s="280">
        <v>0.13138549032905009</v>
      </c>
      <c r="AY615" s="281">
        <v>5.4727857142857159</v>
      </c>
      <c r="AZ615" s="281">
        <v>2.3093105330247554</v>
      </c>
      <c r="BA615" s="281">
        <v>10.099589072806065</v>
      </c>
      <c r="BB615" s="281">
        <v>3.0495247730103689</v>
      </c>
    </row>
    <row r="616" spans="45:54" ht="16.5">
      <c r="AS616" s="269" t="s">
        <v>135</v>
      </c>
      <c r="AT616" s="270" t="s">
        <v>288</v>
      </c>
      <c r="AU616" s="269">
        <v>3</v>
      </c>
      <c r="AV616" s="280">
        <v>2.662496073763564E-2</v>
      </c>
      <c r="AW616" s="280">
        <v>0.37891047563196878</v>
      </c>
      <c r="AX616" s="280">
        <v>0.17775874707951703</v>
      </c>
      <c r="AY616" s="281">
        <v>11.844230769230769</v>
      </c>
      <c r="AZ616" s="281">
        <v>0.31276333621759161</v>
      </c>
      <c r="BA616" s="281">
        <v>22.101450659791226</v>
      </c>
      <c r="BB616" s="281">
        <v>1.9131095410180148</v>
      </c>
    </row>
    <row r="617" spans="45:54" ht="16.5">
      <c r="AS617" s="269" t="s">
        <v>135</v>
      </c>
      <c r="AT617" s="270" t="s">
        <v>289</v>
      </c>
      <c r="AU617" s="269">
        <v>3</v>
      </c>
      <c r="AV617" s="280">
        <v>2.8971090053541041E-2</v>
      </c>
      <c r="AW617" s="280">
        <v>0.375383489285324</v>
      </c>
      <c r="AX617" s="280">
        <v>0.1720888425831229</v>
      </c>
      <c r="AY617" s="281">
        <v>11.009416666666667</v>
      </c>
      <c r="AZ617" s="281">
        <v>0.43640740830783964</v>
      </c>
      <c r="BA617" s="281">
        <v>8.7504839783930208</v>
      </c>
      <c r="BB617" s="281">
        <v>2.1159049208349212</v>
      </c>
    </row>
    <row r="618" spans="45:54" ht="16.5">
      <c r="AS618" s="269" t="s">
        <v>135</v>
      </c>
      <c r="AT618" s="270" t="s">
        <v>290</v>
      </c>
      <c r="AU618" s="269">
        <v>3</v>
      </c>
      <c r="AV618" s="280">
        <v>2.9973818993186942E-2</v>
      </c>
      <c r="AW618" s="280">
        <v>0.35958969007949992</v>
      </c>
      <c r="AX618" s="280">
        <v>0.15898200054284078</v>
      </c>
      <c r="AY618" s="281">
        <v>11.799307692307694</v>
      </c>
      <c r="AZ618" s="281">
        <v>0.31390774463240684</v>
      </c>
      <c r="BA618" s="281">
        <v>19.165165841013941</v>
      </c>
      <c r="BB618" s="281">
        <v>1.8333431026336167</v>
      </c>
    </row>
    <row r="619" spans="45:54" ht="16.5">
      <c r="AS619" s="269" t="s">
        <v>135</v>
      </c>
      <c r="AT619" s="270" t="s">
        <v>291</v>
      </c>
      <c r="AU619" s="269">
        <v>3</v>
      </c>
      <c r="AV619" s="280">
        <v>1.3885876966063427E-2</v>
      </c>
      <c r="AW619" s="280">
        <v>0.36695568922089411</v>
      </c>
      <c r="AX619" s="280">
        <v>0.16754027545417527</v>
      </c>
      <c r="AY619" s="281">
        <v>9.832076923076924</v>
      </c>
      <c r="AZ619" s="281">
        <v>1.9638228739647018E-2</v>
      </c>
      <c r="BA619" s="281">
        <v>7.703422526938871</v>
      </c>
      <c r="BB619" s="281">
        <v>2.1691791791993631</v>
      </c>
    </row>
    <row r="620" spans="45:54" ht="16.5">
      <c r="AS620" s="269" t="s">
        <v>135</v>
      </c>
      <c r="AT620" s="270" t="s">
        <v>292</v>
      </c>
      <c r="AU620" s="269">
        <v>3</v>
      </c>
      <c r="AV620" s="280">
        <v>3.3399891878757505E-2</v>
      </c>
      <c r="AW620" s="280">
        <v>0.35384642452180926</v>
      </c>
      <c r="AX620" s="280">
        <v>0.16166495925455335</v>
      </c>
      <c r="AY620" s="281">
        <v>10.077499999999999</v>
      </c>
      <c r="AZ620" s="281">
        <v>9.6762760578378917E-2</v>
      </c>
      <c r="BA620" s="281">
        <v>9.1682715648014028</v>
      </c>
      <c r="BB620" s="281">
        <v>1.9708218677162463</v>
      </c>
    </row>
    <row r="621" spans="45:54" ht="16.5">
      <c r="AS621" s="269" t="s">
        <v>135</v>
      </c>
      <c r="AT621" s="270" t="s">
        <v>327</v>
      </c>
      <c r="AU621" s="269">
        <v>3</v>
      </c>
      <c r="AV621" s="280">
        <v>4.0820241590014669E-2</v>
      </c>
      <c r="AW621" s="280">
        <v>0.36584735527844015</v>
      </c>
      <c r="AX621" s="280">
        <v>0.14242001327837969</v>
      </c>
      <c r="AY621" s="281">
        <v>10.86</v>
      </c>
      <c r="AZ621" s="281">
        <v>0.18510246374101336</v>
      </c>
      <c r="BA621" s="281">
        <v>15.417946391604406</v>
      </c>
      <c r="BB621" s="281">
        <v>1.8070824287200118</v>
      </c>
    </row>
    <row r="622" spans="45:54" ht="16.5">
      <c r="AS622" s="269" t="s">
        <v>135</v>
      </c>
      <c r="AT622" s="270" t="s">
        <v>99</v>
      </c>
      <c r="AU622" s="269">
        <v>3</v>
      </c>
      <c r="AV622" s="280">
        <v>3.18497030059934E-2</v>
      </c>
      <c r="AW622" s="280">
        <v>0.37958952204074303</v>
      </c>
      <c r="AX622" s="280">
        <v>0.20602251336865407</v>
      </c>
      <c r="AY622" s="281">
        <v>11.201750000000001</v>
      </c>
      <c r="AZ622" s="281">
        <v>0.3215028677621341</v>
      </c>
      <c r="BA622" s="281">
        <v>16.891934457556452</v>
      </c>
      <c r="BB622" s="281">
        <v>1.9028303243844726</v>
      </c>
    </row>
    <row r="623" spans="45:54" ht="16.5">
      <c r="AS623" s="269" t="s">
        <v>135</v>
      </c>
      <c r="AT623" s="327" t="s">
        <v>100</v>
      </c>
      <c r="AU623" s="269">
        <v>3</v>
      </c>
      <c r="AV623" s="280">
        <v>2.7208178573594383E-2</v>
      </c>
      <c r="AW623" s="280">
        <v>0.3668998773171735</v>
      </c>
      <c r="AX623" s="280">
        <v>0.16718083430513983</v>
      </c>
      <c r="AY623" s="281">
        <v>10.934150684931506</v>
      </c>
      <c r="AZ623" s="281">
        <v>0.22714715746231035</v>
      </c>
      <c r="BA623" s="281">
        <v>13.690156548189048</v>
      </c>
      <c r="BB623" s="281">
        <v>1.9762844768751744</v>
      </c>
    </row>
    <row r="624" spans="45:54" ht="16.5">
      <c r="AS624" s="269" t="s">
        <v>155</v>
      </c>
      <c r="AT624" s="270" t="s">
        <v>293</v>
      </c>
      <c r="AU624" s="269">
        <v>3</v>
      </c>
      <c r="AV624" s="280">
        <v>2.3357370202327341E-2</v>
      </c>
      <c r="AW624" s="280">
        <v>0.34961693636478758</v>
      </c>
      <c r="AX624" s="280">
        <v>0.23357539975050362</v>
      </c>
      <c r="AY624" s="281">
        <v>12.382142857142856</v>
      </c>
      <c r="AZ624" s="281">
        <v>0.36003436763923702</v>
      </c>
      <c r="BA624" s="281">
        <v>28.109165962675327</v>
      </c>
      <c r="BB624" s="281">
        <v>2.0151905779484518</v>
      </c>
    </row>
    <row r="625" spans="45:54" ht="16.5">
      <c r="AS625" s="269" t="s">
        <v>155</v>
      </c>
      <c r="AT625" s="270" t="s">
        <v>294</v>
      </c>
      <c r="AU625" s="269">
        <v>3</v>
      </c>
      <c r="AV625" s="280">
        <v>1.739194854073552E-2</v>
      </c>
      <c r="AW625" s="280">
        <v>0.31331749936828085</v>
      </c>
      <c r="AX625" s="280">
        <v>0.18597717162283359</v>
      </c>
      <c r="AY625" s="281">
        <v>8.697111111111111</v>
      </c>
      <c r="AZ625" s="281">
        <v>0.55579384622915784</v>
      </c>
      <c r="BA625" s="281">
        <v>5.8953847260735674</v>
      </c>
      <c r="BB625" s="281">
        <v>2.5332222471621795</v>
      </c>
    </row>
    <row r="626" spans="45:54" ht="16.5">
      <c r="AS626" s="269" t="s">
        <v>155</v>
      </c>
      <c r="AT626" s="270" t="s">
        <v>295</v>
      </c>
      <c r="AU626" s="269">
        <v>3</v>
      </c>
      <c r="AV626" s="280">
        <v>3.0555419659352882E-2</v>
      </c>
      <c r="AW626" s="280">
        <v>0.35254764376967296</v>
      </c>
      <c r="AX626" s="280">
        <v>0.22501540186223096</v>
      </c>
      <c r="AY626" s="281">
        <v>11.7357</v>
      </c>
      <c r="AZ626" s="281">
        <v>0.29269324903767763</v>
      </c>
      <c r="BA626" s="281">
        <v>25.636045950152102</v>
      </c>
      <c r="BB626" s="281">
        <v>2.2065422407544619</v>
      </c>
    </row>
    <row r="627" spans="45:54" ht="16.5">
      <c r="AS627" s="269" t="s">
        <v>155</v>
      </c>
      <c r="AT627" s="327" t="s">
        <v>100</v>
      </c>
      <c r="AU627" s="269">
        <v>3</v>
      </c>
      <c r="AV627" s="280">
        <v>2.3694386134133289E-2</v>
      </c>
      <c r="AW627" s="280">
        <v>0.3442178613675253</v>
      </c>
      <c r="AX627" s="280">
        <v>0.22371035032757522</v>
      </c>
      <c r="AY627" s="281">
        <v>11.648259259259257</v>
      </c>
      <c r="AZ627" s="281">
        <v>0.38225092719372994</v>
      </c>
      <c r="BA627" s="281">
        <v>23.777611521494173</v>
      </c>
      <c r="BB627" s="281">
        <v>2.1242115287382846</v>
      </c>
    </row>
    <row r="628" spans="45:54" ht="16.5">
      <c r="AS628" s="269" t="s">
        <v>137</v>
      </c>
      <c r="AT628" s="270" t="s">
        <v>296</v>
      </c>
      <c r="AU628" s="269">
        <v>3</v>
      </c>
      <c r="AV628" s="280">
        <v>1.7947062902692535E-2</v>
      </c>
      <c r="AW628" s="280">
        <v>0.37272047609812686</v>
      </c>
      <c r="AX628" s="280">
        <v>0.19839289885738207</v>
      </c>
      <c r="AY628" s="281">
        <v>13.14725</v>
      </c>
      <c r="AZ628" s="281">
        <v>0.20318813893627824</v>
      </c>
      <c r="BA628" s="281">
        <v>25.15875536308997</v>
      </c>
      <c r="BB628" s="281">
        <v>1.9641979883037652</v>
      </c>
    </row>
    <row r="629" spans="45:54" ht="16.5">
      <c r="AS629" s="269" t="s">
        <v>137</v>
      </c>
      <c r="AT629" s="270" t="s">
        <v>297</v>
      </c>
      <c r="AU629" s="269">
        <v>3</v>
      </c>
      <c r="AV629" s="280">
        <v>1.681414537100993E-2</v>
      </c>
      <c r="AW629" s="280">
        <v>0.25009740512006545</v>
      </c>
      <c r="AX629" s="280">
        <v>0.15468707730219447</v>
      </c>
      <c r="AY629" s="281">
        <v>16.566142857142857</v>
      </c>
      <c r="AZ629" s="281">
        <v>2.6072187297473917E-2</v>
      </c>
      <c r="BA629" s="281">
        <v>10.618490826607559</v>
      </c>
      <c r="BB629" s="281">
        <v>3.041362930834878</v>
      </c>
    </row>
    <row r="630" spans="45:54" ht="16.5">
      <c r="AS630" s="269" t="s">
        <v>137</v>
      </c>
      <c r="AT630" s="270" t="s">
        <v>298</v>
      </c>
      <c r="AU630" s="269">
        <v>3</v>
      </c>
      <c r="AV630" s="280">
        <v>1.3274286620380814E-2</v>
      </c>
      <c r="AW630" s="280">
        <v>0.29126896395119883</v>
      </c>
      <c r="AX630" s="280">
        <v>0.18426184862034045</v>
      </c>
      <c r="AY630" s="281">
        <v>17.229100000000003</v>
      </c>
      <c r="AZ630" s="281">
        <v>0.17161004592426854</v>
      </c>
      <c r="BA630" s="281">
        <v>24.701194955071781</v>
      </c>
      <c r="BB630" s="281">
        <v>2.6685933303965097</v>
      </c>
    </row>
    <row r="631" spans="45:54" ht="16.5">
      <c r="AS631" s="269" t="s">
        <v>137</v>
      </c>
      <c r="AT631" s="270" t="s">
        <v>299</v>
      </c>
      <c r="AU631" s="269">
        <v>3</v>
      </c>
      <c r="AV631" s="280">
        <v>2.2874742255579832E-2</v>
      </c>
      <c r="AW631" s="280">
        <v>0.28599277476759194</v>
      </c>
      <c r="AX631" s="280">
        <v>0.13413493454930711</v>
      </c>
      <c r="AY631" s="281">
        <v>19.86633333333333</v>
      </c>
      <c r="AZ631" s="281">
        <v>0.13395523849766389</v>
      </c>
      <c r="BA631" s="281">
        <v>12.911978110799213</v>
      </c>
      <c r="BB631" s="281">
        <v>2.6340642337628339</v>
      </c>
    </row>
    <row r="632" spans="45:54" ht="16.5">
      <c r="AS632" s="269" t="s">
        <v>137</v>
      </c>
      <c r="AT632" s="270" t="s">
        <v>99</v>
      </c>
      <c r="AU632" s="269">
        <v>3</v>
      </c>
      <c r="AV632" s="280">
        <v>2.9302670049750019E-2</v>
      </c>
      <c r="AW632" s="280">
        <v>0.31531362784604516</v>
      </c>
      <c r="AX632" s="280">
        <v>0.16056414549506168</v>
      </c>
      <c r="AY632" s="281">
        <v>16.691600000000001</v>
      </c>
      <c r="AZ632" s="281">
        <v>8.7220029651638442E-2</v>
      </c>
      <c r="BA632" s="281">
        <v>16.635238382648858</v>
      </c>
      <c r="BB632" s="281">
        <v>2.3768700836743593</v>
      </c>
    </row>
    <row r="633" spans="45:54" ht="16.5">
      <c r="AS633" s="269" t="s">
        <v>137</v>
      </c>
      <c r="AT633" s="327" t="s">
        <v>100</v>
      </c>
      <c r="AU633" s="269">
        <v>3</v>
      </c>
      <c r="AV633" s="280">
        <v>1.7659131541254827E-2</v>
      </c>
      <c r="AW633" s="280">
        <v>0.31796935935563575</v>
      </c>
      <c r="AX633" s="280">
        <v>0.17109287627768244</v>
      </c>
      <c r="AY633" s="281">
        <v>15.814872727272723</v>
      </c>
      <c r="AZ633" s="281">
        <v>0.12771783898425731</v>
      </c>
      <c r="BA633" s="281">
        <v>18.451182926424337</v>
      </c>
      <c r="BB633" s="281">
        <v>2.480342912092163</v>
      </c>
    </row>
    <row r="634" spans="45:54" ht="16.5">
      <c r="AS634" s="269" t="s">
        <v>143</v>
      </c>
      <c r="AT634" s="270" t="s">
        <v>300</v>
      </c>
      <c r="AU634" s="269">
        <v>3</v>
      </c>
      <c r="AV634" s="280">
        <v>3.048202397915574E-2</v>
      </c>
      <c r="AW634" s="280">
        <v>0.26006380940741908</v>
      </c>
      <c r="AX634" s="280">
        <v>0.12683197469448174</v>
      </c>
      <c r="AY634" s="281">
        <v>17.619</v>
      </c>
      <c r="AZ634" s="281">
        <v>5.5311948789717152E-2</v>
      </c>
      <c r="BA634" s="281">
        <v>6.1731487088644936</v>
      </c>
      <c r="BB634" s="281">
        <v>3.1643612960165179</v>
      </c>
    </row>
    <row r="635" spans="45:54" ht="16.5">
      <c r="AS635" s="269" t="s">
        <v>143</v>
      </c>
      <c r="AT635" s="270" t="s">
        <v>301</v>
      </c>
      <c r="AU635" s="269">
        <v>3</v>
      </c>
      <c r="AV635" s="280">
        <v>1.2847088388434836E-2</v>
      </c>
      <c r="AW635" s="280">
        <v>0.35812245576067464</v>
      </c>
      <c r="AX635" s="280">
        <v>0.1582311158393008</v>
      </c>
      <c r="AY635" s="281">
        <v>11.761600000000001</v>
      </c>
      <c r="AZ635" s="281">
        <v>0.11897076378894797</v>
      </c>
      <c r="BA635" s="281">
        <v>14.134641897848471</v>
      </c>
      <c r="BB635" s="281">
        <v>2.1021866293938296</v>
      </c>
    </row>
    <row r="636" spans="45:54" ht="16.5">
      <c r="AS636" s="269" t="s">
        <v>143</v>
      </c>
      <c r="AT636" s="270" t="s">
        <v>302</v>
      </c>
      <c r="AU636" s="269">
        <v>3</v>
      </c>
      <c r="AV636" s="280">
        <v>2.5923115566154072E-2</v>
      </c>
      <c r="AW636" s="280">
        <v>0.3720655791519209</v>
      </c>
      <c r="AX636" s="280">
        <v>0.14412101304558955</v>
      </c>
      <c r="AY636" s="281">
        <v>10.259</v>
      </c>
      <c r="AZ636" s="281">
        <v>6.6660968106193139E-2</v>
      </c>
      <c r="BA636" s="281">
        <v>7.2260489427113361</v>
      </c>
      <c r="BB636" s="281">
        <v>2.1597870508592543</v>
      </c>
    </row>
    <row r="637" spans="45:54" ht="16.5">
      <c r="AS637" s="269" t="s">
        <v>143</v>
      </c>
      <c r="AT637" s="270" t="s">
        <v>303</v>
      </c>
      <c r="AU637" s="269">
        <v>3</v>
      </c>
      <c r="AV637" s="280">
        <v>3.4307094605053448E-2</v>
      </c>
      <c r="AW637" s="280">
        <v>0.30628306055518911</v>
      </c>
      <c r="AX637" s="280">
        <v>0.1740932564602522</v>
      </c>
      <c r="AY637" s="281">
        <v>10.354600000000001</v>
      </c>
      <c r="AZ637" s="281">
        <v>2.8907140964757525E-2</v>
      </c>
      <c r="BA637" s="281">
        <v>10.818497506060503</v>
      </c>
      <c r="BB637" s="281">
        <v>2.4676666866399595</v>
      </c>
    </row>
    <row r="638" spans="45:54" ht="16.5">
      <c r="AS638" s="269" t="s">
        <v>143</v>
      </c>
      <c r="AT638" s="270" t="s">
        <v>99</v>
      </c>
      <c r="AU638" s="269">
        <v>3</v>
      </c>
      <c r="AV638" s="280">
        <v>2.7231592129475235E-2</v>
      </c>
      <c r="AW638" s="280">
        <v>0.35236493342311059</v>
      </c>
      <c r="AX638" s="280">
        <v>0.15661911536303008</v>
      </c>
      <c r="AY638" s="281">
        <v>14.098000000000001</v>
      </c>
      <c r="AZ638" s="281">
        <v>0</v>
      </c>
      <c r="BA638" s="281">
        <v>14.079900270009775</v>
      </c>
      <c r="BB638" s="281">
        <v>2.546094348685529</v>
      </c>
    </row>
    <row r="639" spans="45:54" ht="16.5">
      <c r="AS639" s="269" t="s">
        <v>143</v>
      </c>
      <c r="AT639" s="327" t="s">
        <v>100</v>
      </c>
      <c r="AU639" s="269">
        <v>3</v>
      </c>
      <c r="AV639" s="280">
        <v>2.4515973562088206E-2</v>
      </c>
      <c r="AW639" s="280">
        <v>0.32806702976412738</v>
      </c>
      <c r="AX639" s="280">
        <v>0.14461109000980413</v>
      </c>
      <c r="AY639" s="281">
        <v>12.745727272727274</v>
      </c>
      <c r="AZ639" s="281">
        <v>6.7867507474255712E-2</v>
      </c>
      <c r="BA639" s="281">
        <v>8.9805412769860666</v>
      </c>
      <c r="BB639" s="281">
        <v>2.5349159920133091</v>
      </c>
    </row>
    <row r="640" spans="45:54" ht="16.5">
      <c r="AS640" s="269" t="s">
        <v>153</v>
      </c>
      <c r="AT640" s="270" t="s">
        <v>304</v>
      </c>
      <c r="AU640" s="269">
        <v>3</v>
      </c>
      <c r="AV640" s="280">
        <v>2.260571535844411E-2</v>
      </c>
      <c r="AW640" s="280">
        <v>0.36243807448003895</v>
      </c>
      <c r="AX640" s="280">
        <v>0.1502917058394283</v>
      </c>
      <c r="AY640" s="281">
        <v>6.9094000000000007</v>
      </c>
      <c r="AZ640" s="281">
        <v>0.13557241506133996</v>
      </c>
      <c r="BA640" s="281">
        <v>5.0016537413701494</v>
      </c>
      <c r="BB640" s="281">
        <v>2.2102720678925643</v>
      </c>
    </row>
    <row r="641" spans="45:54" ht="16.5">
      <c r="AS641" s="269" t="s">
        <v>153</v>
      </c>
      <c r="AT641" s="270" t="s">
        <v>305</v>
      </c>
      <c r="AU641" s="269">
        <v>3</v>
      </c>
      <c r="AV641" s="280">
        <v>1.6189115895487251E-2</v>
      </c>
      <c r="AW641" s="280">
        <v>0.3692249852182603</v>
      </c>
      <c r="AX641" s="280">
        <v>0.1528310162098509</v>
      </c>
      <c r="AY641" s="281">
        <v>5.3334999999999999</v>
      </c>
      <c r="AZ641" s="281">
        <v>9.7631607406784351E-2</v>
      </c>
      <c r="BA641" s="281">
        <v>5.3472080364331127</v>
      </c>
      <c r="BB641" s="281">
        <v>2.2301450853135143</v>
      </c>
    </row>
    <row r="642" spans="45:54" ht="16.5">
      <c r="AS642" s="269" t="s">
        <v>153</v>
      </c>
      <c r="AT642" s="270" t="s">
        <v>306</v>
      </c>
      <c r="AU642" s="269">
        <v>3</v>
      </c>
      <c r="AV642" s="280">
        <v>3.7276844625639308E-2</v>
      </c>
      <c r="AW642" s="280">
        <v>0.36604004238822685</v>
      </c>
      <c r="AX642" s="280">
        <v>0.10278706010413684</v>
      </c>
      <c r="AY642" s="281">
        <v>5.5154999999999994</v>
      </c>
      <c r="AZ642" s="281">
        <v>0.42771663205838806</v>
      </c>
      <c r="BA642" s="281">
        <v>2.3997154198644299</v>
      </c>
      <c r="BB642" s="281">
        <v>2.4342802537941775</v>
      </c>
    </row>
    <row r="643" spans="45:54" ht="16.5">
      <c r="AS643" s="269" t="s">
        <v>153</v>
      </c>
      <c r="AT643" s="270" t="s">
        <v>307</v>
      </c>
      <c r="AU643" s="269">
        <v>3</v>
      </c>
      <c r="AV643" s="280">
        <v>2.3720613186741329E-2</v>
      </c>
      <c r="AW643" s="280">
        <v>0.35878316399670568</v>
      </c>
      <c r="AX643" s="280">
        <v>0.13254830260249567</v>
      </c>
      <c r="AY643" s="281">
        <v>5.4548888888888891</v>
      </c>
      <c r="AZ643" s="281">
        <v>1.1190579327756611</v>
      </c>
      <c r="BA643" s="281">
        <v>3.4330421327524516</v>
      </c>
      <c r="BB643" s="281">
        <v>2.1666599544473182</v>
      </c>
    </row>
    <row r="644" spans="45:54" ht="16.5">
      <c r="AS644" s="269" t="s">
        <v>153</v>
      </c>
      <c r="AT644" s="270" t="s">
        <v>308</v>
      </c>
      <c r="AU644" s="269">
        <v>3</v>
      </c>
      <c r="AV644" s="280">
        <v>2.621013063322971E-2</v>
      </c>
      <c r="AW644" s="280">
        <v>0.33344620455296237</v>
      </c>
      <c r="AX644" s="280">
        <v>0.24174758470530411</v>
      </c>
      <c r="AY644" s="281">
        <v>8.932500000000001</v>
      </c>
      <c r="AZ644" s="281">
        <v>0.12406547679603389</v>
      </c>
      <c r="BA644" s="281">
        <v>6.9556709248873192</v>
      </c>
      <c r="BB644" s="281">
        <v>2.5169721920110009</v>
      </c>
    </row>
    <row r="645" spans="45:54" ht="16.5">
      <c r="AS645" s="269" t="s">
        <v>153</v>
      </c>
      <c r="AT645" s="270" t="s">
        <v>309</v>
      </c>
      <c r="AU645" s="269">
        <v>3</v>
      </c>
      <c r="AV645" s="280">
        <v>2.6693799668662938E-2</v>
      </c>
      <c r="AW645" s="280">
        <v>0.32855986022067024</v>
      </c>
      <c r="AX645" s="280">
        <v>0.13045469081824612</v>
      </c>
      <c r="AY645" s="281">
        <v>4.8037999999999998</v>
      </c>
      <c r="AZ645" s="281">
        <v>0.24067743477566306</v>
      </c>
      <c r="BA645" s="281">
        <v>1.9630253273890017</v>
      </c>
      <c r="BB645" s="281">
        <v>2.5872774360823501</v>
      </c>
    </row>
    <row r="646" spans="45:54" ht="16.5">
      <c r="AS646" s="269" t="s">
        <v>153</v>
      </c>
      <c r="AT646" s="270" t="s">
        <v>310</v>
      </c>
      <c r="AU646" s="269">
        <v>3</v>
      </c>
      <c r="AV646" s="280">
        <v>3.6248454722727058E-2</v>
      </c>
      <c r="AW646" s="280">
        <v>0.29562160758208267</v>
      </c>
      <c r="AX646" s="280">
        <v>0.18642751340598082</v>
      </c>
      <c r="AY646" s="281">
        <v>5.2089999999999996</v>
      </c>
      <c r="AZ646" s="281">
        <v>0</v>
      </c>
      <c r="BA646" s="281">
        <v>2.55795890487276</v>
      </c>
      <c r="BB646" s="281">
        <v>3.731949138316355</v>
      </c>
    </row>
    <row r="647" spans="45:54" ht="16.5">
      <c r="AS647" s="269" t="s">
        <v>153</v>
      </c>
      <c r="AT647" s="270" t="s">
        <v>311</v>
      </c>
      <c r="AU647" s="269">
        <v>3</v>
      </c>
      <c r="AV647" s="280">
        <v>2.7870082801077431E-2</v>
      </c>
      <c r="AW647" s="280">
        <v>0.34115194892995848</v>
      </c>
      <c r="AX647" s="280">
        <v>0.41651933072430597</v>
      </c>
      <c r="AY647" s="281">
        <v>1.966</v>
      </c>
      <c r="AZ647" s="281">
        <v>2.4866825714883939E-2</v>
      </c>
      <c r="BA647" s="281">
        <v>1.1687408085995452</v>
      </c>
      <c r="BB647" s="281">
        <v>5.7096518627896407</v>
      </c>
    </row>
    <row r="648" spans="45:54" ht="16.5">
      <c r="AS648" s="269" t="s">
        <v>153</v>
      </c>
      <c r="AT648" s="270" t="s">
        <v>312</v>
      </c>
      <c r="AU648" s="269">
        <v>3</v>
      </c>
      <c r="AV648" s="280">
        <v>6.0823930976838414E-2</v>
      </c>
      <c r="AW648" s="280">
        <v>0.37396964184683301</v>
      </c>
      <c r="AX648" s="280">
        <v>0.46188567899498095</v>
      </c>
      <c r="AY648" s="281">
        <v>3.8980000000000001</v>
      </c>
      <c r="AZ648" s="281">
        <v>0.19961814584224577</v>
      </c>
      <c r="BA648" s="281">
        <v>2.6718121058885203</v>
      </c>
      <c r="BB648" s="281">
        <v>4.5885024526278553</v>
      </c>
    </row>
    <row r="649" spans="45:54" ht="16.5">
      <c r="AS649" s="269" t="s">
        <v>153</v>
      </c>
      <c r="AT649" s="270" t="s">
        <v>313</v>
      </c>
      <c r="AU649" s="269">
        <v>3</v>
      </c>
      <c r="AV649" s="280">
        <v>2.8619979056228314E-2</v>
      </c>
      <c r="AW649" s="280">
        <v>0.31972203058563303</v>
      </c>
      <c r="AX649" s="280">
        <v>0.18251679836819051</v>
      </c>
      <c r="AY649" s="281">
        <v>7.5977500000000004</v>
      </c>
      <c r="AZ649" s="281">
        <v>2.036638999831027E-2</v>
      </c>
      <c r="BA649" s="281">
        <v>16.235407226986336</v>
      </c>
      <c r="BB649" s="281">
        <v>2.5216142753745752</v>
      </c>
    </row>
    <row r="650" spans="45:54" ht="16.5">
      <c r="AS650" s="269" t="s">
        <v>153</v>
      </c>
      <c r="AT650" s="327" t="s">
        <v>100</v>
      </c>
      <c r="AU650" s="269">
        <v>3</v>
      </c>
      <c r="AV650" s="280">
        <v>2.7237044209412746E-2</v>
      </c>
      <c r="AW650" s="280">
        <v>0.34681384801625248</v>
      </c>
      <c r="AX650" s="280">
        <v>0.18059698196530244</v>
      </c>
      <c r="AY650" s="281">
        <v>6.1890851063829802</v>
      </c>
      <c r="AZ650" s="281">
        <v>0.28601132575764099</v>
      </c>
      <c r="BA650" s="281">
        <v>5.8674187844949648</v>
      </c>
      <c r="BB650" s="281">
        <v>2.4820698380670874</v>
      </c>
    </row>
    <row r="651" spans="45:54" ht="16.5">
      <c r="AS651" s="269" t="s">
        <v>162</v>
      </c>
      <c r="AT651" s="270" t="s">
        <v>314</v>
      </c>
      <c r="AU651" s="269">
        <v>3</v>
      </c>
      <c r="AV651" s="280">
        <v>1.4938841958206493E-2</v>
      </c>
      <c r="AW651" s="280">
        <v>0.39616212113721722</v>
      </c>
      <c r="AX651" s="280">
        <v>0.20008864385495526</v>
      </c>
      <c r="AY651" s="281">
        <v>12.128285714285717</v>
      </c>
      <c r="AZ651" s="281">
        <v>0.35916695208950844</v>
      </c>
      <c r="BA651" s="281">
        <v>13.897221481556274</v>
      </c>
      <c r="BB651" s="281">
        <v>2.3644763846278116</v>
      </c>
    </row>
    <row r="652" spans="45:54" ht="16.5">
      <c r="AS652" s="269" t="s">
        <v>162</v>
      </c>
      <c r="AT652" s="270" t="s">
        <v>315</v>
      </c>
      <c r="AU652" s="269">
        <v>3</v>
      </c>
      <c r="AV652" s="280">
        <v>1.4653319514005116E-2</v>
      </c>
      <c r="AW652" s="280">
        <v>0.36370327482705045</v>
      </c>
      <c r="AX652" s="280">
        <v>0.14639090251148687</v>
      </c>
      <c r="AY652" s="281">
        <v>7.2679090909090913</v>
      </c>
      <c r="AZ652" s="281">
        <v>2.6006555784595285E-2</v>
      </c>
      <c r="BA652" s="281">
        <v>2.7332890129609648</v>
      </c>
      <c r="BB652" s="281">
        <v>2.5538065567982535</v>
      </c>
    </row>
    <row r="653" spans="45:54" ht="16.5">
      <c r="AS653" s="269" t="s">
        <v>162</v>
      </c>
      <c r="AT653" s="270" t="s">
        <v>316</v>
      </c>
      <c r="AU653" s="269">
        <v>3</v>
      </c>
      <c r="AV653" s="280">
        <v>3.5689250070377487E-2</v>
      </c>
      <c r="AW653" s="280">
        <v>0.56186919639373656</v>
      </c>
      <c r="AX653" s="280">
        <v>0.19342830481279832</v>
      </c>
      <c r="AY653" s="281">
        <v>11.526999999999999</v>
      </c>
      <c r="AZ653" s="281">
        <v>0.41958417529891179</v>
      </c>
      <c r="BA653" s="281">
        <v>7.007055727491827</v>
      </c>
      <c r="BB653" s="281">
        <v>2.1734144951325716</v>
      </c>
    </row>
    <row r="654" spans="45:54" ht="16.5">
      <c r="AS654" s="269" t="s">
        <v>162</v>
      </c>
      <c r="AT654" s="270" t="s">
        <v>317</v>
      </c>
      <c r="AU654" s="269">
        <v>3</v>
      </c>
      <c r="AV654" s="280">
        <v>1.0114033666710938E-2</v>
      </c>
      <c r="AW654" s="280">
        <v>0.57392774404380187</v>
      </c>
      <c r="AX654" s="280">
        <v>0.34635526584245724</v>
      </c>
      <c r="AY654" s="281">
        <v>11.475200000000001</v>
      </c>
      <c r="AZ654" s="281">
        <v>4.4287496169216105</v>
      </c>
      <c r="BA654" s="281">
        <v>2.6707726697466199</v>
      </c>
      <c r="BB654" s="281">
        <v>3.4691034368173885</v>
      </c>
    </row>
    <row r="655" spans="45:54" ht="16.5">
      <c r="AS655" s="269" t="s">
        <v>162</v>
      </c>
      <c r="AT655" s="270" t="s">
        <v>318</v>
      </c>
      <c r="AU655" s="269">
        <v>3</v>
      </c>
      <c r="AV655" s="280">
        <v>2.09019107276355E-2</v>
      </c>
      <c r="AW655" s="280">
        <v>0.50349768031643982</v>
      </c>
      <c r="AX655" s="280">
        <v>0.17368446750243102</v>
      </c>
      <c r="AY655" s="281">
        <v>7.6364000000000001</v>
      </c>
      <c r="AZ655" s="281">
        <v>9.9390253220275268E-2</v>
      </c>
      <c r="BA655" s="281">
        <v>3.863796093938201</v>
      </c>
      <c r="BB655" s="281">
        <v>2.0570948758931493</v>
      </c>
    </row>
    <row r="656" spans="45:54" ht="16.5">
      <c r="AS656" s="269" t="s">
        <v>162</v>
      </c>
      <c r="AT656" s="270" t="s">
        <v>319</v>
      </c>
      <c r="AU656" s="269">
        <v>3</v>
      </c>
      <c r="AV656" s="280">
        <v>4.4962447690991787E-2</v>
      </c>
      <c r="AW656" s="280">
        <v>0.43306445580585673</v>
      </c>
      <c r="AX656" s="280">
        <v>0.38021586587284673</v>
      </c>
      <c r="AY656" s="281">
        <v>3.8246666666666669</v>
      </c>
      <c r="AZ656" s="281">
        <v>0.76122467411456285</v>
      </c>
      <c r="BA656" s="281">
        <v>1.2369900954361646</v>
      </c>
      <c r="BB656" s="281">
        <v>4.179140677360909</v>
      </c>
    </row>
    <row r="657" spans="45:54" ht="16.5">
      <c r="AS657" s="269" t="s">
        <v>162</v>
      </c>
      <c r="AT657" s="270" t="s">
        <v>320</v>
      </c>
      <c r="AU657" s="269">
        <v>3</v>
      </c>
      <c r="AV657" s="280">
        <v>4.5049344063725787E-2</v>
      </c>
      <c r="AW657" s="280">
        <v>0.41588998586048337</v>
      </c>
      <c r="AX657" s="280">
        <v>0.49223588685529274</v>
      </c>
      <c r="AY657" s="281">
        <v>3.45</v>
      </c>
      <c r="AZ657" s="281">
        <v>7.7274079569119733E-2</v>
      </c>
      <c r="BA657" s="281">
        <v>0.56667658350687811</v>
      </c>
      <c r="BB657" s="281">
        <v>3.5817245817245817</v>
      </c>
    </row>
    <row r="658" spans="45:54" ht="16.5">
      <c r="AS658" s="269" t="s">
        <v>162</v>
      </c>
      <c r="AT658" s="270" t="s">
        <v>321</v>
      </c>
      <c r="AU658" s="269">
        <v>3</v>
      </c>
      <c r="AV658" s="280">
        <v>5.0533090964083406E-2</v>
      </c>
      <c r="AW658" s="280">
        <v>0.35568622217370571</v>
      </c>
      <c r="AX658" s="280">
        <v>0.41841152241255991</v>
      </c>
      <c r="AY658" s="281">
        <v>3.5895000000000001</v>
      </c>
      <c r="AZ658" s="281">
        <v>0.57382151645151069</v>
      </c>
      <c r="BA658" s="281">
        <v>0.73640427944610543</v>
      </c>
      <c r="BB658" s="281">
        <v>4.9776984040841432</v>
      </c>
    </row>
    <row r="659" spans="45:54" ht="16.5">
      <c r="AS659" s="269" t="s">
        <v>162</v>
      </c>
      <c r="AT659" s="270" t="s">
        <v>322</v>
      </c>
      <c r="AU659" s="269">
        <v>3</v>
      </c>
      <c r="AV659" s="280">
        <v>2.207260986183503E-2</v>
      </c>
      <c r="AW659" s="280">
        <v>0.41351388172855091</v>
      </c>
      <c r="AX659" s="280">
        <v>0.52340929752941034</v>
      </c>
      <c r="AY659" s="281">
        <v>2.2719999999999998</v>
      </c>
      <c r="AZ659" s="281">
        <v>8.489804285313611E-2</v>
      </c>
      <c r="BA659" s="281">
        <v>1.3017699904147537</v>
      </c>
      <c r="BB659" s="281">
        <v>5.5943782406462574</v>
      </c>
    </row>
    <row r="660" spans="45:54" ht="16.5">
      <c r="AS660" s="269" t="s">
        <v>162</v>
      </c>
      <c r="AT660" s="270" t="s">
        <v>323</v>
      </c>
      <c r="AU660" s="269">
        <v>3</v>
      </c>
      <c r="AV660" s="280">
        <v>1.5450689099604373E-2</v>
      </c>
      <c r="AW660" s="280">
        <v>0.46730301679608993</v>
      </c>
      <c r="AX660" s="280">
        <v>0.18939268812089421</v>
      </c>
      <c r="AY660" s="281">
        <v>8.7536666666666676</v>
      </c>
      <c r="AZ660" s="281">
        <v>0.14918403790468035</v>
      </c>
      <c r="BA660" s="281">
        <v>4.8520332328046045</v>
      </c>
      <c r="BB660" s="281">
        <v>2.0322808522065285</v>
      </c>
    </row>
    <row r="661" spans="45:54" ht="16.5">
      <c r="AS661" s="269" t="s">
        <v>162</v>
      </c>
      <c r="AT661" s="270" t="s">
        <v>328</v>
      </c>
      <c r="AU661" s="269">
        <v>3</v>
      </c>
      <c r="AV661" s="280">
        <v>2.3489278878001122E-2</v>
      </c>
      <c r="AW661" s="280">
        <v>0.33652059346116348</v>
      </c>
      <c r="AX661" s="280">
        <v>0.17693513458284427</v>
      </c>
      <c r="AY661" s="281">
        <v>5.8769999999999998</v>
      </c>
      <c r="AZ661" s="281">
        <v>2.768937943393494E-2</v>
      </c>
      <c r="BA661" s="281">
        <v>1.4121583511306819</v>
      </c>
      <c r="BB661" s="281">
        <v>2.6024408153441621</v>
      </c>
    </row>
    <row r="662" spans="45:54" ht="16.5">
      <c r="AS662" s="269" t="s">
        <v>162</v>
      </c>
      <c r="AT662" s="270" t="s">
        <v>99</v>
      </c>
      <c r="AU662" s="269">
        <v>3</v>
      </c>
      <c r="AV662" s="280">
        <v>4.0520979723488192E-2</v>
      </c>
      <c r="AW662" s="280">
        <v>0.4157312673872105</v>
      </c>
      <c r="AX662" s="280">
        <v>0.45551602439026129</v>
      </c>
      <c r="AY662" s="281">
        <v>3.2989999999999999</v>
      </c>
      <c r="AZ662" s="281">
        <v>0.14268317130470204</v>
      </c>
      <c r="BA662" s="281">
        <v>1.0344529919590899</v>
      </c>
      <c r="BB662" s="281">
        <v>4.3493048035422284</v>
      </c>
    </row>
    <row r="663" spans="45:54" ht="16.5">
      <c r="AS663" s="269" t="s">
        <v>162</v>
      </c>
      <c r="AT663" s="327" t="s">
        <v>100</v>
      </c>
      <c r="AU663" s="269">
        <v>3</v>
      </c>
      <c r="AV663" s="280">
        <v>2.0880835801093872E-2</v>
      </c>
      <c r="AW663" s="280">
        <v>0.42981019321800346</v>
      </c>
      <c r="AX663" s="280">
        <v>0.26133790364866333</v>
      </c>
      <c r="AY663" s="281">
        <v>8.1892676056338001</v>
      </c>
      <c r="AZ663" s="281">
        <v>0.49267365997049234</v>
      </c>
      <c r="BA663" s="281">
        <v>7.2187145408587439</v>
      </c>
      <c r="BB663" s="281">
        <v>2.6873277184686932</v>
      </c>
    </row>
    <row r="664" spans="45:54" ht="16.5">
      <c r="AS664" s="266" t="s">
        <v>63</v>
      </c>
      <c r="AT664" s="266" t="s">
        <v>64</v>
      </c>
      <c r="AU664" s="266">
        <v>4</v>
      </c>
      <c r="AV664" s="280">
        <v>1.3243462354800025E-2</v>
      </c>
      <c r="AW664" s="280">
        <v>0.33294588881697046</v>
      </c>
      <c r="AX664" s="280">
        <v>0.16555547626617492</v>
      </c>
      <c r="AY664" s="281">
        <v>18.066208333333332</v>
      </c>
      <c r="AZ664" s="281">
        <v>7.6928367732908384E-2</v>
      </c>
      <c r="BA664" s="281">
        <v>10.421448450744059</v>
      </c>
      <c r="BB664" s="281">
        <v>2.8697378015370365</v>
      </c>
    </row>
    <row r="665" spans="45:54" ht="16.5">
      <c r="AS665" s="266" t="s">
        <v>63</v>
      </c>
      <c r="AT665" s="266" t="s">
        <v>96</v>
      </c>
      <c r="AU665" s="266">
        <v>4</v>
      </c>
      <c r="AV665" s="280">
        <v>1.488846168844429E-2</v>
      </c>
      <c r="AW665" s="280">
        <v>0.30523382759062889</v>
      </c>
      <c r="AX665" s="280">
        <v>0.14534895915487675</v>
      </c>
      <c r="AY665" s="281">
        <v>20.027923076923077</v>
      </c>
      <c r="AZ665" s="281">
        <v>0.16920717014537456</v>
      </c>
      <c r="BA665" s="281">
        <v>11.459555598095493</v>
      </c>
      <c r="BB665" s="281">
        <v>2.6361143302045322</v>
      </c>
    </row>
    <row r="666" spans="45:54" ht="16.5">
      <c r="AS666" s="266" t="s">
        <v>63</v>
      </c>
      <c r="AT666" s="266" t="s">
        <v>97</v>
      </c>
      <c r="AU666" s="266">
        <v>4</v>
      </c>
      <c r="AV666" s="280">
        <v>1.2036392609907532E-2</v>
      </c>
      <c r="AW666" s="280">
        <v>0.27958071104741677</v>
      </c>
      <c r="AX666" s="280">
        <v>0.13489091441034393</v>
      </c>
      <c r="AY666" s="281">
        <v>18.290624999999999</v>
      </c>
      <c r="AZ666" s="281">
        <v>7.1671819244763998E-2</v>
      </c>
      <c r="BA666" s="281">
        <v>7.0784453863638355</v>
      </c>
      <c r="BB666" s="281">
        <v>2.9683000085333773</v>
      </c>
    </row>
    <row r="667" spans="45:54" ht="16.5">
      <c r="AS667" s="266" t="s">
        <v>63</v>
      </c>
      <c r="AT667" s="266" t="s">
        <v>98</v>
      </c>
      <c r="AU667" s="266">
        <v>4</v>
      </c>
      <c r="AV667" s="280">
        <v>1.0265824860694666E-2</v>
      </c>
      <c r="AW667" s="280">
        <v>0.3183257078895711</v>
      </c>
      <c r="AX667" s="280">
        <v>0.18234476588550882</v>
      </c>
      <c r="AY667" s="281">
        <v>19.101400000000002</v>
      </c>
      <c r="AZ667" s="281">
        <v>0.25235059861767839</v>
      </c>
      <c r="BA667" s="281">
        <v>19.374345959177674</v>
      </c>
      <c r="BB667" s="281">
        <v>2.4582505860323511</v>
      </c>
    </row>
    <row r="668" spans="45:54" ht="16.5">
      <c r="AS668" s="266" t="s">
        <v>63</v>
      </c>
      <c r="AT668" s="266" t="s">
        <v>99</v>
      </c>
      <c r="AU668" s="266">
        <v>4</v>
      </c>
      <c r="AV668" s="280">
        <v>1.6288851603819154E-2</v>
      </c>
      <c r="AW668" s="280">
        <v>0.31407010823829135</v>
      </c>
      <c r="AX668" s="280">
        <v>0.15874270238950017</v>
      </c>
      <c r="AY668" s="281">
        <v>19.616199999999999</v>
      </c>
      <c r="AZ668" s="281">
        <v>0.20085245939334664</v>
      </c>
      <c r="BA668" s="281">
        <v>12.930742816806143</v>
      </c>
      <c r="BB668" s="281">
        <v>2.6906049848590725</v>
      </c>
    </row>
    <row r="669" spans="45:54" ht="16.5">
      <c r="AS669" s="266" t="s">
        <v>63</v>
      </c>
      <c r="AT669" s="266" t="s">
        <v>100</v>
      </c>
      <c r="AU669" s="266">
        <v>4</v>
      </c>
      <c r="AV669" s="280">
        <v>1.3233735166267769E-2</v>
      </c>
      <c r="AW669" s="280">
        <v>0.31550503359901183</v>
      </c>
      <c r="AX669" s="280">
        <v>0.15647536722784261</v>
      </c>
      <c r="AY669" s="281">
        <v>18.79754545454545</v>
      </c>
      <c r="AZ669" s="281">
        <v>0.12470552066472007</v>
      </c>
      <c r="BA669" s="281">
        <v>11.218842221417415</v>
      </c>
      <c r="BB669" s="281">
        <v>2.7607065228253944</v>
      </c>
    </row>
    <row r="670" spans="45:54" ht="16.5">
      <c r="AS670" s="266" t="s">
        <v>133</v>
      </c>
      <c r="AT670" s="266" t="s">
        <v>165</v>
      </c>
      <c r="AU670" s="266">
        <v>4</v>
      </c>
      <c r="AV670" s="280">
        <v>1.2338265906698245E-2</v>
      </c>
      <c r="AW670" s="280">
        <v>0.36946150446374471</v>
      </c>
      <c r="AX670" s="280">
        <v>0.21177499027418145</v>
      </c>
      <c r="AY670" s="281">
        <v>14.508142857142859</v>
      </c>
      <c r="AZ670" s="281">
        <v>0.31738525130621553</v>
      </c>
      <c r="BA670" s="281">
        <v>21.198530580215547</v>
      </c>
      <c r="BB670" s="281">
        <v>1.9839687910166828</v>
      </c>
    </row>
    <row r="671" spans="45:54" ht="16.5">
      <c r="AS671" s="266" t="s">
        <v>133</v>
      </c>
      <c r="AT671" s="266" t="s">
        <v>166</v>
      </c>
      <c r="AU671" s="266">
        <v>4</v>
      </c>
      <c r="AV671" s="280">
        <v>1.531442030759134E-2</v>
      </c>
      <c r="AW671" s="280">
        <v>0.35939130966737376</v>
      </c>
      <c r="AX671" s="280">
        <v>0.17967054646584496</v>
      </c>
      <c r="AY671" s="281">
        <v>15.399749999999999</v>
      </c>
      <c r="AZ671" s="281">
        <v>0.32974061525833448</v>
      </c>
      <c r="BA671" s="281">
        <v>22.758631969958905</v>
      </c>
      <c r="BB671" s="281">
        <v>2.0158065159026779</v>
      </c>
    </row>
    <row r="672" spans="45:54" ht="16.5">
      <c r="AS672" s="266" t="s">
        <v>133</v>
      </c>
      <c r="AT672" s="266" t="s">
        <v>167</v>
      </c>
      <c r="AU672" s="266">
        <v>4</v>
      </c>
      <c r="AV672" s="280">
        <v>8.3586375843019336E-3</v>
      </c>
      <c r="AW672" s="280">
        <v>0.28622833155993338</v>
      </c>
      <c r="AX672" s="280">
        <v>0.17843035741756719</v>
      </c>
      <c r="AY672" s="281">
        <v>14.871</v>
      </c>
      <c r="AZ672" s="281">
        <v>0.24852165799339734</v>
      </c>
      <c r="BA672" s="281">
        <v>37.422992082236526</v>
      </c>
      <c r="BB672" s="281">
        <v>2.3219613442374833</v>
      </c>
    </row>
    <row r="673" spans="45:54" ht="16.5">
      <c r="AS673" s="266" t="s">
        <v>133</v>
      </c>
      <c r="AT673" s="266" t="s">
        <v>168</v>
      </c>
      <c r="AU673" s="266">
        <v>4</v>
      </c>
      <c r="AV673" s="280">
        <v>1.6635683785544406E-2</v>
      </c>
      <c r="AW673" s="280">
        <v>0.30052090951970672</v>
      </c>
      <c r="AX673" s="280">
        <v>0.24382442253232797</v>
      </c>
      <c r="AY673" s="281">
        <v>15.133166666666668</v>
      </c>
      <c r="AZ673" s="281">
        <v>0.15353645637858679</v>
      </c>
      <c r="BA673" s="281">
        <v>13.711658534921016</v>
      </c>
      <c r="BB673" s="281">
        <v>2.8350825382617098</v>
      </c>
    </row>
    <row r="674" spans="45:54" ht="16.5">
      <c r="AS674" s="266" t="s">
        <v>133</v>
      </c>
      <c r="AT674" s="266" t="s">
        <v>99</v>
      </c>
      <c r="AU674" s="266">
        <v>4</v>
      </c>
      <c r="AV674" s="280">
        <v>1.5379731046572684E-2</v>
      </c>
      <c r="AW674" s="280">
        <v>0.31652141621840896</v>
      </c>
      <c r="AX674" s="280">
        <v>0.22189157434859902</v>
      </c>
      <c r="AY674" s="281">
        <v>15.587857142857144</v>
      </c>
      <c r="AZ674" s="281">
        <v>0.43085742591960974</v>
      </c>
      <c r="BA674" s="281">
        <v>28.734388625668089</v>
      </c>
      <c r="BB674" s="281">
        <v>2.4206529581308263</v>
      </c>
    </row>
    <row r="675" spans="45:54" ht="16.5">
      <c r="AS675" s="266" t="s">
        <v>133</v>
      </c>
      <c r="AT675" s="266" t="s">
        <v>100</v>
      </c>
      <c r="AU675" s="266">
        <v>4</v>
      </c>
      <c r="AV675" s="280">
        <v>1.2979885201975953E-2</v>
      </c>
      <c r="AW675" s="280">
        <v>0.34658488567278761</v>
      </c>
      <c r="AX675" s="280">
        <v>0.20208082896279148</v>
      </c>
      <c r="AY675" s="281">
        <v>14.946246153846154</v>
      </c>
      <c r="AZ675" s="281">
        <v>0.29191012699083485</v>
      </c>
      <c r="BA675" s="281">
        <v>24.056201792069281</v>
      </c>
      <c r="BB675" s="281">
        <v>2.1459378503693789</v>
      </c>
    </row>
    <row r="676" spans="45:54" ht="16.5">
      <c r="AS676" s="266" t="s">
        <v>151</v>
      </c>
      <c r="AT676" s="266" t="s">
        <v>169</v>
      </c>
      <c r="AU676" s="266">
        <v>4</v>
      </c>
      <c r="AV676" s="280">
        <v>8.6879734028893277E-3</v>
      </c>
      <c r="AW676" s="280">
        <v>0.36205304803291738</v>
      </c>
      <c r="AX676" s="280">
        <v>0.16207579207118436</v>
      </c>
      <c r="AY676" s="281">
        <v>10.290800000000001</v>
      </c>
      <c r="AZ676" s="281">
        <v>0.18596197597562647</v>
      </c>
      <c r="BA676" s="281">
        <v>5.8460667787289182</v>
      </c>
      <c r="BB676" s="281">
        <v>2.2846601440357603</v>
      </c>
    </row>
    <row r="677" spans="45:54" ht="16.5">
      <c r="AS677" s="266" t="s">
        <v>151</v>
      </c>
      <c r="AT677" s="266" t="s">
        <v>170</v>
      </c>
      <c r="AU677" s="266">
        <v>4</v>
      </c>
      <c r="AV677" s="280">
        <v>1.5850559328889884E-2</v>
      </c>
      <c r="AW677" s="280">
        <v>0.21468041830123974</v>
      </c>
      <c r="AX677" s="280">
        <v>0.18816830646650232</v>
      </c>
      <c r="AY677" s="281">
        <v>13.073</v>
      </c>
      <c r="AZ677" s="281">
        <v>8.0312113098254229E-2</v>
      </c>
      <c r="BA677" s="281">
        <v>15.113549876008507</v>
      </c>
      <c r="BB677" s="281">
        <v>3.3833699911286628</v>
      </c>
    </row>
    <row r="678" spans="45:54" ht="16.5">
      <c r="AS678" s="266" t="s">
        <v>151</v>
      </c>
      <c r="AT678" s="266" t="s">
        <v>171</v>
      </c>
      <c r="AU678" s="266">
        <v>4</v>
      </c>
      <c r="AV678" s="280">
        <v>1.055994334932695E-2</v>
      </c>
      <c r="AW678" s="280">
        <v>0.28972548811990706</v>
      </c>
      <c r="AX678" s="280">
        <v>0.22955678222397788</v>
      </c>
      <c r="AY678" s="281">
        <v>12.222818181818184</v>
      </c>
      <c r="AZ678" s="281">
        <v>0.50494224029200174</v>
      </c>
      <c r="BA678" s="281">
        <v>15.998696245041319</v>
      </c>
      <c r="BB678" s="281">
        <v>2.6484986318671813</v>
      </c>
    </row>
    <row r="679" spans="45:54" ht="16.5">
      <c r="AS679" s="266" t="s">
        <v>151</v>
      </c>
      <c r="AT679" s="266" t="s">
        <v>172</v>
      </c>
      <c r="AU679" s="266">
        <v>4</v>
      </c>
      <c r="AV679" s="280">
        <v>1.0416468151325093E-2</v>
      </c>
      <c r="AW679" s="280">
        <v>0.2642860462759174</v>
      </c>
      <c r="AX679" s="280">
        <v>0.22337261020319044</v>
      </c>
      <c r="AY679" s="281">
        <v>12.548444444444446</v>
      </c>
      <c r="AZ679" s="281">
        <v>1.1630744929222376</v>
      </c>
      <c r="BA679" s="281">
        <v>16.092225991916273</v>
      </c>
      <c r="BB679" s="281">
        <v>2.8187726696438533</v>
      </c>
    </row>
    <row r="680" spans="45:54" ht="16.5">
      <c r="AS680" s="266" t="s">
        <v>151</v>
      </c>
      <c r="AT680" s="266" t="s">
        <v>173</v>
      </c>
      <c r="AU680" s="266">
        <v>4</v>
      </c>
      <c r="AV680" s="280">
        <v>8.6167966104935337E-3</v>
      </c>
      <c r="AW680" s="280">
        <v>0.34703095341092177</v>
      </c>
      <c r="AX680" s="280">
        <v>0.25192982354425225</v>
      </c>
      <c r="AY680" s="281">
        <v>12.3264</v>
      </c>
      <c r="AZ680" s="281">
        <v>0.80145537475158091</v>
      </c>
      <c r="BA680" s="281">
        <v>24.050482139353822</v>
      </c>
      <c r="BB680" s="281">
        <v>2.4485369712149079</v>
      </c>
    </row>
    <row r="681" spans="45:54" ht="16.5">
      <c r="AS681" s="266" t="s">
        <v>151</v>
      </c>
      <c r="AT681" s="266" t="s">
        <v>324</v>
      </c>
      <c r="AU681" s="266">
        <v>4</v>
      </c>
      <c r="AV681" s="280">
        <v>2.0179983363482982E-2</v>
      </c>
      <c r="AW681" s="280">
        <v>0.28446654997099718</v>
      </c>
      <c r="AX681" s="280">
        <v>0.25025896671217257</v>
      </c>
      <c r="AY681" s="281">
        <v>10.542999999999999</v>
      </c>
      <c r="AZ681" s="281">
        <v>0.69880339745109266</v>
      </c>
      <c r="BA681" s="281">
        <v>11.672200498050282</v>
      </c>
      <c r="BB681" s="281">
        <v>2.9429111080477588</v>
      </c>
    </row>
    <row r="682" spans="45:54" ht="16.5">
      <c r="AS682" s="266" t="s">
        <v>151</v>
      </c>
      <c r="AT682" s="266" t="s">
        <v>100</v>
      </c>
      <c r="AU682" s="266">
        <v>4</v>
      </c>
      <c r="AV682" s="280">
        <v>1.0260421855725227E-2</v>
      </c>
      <c r="AW682" s="280">
        <v>0.30864820680969679</v>
      </c>
      <c r="AX682" s="280">
        <v>0.21594884535443426</v>
      </c>
      <c r="AY682" s="281">
        <v>11.919866666666669</v>
      </c>
      <c r="AZ682" s="281">
        <v>0.63068668539598305</v>
      </c>
      <c r="BA682" s="281">
        <v>15.493604298174189</v>
      </c>
      <c r="BB682" s="281">
        <v>2.6420339028428601</v>
      </c>
    </row>
    <row r="683" spans="45:54" ht="16.5">
      <c r="AS683" s="266" t="s">
        <v>148</v>
      </c>
      <c r="AT683" s="266" t="s">
        <v>174</v>
      </c>
      <c r="AU683" s="266">
        <v>4</v>
      </c>
      <c r="AV683" s="280">
        <v>1.639375378220995E-2</v>
      </c>
      <c r="AW683" s="280">
        <v>0.33993731203965921</v>
      </c>
      <c r="AX683" s="280">
        <v>0.17444531816981301</v>
      </c>
      <c r="AY683" s="281">
        <v>9.4659499999999994</v>
      </c>
      <c r="AZ683" s="281">
        <v>3.6280756231989689E-2</v>
      </c>
      <c r="BA683" s="281">
        <v>7.5482578478554965</v>
      </c>
      <c r="BB683" s="281">
        <v>2.1235756639401253</v>
      </c>
    </row>
    <row r="684" spans="45:54" ht="16.5">
      <c r="AS684" s="266" t="s">
        <v>148</v>
      </c>
      <c r="AT684" s="266" t="s">
        <v>175</v>
      </c>
      <c r="AU684" s="266">
        <v>4</v>
      </c>
      <c r="AV684" s="280">
        <v>0.11456044002917973</v>
      </c>
      <c r="AW684" s="280">
        <v>0.31951395356611501</v>
      </c>
      <c r="AX684" s="280">
        <v>0.47320261278308112</v>
      </c>
      <c r="AY684" s="281">
        <v>4.5984999999999996</v>
      </c>
      <c r="AZ684" s="281">
        <v>5.2326127473248926E-2</v>
      </c>
      <c r="BA684" s="281">
        <v>0.91570723078185623</v>
      </c>
      <c r="BB684" s="281">
        <v>4.6149546213752437</v>
      </c>
    </row>
    <row r="685" spans="45:54" ht="16.5">
      <c r="AS685" s="266" t="s">
        <v>148</v>
      </c>
      <c r="AT685" s="266" t="s">
        <v>176</v>
      </c>
      <c r="AU685" s="266">
        <v>4</v>
      </c>
      <c r="AV685" s="280">
        <v>0.11981339010286937</v>
      </c>
      <c r="AW685" s="280">
        <v>0.37445890465738663</v>
      </c>
      <c r="AX685" s="280">
        <v>0.47286479650921975</v>
      </c>
      <c r="AY685" s="281">
        <v>5.0460000000000003</v>
      </c>
      <c r="AZ685" s="281">
        <v>6.7624568682047873E-2</v>
      </c>
      <c r="BA685" s="281">
        <v>0.60016804705317484</v>
      </c>
      <c r="BB685" s="281">
        <v>4.6359874283833253</v>
      </c>
    </row>
    <row r="686" spans="45:54" ht="16.5">
      <c r="AS686" s="266" t="s">
        <v>148</v>
      </c>
      <c r="AT686" s="266" t="s">
        <v>177</v>
      </c>
      <c r="AU686" s="266">
        <v>4</v>
      </c>
      <c r="AV686" s="280">
        <v>0.12137027988221993</v>
      </c>
      <c r="AW686" s="280">
        <v>0.39317137847111905</v>
      </c>
      <c r="AX686" s="280">
        <v>0.46491822115706988</v>
      </c>
      <c r="AY686" s="281">
        <v>6.5305</v>
      </c>
      <c r="AZ686" s="281">
        <v>0</v>
      </c>
      <c r="BA686" s="281">
        <v>0.89074273345686616</v>
      </c>
      <c r="BB686" s="281">
        <v>4.5461138711310243</v>
      </c>
    </row>
    <row r="687" spans="45:54" ht="16.5">
      <c r="AS687" s="266" t="s">
        <v>148</v>
      </c>
      <c r="AT687" s="266" t="s">
        <v>178</v>
      </c>
      <c r="AU687" s="266">
        <v>4</v>
      </c>
      <c r="AV687" s="280">
        <v>0.10776106811005401</v>
      </c>
      <c r="AW687" s="280">
        <v>0.39783178301419814</v>
      </c>
      <c r="AX687" s="280">
        <v>0.47566712459930893</v>
      </c>
      <c r="AY687" s="281">
        <v>5.6094999999999997</v>
      </c>
      <c r="AZ687" s="281">
        <v>9.1586528454269178E-2</v>
      </c>
      <c r="BA687" s="281">
        <v>1.0241039090795554</v>
      </c>
      <c r="BB687" s="281">
        <v>4.691143443023142</v>
      </c>
    </row>
    <row r="688" spans="45:54" ht="16.5">
      <c r="AS688" s="266" t="s">
        <v>148</v>
      </c>
      <c r="AT688" s="266" t="s">
        <v>179</v>
      </c>
      <c r="AU688" s="266">
        <v>4</v>
      </c>
      <c r="AV688" s="280">
        <v>6.1258245958225474E-2</v>
      </c>
      <c r="AW688" s="280">
        <v>0.43108486642965871</v>
      </c>
      <c r="AX688" s="280">
        <v>0.46920765027692135</v>
      </c>
      <c r="AY688" s="281">
        <v>6.7392500000000002</v>
      </c>
      <c r="AZ688" s="281">
        <v>0.14434382627246187</v>
      </c>
      <c r="BA688" s="281">
        <v>2.5169954706260538</v>
      </c>
      <c r="BB688" s="281">
        <v>4.5829020230119921</v>
      </c>
    </row>
    <row r="689" spans="45:54" ht="16.5">
      <c r="AS689" s="266" t="s">
        <v>148</v>
      </c>
      <c r="AT689" s="266" t="s">
        <v>180</v>
      </c>
      <c r="AU689" s="266">
        <v>4</v>
      </c>
      <c r="AV689" s="280">
        <v>7.8122689285169021E-3</v>
      </c>
      <c r="AW689" s="280">
        <v>0.2938607306511879</v>
      </c>
      <c r="AX689" s="280">
        <v>0.16699941317839495</v>
      </c>
      <c r="AY689" s="281">
        <v>6.2479999999999993</v>
      </c>
      <c r="AZ689" s="281">
        <v>4.7776165018526509E-2</v>
      </c>
      <c r="BA689" s="281">
        <v>1.9067033130121036</v>
      </c>
      <c r="BB689" s="281">
        <v>2.8059357692194258</v>
      </c>
    </row>
    <row r="690" spans="45:54" ht="16.5">
      <c r="AS690" s="266" t="s">
        <v>148</v>
      </c>
      <c r="AT690" s="266" t="s">
        <v>181</v>
      </c>
      <c r="AU690" s="266">
        <v>4</v>
      </c>
      <c r="AV690" s="280">
        <v>1.3582260948313609E-2</v>
      </c>
      <c r="AW690" s="280">
        <v>0.26945094737707853</v>
      </c>
      <c r="AX690" s="280">
        <v>0.26882099462209219</v>
      </c>
      <c r="AY690" s="281">
        <v>4.1069999999999993</v>
      </c>
      <c r="AZ690" s="281">
        <v>7.0854242124958403E-3</v>
      </c>
      <c r="BA690" s="281">
        <v>0.52432139172469217</v>
      </c>
      <c r="BB690" s="281">
        <v>3.1033303648976984</v>
      </c>
    </row>
    <row r="691" spans="45:54" ht="16.5">
      <c r="AS691" s="266" t="s">
        <v>148</v>
      </c>
      <c r="AT691" s="266" t="s">
        <v>182</v>
      </c>
      <c r="AU691" s="266">
        <v>4</v>
      </c>
      <c r="AV691" s="280">
        <v>1.8027413703672498E-2</v>
      </c>
      <c r="AW691" s="280">
        <v>0.3331628147753935</v>
      </c>
      <c r="AX691" s="280">
        <v>0.24773048333142433</v>
      </c>
      <c r="AY691" s="281">
        <v>6.4210000000000003</v>
      </c>
      <c r="AZ691" s="281">
        <v>2.9369351906511479E-2</v>
      </c>
      <c r="BA691" s="281">
        <v>1.9677465777362693</v>
      </c>
      <c r="BB691" s="281">
        <v>2.8671707013722783</v>
      </c>
    </row>
    <row r="692" spans="45:54" ht="16.5">
      <c r="AS692" s="266" t="s">
        <v>148</v>
      </c>
      <c r="AT692" s="266" t="s">
        <v>183</v>
      </c>
      <c r="AU692" s="266">
        <v>4</v>
      </c>
      <c r="AV692" s="280">
        <v>1.4226334831011883E-2</v>
      </c>
      <c r="AW692" s="280">
        <v>0.30008254191189315</v>
      </c>
      <c r="AX692" s="280">
        <v>0.18483133987357017</v>
      </c>
      <c r="AY692" s="281">
        <v>5.0489999999999995</v>
      </c>
      <c r="AZ692" s="281">
        <v>0.14523554415210227</v>
      </c>
      <c r="BA692" s="281">
        <v>1.0090048330567105</v>
      </c>
      <c r="BB692" s="281">
        <v>2.7783706191200501</v>
      </c>
    </row>
    <row r="693" spans="45:54" ht="16.5">
      <c r="AS693" s="266" t="s">
        <v>148</v>
      </c>
      <c r="AT693" s="266" t="s">
        <v>184</v>
      </c>
      <c r="AU693" s="266">
        <v>4</v>
      </c>
      <c r="AV693" s="280">
        <v>2.4265900020457858E-2</v>
      </c>
      <c r="AW693" s="280">
        <v>0.29390375151891024</v>
      </c>
      <c r="AX693" s="280">
        <v>0.29247274092791836</v>
      </c>
      <c r="AY693" s="281">
        <v>7.2850000000000001</v>
      </c>
      <c r="AZ693" s="281">
        <v>0</v>
      </c>
      <c r="BA693" s="281">
        <v>2.7227873476609936</v>
      </c>
      <c r="BB693" s="281">
        <v>2.7015284710059224</v>
      </c>
    </row>
    <row r="694" spans="45:54" ht="16.5">
      <c r="AS694" s="266" t="s">
        <v>148</v>
      </c>
      <c r="AT694" s="266" t="s">
        <v>185</v>
      </c>
      <c r="AU694" s="266">
        <v>4</v>
      </c>
      <c r="AV694" s="280">
        <v>1.9984354438364299E-2</v>
      </c>
      <c r="AW694" s="280">
        <v>0.33834143241719922</v>
      </c>
      <c r="AX694" s="280">
        <v>0.26554390359888891</v>
      </c>
      <c r="AY694" s="281">
        <v>7.7345000000000006</v>
      </c>
      <c r="AZ694" s="281">
        <v>0</v>
      </c>
      <c r="BA694" s="281">
        <v>2.6678305988798612</v>
      </c>
      <c r="BB694" s="281">
        <v>2.6658383577253084</v>
      </c>
    </row>
    <row r="695" spans="45:54" ht="16.5">
      <c r="AS695" s="266" t="s">
        <v>148</v>
      </c>
      <c r="AT695" s="266" t="s">
        <v>99</v>
      </c>
      <c r="AU695" s="266">
        <v>4</v>
      </c>
      <c r="AV695" s="280">
        <v>4.2520289157072441E-2</v>
      </c>
      <c r="AW695" s="280">
        <v>0.39281831813366896</v>
      </c>
      <c r="AX695" s="280">
        <v>0.22371503859899275</v>
      </c>
      <c r="AY695" s="281">
        <v>8.5990000000000002</v>
      </c>
      <c r="AZ695" s="281">
        <v>0.38520470222343123</v>
      </c>
      <c r="BA695" s="281">
        <v>7.8522496991699438</v>
      </c>
      <c r="BB695" s="281">
        <v>2.8395796031286595</v>
      </c>
    </row>
    <row r="696" spans="45:54" ht="16.5">
      <c r="AS696" s="266" t="s">
        <v>148</v>
      </c>
      <c r="AT696" s="266" t="s">
        <v>100</v>
      </c>
      <c r="AU696" s="266">
        <v>4</v>
      </c>
      <c r="AV696" s="280">
        <v>4.3470537413778668E-2</v>
      </c>
      <c r="AW696" s="280">
        <v>0.34660265492150472</v>
      </c>
      <c r="AX696" s="280">
        <v>0.27050627124505933</v>
      </c>
      <c r="AY696" s="281">
        <v>7.5916382978723407</v>
      </c>
      <c r="AZ696" s="281">
        <v>5.3698140042775254E-2</v>
      </c>
      <c r="BA696" s="281">
        <v>4.1026135304511886</v>
      </c>
      <c r="BB696" s="281">
        <v>2.7322018806254862</v>
      </c>
    </row>
    <row r="697" spans="45:54" ht="16.5">
      <c r="AS697" s="266" t="s">
        <v>156</v>
      </c>
      <c r="AT697" s="266" t="s">
        <v>186</v>
      </c>
      <c r="AU697" s="266">
        <v>4</v>
      </c>
      <c r="AV697" s="280">
        <v>2.6620338440150864E-2</v>
      </c>
      <c r="AW697" s="280">
        <v>0.35375875659969691</v>
      </c>
      <c r="AX697" s="280">
        <v>0.17668309734652304</v>
      </c>
      <c r="AY697" s="281">
        <v>53.076000000000001</v>
      </c>
      <c r="AZ697" s="281">
        <v>1.3608028161316426</v>
      </c>
      <c r="BA697" s="281">
        <v>20.33459817926796</v>
      </c>
      <c r="BB697" s="281">
        <v>2.3195170032729098</v>
      </c>
    </row>
    <row r="698" spans="45:54" ht="16.5">
      <c r="AS698" s="266" t="s">
        <v>156</v>
      </c>
      <c r="AT698" s="266" t="s">
        <v>187</v>
      </c>
      <c r="AU698" s="266">
        <v>4</v>
      </c>
      <c r="AV698" s="280">
        <v>8.5303442775596684E-3</v>
      </c>
      <c r="AW698" s="280">
        <v>0.36499904109028902</v>
      </c>
      <c r="AX698" s="280">
        <v>0.14194790452817474</v>
      </c>
      <c r="AY698" s="281">
        <v>9.6853333333333325</v>
      </c>
      <c r="AZ698" s="281">
        <v>9.8477238027475045E-2</v>
      </c>
      <c r="BA698" s="281">
        <v>7.5124064438102387</v>
      </c>
      <c r="BB698" s="281">
        <v>2.0974071464152284</v>
      </c>
    </row>
    <row r="699" spans="45:54" ht="16.5">
      <c r="AS699" s="266" t="s">
        <v>156</v>
      </c>
      <c r="AT699" s="266" t="s">
        <v>188</v>
      </c>
      <c r="AU699" s="266">
        <v>4</v>
      </c>
      <c r="AV699" s="280">
        <v>1.4532484014641807E-2</v>
      </c>
      <c r="AW699" s="280">
        <v>0.3731353405061873</v>
      </c>
      <c r="AX699" s="280">
        <v>0.19731847677745423</v>
      </c>
      <c r="AY699" s="281">
        <v>6.7143333333333333</v>
      </c>
      <c r="AZ699" s="281">
        <v>0</v>
      </c>
      <c r="BA699" s="281">
        <v>2.145455317933755</v>
      </c>
      <c r="BB699" s="281">
        <v>2.0933547730937794</v>
      </c>
    </row>
    <row r="700" spans="45:54" ht="16.5">
      <c r="AS700" s="266" t="s">
        <v>156</v>
      </c>
      <c r="AT700" s="266" t="s">
        <v>189</v>
      </c>
      <c r="AU700" s="266">
        <v>4</v>
      </c>
      <c r="AV700" s="280">
        <v>1.633231444625009E-2</v>
      </c>
      <c r="AW700" s="280">
        <v>0.44079289297315039</v>
      </c>
      <c r="AX700" s="280">
        <v>0.16009955281283997</v>
      </c>
      <c r="AY700" s="281">
        <v>7.1899999999999995</v>
      </c>
      <c r="AZ700" s="281">
        <v>3.7803908574460442E-2</v>
      </c>
      <c r="BA700" s="281">
        <v>5.5902529804483381</v>
      </c>
      <c r="BB700" s="281">
        <v>2.1888022879070355</v>
      </c>
    </row>
    <row r="701" spans="45:54" ht="16.5">
      <c r="AS701" s="266" t="s">
        <v>156</v>
      </c>
      <c r="AT701" s="266" t="s">
        <v>325</v>
      </c>
      <c r="AU701" s="266">
        <v>4</v>
      </c>
      <c r="AV701" s="280">
        <v>1.9309212972778735E-2</v>
      </c>
      <c r="AW701" s="280">
        <v>0.4033518182932701</v>
      </c>
      <c r="AX701" s="280">
        <v>0.16594864271774409</v>
      </c>
      <c r="AY701" s="281">
        <v>9.9730000000000008</v>
      </c>
      <c r="AZ701" s="281">
        <v>6.7458797852741503E-2</v>
      </c>
      <c r="BA701" s="281">
        <v>3.2829948288334196</v>
      </c>
      <c r="BB701" s="281">
        <v>2.3496201750502186</v>
      </c>
    </row>
    <row r="702" spans="45:54" ht="16.5">
      <c r="AS702" s="266" t="s">
        <v>156</v>
      </c>
      <c r="AT702" s="266" t="s">
        <v>190</v>
      </c>
      <c r="AU702" s="266">
        <v>4</v>
      </c>
      <c r="AV702" s="280">
        <v>1.3770055674010646E-2</v>
      </c>
      <c r="AW702" s="280">
        <v>0.33816801754256393</v>
      </c>
      <c r="AX702" s="280">
        <v>0.12908659364251943</v>
      </c>
      <c r="AY702" s="281">
        <v>4.4045000000000005</v>
      </c>
      <c r="AZ702" s="281">
        <v>2.7967726114171278E-2</v>
      </c>
      <c r="BA702" s="281">
        <v>2.2964610664858416</v>
      </c>
      <c r="BB702" s="281">
        <v>2.5880889811816363</v>
      </c>
    </row>
    <row r="703" spans="45:54" ht="16.5">
      <c r="AS703" s="266" t="s">
        <v>156</v>
      </c>
      <c r="AT703" s="266" t="s">
        <v>191</v>
      </c>
      <c r="AU703" s="266">
        <v>4</v>
      </c>
      <c r="AV703" s="280">
        <v>1.4599391347753933E-2</v>
      </c>
      <c r="AW703" s="280">
        <v>0.35929738078260259</v>
      </c>
      <c r="AX703" s="280">
        <v>0.18727894953957192</v>
      </c>
      <c r="AY703" s="281">
        <v>11.505461538461539</v>
      </c>
      <c r="AZ703" s="281">
        <v>6.2807347756245191E-2</v>
      </c>
      <c r="BA703" s="281">
        <v>22.981208544010116</v>
      </c>
      <c r="BB703" s="281">
        <v>2.1640805907612179</v>
      </c>
    </row>
    <row r="704" spans="45:54" ht="16.5">
      <c r="AS704" s="266" t="s">
        <v>156</v>
      </c>
      <c r="AT704" s="266" t="s">
        <v>99</v>
      </c>
      <c r="AU704" s="266">
        <v>4</v>
      </c>
      <c r="AV704" s="280">
        <v>1.639430404940628E-2</v>
      </c>
      <c r="AW704" s="280">
        <v>0.38533939784703491</v>
      </c>
      <c r="AX704" s="280">
        <v>0.17310657590654008</v>
      </c>
      <c r="AY704" s="281">
        <v>6.8815000000000008</v>
      </c>
      <c r="AZ704" s="281">
        <v>0.10086326345610493</v>
      </c>
      <c r="BA704" s="281">
        <v>5.3709687790375877</v>
      </c>
      <c r="BB704" s="281">
        <v>2.2493851543126548</v>
      </c>
    </row>
    <row r="705" spans="45:54" ht="16.5">
      <c r="AS705" s="266" t="s">
        <v>156</v>
      </c>
      <c r="AT705" s="266" t="s">
        <v>100</v>
      </c>
      <c r="AU705" s="266">
        <v>4</v>
      </c>
      <c r="AV705" s="280">
        <v>1.4078379554971475E-2</v>
      </c>
      <c r="AW705" s="280">
        <v>0.37059373206069585</v>
      </c>
      <c r="AX705" s="280">
        <v>0.16587681362152243</v>
      </c>
      <c r="AY705" s="281">
        <v>9.6399999999999988</v>
      </c>
      <c r="AZ705" s="281">
        <v>0.11837237463239482</v>
      </c>
      <c r="BA705" s="281">
        <v>12.790235394601982</v>
      </c>
      <c r="BB705" s="281">
        <v>2.2234016152397515</v>
      </c>
    </row>
    <row r="706" spans="45:54" ht="16.5">
      <c r="AS706" s="266" t="s">
        <v>134</v>
      </c>
      <c r="AT706" s="266" t="s">
        <v>192</v>
      </c>
      <c r="AU706" s="266">
        <v>4</v>
      </c>
      <c r="AV706" s="280">
        <v>1.6245153200862894E-2</v>
      </c>
      <c r="AW706" s="280">
        <v>0.359371710116554</v>
      </c>
      <c r="AX706" s="280">
        <v>0.15084476274091427</v>
      </c>
      <c r="AY706" s="281">
        <v>11.209642857142857</v>
      </c>
      <c r="AZ706" s="281">
        <v>1.5602825163759961</v>
      </c>
      <c r="BA706" s="281">
        <v>18.723390196511954</v>
      </c>
      <c r="BB706" s="281">
        <v>2.3263169565330459</v>
      </c>
    </row>
    <row r="707" spans="45:54" ht="16.5">
      <c r="AS707" s="266" t="s">
        <v>134</v>
      </c>
      <c r="AT707" s="266" t="s">
        <v>193</v>
      </c>
      <c r="AU707" s="266">
        <v>4</v>
      </c>
      <c r="AV707" s="280">
        <v>8.3308323367120747E-3</v>
      </c>
      <c r="AW707" s="280">
        <v>0.33999882209906096</v>
      </c>
      <c r="AX707" s="280">
        <v>0.19694508082709711</v>
      </c>
      <c r="AY707" s="281">
        <v>13.341181818181816</v>
      </c>
      <c r="AZ707" s="281">
        <v>0.83594678067085182</v>
      </c>
      <c r="BA707" s="281">
        <v>42.317673254164241</v>
      </c>
      <c r="BB707" s="281">
        <v>2.1822764767224152</v>
      </c>
    </row>
    <row r="708" spans="45:54" ht="16.5">
      <c r="AS708" s="266" t="s">
        <v>134</v>
      </c>
      <c r="AT708" s="266" t="s">
        <v>194</v>
      </c>
      <c r="AU708" s="266">
        <v>4</v>
      </c>
      <c r="AV708" s="280">
        <v>6.6078260251126418E-3</v>
      </c>
      <c r="AW708" s="280">
        <v>0.35731103430609051</v>
      </c>
      <c r="AX708" s="280">
        <v>0.17004409096646336</v>
      </c>
      <c r="AY708" s="281">
        <v>10.544166666666667</v>
      </c>
      <c r="AZ708" s="281">
        <v>0.13205171277123834</v>
      </c>
      <c r="BA708" s="281">
        <v>9.5627448665171766</v>
      </c>
      <c r="BB708" s="281">
        <v>2.1703437039671258</v>
      </c>
    </row>
    <row r="709" spans="45:54" ht="16.5">
      <c r="AS709" s="266" t="s">
        <v>134</v>
      </c>
      <c r="AT709" s="266" t="s">
        <v>195</v>
      </c>
      <c r="AU709" s="266">
        <v>4</v>
      </c>
      <c r="AV709" s="280">
        <v>1.399597627350721E-2</v>
      </c>
      <c r="AW709" s="280">
        <v>0.35440504594231126</v>
      </c>
      <c r="AX709" s="280">
        <v>0.19369116330324862</v>
      </c>
      <c r="AY709" s="281">
        <v>12.671571428571426</v>
      </c>
      <c r="AZ709" s="281">
        <v>0.88173009159772908</v>
      </c>
      <c r="BA709" s="281">
        <v>32.895657508244568</v>
      </c>
      <c r="BB709" s="281">
        <v>2.3037219934118403</v>
      </c>
    </row>
    <row r="710" spans="45:54" ht="16.5">
      <c r="AS710" s="266" t="s">
        <v>134</v>
      </c>
      <c r="AT710" s="266" t="s">
        <v>196</v>
      </c>
      <c r="AU710" s="266">
        <v>4</v>
      </c>
      <c r="AV710" s="280">
        <v>1.647212811313092E-2</v>
      </c>
      <c r="AW710" s="280">
        <v>0.35693224490768649</v>
      </c>
      <c r="AX710" s="280">
        <v>0.19183359301603492</v>
      </c>
      <c r="AY710" s="281">
        <v>13.249777777777776</v>
      </c>
      <c r="AZ710" s="281">
        <v>0.70735100669629392</v>
      </c>
      <c r="BA710" s="281">
        <v>22.969101889442058</v>
      </c>
      <c r="BB710" s="281">
        <v>2.0156269675429552</v>
      </c>
    </row>
    <row r="711" spans="45:54" ht="16.5">
      <c r="AS711" s="266" t="s">
        <v>134</v>
      </c>
      <c r="AT711" s="266" t="s">
        <v>197</v>
      </c>
      <c r="AU711" s="266">
        <v>4</v>
      </c>
      <c r="AV711" s="280">
        <v>1.3592456335883728E-2</v>
      </c>
      <c r="AW711" s="280">
        <v>0.37020724937012472</v>
      </c>
      <c r="AX711" s="280">
        <v>0.16773986241192029</v>
      </c>
      <c r="AY711" s="281">
        <v>9.5751666666666662</v>
      </c>
      <c r="AZ711" s="281">
        <v>9.6805094725287338E-2</v>
      </c>
      <c r="BA711" s="281">
        <v>3.1611870587878315</v>
      </c>
      <c r="BB711" s="281">
        <v>2.3683979755353066</v>
      </c>
    </row>
    <row r="712" spans="45:54" ht="16.5">
      <c r="AS712" s="266" t="s">
        <v>134</v>
      </c>
      <c r="AT712" s="266" t="s">
        <v>99</v>
      </c>
      <c r="AU712" s="266">
        <v>4</v>
      </c>
      <c r="AV712" s="280">
        <v>1.8797688391944817E-2</v>
      </c>
      <c r="AW712" s="280">
        <v>0.37271516834633461</v>
      </c>
      <c r="AX712" s="280">
        <v>0.20089103343538084</v>
      </c>
      <c r="AY712" s="281">
        <v>11.292</v>
      </c>
      <c r="AZ712" s="281">
        <v>0.19224022338313956</v>
      </c>
      <c r="BA712" s="281">
        <v>23.645547476126168</v>
      </c>
      <c r="BB712" s="281">
        <v>2.4526209083300916</v>
      </c>
    </row>
    <row r="713" spans="45:54" ht="16.5">
      <c r="AS713" s="266" t="s">
        <v>134</v>
      </c>
      <c r="AT713" s="266" t="s">
        <v>100</v>
      </c>
      <c r="AU713" s="266">
        <v>4</v>
      </c>
      <c r="AV713" s="280">
        <v>1.2783546762153594E-2</v>
      </c>
      <c r="AW713" s="280">
        <v>0.35509506288335591</v>
      </c>
      <c r="AX713" s="280">
        <v>0.17839544354300704</v>
      </c>
      <c r="AY713" s="281">
        <v>11.907945454545455</v>
      </c>
      <c r="AZ713" s="281">
        <v>0.84292415967752743</v>
      </c>
      <c r="BA713" s="281">
        <v>24.258908610643367</v>
      </c>
      <c r="BB713" s="281">
        <v>2.2176999283533205</v>
      </c>
    </row>
    <row r="714" spans="45:54" ht="16.5">
      <c r="AS714" s="266" t="s">
        <v>141</v>
      </c>
      <c r="AT714" s="266" t="s">
        <v>198</v>
      </c>
      <c r="AU714" s="266">
        <v>4</v>
      </c>
      <c r="AV714" s="280">
        <v>1.2719879373983689E-2</v>
      </c>
      <c r="AW714" s="280">
        <v>0.3551857392435116</v>
      </c>
      <c r="AX714" s="280">
        <v>0.16848999247217608</v>
      </c>
      <c r="AY714" s="281">
        <v>10.924933333333334</v>
      </c>
      <c r="AZ714" s="281">
        <v>0.12513631448580398</v>
      </c>
      <c r="BA714" s="281">
        <v>12.84732828720921</v>
      </c>
      <c r="BB714" s="281">
        <v>2.227020885836394</v>
      </c>
    </row>
    <row r="715" spans="45:54" ht="16.5">
      <c r="AS715" s="266" t="s">
        <v>141</v>
      </c>
      <c r="AT715" s="266" t="s">
        <v>199</v>
      </c>
      <c r="AU715" s="266">
        <v>4</v>
      </c>
      <c r="AV715" s="280">
        <v>1.0004959671098636E-2</v>
      </c>
      <c r="AW715" s="280">
        <v>0.36105069292501341</v>
      </c>
      <c r="AX715" s="280">
        <v>0.19301637832270682</v>
      </c>
      <c r="AY715" s="281">
        <v>11.685774193548385</v>
      </c>
      <c r="AZ715" s="281">
        <v>0.21325865975693242</v>
      </c>
      <c r="BA715" s="281">
        <v>11.985713053095701</v>
      </c>
      <c r="BB715" s="281">
        <v>2.1430537164426173</v>
      </c>
    </row>
    <row r="716" spans="45:54" ht="16.5">
      <c r="AS716" s="266" t="s">
        <v>141</v>
      </c>
      <c r="AT716" s="266" t="s">
        <v>200</v>
      </c>
      <c r="AU716" s="266">
        <v>4</v>
      </c>
      <c r="AV716" s="280">
        <v>9.6183091341501929E-3</v>
      </c>
      <c r="AW716" s="280">
        <v>0.32746867174049743</v>
      </c>
      <c r="AX716" s="280">
        <v>0.17269994850741505</v>
      </c>
      <c r="AY716" s="281">
        <v>9.876333333333335</v>
      </c>
      <c r="AZ716" s="281">
        <v>0.22312248829090109</v>
      </c>
      <c r="BA716" s="281">
        <v>9.0945983255474321</v>
      </c>
      <c r="BB716" s="281">
        <v>2.6393183210295148</v>
      </c>
    </row>
    <row r="717" spans="45:54" ht="16.5">
      <c r="AS717" s="266" t="s">
        <v>141</v>
      </c>
      <c r="AT717" s="266" t="s">
        <v>201</v>
      </c>
      <c r="AU717" s="266">
        <v>4</v>
      </c>
      <c r="AV717" s="280">
        <v>8.2057599124904165E-3</v>
      </c>
      <c r="AW717" s="280">
        <v>0.33579786835263292</v>
      </c>
      <c r="AX717" s="280">
        <v>0.18511820423680309</v>
      </c>
      <c r="AY717" s="281">
        <v>10.851861111111113</v>
      </c>
      <c r="AZ717" s="281">
        <v>0.12931189332737464</v>
      </c>
      <c r="BA717" s="281">
        <v>11.583054066666254</v>
      </c>
      <c r="BB717" s="281">
        <v>2.2772282221301108</v>
      </c>
    </row>
    <row r="718" spans="45:54" ht="16.5">
      <c r="AS718" s="266" t="s">
        <v>141</v>
      </c>
      <c r="AT718" s="266" t="s">
        <v>202</v>
      </c>
      <c r="AU718" s="266">
        <v>4</v>
      </c>
      <c r="AV718" s="280">
        <v>8.6682764135750066E-3</v>
      </c>
      <c r="AW718" s="280">
        <v>0.37428133271365172</v>
      </c>
      <c r="AX718" s="280">
        <v>0.16861882533880929</v>
      </c>
      <c r="AY718" s="281">
        <v>11.109333333333334</v>
      </c>
      <c r="AZ718" s="281">
        <v>0.24092206651661258</v>
      </c>
      <c r="BA718" s="281">
        <v>8.2831934802921552</v>
      </c>
      <c r="BB718" s="281">
        <v>2.4035670664473363</v>
      </c>
    </row>
    <row r="719" spans="45:54" ht="16.5">
      <c r="AS719" s="266" t="s">
        <v>141</v>
      </c>
      <c r="AT719" s="266" t="s">
        <v>100</v>
      </c>
      <c r="AU719" s="266">
        <v>4</v>
      </c>
      <c r="AV719" s="280">
        <v>9.5267680215552503E-3</v>
      </c>
      <c r="AW719" s="280">
        <v>0.3497829572198104</v>
      </c>
      <c r="AX719" s="280">
        <v>0.18195532077644874</v>
      </c>
      <c r="AY719" s="281">
        <v>11.058242718446607</v>
      </c>
      <c r="AZ719" s="281">
        <v>0.17705420668563157</v>
      </c>
      <c r="BA719" s="281">
        <v>11.178444998350992</v>
      </c>
      <c r="BB719" s="281">
        <v>2.2777680811598144</v>
      </c>
    </row>
    <row r="720" spans="45:54" ht="16.5">
      <c r="AS720" s="266" t="s">
        <v>157</v>
      </c>
      <c r="AT720" s="266" t="s">
        <v>203</v>
      </c>
      <c r="AU720" s="266">
        <v>4</v>
      </c>
      <c r="AV720" s="280">
        <v>4.9542323541655262E-2</v>
      </c>
      <c r="AW720" s="280">
        <v>0.36266031773185931</v>
      </c>
      <c r="AX720" s="280">
        <v>0.20468306253516766</v>
      </c>
      <c r="AY720" s="281">
        <v>16.046500000000002</v>
      </c>
      <c r="AZ720" s="281">
        <v>1.2890345541336894</v>
      </c>
      <c r="BA720" s="281">
        <v>23.065906188361929</v>
      </c>
      <c r="BB720" s="281">
        <v>1.6827281559013842</v>
      </c>
    </row>
    <row r="721" spans="45:54" ht="16.5">
      <c r="AS721" s="266" t="s">
        <v>157</v>
      </c>
      <c r="AT721" s="266" t="s">
        <v>204</v>
      </c>
      <c r="AU721" s="266">
        <v>4</v>
      </c>
      <c r="AV721" s="280">
        <v>1.7665534236639368E-2</v>
      </c>
      <c r="AW721" s="280">
        <v>0.34695921174220801</v>
      </c>
      <c r="AX721" s="280">
        <v>0.24513673020110135</v>
      </c>
      <c r="AY721" s="281">
        <v>14.67625</v>
      </c>
      <c r="AZ721" s="281">
        <v>0.73320175159248335</v>
      </c>
      <c r="BA721" s="281">
        <v>10.830184909064874</v>
      </c>
      <c r="BB721" s="281">
        <v>1.8567675155122052</v>
      </c>
    </row>
    <row r="722" spans="45:54" ht="16.5">
      <c r="AS722" s="266" t="s">
        <v>157</v>
      </c>
      <c r="AT722" s="266" t="s">
        <v>205</v>
      </c>
      <c r="AU722" s="266">
        <v>4</v>
      </c>
      <c r="AV722" s="280">
        <v>2.859709100670486E-2</v>
      </c>
      <c r="AW722" s="280">
        <v>0.34444589116221314</v>
      </c>
      <c r="AX722" s="280">
        <v>0.15579837907261118</v>
      </c>
      <c r="AY722" s="281">
        <v>17.117333333333335</v>
      </c>
      <c r="AZ722" s="281">
        <v>0.21434968880373731</v>
      </c>
      <c r="BA722" s="281">
        <v>13.643169666315069</v>
      </c>
      <c r="BB722" s="281">
        <v>2.3870053743403257</v>
      </c>
    </row>
    <row r="723" spans="45:54" ht="16.5">
      <c r="AS723" s="266" t="s">
        <v>157</v>
      </c>
      <c r="AT723" s="266" t="s">
        <v>206</v>
      </c>
      <c r="AU723" s="266">
        <v>4</v>
      </c>
      <c r="AV723" s="280">
        <v>1.975937866025106E-2</v>
      </c>
      <c r="AW723" s="280">
        <v>0.36541768063588459</v>
      </c>
      <c r="AX723" s="280">
        <v>0.26479950034510941</v>
      </c>
      <c r="AY723" s="281">
        <v>17.241599999999998</v>
      </c>
      <c r="AZ723" s="281">
        <v>0.14659738856511051</v>
      </c>
      <c r="BA723" s="281">
        <v>13.598501239289707</v>
      </c>
      <c r="BB723" s="281">
        <v>1.8553963792685153</v>
      </c>
    </row>
    <row r="724" spans="45:54" ht="16.5">
      <c r="AS724" s="266" t="s">
        <v>157</v>
      </c>
      <c r="AT724" s="266" t="s">
        <v>99</v>
      </c>
      <c r="AU724" s="266">
        <v>4</v>
      </c>
      <c r="AV724" s="280">
        <v>4.7307732152272089E-2</v>
      </c>
      <c r="AW724" s="280">
        <v>0.38336528254782887</v>
      </c>
      <c r="AX724" s="280">
        <v>0.19275710085146874</v>
      </c>
      <c r="AY724" s="281">
        <v>22.516000000000002</v>
      </c>
      <c r="AZ724" s="281">
        <v>3.4056024885418505</v>
      </c>
      <c r="BA724" s="281">
        <v>32.591615815345513</v>
      </c>
      <c r="BB724" s="281">
        <v>2.0458835513453475</v>
      </c>
    </row>
    <row r="725" spans="45:54" ht="16.5">
      <c r="AS725" s="266" t="s">
        <v>157</v>
      </c>
      <c r="AT725" s="266" t="s">
        <v>100</v>
      </c>
      <c r="AU725" s="266">
        <v>4</v>
      </c>
      <c r="AV725" s="280">
        <v>2.4997853083789615E-2</v>
      </c>
      <c r="AW725" s="280">
        <v>0.35476311498254498</v>
      </c>
      <c r="AX725" s="280">
        <v>0.22123126794501249</v>
      </c>
      <c r="AY725" s="281">
        <v>17.091684210526314</v>
      </c>
      <c r="AZ725" s="281">
        <v>0.49059747938458625</v>
      </c>
      <c r="BA725" s="281">
        <v>14.080711563486343</v>
      </c>
      <c r="BB725" s="281">
        <v>1.9825554587390748</v>
      </c>
    </row>
    <row r="726" spans="45:54" ht="16.5">
      <c r="AS726" s="266" t="s">
        <v>146</v>
      </c>
      <c r="AT726" s="266" t="s">
        <v>207</v>
      </c>
      <c r="AU726" s="266">
        <v>4</v>
      </c>
      <c r="AV726" s="280">
        <v>1.4607340504181287E-2</v>
      </c>
      <c r="AW726" s="280">
        <v>0.44227479044570489</v>
      </c>
      <c r="AX726" s="280">
        <v>0.21731941989276241</v>
      </c>
      <c r="AY726" s="281">
        <v>10.028272727272729</v>
      </c>
      <c r="AZ726" s="281">
        <v>0.88961166037972916</v>
      </c>
      <c r="BA726" s="281">
        <v>12.179475372034229</v>
      </c>
      <c r="BB726" s="281">
        <v>2.098407525538514</v>
      </c>
    </row>
    <row r="727" spans="45:54" ht="16.5">
      <c r="AS727" s="266" t="s">
        <v>146</v>
      </c>
      <c r="AT727" s="266" t="s">
        <v>208</v>
      </c>
      <c r="AU727" s="266">
        <v>4</v>
      </c>
      <c r="AV727" s="280">
        <v>1.8856536632998817E-2</v>
      </c>
      <c r="AW727" s="280">
        <v>0.38049803128583359</v>
      </c>
      <c r="AX727" s="280">
        <v>0.16347117934683805</v>
      </c>
      <c r="AY727" s="281">
        <v>4.7860000000000005</v>
      </c>
      <c r="AZ727" s="281">
        <v>0.11404051481978118</v>
      </c>
      <c r="BA727" s="281">
        <v>3.8577153461450115</v>
      </c>
      <c r="BB727" s="281">
        <v>2.2052267468551778</v>
      </c>
    </row>
    <row r="728" spans="45:54" ht="16.5">
      <c r="AS728" s="266" t="s">
        <v>146</v>
      </c>
      <c r="AT728" s="266" t="s">
        <v>209</v>
      </c>
      <c r="AU728" s="266">
        <v>4</v>
      </c>
      <c r="AV728" s="280">
        <v>3.5092512614911163E-2</v>
      </c>
      <c r="AW728" s="280">
        <v>0.36176875307581663</v>
      </c>
      <c r="AX728" s="280">
        <v>0.19137520197474314</v>
      </c>
      <c r="AY728" s="281">
        <v>7.8070000000000004</v>
      </c>
      <c r="AZ728" s="281">
        <v>2.414321303297853E-2</v>
      </c>
      <c r="BA728" s="281">
        <v>4.4933202033598931</v>
      </c>
      <c r="BB728" s="281">
        <v>2.5957199288107793</v>
      </c>
    </row>
    <row r="729" spans="45:54" ht="16.5">
      <c r="AS729" s="266" t="s">
        <v>146</v>
      </c>
      <c r="AT729" s="266" t="s">
        <v>210</v>
      </c>
      <c r="AU729" s="266">
        <v>4</v>
      </c>
      <c r="AV729" s="280">
        <v>2.0092944752944184E-2</v>
      </c>
      <c r="AW729" s="280">
        <v>0.33638568151883419</v>
      </c>
      <c r="AX729" s="280">
        <v>0.22199093035875148</v>
      </c>
      <c r="AY729" s="281">
        <v>6.4355714285714294</v>
      </c>
      <c r="AZ729" s="281">
        <v>8.8852489505293411E-2</v>
      </c>
      <c r="BA729" s="281">
        <v>3.6897165378777106</v>
      </c>
      <c r="BB729" s="281">
        <v>2.6996403216022293</v>
      </c>
    </row>
    <row r="730" spans="45:54" ht="16.5">
      <c r="AS730" s="266" t="s">
        <v>146</v>
      </c>
      <c r="AT730" s="266" t="s">
        <v>211</v>
      </c>
      <c r="AU730" s="266">
        <v>4</v>
      </c>
      <c r="AV730" s="280">
        <v>2.7125919932352024E-2</v>
      </c>
      <c r="AW730" s="280">
        <v>0.36187196871222238</v>
      </c>
      <c r="AX730" s="280">
        <v>0.22222189402366546</v>
      </c>
      <c r="AY730" s="281">
        <v>9.2550000000000008</v>
      </c>
      <c r="AZ730" s="281">
        <v>1.0661957224187155</v>
      </c>
      <c r="BA730" s="281">
        <v>9.9214873296800388</v>
      </c>
      <c r="BB730" s="281">
        <v>2.8762656527788959</v>
      </c>
    </row>
    <row r="731" spans="45:54" ht="16.5">
      <c r="AS731" s="266" t="s">
        <v>146</v>
      </c>
      <c r="AT731" s="266" t="s">
        <v>212</v>
      </c>
      <c r="AU731" s="266">
        <v>4</v>
      </c>
      <c r="AV731" s="280">
        <v>2.9503613297436591E-2</v>
      </c>
      <c r="AW731" s="280">
        <v>0.37881741486495801</v>
      </c>
      <c r="AX731" s="280">
        <v>0.25926851509908799</v>
      </c>
      <c r="AY731" s="281">
        <v>9.1660000000000021</v>
      </c>
      <c r="AZ731" s="281">
        <v>0.17116964066785259</v>
      </c>
      <c r="BA731" s="281">
        <v>6.6114273707958064</v>
      </c>
      <c r="BB731" s="281">
        <v>2.5522948723252128</v>
      </c>
    </row>
    <row r="732" spans="45:54" ht="16.5">
      <c r="AS732" s="266" t="s">
        <v>146</v>
      </c>
      <c r="AT732" s="266" t="s">
        <v>213</v>
      </c>
      <c r="AU732" s="266">
        <v>4</v>
      </c>
      <c r="AV732" s="280">
        <v>2.6216072373387755E-2</v>
      </c>
      <c r="AW732" s="280">
        <v>0.38070898698312355</v>
      </c>
      <c r="AX732" s="280">
        <v>0.18606917264493797</v>
      </c>
      <c r="AY732" s="281">
        <v>10.698400000000001</v>
      </c>
      <c r="AZ732" s="281">
        <v>3.73858092515447E-3</v>
      </c>
      <c r="BA732" s="281">
        <v>16.131976692041537</v>
      </c>
      <c r="BB732" s="281">
        <v>2.1911372212933236</v>
      </c>
    </row>
    <row r="733" spans="45:54" ht="16.5">
      <c r="AS733" s="266" t="s">
        <v>146</v>
      </c>
      <c r="AT733" s="266" t="s">
        <v>99</v>
      </c>
      <c r="AU733" s="266">
        <v>4</v>
      </c>
      <c r="AV733" s="280">
        <v>2.4861892053514099E-2</v>
      </c>
      <c r="AW733" s="280">
        <v>0.41794101530548677</v>
      </c>
      <c r="AX733" s="280">
        <v>0.19692664940905819</v>
      </c>
      <c r="AY733" s="281">
        <v>11.106333333333334</v>
      </c>
      <c r="AZ733" s="281">
        <v>0.179841688958044</v>
      </c>
      <c r="BA733" s="281">
        <v>12.732791578229516</v>
      </c>
      <c r="BB733" s="281">
        <v>2.252718541749128</v>
      </c>
    </row>
    <row r="734" spans="45:54" ht="16.5">
      <c r="AS734" s="266" t="s">
        <v>146</v>
      </c>
      <c r="AT734" s="266" t="s">
        <v>100</v>
      </c>
      <c r="AU734" s="266">
        <v>4</v>
      </c>
      <c r="AV734" s="280">
        <v>2.3902741603883886E-2</v>
      </c>
      <c r="AW734" s="280">
        <v>0.38115616816291276</v>
      </c>
      <c r="AX734" s="280">
        <v>0.21104798863864033</v>
      </c>
      <c r="AY734" s="281">
        <v>8.4559444444444445</v>
      </c>
      <c r="AZ734" s="281">
        <v>0.4552786476504061</v>
      </c>
      <c r="BA734" s="281">
        <v>8.4399714435667601</v>
      </c>
      <c r="BB734" s="281">
        <v>2.4295536763719849</v>
      </c>
    </row>
    <row r="735" spans="45:54" ht="16.5">
      <c r="AS735" s="266" t="s">
        <v>149</v>
      </c>
      <c r="AT735" s="266" t="s">
        <v>214</v>
      </c>
      <c r="AU735" s="266">
        <v>4</v>
      </c>
      <c r="AV735" s="280">
        <v>2.1932540311645772E-2</v>
      </c>
      <c r="AW735" s="280">
        <v>0.28436844704338199</v>
      </c>
      <c r="AX735" s="280">
        <v>0.16772206188359629</v>
      </c>
      <c r="AY735" s="281">
        <v>20.262944444444443</v>
      </c>
      <c r="AZ735" s="281">
        <v>9.7696592496869503E-2</v>
      </c>
      <c r="BA735" s="281">
        <v>20.862819984787375</v>
      </c>
      <c r="BB735" s="281">
        <v>2.6590109264665269</v>
      </c>
    </row>
    <row r="736" spans="45:54" ht="16.5">
      <c r="AS736" s="266" t="s">
        <v>149</v>
      </c>
      <c r="AT736" s="266" t="s">
        <v>215</v>
      </c>
      <c r="AU736" s="266">
        <v>4</v>
      </c>
      <c r="AV736" s="280">
        <v>1.4289218898955019E-2</v>
      </c>
      <c r="AW736" s="280">
        <v>0.39976006612317466</v>
      </c>
      <c r="AX736" s="280">
        <v>0.2020328058822716</v>
      </c>
      <c r="AY736" s="281">
        <v>15.723916666666668</v>
      </c>
      <c r="AZ736" s="281">
        <v>0.33852024297903693</v>
      </c>
      <c r="BA736" s="281">
        <v>27.068536530381735</v>
      </c>
      <c r="BB736" s="281">
        <v>1.8395153510532039</v>
      </c>
    </row>
    <row r="737" spans="45:54" ht="16.5">
      <c r="AS737" s="266" t="s">
        <v>149</v>
      </c>
      <c r="AT737" s="266" t="s">
        <v>216</v>
      </c>
      <c r="AU737" s="266">
        <v>4</v>
      </c>
      <c r="AV737" s="280">
        <v>1.3998623809256776E-2</v>
      </c>
      <c r="AW737" s="280">
        <v>0.24472650344844574</v>
      </c>
      <c r="AX737" s="280">
        <v>0.10164202888619542</v>
      </c>
      <c r="AY737" s="281">
        <v>19.763500000000001</v>
      </c>
      <c r="AZ737" s="281">
        <v>3.2734952942413985E-2</v>
      </c>
      <c r="BA737" s="281">
        <v>3.0552622746253051</v>
      </c>
      <c r="BB737" s="281">
        <v>2.7517053066729602</v>
      </c>
    </row>
    <row r="738" spans="45:54" ht="16.5">
      <c r="AS738" s="266" t="s">
        <v>149</v>
      </c>
      <c r="AT738" s="266" t="s">
        <v>98</v>
      </c>
      <c r="AU738" s="266">
        <v>4</v>
      </c>
      <c r="AV738" s="280">
        <v>1.4639674844721043E-2</v>
      </c>
      <c r="AW738" s="280">
        <v>0.30698897339751074</v>
      </c>
      <c r="AX738" s="280">
        <v>0.19877298955199321</v>
      </c>
      <c r="AY738" s="281">
        <v>20.334600000000002</v>
      </c>
      <c r="AZ738" s="281">
        <v>0.26359287342639243</v>
      </c>
      <c r="BA738" s="281">
        <v>13.881759234173559</v>
      </c>
      <c r="BB738" s="281">
        <v>2.6416193939363253</v>
      </c>
    </row>
    <row r="739" spans="45:54" ht="16.5">
      <c r="AS739" s="266" t="s">
        <v>149</v>
      </c>
      <c r="AT739" s="266" t="s">
        <v>99</v>
      </c>
      <c r="AU739" s="266">
        <v>4</v>
      </c>
      <c r="AV739" s="280">
        <v>3.7364521622496018E-2</v>
      </c>
      <c r="AW739" s="280">
        <v>0.28564290229282729</v>
      </c>
      <c r="AX739" s="280">
        <v>0.20836492955133346</v>
      </c>
      <c r="AY739" s="281">
        <v>18.810666666666666</v>
      </c>
      <c r="AZ739" s="281">
        <v>0.16632904390890188</v>
      </c>
      <c r="BA739" s="281">
        <v>25.629793584144426</v>
      </c>
      <c r="BB739" s="281">
        <v>2.2396202390184596</v>
      </c>
    </row>
    <row r="740" spans="45:54" ht="16.5">
      <c r="AS740" s="266" t="s">
        <v>149</v>
      </c>
      <c r="AT740" s="266" t="s">
        <v>100</v>
      </c>
      <c r="AU740" s="266">
        <v>4</v>
      </c>
      <c r="AV740" s="280">
        <v>1.8464188394091072E-2</v>
      </c>
      <c r="AW740" s="280">
        <v>0.32412015109151915</v>
      </c>
      <c r="AX740" s="280">
        <v>0.17584398786108946</v>
      </c>
      <c r="AY740" s="281">
        <v>18.776299999999999</v>
      </c>
      <c r="AZ740" s="281">
        <v>0.16698138461043632</v>
      </c>
      <c r="BA740" s="281">
        <v>20.177911243907548</v>
      </c>
      <c r="BB740" s="281">
        <v>2.4322706225879216</v>
      </c>
    </row>
    <row r="741" spans="45:54" ht="16.5">
      <c r="AS741" s="266" t="s">
        <v>144</v>
      </c>
      <c r="AT741" s="266" t="s">
        <v>217</v>
      </c>
      <c r="AU741" s="266">
        <v>4</v>
      </c>
      <c r="AV741" s="280">
        <v>1.0980688490118816E-2</v>
      </c>
      <c r="AW741" s="280">
        <v>0.3528619300839308</v>
      </c>
      <c r="AX741" s="280">
        <v>0.18442733373892237</v>
      </c>
      <c r="AY741" s="281">
        <v>9.7439130434782619</v>
      </c>
      <c r="AZ741" s="281">
        <v>9.9103515629998931E-2</v>
      </c>
      <c r="BA741" s="281">
        <v>18.478927701339714</v>
      </c>
      <c r="BB741" s="281">
        <v>1.9611077155728123</v>
      </c>
    </row>
    <row r="742" spans="45:54" ht="16.5">
      <c r="AS742" s="266" t="s">
        <v>144</v>
      </c>
      <c r="AT742" s="266" t="s">
        <v>218</v>
      </c>
      <c r="AU742" s="266">
        <v>4</v>
      </c>
      <c r="AV742" s="280">
        <v>2.7269341161435666E-2</v>
      </c>
      <c r="AW742" s="280">
        <v>0.35069735028010335</v>
      </c>
      <c r="AX742" s="280">
        <v>0.23773988808030772</v>
      </c>
      <c r="AY742" s="281">
        <v>8.6829999999999998</v>
      </c>
      <c r="AZ742" s="281">
        <v>6.2667574399518769E-2</v>
      </c>
      <c r="BA742" s="281">
        <v>6.6678299161087979</v>
      </c>
      <c r="BB742" s="281">
        <v>2.4926627011765259</v>
      </c>
    </row>
    <row r="743" spans="45:54" ht="16.5">
      <c r="AS743" s="266" t="s">
        <v>144</v>
      </c>
      <c r="AT743" s="266" t="s">
        <v>219</v>
      </c>
      <c r="AU743" s="266">
        <v>4</v>
      </c>
      <c r="AV743" s="280">
        <v>1.9309649941562146E-2</v>
      </c>
      <c r="AW743" s="280">
        <v>0.29925592891932928</v>
      </c>
      <c r="AX743" s="280">
        <v>0.29871569415288951</v>
      </c>
      <c r="AY743" s="281">
        <v>7.0191250000000007</v>
      </c>
      <c r="AZ743" s="281">
        <v>0.55672243551146261</v>
      </c>
      <c r="BA743" s="281">
        <v>5.5694248390494536</v>
      </c>
      <c r="BB743" s="281">
        <v>2.832485241418083</v>
      </c>
    </row>
    <row r="744" spans="45:54" ht="16.5">
      <c r="AS744" s="266" t="s">
        <v>144</v>
      </c>
      <c r="AT744" s="266" t="s">
        <v>220</v>
      </c>
      <c r="AU744" s="266">
        <v>4</v>
      </c>
      <c r="AV744" s="280">
        <v>2.4846493000235337E-2</v>
      </c>
      <c r="AW744" s="280">
        <v>0.35733436882314645</v>
      </c>
      <c r="AX744" s="280">
        <v>0.23667757105246995</v>
      </c>
      <c r="AY744" s="281">
        <v>8.7439999999999998</v>
      </c>
      <c r="AZ744" s="281">
        <v>0.18583501653002471</v>
      </c>
      <c r="BA744" s="281">
        <v>11.397881013841516</v>
      </c>
      <c r="BB744" s="281">
        <v>2.1110739365266213</v>
      </c>
    </row>
    <row r="745" spans="45:54" ht="16.5">
      <c r="AS745" s="266" t="s">
        <v>144</v>
      </c>
      <c r="AT745" s="266" t="s">
        <v>100</v>
      </c>
      <c r="AU745" s="266">
        <v>4</v>
      </c>
      <c r="AV745" s="280">
        <v>1.7182506339500133E-2</v>
      </c>
      <c r="AW745" s="280">
        <v>0.34218675441542484</v>
      </c>
      <c r="AX745" s="280">
        <v>0.22281569894363901</v>
      </c>
      <c r="AY745" s="281">
        <v>8.9465813953488382</v>
      </c>
      <c r="AZ745" s="281">
        <v>0.18971720917771459</v>
      </c>
      <c r="BA745" s="281">
        <v>12.832176816647342</v>
      </c>
      <c r="BB745" s="281">
        <v>2.20717468589423</v>
      </c>
    </row>
    <row r="746" spans="45:54" ht="16.5">
      <c r="AS746" s="266" t="s">
        <v>136</v>
      </c>
      <c r="AT746" s="266" t="s">
        <v>221</v>
      </c>
      <c r="AU746" s="266">
        <v>4</v>
      </c>
      <c r="AV746" s="280">
        <v>2.5610550760768611E-2</v>
      </c>
      <c r="AW746" s="280">
        <v>0.32995228632585827</v>
      </c>
      <c r="AX746" s="280">
        <v>0.19748461333193693</v>
      </c>
      <c r="AY746" s="281">
        <v>13.167749999999998</v>
      </c>
      <c r="AZ746" s="281">
        <v>8.364811208194993E-2</v>
      </c>
      <c r="BA746" s="281">
        <v>7.86506735909001</v>
      </c>
      <c r="BB746" s="281">
        <v>1.9477859932562169</v>
      </c>
    </row>
    <row r="747" spans="45:54" ht="16.5">
      <c r="AS747" s="266" t="s">
        <v>136</v>
      </c>
      <c r="AT747" s="266" t="s">
        <v>222</v>
      </c>
      <c r="AU747" s="266">
        <v>4</v>
      </c>
      <c r="AV747" s="280">
        <v>2.6052385076571843E-2</v>
      </c>
      <c r="AW747" s="280">
        <v>0.35480890139350368</v>
      </c>
      <c r="AX747" s="280">
        <v>0.1983979781069268</v>
      </c>
      <c r="AY747" s="281">
        <v>13.667531250000003</v>
      </c>
      <c r="AZ747" s="281">
        <v>0.27830118523440195</v>
      </c>
      <c r="BA747" s="281">
        <v>12.935411119726638</v>
      </c>
      <c r="BB747" s="281">
        <v>1.8944369992812002</v>
      </c>
    </row>
    <row r="748" spans="45:54" ht="16.5">
      <c r="AS748" s="266" t="s">
        <v>136</v>
      </c>
      <c r="AT748" s="266" t="s">
        <v>223</v>
      </c>
      <c r="AU748" s="266">
        <v>4</v>
      </c>
      <c r="AV748" s="280">
        <v>1.9239010470632555E-2</v>
      </c>
      <c r="AW748" s="280">
        <v>0.2559753277985905</v>
      </c>
      <c r="AX748" s="280">
        <v>0.28011631506772056</v>
      </c>
      <c r="AY748" s="281">
        <v>8.2093333333333334</v>
      </c>
      <c r="AZ748" s="281">
        <v>0.24061273217355483</v>
      </c>
      <c r="BA748" s="281">
        <v>8.0425703537712838</v>
      </c>
      <c r="BB748" s="281">
        <v>2.3541791184273886</v>
      </c>
    </row>
    <row r="749" spans="45:54" ht="16.5">
      <c r="AS749" s="266" t="s">
        <v>136</v>
      </c>
      <c r="AT749" s="266" t="s">
        <v>99</v>
      </c>
      <c r="AU749" s="266">
        <v>4</v>
      </c>
      <c r="AV749" s="280">
        <v>2.7615560374222945E-2</v>
      </c>
      <c r="AW749" s="280">
        <v>0.35895213436375628</v>
      </c>
      <c r="AX749" s="280">
        <v>0.20544209193776666</v>
      </c>
      <c r="AY749" s="281">
        <v>12.714</v>
      </c>
      <c r="AZ749" s="281">
        <v>7.6752960873387302E-2</v>
      </c>
      <c r="BA749" s="281">
        <v>11.845540294792773</v>
      </c>
      <c r="BB749" s="281">
        <v>1.9179528196572493</v>
      </c>
    </row>
    <row r="750" spans="45:54" ht="16.5">
      <c r="AS750" s="266" t="s">
        <v>136</v>
      </c>
      <c r="AT750" s="266" t="s">
        <v>100</v>
      </c>
      <c r="AU750" s="266">
        <v>4</v>
      </c>
      <c r="AV750" s="280">
        <v>2.5131006960933545E-2</v>
      </c>
      <c r="AW750" s="280">
        <v>0.3351514360327803</v>
      </c>
      <c r="AX750" s="280">
        <v>0.21358550215235628</v>
      </c>
      <c r="AY750" s="281">
        <v>12.926881355932206</v>
      </c>
      <c r="AZ750" s="281">
        <v>0.2071939244819585</v>
      </c>
      <c r="BA750" s="281">
        <v>10.401946208698652</v>
      </c>
      <c r="BB750" s="281">
        <v>1.9848565859432556</v>
      </c>
    </row>
    <row r="751" spans="45:54" ht="16.5">
      <c r="AS751" s="266" t="s">
        <v>154</v>
      </c>
      <c r="AT751" s="266" t="s">
        <v>224</v>
      </c>
      <c r="AU751" s="266">
        <v>4</v>
      </c>
      <c r="AV751" s="280">
        <v>1.5370970519892894E-2</v>
      </c>
      <c r="AW751" s="280">
        <v>0.33913478037176675</v>
      </c>
      <c r="AX751" s="280">
        <v>0.18547243002242397</v>
      </c>
      <c r="AY751" s="281">
        <v>9.8055263157894732</v>
      </c>
      <c r="AZ751" s="281">
        <v>0.52640900284305481</v>
      </c>
      <c r="BA751" s="281">
        <v>10.786923465038191</v>
      </c>
      <c r="BB751" s="281">
        <v>1.9103727998366735</v>
      </c>
    </row>
    <row r="752" spans="45:54" ht="16.5">
      <c r="AS752" s="266" t="s">
        <v>154</v>
      </c>
      <c r="AT752" s="266" t="s">
        <v>225</v>
      </c>
      <c r="AU752" s="266">
        <v>4</v>
      </c>
      <c r="AV752" s="280">
        <v>1.7519168967458344E-2</v>
      </c>
      <c r="AW752" s="280">
        <v>0.3612260796673139</v>
      </c>
      <c r="AX752" s="280">
        <v>0.20385647525630876</v>
      </c>
      <c r="AY752" s="281">
        <v>11.04352380952381</v>
      </c>
      <c r="AZ752" s="281">
        <v>9.1609576534933818E-2</v>
      </c>
      <c r="BA752" s="281">
        <v>11.57099420541241</v>
      </c>
      <c r="BB752" s="281">
        <v>1.8281192261419152</v>
      </c>
    </row>
    <row r="753" spans="45:54" ht="16.5">
      <c r="AS753" s="266" t="s">
        <v>154</v>
      </c>
      <c r="AT753" s="266" t="s">
        <v>226</v>
      </c>
      <c r="AU753" s="266">
        <v>4</v>
      </c>
      <c r="AV753" s="280">
        <v>1.6989609907885794E-2</v>
      </c>
      <c r="AW753" s="280">
        <v>0.32198334189475508</v>
      </c>
      <c r="AX753" s="280">
        <v>0.23467010800193283</v>
      </c>
      <c r="AY753" s="281">
        <v>8.9304347826086978</v>
      </c>
      <c r="AZ753" s="281">
        <v>0.22184303022846638</v>
      </c>
      <c r="BA753" s="281">
        <v>13.361065323792024</v>
      </c>
      <c r="BB753" s="281">
        <v>2.6214076468692089</v>
      </c>
    </row>
    <row r="754" spans="45:54" ht="16.5">
      <c r="AS754" s="266" t="s">
        <v>154</v>
      </c>
      <c r="AT754" s="266" t="s">
        <v>227</v>
      </c>
      <c r="AU754" s="266">
        <v>4</v>
      </c>
      <c r="AV754" s="280">
        <v>1.5833431704923243E-2</v>
      </c>
      <c r="AW754" s="280">
        <v>0.37379870885175043</v>
      </c>
      <c r="AX754" s="280">
        <v>0.24356400505496084</v>
      </c>
      <c r="AY754" s="281">
        <v>10.759749999999999</v>
      </c>
      <c r="AZ754" s="281">
        <v>8.3113463591523926E-2</v>
      </c>
      <c r="BA754" s="281">
        <v>12.29386648957958</v>
      </c>
      <c r="BB754" s="281">
        <v>2.4705223835776047</v>
      </c>
    </row>
    <row r="755" spans="45:54" ht="16.5">
      <c r="AS755" s="266" t="s">
        <v>154</v>
      </c>
      <c r="AT755" s="266" t="s">
        <v>228</v>
      </c>
      <c r="AU755" s="266">
        <v>4</v>
      </c>
      <c r="AV755" s="280">
        <v>1.0362574592070278E-2</v>
      </c>
      <c r="AW755" s="280">
        <v>0.36060181422987175</v>
      </c>
      <c r="AX755" s="280">
        <v>0.19195913142099807</v>
      </c>
      <c r="AY755" s="281">
        <v>10.016380952380953</v>
      </c>
      <c r="AZ755" s="281">
        <v>8.4403524220081988E-2</v>
      </c>
      <c r="BA755" s="281">
        <v>7.0094182555793667</v>
      </c>
      <c r="BB755" s="281">
        <v>2.0701426638543694</v>
      </c>
    </row>
    <row r="756" spans="45:54" ht="16.5">
      <c r="AS756" s="266" t="s">
        <v>154</v>
      </c>
      <c r="AT756" s="266" t="s">
        <v>229</v>
      </c>
      <c r="AU756" s="266">
        <v>4</v>
      </c>
      <c r="AV756" s="280">
        <v>1.5490366186420275E-2</v>
      </c>
      <c r="AW756" s="280">
        <v>0.34785351306443113</v>
      </c>
      <c r="AX756" s="280">
        <v>0.21620057774416862</v>
      </c>
      <c r="AY756" s="281">
        <v>10.417133333333334</v>
      </c>
      <c r="AZ756" s="281">
        <v>0.13993564902535185</v>
      </c>
      <c r="BA756" s="281">
        <v>18.977989177147158</v>
      </c>
      <c r="BB756" s="281">
        <v>2.1247508959403203</v>
      </c>
    </row>
    <row r="757" spans="45:54" ht="16.5">
      <c r="AS757" s="266" t="s">
        <v>154</v>
      </c>
      <c r="AT757" s="266" t="s">
        <v>230</v>
      </c>
      <c r="AU757" s="266">
        <v>4</v>
      </c>
      <c r="AV757" s="280">
        <v>1.4040134945448989E-2</v>
      </c>
      <c r="AW757" s="280">
        <v>0.33344158311827188</v>
      </c>
      <c r="AX757" s="280">
        <v>0.21860239052027844</v>
      </c>
      <c r="AY757" s="281">
        <v>10.786777777777779</v>
      </c>
      <c r="AZ757" s="281">
        <v>0.37890661763080485</v>
      </c>
      <c r="BA757" s="281">
        <v>8.1975896445104421</v>
      </c>
      <c r="BB757" s="281">
        <v>2.7139768819779628</v>
      </c>
    </row>
    <row r="758" spans="45:54" ht="16.5">
      <c r="AS758" s="266" t="s">
        <v>154</v>
      </c>
      <c r="AT758" s="266" t="s">
        <v>99</v>
      </c>
      <c r="AU758" s="266">
        <v>4</v>
      </c>
      <c r="AV758" s="280">
        <v>1.6997528370472081E-2</v>
      </c>
      <c r="AW758" s="280">
        <v>0.36791401964695669</v>
      </c>
      <c r="AX758" s="280">
        <v>0.25283845528524773</v>
      </c>
      <c r="AY758" s="281">
        <v>10.046000000000001</v>
      </c>
      <c r="AZ758" s="281">
        <v>0.2541090002866811</v>
      </c>
      <c r="BA758" s="281">
        <v>21.345156024081213</v>
      </c>
      <c r="BB758" s="281">
        <v>2.3597419294348012</v>
      </c>
    </row>
    <row r="759" spans="45:54" ht="16.5">
      <c r="AS759" s="266" t="s">
        <v>154</v>
      </c>
      <c r="AT759" s="266" t="s">
        <v>100</v>
      </c>
      <c r="AU759" s="266">
        <v>4</v>
      </c>
      <c r="AV759" s="280">
        <v>1.5176041965153814E-2</v>
      </c>
      <c r="AW759" s="280">
        <v>0.34734857844106998</v>
      </c>
      <c r="AX759" s="280">
        <v>0.21363390024099696</v>
      </c>
      <c r="AY759" s="281">
        <v>10.133887096774194</v>
      </c>
      <c r="AZ759" s="281">
        <v>0.21626806578155908</v>
      </c>
      <c r="BA759" s="281">
        <v>12.067963064038278</v>
      </c>
      <c r="BB759" s="281">
        <v>2.1931355413503706</v>
      </c>
    </row>
    <row r="760" spans="45:54" ht="16.5">
      <c r="AS760" s="266" t="s">
        <v>140</v>
      </c>
      <c r="AT760" s="266" t="s">
        <v>231</v>
      </c>
      <c r="AU760" s="266">
        <v>4</v>
      </c>
      <c r="AV760" s="280">
        <v>1.4667268090314179E-2</v>
      </c>
      <c r="AW760" s="280">
        <v>0.35195643210096889</v>
      </c>
      <c r="AX760" s="280">
        <v>0.23676573195534828</v>
      </c>
      <c r="AY760" s="281">
        <v>10.622428571428571</v>
      </c>
      <c r="AZ760" s="281">
        <v>7.0803149508178315E-3</v>
      </c>
      <c r="BA760" s="281">
        <v>7.0059716438342443</v>
      </c>
      <c r="BB760" s="281">
        <v>3.1408038081925023</v>
      </c>
    </row>
    <row r="761" spans="45:54" ht="16.5">
      <c r="AS761" s="266" t="s">
        <v>140</v>
      </c>
      <c r="AT761" s="266" t="s">
        <v>232</v>
      </c>
      <c r="AU761" s="266">
        <v>4</v>
      </c>
      <c r="AV761" s="280">
        <v>1.8660236790732348E-2</v>
      </c>
      <c r="AW761" s="280">
        <v>0.3438560046607822</v>
      </c>
      <c r="AX761" s="280">
        <v>0.21785261898599184</v>
      </c>
      <c r="AY761" s="281">
        <v>9.0349374999999981</v>
      </c>
      <c r="AZ761" s="281">
        <v>6.4135894798807977E-2</v>
      </c>
      <c r="BA761" s="281">
        <v>2.2290495682116327</v>
      </c>
      <c r="BB761" s="281">
        <v>2.6826091847853912</v>
      </c>
    </row>
    <row r="762" spans="45:54" ht="16.5">
      <c r="AS762" s="266" t="s">
        <v>140</v>
      </c>
      <c r="AT762" s="266" t="s">
        <v>233</v>
      </c>
      <c r="AU762" s="266">
        <v>4</v>
      </c>
      <c r="AV762" s="280">
        <v>1.1694544477305412E-2</v>
      </c>
      <c r="AW762" s="280">
        <v>0.35554906069116105</v>
      </c>
      <c r="AX762" s="280">
        <v>0.21534768123644202</v>
      </c>
      <c r="AY762" s="281">
        <v>6.297625</v>
      </c>
      <c r="AZ762" s="281">
        <v>0</v>
      </c>
      <c r="BA762" s="281">
        <v>2.5567911981852478</v>
      </c>
      <c r="BB762" s="281">
        <v>1.8117564255830461</v>
      </c>
    </row>
    <row r="763" spans="45:54" ht="16.5">
      <c r="AS763" s="266" t="s">
        <v>140</v>
      </c>
      <c r="AT763" s="266" t="s">
        <v>234</v>
      </c>
      <c r="AU763" s="266">
        <v>4</v>
      </c>
      <c r="AV763" s="280">
        <v>1.2004661781745245E-2</v>
      </c>
      <c r="AW763" s="280">
        <v>0.35954899262202777</v>
      </c>
      <c r="AX763" s="280">
        <v>0.22371282070753368</v>
      </c>
      <c r="AY763" s="281">
        <v>7.5169999999999995</v>
      </c>
      <c r="AZ763" s="281">
        <v>1.1718848648901712E-2</v>
      </c>
      <c r="BA763" s="281">
        <v>1.7168113270641008</v>
      </c>
      <c r="BB763" s="281">
        <v>2.6733870020291808</v>
      </c>
    </row>
    <row r="764" spans="45:54" ht="16.5">
      <c r="AS764" s="266" t="s">
        <v>140</v>
      </c>
      <c r="AT764" s="266" t="s">
        <v>235</v>
      </c>
      <c r="AU764" s="266">
        <v>4</v>
      </c>
      <c r="AV764" s="280">
        <v>2.6670086524465602E-2</v>
      </c>
      <c r="AW764" s="280">
        <v>0.34298005824104472</v>
      </c>
      <c r="AX764" s="280">
        <v>0.1459970451490506</v>
      </c>
      <c r="AY764" s="281">
        <v>4.9545714285714286</v>
      </c>
      <c r="AZ764" s="281">
        <v>8.4289850458917834E-2</v>
      </c>
      <c r="BA764" s="281">
        <v>2.1669515722146793</v>
      </c>
      <c r="BB764" s="281">
        <v>2.5989661523138126</v>
      </c>
    </row>
    <row r="765" spans="45:54" ht="16.5">
      <c r="AS765" s="266" t="s">
        <v>140</v>
      </c>
      <c r="AT765" s="266" t="s">
        <v>236</v>
      </c>
      <c r="AU765" s="266">
        <v>4</v>
      </c>
      <c r="AV765" s="280">
        <v>1.2333020392914645E-2</v>
      </c>
      <c r="AW765" s="280">
        <v>0.34828637276401803</v>
      </c>
      <c r="AX765" s="280">
        <v>0.14430321819796993</v>
      </c>
      <c r="AY765" s="281">
        <v>9.8846000000000007</v>
      </c>
      <c r="AZ765" s="281">
        <v>6.561225440950437E-2</v>
      </c>
      <c r="BA765" s="281">
        <v>4.6322251613110081</v>
      </c>
      <c r="BB765" s="281">
        <v>3.0540540829381437</v>
      </c>
    </row>
    <row r="766" spans="45:54" ht="16.5">
      <c r="AS766" s="266" t="s">
        <v>140</v>
      </c>
      <c r="AT766" s="266" t="s">
        <v>100</v>
      </c>
      <c r="AU766" s="266">
        <v>4</v>
      </c>
      <c r="AV766" s="280">
        <v>1.6952546516547439E-2</v>
      </c>
      <c r="AW766" s="280">
        <v>0.34844836454730316</v>
      </c>
      <c r="AX766" s="280">
        <v>0.20205427611893895</v>
      </c>
      <c r="AY766" s="281">
        <v>8.1589361702127654</v>
      </c>
      <c r="AZ766" s="281">
        <v>4.5982767038397029E-2</v>
      </c>
      <c r="BA766" s="281">
        <v>3.1698120495381952</v>
      </c>
      <c r="BB766" s="281">
        <v>2.5911195452113063</v>
      </c>
    </row>
    <row r="767" spans="45:54" ht="16.5">
      <c r="AS767" s="266" t="s">
        <v>159</v>
      </c>
      <c r="AT767" s="266" t="s">
        <v>237</v>
      </c>
      <c r="AU767" s="266">
        <v>4</v>
      </c>
      <c r="AV767" s="280">
        <v>1.2312364528979096E-2</v>
      </c>
      <c r="AW767" s="280">
        <v>0.34556884805140503</v>
      </c>
      <c r="AX767" s="280">
        <v>0.20421152229479295</v>
      </c>
      <c r="AY767" s="281">
        <v>10.968249999999999</v>
      </c>
      <c r="AZ767" s="281">
        <v>9.1024515751554985E-2</v>
      </c>
      <c r="BA767" s="281">
        <v>15.553319430591788</v>
      </c>
      <c r="BB767" s="281">
        <v>2.6673130533982645</v>
      </c>
    </row>
    <row r="768" spans="45:54" ht="16.5">
      <c r="AS768" s="266" t="s">
        <v>159</v>
      </c>
      <c r="AT768" s="266" t="s">
        <v>238</v>
      </c>
      <c r="AU768" s="266">
        <v>4</v>
      </c>
      <c r="AV768" s="280">
        <v>1.2271483121535642E-2</v>
      </c>
      <c r="AW768" s="280">
        <v>0.28417339636349837</v>
      </c>
      <c r="AX768" s="280">
        <v>0.13943445643082703</v>
      </c>
      <c r="AY768" s="281">
        <v>5.950333333333333</v>
      </c>
      <c r="AZ768" s="281">
        <v>1.0775460311501315E-2</v>
      </c>
      <c r="BA768" s="281">
        <v>1.9611337766932393</v>
      </c>
      <c r="BB768" s="281">
        <v>2.7192308379753389</v>
      </c>
    </row>
    <row r="769" spans="45:54" ht="16.5">
      <c r="AS769" s="266" t="s">
        <v>159</v>
      </c>
      <c r="AT769" s="266" t="s">
        <v>239</v>
      </c>
      <c r="AU769" s="266">
        <v>4</v>
      </c>
      <c r="AV769" s="280">
        <v>1.2169069645904244E-2</v>
      </c>
      <c r="AW769" s="280">
        <v>0.31234550352792351</v>
      </c>
      <c r="AX769" s="280">
        <v>0.19951361928908337</v>
      </c>
      <c r="AY769" s="281">
        <v>10.425875000000001</v>
      </c>
      <c r="AZ769" s="281">
        <v>0.26979814345784875</v>
      </c>
      <c r="BA769" s="281">
        <v>15.174037771508226</v>
      </c>
      <c r="BB769" s="281">
        <v>1.9721872978802057</v>
      </c>
    </row>
    <row r="770" spans="45:54" ht="16.5">
      <c r="AS770" s="266" t="s">
        <v>159</v>
      </c>
      <c r="AT770" s="266" t="s">
        <v>240</v>
      </c>
      <c r="AU770" s="266">
        <v>4</v>
      </c>
      <c r="AV770" s="280">
        <v>9.3321712563387161E-3</v>
      </c>
      <c r="AW770" s="280">
        <v>0.35229500943882924</v>
      </c>
      <c r="AX770" s="280">
        <v>0.21185185376714188</v>
      </c>
      <c r="AY770" s="281">
        <v>9.7070000000000025</v>
      </c>
      <c r="AZ770" s="281">
        <v>0.38865932105428447</v>
      </c>
      <c r="BA770" s="281">
        <v>11.762229578182593</v>
      </c>
      <c r="BB770" s="281">
        <v>2.5911948049053133</v>
      </c>
    </row>
    <row r="771" spans="45:54" ht="16.5">
      <c r="AS771" s="266" t="s">
        <v>159</v>
      </c>
      <c r="AT771" s="266" t="s">
        <v>241</v>
      </c>
      <c r="AU771" s="266">
        <v>4</v>
      </c>
      <c r="AV771" s="280">
        <v>7.0147223619788012E-3</v>
      </c>
      <c r="AW771" s="280">
        <v>0.37648894893854978</v>
      </c>
      <c r="AX771" s="280">
        <v>0.21635011674956986</v>
      </c>
      <c r="AY771" s="281">
        <v>13.605285714285715</v>
      </c>
      <c r="AZ771" s="281">
        <v>7.9312954178196532E-2</v>
      </c>
      <c r="BA771" s="281">
        <v>18.931160964336652</v>
      </c>
      <c r="BB771" s="281">
        <v>1.9993902092758657</v>
      </c>
    </row>
    <row r="772" spans="45:54" ht="16.5">
      <c r="AS772" s="266" t="s">
        <v>159</v>
      </c>
      <c r="AT772" s="266" t="s">
        <v>99</v>
      </c>
      <c r="AU772" s="266">
        <v>4</v>
      </c>
      <c r="AV772" s="280">
        <v>8.6040009915677382E-3</v>
      </c>
      <c r="AW772" s="280">
        <v>0.34482728197118157</v>
      </c>
      <c r="AX772" s="280">
        <v>0.2303264884954013</v>
      </c>
      <c r="AY772" s="281">
        <v>12.046000000000001</v>
      </c>
      <c r="AZ772" s="281">
        <v>4.6530603736444708E-2</v>
      </c>
      <c r="BA772" s="281">
        <v>16.248486824766491</v>
      </c>
      <c r="BB772" s="281">
        <v>2.4782879137286971</v>
      </c>
    </row>
    <row r="773" spans="45:54" ht="16.5">
      <c r="AS773" s="266" t="s">
        <v>159</v>
      </c>
      <c r="AT773" s="266" t="s">
        <v>100</v>
      </c>
      <c r="AU773" s="266">
        <v>4</v>
      </c>
      <c r="AV773" s="280">
        <v>9.232628972557529E-3</v>
      </c>
      <c r="AW773" s="280">
        <v>0.3507335834990058</v>
      </c>
      <c r="AX773" s="280">
        <v>0.20783994577896581</v>
      </c>
      <c r="AY773" s="281">
        <v>11.326279999999999</v>
      </c>
      <c r="AZ773" s="281">
        <v>0.204157813780426</v>
      </c>
      <c r="BA773" s="281">
        <v>15.132058672959676</v>
      </c>
      <c r="BB773" s="281">
        <v>2.2004303982724496</v>
      </c>
    </row>
    <row r="774" spans="45:54" ht="16.5">
      <c r="AS774" s="266" t="s">
        <v>160</v>
      </c>
      <c r="AT774" s="266" t="s">
        <v>242</v>
      </c>
      <c r="AU774" s="266">
        <v>4</v>
      </c>
      <c r="AV774" s="280">
        <v>2.2061466729346647E-2</v>
      </c>
      <c r="AW774" s="280">
        <v>0.37797654543302073</v>
      </c>
      <c r="AX774" s="280">
        <v>0.14894964612511211</v>
      </c>
      <c r="AY774" s="281">
        <v>7.5830000000000011</v>
      </c>
      <c r="AZ774" s="281">
        <v>0.17036724229996483</v>
      </c>
      <c r="BA774" s="281">
        <v>4.6530170202185204</v>
      </c>
      <c r="BB774" s="281">
        <v>2.5109732795535811</v>
      </c>
    </row>
    <row r="775" spans="45:54" ht="16.5">
      <c r="AS775" s="266" t="s">
        <v>160</v>
      </c>
      <c r="AT775" s="266" t="s">
        <v>243</v>
      </c>
      <c r="AU775" s="266">
        <v>4</v>
      </c>
      <c r="AV775" s="280">
        <v>4.2657860853375043E-2</v>
      </c>
      <c r="AW775" s="280">
        <v>0.3820533048456759</v>
      </c>
      <c r="AX775" s="280">
        <v>0.16466793896931831</v>
      </c>
      <c r="AY775" s="281">
        <v>8.9394999999999989</v>
      </c>
      <c r="AZ775" s="281">
        <v>0.49468146274733482</v>
      </c>
      <c r="BA775" s="281">
        <v>7.7590448608999774</v>
      </c>
      <c r="BB775" s="281">
        <v>2.2755092458453796</v>
      </c>
    </row>
    <row r="776" spans="45:54" ht="16.5">
      <c r="AS776" s="266" t="s">
        <v>160</v>
      </c>
      <c r="AT776" s="266" t="s">
        <v>244</v>
      </c>
      <c r="AU776" s="266">
        <v>4</v>
      </c>
      <c r="AV776" s="280">
        <v>2.7871670926846125E-2</v>
      </c>
      <c r="AW776" s="280">
        <v>0.41938094064192266</v>
      </c>
      <c r="AX776" s="280">
        <v>0.20180558665240358</v>
      </c>
      <c r="AY776" s="281">
        <v>9.0458888888888893</v>
      </c>
      <c r="AZ776" s="281">
        <v>12.633094509540514</v>
      </c>
      <c r="BA776" s="281">
        <v>42.350019901982741</v>
      </c>
      <c r="BB776" s="281">
        <v>2.0580840217695751</v>
      </c>
    </row>
    <row r="777" spans="45:54" ht="16.5">
      <c r="AS777" s="266" t="s">
        <v>160</v>
      </c>
      <c r="AT777" s="266" t="s">
        <v>245</v>
      </c>
      <c r="AU777" s="266">
        <v>4</v>
      </c>
      <c r="AV777" s="280">
        <v>2.5352485834182526E-2</v>
      </c>
      <c r="AW777" s="280">
        <v>0.40860159656738421</v>
      </c>
      <c r="AX777" s="280">
        <v>0.22560070914421484</v>
      </c>
      <c r="AY777" s="281">
        <v>9.7480714285714303</v>
      </c>
      <c r="AZ777" s="281">
        <v>0.81438044007512278</v>
      </c>
      <c r="BA777" s="281">
        <v>14.458797020211898</v>
      </c>
      <c r="BB777" s="281">
        <v>2.2172944505087262</v>
      </c>
    </row>
    <row r="778" spans="45:54" ht="16.5">
      <c r="AS778" s="266" t="s">
        <v>160</v>
      </c>
      <c r="AT778" s="266" t="s">
        <v>100</v>
      </c>
      <c r="AU778" s="266">
        <v>4</v>
      </c>
      <c r="AV778" s="280">
        <v>2.6895990306016984E-2</v>
      </c>
      <c r="AW778" s="280">
        <v>0.40162293256017495</v>
      </c>
      <c r="AX778" s="280">
        <v>0.19340273343001213</v>
      </c>
      <c r="AY778" s="281">
        <v>8.8369230769230764</v>
      </c>
      <c r="AZ778" s="281">
        <v>3.8393055340198878</v>
      </c>
      <c r="BA778" s="281">
        <v>18.874278149290959</v>
      </c>
      <c r="BB778" s="281">
        <v>2.2448202437048965</v>
      </c>
    </row>
    <row r="779" spans="45:54" ht="16.5">
      <c r="AS779" s="266" t="s">
        <v>158</v>
      </c>
      <c r="AT779" s="266" t="s">
        <v>246</v>
      </c>
      <c r="AU779" s="266">
        <v>4</v>
      </c>
      <c r="AV779" s="280">
        <v>7.7537783585744958E-3</v>
      </c>
      <c r="AW779" s="280">
        <v>0.34039320403330453</v>
      </c>
      <c r="AX779" s="280">
        <v>0.18249952465085587</v>
      </c>
      <c r="AY779" s="281">
        <v>7.7622307692307695</v>
      </c>
      <c r="AZ779" s="281">
        <v>1.9930781723792052E-2</v>
      </c>
      <c r="BA779" s="281">
        <v>1.9714864921784303</v>
      </c>
      <c r="BB779" s="281">
        <v>2.8925951554234119</v>
      </c>
    </row>
    <row r="780" spans="45:54" ht="16.5">
      <c r="AS780" s="266" t="s">
        <v>158</v>
      </c>
      <c r="AT780" s="266" t="s">
        <v>247</v>
      </c>
      <c r="AU780" s="266">
        <v>4</v>
      </c>
      <c r="AV780" s="280">
        <v>1.207313309871625E-2</v>
      </c>
      <c r="AW780" s="280">
        <v>0.3687255217215239</v>
      </c>
      <c r="AX780" s="280">
        <v>0.12682731162017039</v>
      </c>
      <c r="AY780" s="281">
        <v>5.6925714285714282</v>
      </c>
      <c r="AZ780" s="281">
        <v>6.3740324975585065E-3</v>
      </c>
      <c r="BA780" s="281">
        <v>2.535271425903896</v>
      </c>
      <c r="BB780" s="281">
        <v>2.6818126282234025</v>
      </c>
    </row>
    <row r="781" spans="45:54" ht="16.5">
      <c r="AS781" s="266" t="s">
        <v>158</v>
      </c>
      <c r="AT781" s="266" t="s">
        <v>248</v>
      </c>
      <c r="AU781" s="266">
        <v>4</v>
      </c>
      <c r="AV781" s="280">
        <v>2.0430315918210307E-2</v>
      </c>
      <c r="AW781" s="280">
        <v>0.29238969471962378</v>
      </c>
      <c r="AX781" s="280">
        <v>0.13529660448024305</v>
      </c>
      <c r="AY781" s="281">
        <v>9.0591428571428576</v>
      </c>
      <c r="AZ781" s="281">
        <v>7.7275547537501973E-2</v>
      </c>
      <c r="BA781" s="281">
        <v>4.836161350055332</v>
      </c>
      <c r="BB781" s="281">
        <v>2.1701269933148692</v>
      </c>
    </row>
    <row r="782" spans="45:54" ht="16.5">
      <c r="AS782" s="266" t="s">
        <v>158</v>
      </c>
      <c r="AT782" s="266" t="s">
        <v>249</v>
      </c>
      <c r="AU782" s="266">
        <v>4</v>
      </c>
      <c r="AV782" s="280">
        <v>2.8038540130989428E-2</v>
      </c>
      <c r="AW782" s="280">
        <v>0.40569715306457277</v>
      </c>
      <c r="AX782" s="280">
        <v>0.21285037443157173</v>
      </c>
      <c r="AY782" s="281">
        <v>10.339857142857142</v>
      </c>
      <c r="AZ782" s="281">
        <v>0.14302199072477151</v>
      </c>
      <c r="BA782" s="281">
        <v>3.9793765654598192</v>
      </c>
      <c r="BB782" s="281">
        <v>2.7175804920518498</v>
      </c>
    </row>
    <row r="783" spans="45:54" ht="16.5">
      <c r="AS783" s="266" t="s">
        <v>158</v>
      </c>
      <c r="AT783" s="266" t="s">
        <v>250</v>
      </c>
      <c r="AU783" s="266">
        <v>4</v>
      </c>
      <c r="AV783" s="280">
        <v>3.0903700272325675E-2</v>
      </c>
      <c r="AW783" s="280">
        <v>0.37395577998317608</v>
      </c>
      <c r="AX783" s="280">
        <v>0.43655862387418048</v>
      </c>
      <c r="AY783" s="281">
        <v>8.3807999999999989</v>
      </c>
      <c r="AZ783" s="281">
        <v>0.29074088680145216</v>
      </c>
      <c r="BA783" s="281">
        <v>0.36528983213515787</v>
      </c>
      <c r="BB783" s="281">
        <v>3.7203802918114781</v>
      </c>
    </row>
    <row r="784" spans="45:54" ht="16.5">
      <c r="AS784" s="266" t="s">
        <v>158</v>
      </c>
      <c r="AT784" s="266" t="s">
        <v>251</v>
      </c>
      <c r="AU784" s="266">
        <v>4</v>
      </c>
      <c r="AV784" s="280">
        <v>3.7741227610706911E-2</v>
      </c>
      <c r="AW784" s="280">
        <v>0.28111637422629998</v>
      </c>
      <c r="AX784" s="280">
        <v>0.20188293650239128</v>
      </c>
      <c r="AY784" s="281">
        <v>5.9080000000000004</v>
      </c>
      <c r="AZ784" s="281">
        <v>1.6439978542540007E-2</v>
      </c>
      <c r="BA784" s="281">
        <v>5.6224726615486817</v>
      </c>
      <c r="BB784" s="281">
        <v>2.845737685667622</v>
      </c>
    </row>
    <row r="785" spans="45:54" ht="16.5">
      <c r="AS785" s="266" t="s">
        <v>158</v>
      </c>
      <c r="AT785" s="266" t="s">
        <v>100</v>
      </c>
      <c r="AU785" s="266">
        <v>4</v>
      </c>
      <c r="AV785" s="280">
        <v>1.5248971698042863E-2</v>
      </c>
      <c r="AW785" s="280">
        <v>0.34978858369790178</v>
      </c>
      <c r="AX785" s="280">
        <v>0.17671167326310963</v>
      </c>
      <c r="AY785" s="281">
        <v>7.710791666666668</v>
      </c>
      <c r="AZ785" s="281">
        <v>5.2318262389041401E-2</v>
      </c>
      <c r="BA785" s="281">
        <v>2.7744859972085458</v>
      </c>
      <c r="BB785" s="281">
        <v>2.7009818178321834</v>
      </c>
    </row>
    <row r="786" spans="45:54" ht="16.5">
      <c r="AS786" s="266" t="s">
        <v>142</v>
      </c>
      <c r="AT786" s="266" t="s">
        <v>252</v>
      </c>
      <c r="AU786" s="266">
        <v>4</v>
      </c>
      <c r="AV786" s="280">
        <v>2.4496932181282006E-2</v>
      </c>
      <c r="AW786" s="280">
        <v>0.37527389937836558</v>
      </c>
      <c r="AX786" s="280">
        <v>0.18167749080153825</v>
      </c>
      <c r="AY786" s="281">
        <v>16.247500000000002</v>
      </c>
      <c r="AZ786" s="281">
        <v>0.26469242069750443</v>
      </c>
      <c r="BA786" s="281">
        <v>18.64665769248559</v>
      </c>
      <c r="BB786" s="281">
        <v>1.8787414000006615</v>
      </c>
    </row>
    <row r="787" spans="45:54" ht="16.5">
      <c r="AS787" s="266" t="s">
        <v>142</v>
      </c>
      <c r="AT787" s="266" t="s">
        <v>253</v>
      </c>
      <c r="AU787" s="266">
        <v>4</v>
      </c>
      <c r="AV787" s="280">
        <v>2.2651287326264938E-2</v>
      </c>
      <c r="AW787" s="280">
        <v>0.33164119419187332</v>
      </c>
      <c r="AX787" s="280">
        <v>0.15229046778901748</v>
      </c>
      <c r="AY787" s="281">
        <v>11.82676923076923</v>
      </c>
      <c r="AZ787" s="281">
        <v>5.1619282632973551E-2</v>
      </c>
      <c r="BA787" s="281">
        <v>14.746814006935812</v>
      </c>
      <c r="BB787" s="281">
        <v>2.1708052661560755</v>
      </c>
    </row>
    <row r="788" spans="45:54" ht="16.5">
      <c r="AS788" s="266" t="s">
        <v>142</v>
      </c>
      <c r="AT788" s="266" t="s">
        <v>254</v>
      </c>
      <c r="AU788" s="266">
        <v>4</v>
      </c>
      <c r="AV788" s="280">
        <v>2.6568686644526246E-2</v>
      </c>
      <c r="AW788" s="280">
        <v>0.34398359547073143</v>
      </c>
      <c r="AX788" s="280">
        <v>0.14879323227535646</v>
      </c>
      <c r="AY788" s="281">
        <v>13.363</v>
      </c>
      <c r="AZ788" s="281">
        <v>0.29735772783699216</v>
      </c>
      <c r="BA788" s="281">
        <v>9.3610500090222324</v>
      </c>
      <c r="BB788" s="281">
        <v>1.9001910312301644</v>
      </c>
    </row>
    <row r="789" spans="45:54" ht="16.5">
      <c r="AS789" s="266" t="s">
        <v>142</v>
      </c>
      <c r="AT789" s="266" t="s">
        <v>255</v>
      </c>
      <c r="AU789" s="266">
        <v>4</v>
      </c>
      <c r="AV789" s="280">
        <v>2.5511627731221603E-2</v>
      </c>
      <c r="AW789" s="280">
        <v>0.36891537071249098</v>
      </c>
      <c r="AX789" s="280">
        <v>0.14388615924269457</v>
      </c>
      <c r="AY789" s="281">
        <v>14.413999999999998</v>
      </c>
      <c r="AZ789" s="281">
        <v>3.3378302465293178E-2</v>
      </c>
      <c r="BA789" s="281">
        <v>5.0555290426278665</v>
      </c>
      <c r="BB789" s="281">
        <v>2.0540022698338865</v>
      </c>
    </row>
    <row r="790" spans="45:54" ht="16.5">
      <c r="AS790" s="266" t="s">
        <v>142</v>
      </c>
      <c r="AT790" s="266" t="s">
        <v>256</v>
      </c>
      <c r="AU790" s="266">
        <v>4</v>
      </c>
      <c r="AV790" s="280">
        <v>2.8345159816224694E-2</v>
      </c>
      <c r="AW790" s="280">
        <v>0.36652827500609214</v>
      </c>
      <c r="AX790" s="280">
        <v>0.172931774480895</v>
      </c>
      <c r="AY790" s="281">
        <v>14.212571428571428</v>
      </c>
      <c r="AZ790" s="281">
        <v>0.23437026551137752</v>
      </c>
      <c r="BA790" s="281">
        <v>8.665003530620643</v>
      </c>
      <c r="BB790" s="281">
        <v>1.8273234978817137</v>
      </c>
    </row>
    <row r="791" spans="45:54" ht="16.5">
      <c r="AS791" s="266" t="s">
        <v>142</v>
      </c>
      <c r="AT791" s="266" t="s">
        <v>99</v>
      </c>
      <c r="AU791" s="266">
        <v>4</v>
      </c>
      <c r="AV791" s="280">
        <v>2.93103119814619E-2</v>
      </c>
      <c r="AW791" s="280">
        <v>0.3684661770847395</v>
      </c>
      <c r="AX791" s="280">
        <v>0.12811945119404519</v>
      </c>
      <c r="AY791" s="281">
        <v>11.6325</v>
      </c>
      <c r="AZ791" s="281">
        <v>0.80910509365759231</v>
      </c>
      <c r="BA791" s="281">
        <v>11.862416827674123</v>
      </c>
      <c r="BB791" s="281">
        <v>1.8952108230891691</v>
      </c>
    </row>
    <row r="792" spans="45:54" ht="16.5">
      <c r="AS792" s="266" t="s">
        <v>142</v>
      </c>
      <c r="AT792" s="266" t="s">
        <v>100</v>
      </c>
      <c r="AU792" s="266">
        <v>4</v>
      </c>
      <c r="AV792" s="280">
        <v>2.5228876281622448E-2</v>
      </c>
      <c r="AW792" s="280">
        <v>0.35860212284610615</v>
      </c>
      <c r="AX792" s="280">
        <v>0.16030397174152802</v>
      </c>
      <c r="AY792" s="281">
        <v>13.978793103448275</v>
      </c>
      <c r="AZ792" s="281">
        <v>0.20505398943611561</v>
      </c>
      <c r="BA792" s="281">
        <v>13.014897329504043</v>
      </c>
      <c r="BB792" s="281">
        <v>1.9718011869561092</v>
      </c>
    </row>
    <row r="793" spans="45:54" ht="16.5">
      <c r="AS793" s="266" t="s">
        <v>139</v>
      </c>
      <c r="AT793" s="266" t="s">
        <v>257</v>
      </c>
      <c r="AU793" s="266">
        <v>4</v>
      </c>
      <c r="AV793" s="280">
        <v>1.6178128314403788E-2</v>
      </c>
      <c r="AW793" s="280">
        <v>0.32399287039133379</v>
      </c>
      <c r="AX793" s="280">
        <v>0.18359436355432535</v>
      </c>
      <c r="AY793" s="281">
        <v>10.69</v>
      </c>
      <c r="AZ793" s="281">
        <v>6.0894715933457536E-2</v>
      </c>
      <c r="BA793" s="281">
        <v>15.598021237102692</v>
      </c>
      <c r="BB793" s="281">
        <v>2.3468614980163216</v>
      </c>
    </row>
    <row r="794" spans="45:54" ht="16.5">
      <c r="AS794" s="266" t="s">
        <v>139</v>
      </c>
      <c r="AT794" s="266" t="s">
        <v>258</v>
      </c>
      <c r="AU794" s="266">
        <v>4</v>
      </c>
      <c r="AV794" s="280">
        <v>1.7990079109725037E-2</v>
      </c>
      <c r="AW794" s="280">
        <v>0.36335272405362845</v>
      </c>
      <c r="AX794" s="280">
        <v>0.2120314140150141</v>
      </c>
      <c r="AY794" s="281">
        <v>12.926333333333332</v>
      </c>
      <c r="AZ794" s="281">
        <v>0.21665509876579497</v>
      </c>
      <c r="BA794" s="281">
        <v>24.066236395053338</v>
      </c>
      <c r="BB794" s="281">
        <v>1.9217669582198307</v>
      </c>
    </row>
    <row r="795" spans="45:54" ht="16.5">
      <c r="AS795" s="266" t="s">
        <v>139</v>
      </c>
      <c r="AT795" s="266" t="s">
        <v>100</v>
      </c>
      <c r="AU795" s="266">
        <v>4</v>
      </c>
      <c r="AV795" s="280">
        <v>1.7329068772259273E-2</v>
      </c>
      <c r="AW795" s="280">
        <v>0.34899401728350155</v>
      </c>
      <c r="AX795" s="280">
        <v>0.20065665338515842</v>
      </c>
      <c r="AY795" s="281">
        <v>12.143616666666665</v>
      </c>
      <c r="AZ795" s="281">
        <v>0.15435127183473724</v>
      </c>
      <c r="BA795" s="281">
        <v>20.678968066470478</v>
      </c>
      <c r="BB795" s="281">
        <v>2.0718807292445893</v>
      </c>
    </row>
    <row r="796" spans="45:54" ht="16.5">
      <c r="AS796" s="266" t="s">
        <v>152</v>
      </c>
      <c r="AT796" s="266" t="s">
        <v>259</v>
      </c>
      <c r="AU796" s="266">
        <v>4</v>
      </c>
      <c r="AV796" s="280">
        <v>2.3368096959383845E-2</v>
      </c>
      <c r="AW796" s="280">
        <v>0.34982528122670081</v>
      </c>
      <c r="AX796" s="280">
        <v>0.16597795145397615</v>
      </c>
      <c r="AY796" s="281">
        <v>12.135250000000003</v>
      </c>
      <c r="AZ796" s="281">
        <v>2.2010735736355405</v>
      </c>
      <c r="BA796" s="281">
        <v>8.2977167392365576</v>
      </c>
      <c r="BB796" s="281">
        <v>2.0055427290564216</v>
      </c>
    </row>
    <row r="797" spans="45:54" ht="16.5">
      <c r="AS797" s="266" t="s">
        <v>152</v>
      </c>
      <c r="AT797" s="266" t="s">
        <v>260</v>
      </c>
      <c r="AU797" s="266">
        <v>4</v>
      </c>
      <c r="AV797" s="280">
        <v>2.856021631220718E-2</v>
      </c>
      <c r="AW797" s="280">
        <v>0.3645378390463207</v>
      </c>
      <c r="AX797" s="280">
        <v>0.16369489001176293</v>
      </c>
      <c r="AY797" s="281">
        <v>12.374000000000001</v>
      </c>
      <c r="AZ797" s="281">
        <v>0.2557732656433796</v>
      </c>
      <c r="BA797" s="281">
        <v>8.7403898707789374</v>
      </c>
      <c r="BB797" s="281">
        <v>1.8642692847825877</v>
      </c>
    </row>
    <row r="798" spans="45:54" ht="16.5">
      <c r="AS798" s="266" t="s">
        <v>152</v>
      </c>
      <c r="AT798" s="266" t="s">
        <v>261</v>
      </c>
      <c r="AU798" s="266">
        <v>4</v>
      </c>
      <c r="AV798" s="280">
        <v>4.0742328274262135E-2</v>
      </c>
      <c r="AW798" s="280">
        <v>0.27761936834294249</v>
      </c>
      <c r="AX798" s="280">
        <v>0.14278466382269367</v>
      </c>
      <c r="AY798" s="281">
        <v>10.582333333333333</v>
      </c>
      <c r="AZ798" s="281">
        <v>0.51839735878799598</v>
      </c>
      <c r="BA798" s="281">
        <v>10.210174066563573</v>
      </c>
      <c r="BB798" s="281">
        <v>2.6506034389283002</v>
      </c>
    </row>
    <row r="799" spans="45:54" ht="16.5">
      <c r="AS799" s="266" t="s">
        <v>152</v>
      </c>
      <c r="AT799" s="266" t="s">
        <v>99</v>
      </c>
      <c r="AU799" s="266">
        <v>4</v>
      </c>
      <c r="AV799" s="280">
        <v>6.5585650985916691E-2</v>
      </c>
      <c r="AW799" s="280">
        <v>0.35832323724526088</v>
      </c>
      <c r="AX799" s="280">
        <v>0.17275978835283723</v>
      </c>
      <c r="AY799" s="281">
        <v>12.224</v>
      </c>
      <c r="AZ799" s="281">
        <v>2.167708370967159</v>
      </c>
      <c r="BA799" s="281">
        <v>16.093592451119818</v>
      </c>
      <c r="BB799" s="281">
        <v>1.9946162806085213</v>
      </c>
    </row>
    <row r="800" spans="45:54" ht="16.5">
      <c r="AS800" s="266" t="s">
        <v>152</v>
      </c>
      <c r="AT800" s="266" t="s">
        <v>100</v>
      </c>
      <c r="AU800" s="266">
        <v>4</v>
      </c>
      <c r="AV800" s="280">
        <v>2.7122684522449654E-2</v>
      </c>
      <c r="AW800" s="280">
        <v>0.34396949467456361</v>
      </c>
      <c r="AX800" s="280">
        <v>0.16240018390350022</v>
      </c>
      <c r="AY800" s="281">
        <v>12.022333333333334</v>
      </c>
      <c r="AZ800" s="281">
        <v>1.6164997639215413</v>
      </c>
      <c r="BA800" s="281">
        <v>8.7387329690062412</v>
      </c>
      <c r="BB800" s="281">
        <v>2.0474555376977013</v>
      </c>
    </row>
    <row r="801" spans="45:54" ht="16.5">
      <c r="AS801" s="266" t="s">
        <v>145</v>
      </c>
      <c r="AT801" s="266" t="s">
        <v>262</v>
      </c>
      <c r="AU801" s="266">
        <v>4</v>
      </c>
      <c r="AV801" s="280">
        <v>1.1612602897495909E-2</v>
      </c>
      <c r="AW801" s="280">
        <v>0.34009082350931397</v>
      </c>
      <c r="AX801" s="280">
        <v>0.18995039682807097</v>
      </c>
      <c r="AY801" s="281">
        <v>10.472476190476192</v>
      </c>
      <c r="AZ801" s="281">
        <v>0.17379134820702585</v>
      </c>
      <c r="BA801" s="281">
        <v>21.970063823134716</v>
      </c>
      <c r="BB801" s="281">
        <v>2.0211560257544563</v>
      </c>
    </row>
    <row r="802" spans="45:54" ht="16.5">
      <c r="AS802" s="266" t="s">
        <v>145</v>
      </c>
      <c r="AT802" s="266" t="s">
        <v>263</v>
      </c>
      <c r="AU802" s="266">
        <v>4</v>
      </c>
      <c r="AV802" s="280">
        <v>1.6150549612398594E-2</v>
      </c>
      <c r="AW802" s="280">
        <v>0.35522048496241893</v>
      </c>
      <c r="AX802" s="280">
        <v>0.20567852492479283</v>
      </c>
      <c r="AY802" s="281">
        <v>7.7985714285714289</v>
      </c>
      <c r="AZ802" s="281">
        <v>1.259657951692511</v>
      </c>
      <c r="BA802" s="281">
        <v>7.5546673509058673</v>
      </c>
      <c r="BB802" s="281">
        <v>2.1379940292218444</v>
      </c>
    </row>
    <row r="803" spans="45:54" ht="16.5">
      <c r="AS803" s="266" t="s">
        <v>145</v>
      </c>
      <c r="AT803" s="266" t="s">
        <v>264</v>
      </c>
      <c r="AU803" s="266">
        <v>4</v>
      </c>
      <c r="AV803" s="280">
        <v>1.2880297103908972E-2</v>
      </c>
      <c r="AW803" s="280">
        <v>0.36915614115070838</v>
      </c>
      <c r="AX803" s="280">
        <v>0.15887971434764431</v>
      </c>
      <c r="AY803" s="281">
        <v>8.6171111111111109</v>
      </c>
      <c r="AZ803" s="281">
        <v>0.1013663679568747</v>
      </c>
      <c r="BA803" s="281">
        <v>6.1205978366341487</v>
      </c>
      <c r="BB803" s="281">
        <v>2.0997821507985548</v>
      </c>
    </row>
    <row r="804" spans="45:54" ht="16.5">
      <c r="AS804" s="266" t="s">
        <v>145</v>
      </c>
      <c r="AT804" s="266" t="s">
        <v>265</v>
      </c>
      <c r="AU804" s="266">
        <v>4</v>
      </c>
      <c r="AV804" s="280">
        <v>1.1301838389518367E-2</v>
      </c>
      <c r="AW804" s="280">
        <v>0.31491712189242582</v>
      </c>
      <c r="AX804" s="280">
        <v>0.2537769918931802</v>
      </c>
      <c r="AY804" s="281">
        <v>5.0375000000000005</v>
      </c>
      <c r="AZ804" s="281">
        <v>0.13284766252260405</v>
      </c>
      <c r="BA804" s="281">
        <v>2.565857710436581</v>
      </c>
      <c r="BB804" s="281">
        <v>2.6281948430014164</v>
      </c>
    </row>
    <row r="805" spans="45:54" ht="16.5">
      <c r="AS805" s="266" t="s">
        <v>145</v>
      </c>
      <c r="AT805" s="266" t="s">
        <v>99</v>
      </c>
      <c r="AU805" s="266">
        <v>4</v>
      </c>
      <c r="AV805" s="280">
        <v>2.3875155773911926E-2</v>
      </c>
      <c r="AW805" s="280">
        <v>0.3627119282219865</v>
      </c>
      <c r="AX805" s="280">
        <v>0.20364794551894458</v>
      </c>
      <c r="AY805" s="281">
        <v>10.789750000000002</v>
      </c>
      <c r="AZ805" s="281">
        <v>0.54237246111576864</v>
      </c>
      <c r="BA805" s="281">
        <v>26.460027924433572</v>
      </c>
      <c r="BB805" s="281">
        <v>2.3757817255394764</v>
      </c>
    </row>
    <row r="806" spans="45:54" ht="16.5">
      <c r="AS806" s="266" t="s">
        <v>145</v>
      </c>
      <c r="AT806" s="266" t="s">
        <v>100</v>
      </c>
      <c r="AU806" s="266">
        <v>4</v>
      </c>
      <c r="AV806" s="280">
        <v>1.2844745255908572E-2</v>
      </c>
      <c r="AW806" s="280">
        <v>0.34547236747939647</v>
      </c>
      <c r="AX806" s="280">
        <v>0.19391720507870028</v>
      </c>
      <c r="AY806" s="281">
        <v>9.0521276595744684</v>
      </c>
      <c r="AZ806" s="281">
        <v>0.30285645258042304</v>
      </c>
      <c r="BA806" s="281">
        <v>15.60277574417003</v>
      </c>
      <c r="BB806" s="281">
        <v>2.1105265819972874</v>
      </c>
    </row>
    <row r="807" spans="45:54" ht="16.5">
      <c r="AS807" s="266" t="s">
        <v>138</v>
      </c>
      <c r="AT807" s="266" t="s">
        <v>266</v>
      </c>
      <c r="AU807" s="266">
        <v>4</v>
      </c>
      <c r="AV807" s="280">
        <v>9.0170172630871671E-3</v>
      </c>
      <c r="AW807" s="280">
        <v>0.3367317198587485</v>
      </c>
      <c r="AX807" s="280">
        <v>0.16256592627976071</v>
      </c>
      <c r="AY807" s="281">
        <v>9.9280909090909102</v>
      </c>
      <c r="AZ807" s="281">
        <v>0.17059890972462</v>
      </c>
      <c r="BA807" s="281">
        <v>12.663631242297553</v>
      </c>
      <c r="BB807" s="281">
        <v>2.4156338760367428</v>
      </c>
    </row>
    <row r="808" spans="45:54" ht="16.5">
      <c r="AS808" s="266" t="s">
        <v>138</v>
      </c>
      <c r="AT808" s="266" t="s">
        <v>267</v>
      </c>
      <c r="AU808" s="266">
        <v>4</v>
      </c>
      <c r="AV808" s="280">
        <v>1.8610108671326352E-2</v>
      </c>
      <c r="AW808" s="280">
        <v>0.33184749022624127</v>
      </c>
      <c r="AX808" s="280">
        <v>0.17461122596572576</v>
      </c>
      <c r="AY808" s="281">
        <v>8.939222222222222</v>
      </c>
      <c r="AZ808" s="281">
        <v>0.29930526054473461</v>
      </c>
      <c r="BA808" s="281">
        <v>7.6310473452934398</v>
      </c>
      <c r="BB808" s="281">
        <v>2.4479953446435241</v>
      </c>
    </row>
    <row r="809" spans="45:54" ht="16.5">
      <c r="AS809" s="266" t="s">
        <v>138</v>
      </c>
      <c r="AT809" s="266" t="s">
        <v>268</v>
      </c>
      <c r="AU809" s="266">
        <v>4</v>
      </c>
      <c r="AV809" s="280">
        <v>1.9230449402444675E-2</v>
      </c>
      <c r="AW809" s="280">
        <v>0.33626803694116447</v>
      </c>
      <c r="AX809" s="280">
        <v>0.19797305003701024</v>
      </c>
      <c r="AY809" s="281">
        <v>8.5295454545454543</v>
      </c>
      <c r="AZ809" s="281">
        <v>7.2956146191471227E-2</v>
      </c>
      <c r="BA809" s="281">
        <v>10.926585894984191</v>
      </c>
      <c r="BB809" s="281">
        <v>2.9082464102667198</v>
      </c>
    </row>
    <row r="810" spans="45:54" ht="16.5">
      <c r="AS810" s="266" t="s">
        <v>138</v>
      </c>
      <c r="AT810" s="266" t="s">
        <v>269</v>
      </c>
      <c r="AU810" s="266">
        <v>4</v>
      </c>
      <c r="AV810" s="280">
        <v>1.4832775191469649E-2</v>
      </c>
      <c r="AW810" s="280">
        <v>0.35376197039903307</v>
      </c>
      <c r="AX810" s="280">
        <v>0.16814995533156332</v>
      </c>
      <c r="AY810" s="281">
        <v>8.5052500000000002</v>
      </c>
      <c r="AZ810" s="281">
        <v>0.57676765681011166</v>
      </c>
      <c r="BA810" s="281">
        <v>6.8265628303473722</v>
      </c>
      <c r="BB810" s="281">
        <v>2.8038291979286112</v>
      </c>
    </row>
    <row r="811" spans="45:54" ht="16.5">
      <c r="AS811" s="266" t="s">
        <v>138</v>
      </c>
      <c r="AT811" s="266" t="s">
        <v>100</v>
      </c>
      <c r="AU811" s="266">
        <v>4</v>
      </c>
      <c r="AV811" s="280">
        <v>1.3476175856895185E-2</v>
      </c>
      <c r="AW811" s="280">
        <v>0.33828022605734925</v>
      </c>
      <c r="AX811" s="280">
        <v>0.17235022753227991</v>
      </c>
      <c r="AY811" s="281">
        <v>9.2147600000000018</v>
      </c>
      <c r="AZ811" s="281">
        <v>0.22284696999907999</v>
      </c>
      <c r="BA811" s="281">
        <v>10.783126803015312</v>
      </c>
      <c r="BB811" s="281">
        <v>2.5544959860141851</v>
      </c>
    </row>
    <row r="812" spans="45:54" ht="16.5">
      <c r="AS812" s="266" t="s">
        <v>147</v>
      </c>
      <c r="AT812" s="266" t="s">
        <v>270</v>
      </c>
      <c r="AU812" s="266">
        <v>4</v>
      </c>
      <c r="AV812" s="280">
        <v>2.5759652221635076E-2</v>
      </c>
      <c r="AW812" s="280">
        <v>0.36648648043060877</v>
      </c>
      <c r="AX812" s="280">
        <v>0.19684451552718615</v>
      </c>
      <c r="AY812" s="281">
        <v>13.441583333333332</v>
      </c>
      <c r="AZ812" s="281">
        <v>8.9583365682882055E-2</v>
      </c>
      <c r="BA812" s="281">
        <v>18.852819307962527</v>
      </c>
      <c r="BB812" s="281">
        <v>2.2092873515172724</v>
      </c>
    </row>
    <row r="813" spans="45:54" ht="16.5">
      <c r="AS813" s="266" t="s">
        <v>147</v>
      </c>
      <c r="AT813" s="266" t="s">
        <v>271</v>
      </c>
      <c r="AU813" s="266">
        <v>4</v>
      </c>
      <c r="AV813" s="280">
        <v>1.0789978062636395E-2</v>
      </c>
      <c r="AW813" s="280">
        <v>0.24097250148057134</v>
      </c>
      <c r="AX813" s="280">
        <v>0.10723346595436223</v>
      </c>
      <c r="AY813" s="281">
        <v>16.763333333333332</v>
      </c>
      <c r="AZ813" s="281">
        <v>5.4918840981087541E-2</v>
      </c>
      <c r="BA813" s="281">
        <v>2.712282114259517</v>
      </c>
      <c r="BB813" s="281">
        <v>3.2126172800685238</v>
      </c>
    </row>
    <row r="814" spans="45:54" ht="16.5">
      <c r="AS814" s="266" t="s">
        <v>147</v>
      </c>
      <c r="AT814" s="266" t="s">
        <v>272</v>
      </c>
      <c r="AU814" s="266">
        <v>4</v>
      </c>
      <c r="AV814" s="280">
        <v>1.8817860767988748E-2</v>
      </c>
      <c r="AW814" s="280">
        <v>0.39398820655141314</v>
      </c>
      <c r="AX814" s="280">
        <v>0.18568240413631495</v>
      </c>
      <c r="AY814" s="281">
        <v>14.886933333333333</v>
      </c>
      <c r="AZ814" s="281">
        <v>0.17805884755222701</v>
      </c>
      <c r="BA814" s="281">
        <v>15.032123596686899</v>
      </c>
      <c r="BB814" s="281">
        <v>2.0211923386685826</v>
      </c>
    </row>
    <row r="815" spans="45:54" ht="16.5">
      <c r="AS815" s="266" t="s">
        <v>147</v>
      </c>
      <c r="AT815" s="266" t="s">
        <v>273</v>
      </c>
      <c r="AU815" s="266">
        <v>4</v>
      </c>
      <c r="AV815" s="280">
        <v>3.2214175547998991E-2</v>
      </c>
      <c r="AW815" s="280">
        <v>0.40771451830356681</v>
      </c>
      <c r="AX815" s="280">
        <v>0.22457249272674271</v>
      </c>
      <c r="AY815" s="281">
        <v>10.570666666666668</v>
      </c>
      <c r="AZ815" s="281">
        <v>3.4371148685937283E-2</v>
      </c>
      <c r="BA815" s="281">
        <v>12.897773544397966</v>
      </c>
      <c r="BB815" s="281">
        <v>2.3303609269126233</v>
      </c>
    </row>
    <row r="816" spans="45:54" ht="16.5">
      <c r="AS816" s="266" t="s">
        <v>147</v>
      </c>
      <c r="AT816" s="266" t="s">
        <v>274</v>
      </c>
      <c r="AU816" s="266">
        <v>4</v>
      </c>
      <c r="AV816" s="280">
        <v>1.71671250459439E-2</v>
      </c>
      <c r="AW816" s="280">
        <v>0.37582748638361929</v>
      </c>
      <c r="AX816" s="280">
        <v>0.18980337986990789</v>
      </c>
      <c r="AY816" s="281">
        <v>11.82818181818182</v>
      </c>
      <c r="AZ816" s="281">
        <v>6.1849774079369126E-2</v>
      </c>
      <c r="BA816" s="281">
        <v>16.538026176393263</v>
      </c>
      <c r="BB816" s="281">
        <v>2.3216576351293963</v>
      </c>
    </row>
    <row r="817" spans="45:54" ht="16.5">
      <c r="AS817" s="266" t="s">
        <v>147</v>
      </c>
      <c r="AT817" s="266" t="s">
        <v>275</v>
      </c>
      <c r="AU817" s="266">
        <v>4</v>
      </c>
      <c r="AV817" s="280">
        <v>3.2126109175495361E-2</v>
      </c>
      <c r="AW817" s="280">
        <v>0.37345950777115983</v>
      </c>
      <c r="AX817" s="280">
        <v>0.18020499153259334</v>
      </c>
      <c r="AY817" s="281">
        <v>14.83825</v>
      </c>
      <c r="AZ817" s="281">
        <v>3.4275794870678715E-2</v>
      </c>
      <c r="BA817" s="281">
        <v>7.5192524997551429</v>
      </c>
      <c r="BB817" s="281">
        <v>2.0573280185007228</v>
      </c>
    </row>
    <row r="818" spans="45:54" ht="16.5">
      <c r="AS818" s="266" t="s">
        <v>147</v>
      </c>
      <c r="AT818" s="266" t="s">
        <v>100</v>
      </c>
      <c r="AU818" s="266">
        <v>4</v>
      </c>
      <c r="AV818" s="280">
        <v>2.081034083429362E-2</v>
      </c>
      <c r="AW818" s="280">
        <v>0.35862086103741492</v>
      </c>
      <c r="AX818" s="280">
        <v>0.16653314777560313</v>
      </c>
      <c r="AY818" s="281">
        <v>13.830877192982458</v>
      </c>
      <c r="AZ818" s="281">
        <v>8.5188746723912787E-2</v>
      </c>
      <c r="BA818" s="281">
        <v>11.613342332050353</v>
      </c>
      <c r="BB818" s="281">
        <v>2.4114147134200561</v>
      </c>
    </row>
    <row r="819" spans="45:54" ht="16.5">
      <c r="AS819" s="266" t="s">
        <v>150</v>
      </c>
      <c r="AT819" s="266" t="s">
        <v>276</v>
      </c>
      <c r="AU819" s="266">
        <v>4</v>
      </c>
      <c r="AV819" s="280">
        <v>1.5113083303497527E-2</v>
      </c>
      <c r="AW819" s="280">
        <v>0.28731716913665961</v>
      </c>
      <c r="AX819" s="280">
        <v>0.1636844450834633</v>
      </c>
      <c r="AY819" s="281">
        <v>14.360000000000001</v>
      </c>
      <c r="AZ819" s="281">
        <v>0.15112127314834153</v>
      </c>
      <c r="BA819" s="281">
        <v>7.9050046228840625</v>
      </c>
      <c r="BB819" s="281">
        <v>2.6182508243634484</v>
      </c>
    </row>
    <row r="820" spans="45:54" ht="16.5">
      <c r="AS820" s="266" t="s">
        <v>150</v>
      </c>
      <c r="AT820" s="266" t="s">
        <v>277</v>
      </c>
      <c r="AU820" s="266">
        <v>4</v>
      </c>
      <c r="AV820" s="280">
        <v>1.5181132666437691E-2</v>
      </c>
      <c r="AW820" s="280">
        <v>0.26296669655602611</v>
      </c>
      <c r="AX820" s="280">
        <v>0.15230644428068404</v>
      </c>
      <c r="AY820" s="281">
        <v>12.123285714285714</v>
      </c>
      <c r="AZ820" s="281">
        <v>0.22185559295628096</v>
      </c>
      <c r="BA820" s="281">
        <v>7.6858344567567416</v>
      </c>
      <c r="BB820" s="281">
        <v>2.5007344029054073</v>
      </c>
    </row>
    <row r="821" spans="45:54" ht="16.5">
      <c r="AS821" s="266" t="s">
        <v>150</v>
      </c>
      <c r="AT821" s="266" t="s">
        <v>278</v>
      </c>
      <c r="AU821" s="266">
        <v>4</v>
      </c>
      <c r="AV821" s="280">
        <v>1.4001114637323437E-2</v>
      </c>
      <c r="AW821" s="280">
        <v>0.21043810743481361</v>
      </c>
      <c r="AX821" s="280">
        <v>0.1317668258245665</v>
      </c>
      <c r="AY821" s="281">
        <v>16.992000000000001</v>
      </c>
      <c r="AZ821" s="281">
        <v>4.994320625062533E-2</v>
      </c>
      <c r="BA821" s="281">
        <v>13.363969605896495</v>
      </c>
      <c r="BB821" s="281">
        <v>2.7940102135315574</v>
      </c>
    </row>
    <row r="822" spans="45:54" ht="16.5">
      <c r="AS822" s="266" t="s">
        <v>150</v>
      </c>
      <c r="AT822" s="266" t="s">
        <v>279</v>
      </c>
      <c r="AU822" s="266">
        <v>4</v>
      </c>
      <c r="AV822" s="280">
        <v>1.8004704211804626E-2</v>
      </c>
      <c r="AW822" s="280">
        <v>8.5955356213440096E-2</v>
      </c>
      <c r="AX822" s="280">
        <v>0.16139628287161786</v>
      </c>
      <c r="AY822" s="281">
        <v>8.8849999999999998</v>
      </c>
      <c r="AZ822" s="281">
        <v>9.7168141403743431E-3</v>
      </c>
      <c r="BA822" s="281">
        <v>0.64130973326470675</v>
      </c>
      <c r="BB822" s="281">
        <v>2.4031891862734271</v>
      </c>
    </row>
    <row r="823" spans="45:54" ht="16.5">
      <c r="AS823" s="266" t="s">
        <v>150</v>
      </c>
      <c r="AT823" s="266" t="s">
        <v>280</v>
      </c>
      <c r="AU823" s="266">
        <v>4</v>
      </c>
      <c r="AV823" s="280">
        <v>1.4268011628214835E-2</v>
      </c>
      <c r="AW823" s="280">
        <v>0.28881921585907327</v>
      </c>
      <c r="AX823" s="280">
        <v>0.21680347816023662</v>
      </c>
      <c r="AY823" s="281">
        <v>6.5803333333333329</v>
      </c>
      <c r="AZ823" s="281">
        <v>1.3948601019473033</v>
      </c>
      <c r="BA823" s="281">
        <v>6.0802655482510044</v>
      </c>
      <c r="BB823" s="281">
        <v>2.9398110962431336</v>
      </c>
    </row>
    <row r="824" spans="45:54" ht="16.5">
      <c r="AS824" s="266" t="s">
        <v>150</v>
      </c>
      <c r="AT824" s="266" t="s">
        <v>332</v>
      </c>
      <c r="AU824" s="266">
        <v>4</v>
      </c>
      <c r="AV824" s="280">
        <v>2.4359925857354317E-2</v>
      </c>
      <c r="AW824" s="280">
        <v>0.18442055533869992</v>
      </c>
      <c r="AX824" s="280">
        <v>0.14386895065179342</v>
      </c>
      <c r="AY824" s="281">
        <v>4.0999999999999996</v>
      </c>
      <c r="AZ824" s="281">
        <v>1.1565028187443201E-2</v>
      </c>
      <c r="BA824" s="281">
        <v>1.0524175650573313</v>
      </c>
      <c r="BB824" s="281">
        <v>3.433077337521802</v>
      </c>
    </row>
    <row r="825" spans="45:54" ht="16.5">
      <c r="AS825" s="266" t="s">
        <v>150</v>
      </c>
      <c r="AT825" s="266" t="s">
        <v>99</v>
      </c>
      <c r="AU825" s="266">
        <v>4</v>
      </c>
      <c r="AV825" s="280">
        <v>2.9870462645964848E-2</v>
      </c>
      <c r="AW825" s="280">
        <v>0.25394723521708756</v>
      </c>
      <c r="AX825" s="280">
        <v>0.22134937401993657</v>
      </c>
      <c r="AY825" s="281">
        <v>13.374000000000001</v>
      </c>
      <c r="AZ825" s="281">
        <v>0</v>
      </c>
      <c r="BA825" s="281">
        <v>6.1009736347180699</v>
      </c>
      <c r="BB825" s="281">
        <v>1.673056758354992</v>
      </c>
    </row>
    <row r="826" spans="45:54" ht="16.5">
      <c r="AS826" s="266" t="s">
        <v>150</v>
      </c>
      <c r="AT826" s="266" t="s">
        <v>100</v>
      </c>
      <c r="AU826" s="266">
        <v>4</v>
      </c>
      <c r="AV826" s="280">
        <v>1.5480738195406078E-2</v>
      </c>
      <c r="AW826" s="280">
        <v>0.26656044678386187</v>
      </c>
      <c r="AX826" s="280">
        <v>0.16288270689462447</v>
      </c>
      <c r="AY826" s="281">
        <v>12.678233333333333</v>
      </c>
      <c r="AZ826" s="281">
        <v>0.2533438843303315</v>
      </c>
      <c r="BA826" s="281">
        <v>7.6802637584854345</v>
      </c>
      <c r="BB826" s="281">
        <v>2.6316459497239939</v>
      </c>
    </row>
    <row r="827" spans="45:54" ht="16.5">
      <c r="AS827" s="266" t="s">
        <v>161</v>
      </c>
      <c r="AT827" s="266" t="s">
        <v>281</v>
      </c>
      <c r="AU827" s="266">
        <v>4</v>
      </c>
      <c r="AV827" s="280">
        <v>5.0692214298607048E-3</v>
      </c>
      <c r="AW827" s="280">
        <v>0.36189034839560363</v>
      </c>
      <c r="AX827" s="280">
        <v>0.1831537463798536</v>
      </c>
      <c r="AY827" s="281">
        <v>9.2281000000000013</v>
      </c>
      <c r="AZ827" s="281">
        <v>0.22470345864135507</v>
      </c>
      <c r="BA827" s="281">
        <v>1.7812855994114694</v>
      </c>
      <c r="BB827" s="281">
        <v>2.2111768360320769</v>
      </c>
    </row>
    <row r="828" spans="45:54" ht="16.5">
      <c r="AS828" s="266" t="s">
        <v>161</v>
      </c>
      <c r="AT828" s="266" t="s">
        <v>186</v>
      </c>
      <c r="AU828" s="266">
        <v>4</v>
      </c>
      <c r="AV828" s="280">
        <v>5.6710027471047328E-3</v>
      </c>
      <c r="AW828" s="280">
        <v>0.24306761730915286</v>
      </c>
      <c r="AX828" s="280">
        <v>0.12587610955508305</v>
      </c>
      <c r="AY828" s="281">
        <v>14.72625</v>
      </c>
      <c r="AZ828" s="281">
        <v>3.1553545815061104E-2</v>
      </c>
      <c r="BA828" s="281">
        <v>1.2621418326024443</v>
      </c>
      <c r="BB828" s="281">
        <v>2.7817124553808075</v>
      </c>
    </row>
    <row r="829" spans="45:54" ht="16.5">
      <c r="AS829" s="266" t="s">
        <v>161</v>
      </c>
      <c r="AT829" s="266" t="s">
        <v>282</v>
      </c>
      <c r="AU829" s="266">
        <v>4</v>
      </c>
      <c r="AV829" s="280">
        <v>3.9063774219340961E-3</v>
      </c>
      <c r="AW829" s="280">
        <v>0.34887499264124278</v>
      </c>
      <c r="AX829" s="280">
        <v>0.15467580718918225</v>
      </c>
      <c r="AY829" s="281">
        <v>8.4455263157894738</v>
      </c>
      <c r="AZ829" s="281">
        <v>2.3439826233716491E-2</v>
      </c>
      <c r="BA829" s="281">
        <v>1.3892604702368121</v>
      </c>
      <c r="BB829" s="281">
        <v>2.520418987928009</v>
      </c>
    </row>
    <row r="830" spans="45:54" ht="16.5">
      <c r="AS830" s="266" t="s">
        <v>161</v>
      </c>
      <c r="AT830" s="266" t="s">
        <v>99</v>
      </c>
      <c r="AU830" s="266">
        <v>4</v>
      </c>
      <c r="AV830" s="280">
        <v>2.0094028986695135E-2</v>
      </c>
      <c r="AW830" s="280">
        <v>0.32596487709023603</v>
      </c>
      <c r="AX830" s="280">
        <v>0.15582170915055105</v>
      </c>
      <c r="AY830" s="281">
        <v>8.7330000000000005</v>
      </c>
      <c r="AZ830" s="281">
        <v>7.0032228831708343E-2</v>
      </c>
      <c r="BA830" s="281">
        <v>2.1009668649512503</v>
      </c>
      <c r="BB830" s="281">
        <v>2.6812466670171777</v>
      </c>
    </row>
    <row r="831" spans="45:54" ht="16.5">
      <c r="AS831" s="266" t="s">
        <v>161</v>
      </c>
      <c r="AT831" s="266" t="s">
        <v>100</v>
      </c>
      <c r="AU831" s="266">
        <v>4</v>
      </c>
      <c r="AV831" s="280">
        <v>4.7850504111230799E-3</v>
      </c>
      <c r="AW831" s="280">
        <v>0.34598683482436654</v>
      </c>
      <c r="AX831" s="280">
        <v>0.16255618716716966</v>
      </c>
      <c r="AY831" s="281">
        <v>9.3644000000000034</v>
      </c>
      <c r="AZ831" s="281">
        <v>0.11300011256522254</v>
      </c>
      <c r="BA831" s="281">
        <v>1.5474242544026215</v>
      </c>
      <c r="BB831" s="281">
        <v>2.4106264081394464</v>
      </c>
    </row>
    <row r="832" spans="45:54" ht="16.5">
      <c r="AS832" s="266" t="s">
        <v>163</v>
      </c>
      <c r="AT832" s="266" t="s">
        <v>283</v>
      </c>
      <c r="AU832" s="266">
        <v>4</v>
      </c>
      <c r="AV832" s="280">
        <v>5.2538223064200447E-3</v>
      </c>
      <c r="AW832" s="280">
        <v>0.32897061693154361</v>
      </c>
      <c r="AX832" s="280">
        <v>0.18477837571419398</v>
      </c>
      <c r="AY832" s="281">
        <v>7.7841428571428564</v>
      </c>
      <c r="AZ832" s="281">
        <v>0.22978389973149749</v>
      </c>
      <c r="BA832" s="281">
        <v>5.5444631290051651</v>
      </c>
      <c r="BB832" s="281">
        <v>3.0124517939758495</v>
      </c>
    </row>
    <row r="833" spans="45:54" ht="16.5">
      <c r="AS833" s="266" t="s">
        <v>163</v>
      </c>
      <c r="AT833" s="266" t="s">
        <v>284</v>
      </c>
      <c r="AU833" s="266">
        <v>4</v>
      </c>
      <c r="AV833" s="280">
        <v>5.5785484619481742E-3</v>
      </c>
      <c r="AW833" s="280">
        <v>0.32376866768612295</v>
      </c>
      <c r="AX833" s="280">
        <v>0.13195093605126332</v>
      </c>
      <c r="AY833" s="281">
        <v>5.8937777777777773</v>
      </c>
      <c r="AZ833" s="281">
        <v>4.9155677505329703E-2</v>
      </c>
      <c r="BA833" s="281">
        <v>13.547732161142827</v>
      </c>
      <c r="BB833" s="281">
        <v>2.7187843932759561</v>
      </c>
    </row>
    <row r="834" spans="45:54" ht="16.5">
      <c r="AS834" s="266" t="s">
        <v>163</v>
      </c>
      <c r="AT834" s="266" t="s">
        <v>285</v>
      </c>
      <c r="AU834" s="266">
        <v>4</v>
      </c>
      <c r="AV834" s="280">
        <v>6.8856448771750451E-3</v>
      </c>
      <c r="AW834" s="280">
        <v>0.33983042340315983</v>
      </c>
      <c r="AX834" s="280">
        <v>0.13046756559077002</v>
      </c>
      <c r="AY834" s="281">
        <v>4.5005555555555548</v>
      </c>
      <c r="AZ834" s="281">
        <v>11.71492906284432</v>
      </c>
      <c r="BA834" s="281">
        <v>23.176176697834794</v>
      </c>
      <c r="BB834" s="281">
        <v>2.9249932653310031</v>
      </c>
    </row>
    <row r="835" spans="45:54" ht="16.5">
      <c r="AS835" s="266" t="s">
        <v>163</v>
      </c>
      <c r="AT835" s="266" t="s">
        <v>286</v>
      </c>
      <c r="AU835" s="266">
        <v>4</v>
      </c>
      <c r="AV835" s="280">
        <v>6.118105741876931E-3</v>
      </c>
      <c r="AW835" s="280">
        <v>0.27746201171444057</v>
      </c>
      <c r="AX835" s="280">
        <v>9.8144681082528509E-2</v>
      </c>
      <c r="AY835" s="281">
        <v>3.7698</v>
      </c>
      <c r="AZ835" s="281">
        <v>6.0367398529234118E-2</v>
      </c>
      <c r="BA835" s="281">
        <v>3.8476273483632903</v>
      </c>
      <c r="BB835" s="281">
        <v>3.4617543848071453</v>
      </c>
    </row>
    <row r="836" spans="45:54" ht="16.5">
      <c r="AS836" s="266" t="s">
        <v>163</v>
      </c>
      <c r="AT836" s="266" t="s">
        <v>287</v>
      </c>
      <c r="AU836" s="266">
        <v>4</v>
      </c>
      <c r="AV836" s="280">
        <v>6.1460563852466839E-3</v>
      </c>
      <c r="AW836" s="280">
        <v>0.2831041208742367</v>
      </c>
      <c r="AX836" s="280">
        <v>7.464218884990334E-2</v>
      </c>
      <c r="AY836" s="281">
        <v>2.6263333333333332</v>
      </c>
      <c r="AZ836" s="281">
        <v>2.1178752545647317</v>
      </c>
      <c r="BA836" s="281">
        <v>1.1170500580478615</v>
      </c>
      <c r="BB836" s="281">
        <v>3.3929807680510931</v>
      </c>
    </row>
    <row r="837" spans="45:54" ht="16.5">
      <c r="AS837" s="266" t="s">
        <v>163</v>
      </c>
      <c r="AT837" s="266" t="s">
        <v>99</v>
      </c>
      <c r="AU837" s="266">
        <v>4</v>
      </c>
      <c r="AV837" s="280">
        <v>5.3930372534661142E-3</v>
      </c>
      <c r="AW837" s="280">
        <v>0.32005234816089312</v>
      </c>
      <c r="AX837" s="280">
        <v>0.16976194167063943</v>
      </c>
      <c r="AY837" s="281">
        <v>5.2130000000000001</v>
      </c>
      <c r="AZ837" s="281">
        <v>0.1914968321157805</v>
      </c>
      <c r="BA837" s="281">
        <v>7.0853827882838791</v>
      </c>
      <c r="BB837" s="281">
        <v>2.9361397489615029</v>
      </c>
    </row>
    <row r="838" spans="45:54" ht="16.5">
      <c r="AS838" s="266" t="s">
        <v>163</v>
      </c>
      <c r="AT838" s="266" t="s">
        <v>100</v>
      </c>
      <c r="AU838" s="266">
        <v>4</v>
      </c>
      <c r="AV838" s="280">
        <v>5.8640510963020222E-3</v>
      </c>
      <c r="AW838" s="280">
        <v>0.32058882369260816</v>
      </c>
      <c r="AX838" s="280">
        <v>0.14317613548391148</v>
      </c>
      <c r="AY838" s="281">
        <v>5.7066904761904755</v>
      </c>
      <c r="AZ838" s="281">
        <v>2.7534198709952973</v>
      </c>
      <c r="BA838" s="281">
        <v>10.46061857880054</v>
      </c>
      <c r="BB838" s="281">
        <v>2.9995648300926314</v>
      </c>
    </row>
    <row r="839" spans="45:54" ht="16.5">
      <c r="AS839" s="266" t="s">
        <v>135</v>
      </c>
      <c r="AT839" s="266" t="s">
        <v>288</v>
      </c>
      <c r="AU839" s="266">
        <v>4</v>
      </c>
      <c r="AV839" s="280">
        <v>2.653588216029398E-2</v>
      </c>
      <c r="AW839" s="280">
        <v>0.3761948980623776</v>
      </c>
      <c r="AX839" s="280">
        <v>0.18161776046703856</v>
      </c>
      <c r="AY839" s="281">
        <v>12.078384615384614</v>
      </c>
      <c r="AZ839" s="281">
        <v>0.57032298488771616</v>
      </c>
      <c r="BA839" s="281">
        <v>23.958878933466263</v>
      </c>
      <c r="BB839" s="281">
        <v>1.9085672368332094</v>
      </c>
    </row>
    <row r="840" spans="45:54" ht="16.5">
      <c r="AS840" s="266" t="s">
        <v>135</v>
      </c>
      <c r="AT840" s="266" t="s">
        <v>289</v>
      </c>
      <c r="AU840" s="266">
        <v>4</v>
      </c>
      <c r="AV840" s="280">
        <v>2.7677677104457638E-2</v>
      </c>
      <c r="AW840" s="280">
        <v>0.37645202509287679</v>
      </c>
      <c r="AX840" s="280">
        <v>0.17373060423032349</v>
      </c>
      <c r="AY840" s="281">
        <v>11.639250000000002</v>
      </c>
      <c r="AZ840" s="281">
        <v>0.314535377458598</v>
      </c>
      <c r="BA840" s="281">
        <v>10.946834971870247</v>
      </c>
      <c r="BB840" s="281">
        <v>2.062007605293112</v>
      </c>
    </row>
    <row r="841" spans="45:54" ht="16.5">
      <c r="AS841" s="266" t="s">
        <v>135</v>
      </c>
      <c r="AT841" s="266" t="s">
        <v>290</v>
      </c>
      <c r="AU841" s="266">
        <v>4</v>
      </c>
      <c r="AV841" s="280">
        <v>3.0249170238371554E-2</v>
      </c>
      <c r="AW841" s="280">
        <v>0.35913031042034343</v>
      </c>
      <c r="AX841" s="280">
        <v>0.16320847440456959</v>
      </c>
      <c r="AY841" s="281">
        <v>11.912000000000003</v>
      </c>
      <c r="AZ841" s="281">
        <v>0.22842440997821592</v>
      </c>
      <c r="BA841" s="281">
        <v>16.96166222818108</v>
      </c>
      <c r="BB841" s="281">
        <v>1.8406354751740424</v>
      </c>
    </row>
    <row r="842" spans="45:54" ht="16.5">
      <c r="AS842" s="266" t="s">
        <v>135</v>
      </c>
      <c r="AT842" s="266" t="s">
        <v>291</v>
      </c>
      <c r="AU842" s="266">
        <v>4</v>
      </c>
      <c r="AV842" s="280">
        <v>1.5373230356713667E-2</v>
      </c>
      <c r="AW842" s="280">
        <v>0.36856362381117824</v>
      </c>
      <c r="AX842" s="280">
        <v>0.17860794708558056</v>
      </c>
      <c r="AY842" s="281">
        <v>10.67246153846154</v>
      </c>
      <c r="AZ842" s="281">
        <v>0.11294088794932826</v>
      </c>
      <c r="BA842" s="281">
        <v>9.3404803402855165</v>
      </c>
      <c r="BB842" s="281">
        <v>2.0987708528753681</v>
      </c>
    </row>
    <row r="843" spans="45:54" ht="16.5">
      <c r="AS843" s="266" t="s">
        <v>135</v>
      </c>
      <c r="AT843" s="266" t="s">
        <v>292</v>
      </c>
      <c r="AU843" s="266">
        <v>4</v>
      </c>
      <c r="AV843" s="280">
        <v>3.1174946671189429E-2</v>
      </c>
      <c r="AW843" s="280">
        <v>0.34831263421058895</v>
      </c>
      <c r="AX843" s="280">
        <v>0.18717277666143228</v>
      </c>
      <c r="AY843" s="281">
        <v>10.31725</v>
      </c>
      <c r="AZ843" s="281">
        <v>5.9337817345113467E-2</v>
      </c>
      <c r="BA843" s="281">
        <v>9.2901721207503289</v>
      </c>
      <c r="BB843" s="281">
        <v>1.9677312454412734</v>
      </c>
    </row>
    <row r="844" spans="45:54" ht="16.5">
      <c r="AS844" s="266" t="s">
        <v>135</v>
      </c>
      <c r="AT844" s="266" t="s">
        <v>327</v>
      </c>
      <c r="AU844" s="266">
        <v>4</v>
      </c>
      <c r="AV844" s="280">
        <v>3.7554593034027445E-2</v>
      </c>
      <c r="AW844" s="280">
        <v>0.36384994333306819</v>
      </c>
      <c r="AX844" s="280">
        <v>0.14245126715461881</v>
      </c>
      <c r="AY844" s="281">
        <v>11.234833333333333</v>
      </c>
      <c r="AZ844" s="281">
        <v>0.13900396873011203</v>
      </c>
      <c r="BA844" s="281">
        <v>18.259561332387516</v>
      </c>
      <c r="BB844" s="281">
        <v>1.7809856139529483</v>
      </c>
    </row>
    <row r="845" spans="45:54" ht="16.5">
      <c r="AS845" s="266" t="s">
        <v>135</v>
      </c>
      <c r="AT845" s="266" t="s">
        <v>99</v>
      </c>
      <c r="AU845" s="266">
        <v>4</v>
      </c>
      <c r="AV845" s="280">
        <v>3.2787982659783048E-2</v>
      </c>
      <c r="AW845" s="280">
        <v>0.37186285344528541</v>
      </c>
      <c r="AX845" s="280">
        <v>0.20998254158697124</v>
      </c>
      <c r="AY845" s="281">
        <v>11.38</v>
      </c>
      <c r="AZ845" s="281">
        <v>0.20856053791933937</v>
      </c>
      <c r="BA845" s="281">
        <v>16.466802471176933</v>
      </c>
      <c r="BB845" s="281">
        <v>1.8968045165848411</v>
      </c>
    </row>
    <row r="846" spans="45:54" ht="16.5">
      <c r="AS846" s="266" t="s">
        <v>135</v>
      </c>
      <c r="AT846" s="266" t="s">
        <v>100</v>
      </c>
      <c r="AU846" s="266">
        <v>4</v>
      </c>
      <c r="AV846" s="280">
        <v>2.6640293058640539E-2</v>
      </c>
      <c r="AW846" s="280">
        <v>0.36568859001096155</v>
      </c>
      <c r="AX846" s="280">
        <v>0.1760872216247962</v>
      </c>
      <c r="AY846" s="281">
        <v>11.329095890410962</v>
      </c>
      <c r="AZ846" s="281">
        <v>0.23679385327259406</v>
      </c>
      <c r="BA846" s="281">
        <v>14.055671811625825</v>
      </c>
      <c r="BB846" s="281">
        <v>1.9612436380461677</v>
      </c>
    </row>
    <row r="847" spans="45:54" ht="16.5">
      <c r="AS847" s="266" t="s">
        <v>155</v>
      </c>
      <c r="AT847" s="266" t="s">
        <v>293</v>
      </c>
      <c r="AU847" s="266">
        <v>4</v>
      </c>
      <c r="AV847" s="280">
        <v>1.9211746303372461E-2</v>
      </c>
      <c r="AW847" s="280">
        <v>0.35221392302349003</v>
      </c>
      <c r="AX847" s="280">
        <v>0.23457273727291114</v>
      </c>
      <c r="AY847" s="281">
        <v>12.748571428571427</v>
      </c>
      <c r="AZ847" s="281">
        <v>0.27157984314209799</v>
      </c>
      <c r="BA847" s="281">
        <v>29.287535872694232</v>
      </c>
      <c r="BB847" s="281">
        <v>1.9658494249347571</v>
      </c>
    </row>
    <row r="848" spans="45:54" ht="16.5">
      <c r="AS848" s="266" t="s">
        <v>155</v>
      </c>
      <c r="AT848" s="266" t="s">
        <v>294</v>
      </c>
      <c r="AU848" s="266">
        <v>4</v>
      </c>
      <c r="AV848" s="280">
        <v>1.6912199062385547E-2</v>
      </c>
      <c r="AW848" s="280">
        <v>0.31418109629613761</v>
      </c>
      <c r="AX848" s="280">
        <v>0.19586983634257035</v>
      </c>
      <c r="AY848" s="281">
        <v>9.011444444444443</v>
      </c>
      <c r="AZ848" s="281">
        <v>0.69285029963964084</v>
      </c>
      <c r="BA848" s="281">
        <v>7.5836163516112318</v>
      </c>
      <c r="BB848" s="281">
        <v>2.464440880253155</v>
      </c>
    </row>
    <row r="849" spans="45:54" ht="16.5">
      <c r="AS849" s="266" t="s">
        <v>155</v>
      </c>
      <c r="AT849" s="266" t="s">
        <v>295</v>
      </c>
      <c r="AU849" s="266">
        <v>4</v>
      </c>
      <c r="AV849" s="280">
        <v>2.1912642685146849E-2</v>
      </c>
      <c r="AW849" s="280">
        <v>0.3520892175984468</v>
      </c>
      <c r="AX849" s="280">
        <v>0.22538175941208644</v>
      </c>
      <c r="AY849" s="281">
        <v>11.566300000000002</v>
      </c>
      <c r="AZ849" s="281">
        <v>0.21121599493945531</v>
      </c>
      <c r="BA849" s="281">
        <v>22.992369734837848</v>
      </c>
      <c r="BB849" s="281">
        <v>2.186056769965655</v>
      </c>
    </row>
    <row r="850" spans="45:54" ht="16.5">
      <c r="AS850" s="266" t="s">
        <v>155</v>
      </c>
      <c r="AT850" s="266" t="s">
        <v>100</v>
      </c>
      <c r="AU850" s="266">
        <v>4</v>
      </c>
      <c r="AV850" s="280">
        <v>1.9303207426957587E-2</v>
      </c>
      <c r="AW850" s="280">
        <v>0.34568062156525098</v>
      </c>
      <c r="AX850" s="280">
        <v>0.22581819274094334</v>
      </c>
      <c r="AY850" s="281">
        <v>11.90677777777778</v>
      </c>
      <c r="AZ850" s="281">
        <v>0.33873425322023942</v>
      </c>
      <c r="BA850" s="281">
        <v>24.17799301665352</v>
      </c>
      <c r="BB850" s="281">
        <v>2.0802752526703294</v>
      </c>
    </row>
    <row r="851" spans="45:54" ht="16.5">
      <c r="AS851" s="266" t="s">
        <v>137</v>
      </c>
      <c r="AT851" s="266" t="s">
        <v>296</v>
      </c>
      <c r="AU851" s="266">
        <v>4</v>
      </c>
      <c r="AV851" s="280">
        <v>1.4231406696348984E-2</v>
      </c>
      <c r="AW851" s="280">
        <v>0.36556322746597542</v>
      </c>
      <c r="AX851" s="280">
        <v>0.21313295580337432</v>
      </c>
      <c r="AY851" s="281">
        <v>13.822749999999996</v>
      </c>
      <c r="AZ851" s="281">
        <v>0.17565902950827555</v>
      </c>
      <c r="BA851" s="281">
        <v>22.507181526656389</v>
      </c>
      <c r="BB851" s="281">
        <v>1.929328747751387</v>
      </c>
    </row>
    <row r="852" spans="45:54" ht="16.5">
      <c r="AS852" s="266" t="s">
        <v>137</v>
      </c>
      <c r="AT852" s="266" t="s">
        <v>297</v>
      </c>
      <c r="AU852" s="266">
        <v>4</v>
      </c>
      <c r="AV852" s="280">
        <v>1.3896699930858188E-2</v>
      </c>
      <c r="AW852" s="280">
        <v>0.25186871110334508</v>
      </c>
      <c r="AX852" s="280">
        <v>0.15681411871731593</v>
      </c>
      <c r="AY852" s="281">
        <v>17.504642857142859</v>
      </c>
      <c r="AZ852" s="281">
        <v>1.9367124675328775E-2</v>
      </c>
      <c r="BA852" s="281">
        <v>11.968883049353183</v>
      </c>
      <c r="BB852" s="281">
        <v>2.9412584003956974</v>
      </c>
    </row>
    <row r="853" spans="45:54" ht="16.5">
      <c r="AS853" s="266" t="s">
        <v>137</v>
      </c>
      <c r="AT853" s="266" t="s">
        <v>298</v>
      </c>
      <c r="AU853" s="266">
        <v>4</v>
      </c>
      <c r="AV853" s="280">
        <v>1.3811019085825129E-2</v>
      </c>
      <c r="AW853" s="280">
        <v>0.29682182520614264</v>
      </c>
      <c r="AX853" s="280">
        <v>0.1997507525140336</v>
      </c>
      <c r="AY853" s="281">
        <v>18.9208</v>
      </c>
      <c r="AZ853" s="281">
        <v>0.23906492169405613</v>
      </c>
      <c r="BA853" s="281">
        <v>27.876800031606898</v>
      </c>
      <c r="BB853" s="281">
        <v>2.5098089995926265</v>
      </c>
    </row>
    <row r="854" spans="45:54" ht="16.5">
      <c r="AS854" s="266" t="s">
        <v>137</v>
      </c>
      <c r="AT854" s="266" t="s">
        <v>299</v>
      </c>
      <c r="AU854" s="266">
        <v>4</v>
      </c>
      <c r="AV854" s="280">
        <v>1.7377819053151004E-2</v>
      </c>
      <c r="AW854" s="280">
        <v>0.28638606405485295</v>
      </c>
      <c r="AX854" s="280">
        <v>0.13643305725312591</v>
      </c>
      <c r="AY854" s="281">
        <v>20.504999999999999</v>
      </c>
      <c r="AZ854" s="281">
        <v>0.12056353189240472</v>
      </c>
      <c r="BA854" s="281">
        <v>13.447039510604025</v>
      </c>
      <c r="BB854" s="281">
        <v>2.6071664644664914</v>
      </c>
    </row>
    <row r="855" spans="45:54" ht="16.5">
      <c r="AS855" s="266" t="s">
        <v>137</v>
      </c>
      <c r="AT855" s="266" t="s">
        <v>99</v>
      </c>
      <c r="AU855" s="266">
        <v>4</v>
      </c>
      <c r="AV855" s="280">
        <v>2.0197494282851114E-2</v>
      </c>
      <c r="AW855" s="280">
        <v>0.33695413532571328</v>
      </c>
      <c r="AX855" s="280">
        <v>0.18378835491392478</v>
      </c>
      <c r="AY855" s="281">
        <v>17.989999999999998</v>
      </c>
      <c r="AZ855" s="281">
        <v>0.23264348723281619</v>
      </c>
      <c r="BA855" s="281">
        <v>36.722774459700034</v>
      </c>
      <c r="BB855" s="281">
        <v>2.1462676439263553</v>
      </c>
    </row>
    <row r="856" spans="45:54" ht="16.5">
      <c r="AS856" s="266" t="s">
        <v>137</v>
      </c>
      <c r="AT856" s="266" t="s">
        <v>100</v>
      </c>
      <c r="AU856" s="266">
        <v>4</v>
      </c>
      <c r="AV856" s="280">
        <v>1.4602118689830733E-2</v>
      </c>
      <c r="AW856" s="280">
        <v>0.31064984912568833</v>
      </c>
      <c r="AX856" s="280">
        <v>0.17721019131354079</v>
      </c>
      <c r="AY856" s="281">
        <v>16.794690909090903</v>
      </c>
      <c r="AZ856" s="281">
        <v>0.128739154173617</v>
      </c>
      <c r="BA856" s="281">
        <v>18.855315462721624</v>
      </c>
      <c r="BB856" s="281">
        <v>2.4524144645134589</v>
      </c>
    </row>
    <row r="857" spans="45:54" ht="16.5">
      <c r="AS857" s="266" t="s">
        <v>143</v>
      </c>
      <c r="AT857" s="266" t="s">
        <v>300</v>
      </c>
      <c r="AU857" s="266">
        <v>4</v>
      </c>
      <c r="AV857" s="280">
        <v>2.5022228306604187E-2</v>
      </c>
      <c r="AW857" s="280">
        <v>0.25976423835976914</v>
      </c>
      <c r="AX857" s="280">
        <v>0.13597252516330374</v>
      </c>
      <c r="AY857" s="281">
        <v>17.821375</v>
      </c>
      <c r="AZ857" s="281">
        <v>6.1076422539161651E-2</v>
      </c>
      <c r="BA857" s="281">
        <v>5.9900473508183758</v>
      </c>
      <c r="BB857" s="281">
        <v>3.1475475349445978</v>
      </c>
    </row>
    <row r="858" spans="45:54" ht="16.5">
      <c r="AS858" s="266" t="s">
        <v>143</v>
      </c>
      <c r="AT858" s="266" t="s">
        <v>301</v>
      </c>
      <c r="AU858" s="266">
        <v>4</v>
      </c>
      <c r="AV858" s="280">
        <v>1.3666191700375002E-2</v>
      </c>
      <c r="AW858" s="280">
        <v>0.35836177505110706</v>
      </c>
      <c r="AX858" s="280">
        <v>0.16447384005672105</v>
      </c>
      <c r="AY858" s="281">
        <v>12.329800000000001</v>
      </c>
      <c r="AZ858" s="281">
        <v>7.3143814053928904E-2</v>
      </c>
      <c r="BA858" s="281">
        <v>13.972130843710737</v>
      </c>
      <c r="BB858" s="281">
        <v>2.0323907995756789</v>
      </c>
    </row>
    <row r="859" spans="45:54" ht="16.5">
      <c r="AS859" s="266" t="s">
        <v>143</v>
      </c>
      <c r="AT859" s="266" t="s">
        <v>302</v>
      </c>
      <c r="AU859" s="266">
        <v>4</v>
      </c>
      <c r="AV859" s="280">
        <v>2.5868072835438474E-2</v>
      </c>
      <c r="AW859" s="280">
        <v>0.36845876838861841</v>
      </c>
      <c r="AX859" s="280">
        <v>0.15057605021038259</v>
      </c>
      <c r="AY859" s="281">
        <v>11.001875</v>
      </c>
      <c r="AZ859" s="281">
        <v>0.22608387908690836</v>
      </c>
      <c r="BA859" s="281">
        <v>8.7795906378749411</v>
      </c>
      <c r="BB859" s="281">
        <v>2.0994247772734171</v>
      </c>
    </row>
    <row r="860" spans="45:54" ht="16.5">
      <c r="AS860" s="266" t="s">
        <v>143</v>
      </c>
      <c r="AT860" s="266" t="s">
        <v>303</v>
      </c>
      <c r="AU860" s="266">
        <v>4</v>
      </c>
      <c r="AV860" s="280">
        <v>3.4851312709720729E-2</v>
      </c>
      <c r="AW860" s="280">
        <v>0.28412172383462114</v>
      </c>
      <c r="AX860" s="280">
        <v>0.17106221968765686</v>
      </c>
      <c r="AY860" s="281">
        <v>10.143000000000001</v>
      </c>
      <c r="AZ860" s="281">
        <v>1.3088157588956149E-2</v>
      </c>
      <c r="BA860" s="281">
        <v>9.6197958278827702</v>
      </c>
      <c r="BB860" s="281">
        <v>2.4945439629023958</v>
      </c>
    </row>
    <row r="861" spans="45:54" ht="16.5">
      <c r="AS861" s="266" t="s">
        <v>143</v>
      </c>
      <c r="AT861" s="266" t="s">
        <v>99</v>
      </c>
      <c r="AU861" s="266">
        <v>4</v>
      </c>
      <c r="AV861" s="280">
        <v>4.0990973257195494E-2</v>
      </c>
      <c r="AW861" s="280">
        <v>0.3042828535610721</v>
      </c>
      <c r="AX861" s="280">
        <v>0.15834329596624061</v>
      </c>
      <c r="AY861" s="281">
        <v>12.815</v>
      </c>
      <c r="AZ861" s="281">
        <v>9.625732277583017E-2</v>
      </c>
      <c r="BA861" s="281">
        <v>15.401171644132827</v>
      </c>
      <c r="BB861" s="281">
        <v>2.6207921291624623</v>
      </c>
    </row>
    <row r="862" spans="45:54" ht="16.5">
      <c r="AS862" s="266" t="s">
        <v>143</v>
      </c>
      <c r="AT862" s="266" t="s">
        <v>100</v>
      </c>
      <c r="AU862" s="266">
        <v>4</v>
      </c>
      <c r="AV862" s="280">
        <v>2.3440939920053062E-2</v>
      </c>
      <c r="AW862" s="280">
        <v>0.3231313683002518</v>
      </c>
      <c r="AX862" s="280">
        <v>0.15070323744302991</v>
      </c>
      <c r="AY862" s="281">
        <v>13.037242424242425</v>
      </c>
      <c r="AZ862" s="281">
        <v>8.7629432840519619E-2</v>
      </c>
      <c r="BA862" s="281">
        <v>8.9820168661532609</v>
      </c>
      <c r="BB862" s="281">
        <v>2.4963752236706949</v>
      </c>
    </row>
    <row r="863" spans="45:54" ht="16.5">
      <c r="AS863" s="266" t="s">
        <v>153</v>
      </c>
      <c r="AT863" s="266" t="s">
        <v>304</v>
      </c>
      <c r="AU863" s="266">
        <v>4</v>
      </c>
      <c r="AV863" s="280">
        <v>2.2111507885537757E-2</v>
      </c>
      <c r="AW863" s="280">
        <v>0.35384669617092196</v>
      </c>
      <c r="AX863" s="280">
        <v>0.17212287187365155</v>
      </c>
      <c r="AY863" s="281">
        <v>6.8938000000000006</v>
      </c>
      <c r="AZ863" s="281">
        <v>4.4179381897754506E-2</v>
      </c>
      <c r="BA863" s="281">
        <v>4.744865615818834</v>
      </c>
      <c r="BB863" s="281">
        <v>2.200151867388588</v>
      </c>
    </row>
    <row r="864" spans="45:54" ht="16.5">
      <c r="AS864" s="266" t="s">
        <v>153</v>
      </c>
      <c r="AT864" s="266" t="s">
        <v>305</v>
      </c>
      <c r="AU864" s="266">
        <v>4</v>
      </c>
      <c r="AV864" s="280">
        <v>1.1152652870651441E-2</v>
      </c>
      <c r="AW864" s="280">
        <v>0.36130730209300294</v>
      </c>
      <c r="AX864" s="280">
        <v>0.14768285152935559</v>
      </c>
      <c r="AY864" s="281">
        <v>5.1783333333333337</v>
      </c>
      <c r="AZ864" s="281">
        <v>8.3052728365179518E-2</v>
      </c>
      <c r="BA864" s="281">
        <v>6.2742561155876535</v>
      </c>
      <c r="BB864" s="281">
        <v>2.2495599467324725</v>
      </c>
    </row>
    <row r="865" spans="45:54" ht="16.5">
      <c r="AS865" s="266" t="s">
        <v>153</v>
      </c>
      <c r="AT865" s="266" t="s">
        <v>306</v>
      </c>
      <c r="AU865" s="266">
        <v>4</v>
      </c>
      <c r="AV865" s="280">
        <v>3.7906320639659818E-2</v>
      </c>
      <c r="AW865" s="280">
        <v>0.36150804036773015</v>
      </c>
      <c r="AX865" s="280">
        <v>0.1114812264704042</v>
      </c>
      <c r="AY865" s="281">
        <v>5.8368333333333338</v>
      </c>
      <c r="AZ865" s="281">
        <v>0.53767686045624741</v>
      </c>
      <c r="BA865" s="281">
        <v>2.5106040500336069</v>
      </c>
      <c r="BB865" s="281">
        <v>2.3872354181749373</v>
      </c>
    </row>
    <row r="866" spans="45:54" ht="16.5">
      <c r="AS866" s="266" t="s">
        <v>153</v>
      </c>
      <c r="AT866" s="266" t="s">
        <v>307</v>
      </c>
      <c r="AU866" s="266">
        <v>4</v>
      </c>
      <c r="AV866" s="280">
        <v>2.2633073842395404E-2</v>
      </c>
      <c r="AW866" s="280">
        <v>0.35681888893407893</v>
      </c>
      <c r="AX866" s="280">
        <v>0.12918505546687697</v>
      </c>
      <c r="AY866" s="281">
        <v>5.7781111111111114</v>
      </c>
      <c r="AZ866" s="281">
        <v>2.9191012278411881</v>
      </c>
      <c r="BA866" s="281">
        <v>4.9090980016742325</v>
      </c>
      <c r="BB866" s="281">
        <v>2.139894213034331</v>
      </c>
    </row>
    <row r="867" spans="45:54" ht="16.5">
      <c r="AS867" s="266" t="s">
        <v>153</v>
      </c>
      <c r="AT867" s="266" t="s">
        <v>308</v>
      </c>
      <c r="AU867" s="266">
        <v>4</v>
      </c>
      <c r="AV867" s="280">
        <v>2.7433462846986625E-2</v>
      </c>
      <c r="AW867" s="280">
        <v>0.33013884073622135</v>
      </c>
      <c r="AX867" s="280">
        <v>0.25230719309775018</v>
      </c>
      <c r="AY867" s="281">
        <v>9.3618749999999995</v>
      </c>
      <c r="AZ867" s="281">
        <v>7.1440232374875567E-2</v>
      </c>
      <c r="BA867" s="281">
        <v>8.1614306847573364</v>
      </c>
      <c r="BB867" s="281">
        <v>2.4543468651392537</v>
      </c>
    </row>
    <row r="868" spans="45:54" ht="16.5">
      <c r="AS868" s="266" t="s">
        <v>153</v>
      </c>
      <c r="AT868" s="266" t="s">
        <v>309</v>
      </c>
      <c r="AU868" s="266">
        <v>4</v>
      </c>
      <c r="AV868" s="280">
        <v>1.9886882299665471E-2</v>
      </c>
      <c r="AW868" s="280">
        <v>0.31401086050234672</v>
      </c>
      <c r="AX868" s="280">
        <v>0.15325200636485958</v>
      </c>
      <c r="AY868" s="281">
        <v>5.0355999999999996</v>
      </c>
      <c r="AZ868" s="281">
        <v>0.16942838292508824</v>
      </c>
      <c r="BA868" s="281">
        <v>3.1263570658796045</v>
      </c>
      <c r="BB868" s="281">
        <v>2.6018808431949481</v>
      </c>
    </row>
    <row r="869" spans="45:54" ht="16.5">
      <c r="AS869" s="266" t="s">
        <v>153</v>
      </c>
      <c r="AT869" s="266" t="s">
        <v>310</v>
      </c>
      <c r="AU869" s="266">
        <v>4</v>
      </c>
      <c r="AV869" s="280">
        <v>3.2265812159104949E-2</v>
      </c>
      <c r="AW869" s="280">
        <v>0.28531957246868322</v>
      </c>
      <c r="AX869" s="280">
        <v>0.19201882563698072</v>
      </c>
      <c r="AY869" s="281">
        <v>5.4744999999999999</v>
      </c>
      <c r="AZ869" s="281">
        <v>9.2762717699024499E-3</v>
      </c>
      <c r="BA869" s="281">
        <v>2.281962855396003</v>
      </c>
      <c r="BB869" s="281">
        <v>3.6545987963092594</v>
      </c>
    </row>
    <row r="870" spans="45:54" ht="16.5">
      <c r="AS870" s="266" t="s">
        <v>153</v>
      </c>
      <c r="AT870" s="266" t="s">
        <v>311</v>
      </c>
      <c r="AU870" s="266">
        <v>4</v>
      </c>
      <c r="AV870" s="280">
        <v>5.0052195063858447E-2</v>
      </c>
      <c r="AW870" s="280">
        <v>0.41031147407893465</v>
      </c>
      <c r="AX870" s="280">
        <v>0.41962310215915161</v>
      </c>
      <c r="AY870" s="281">
        <v>3.758</v>
      </c>
      <c r="AZ870" s="281">
        <v>0</v>
      </c>
      <c r="BA870" s="281">
        <v>0</v>
      </c>
      <c r="BB870" s="281">
        <v>4.7679156056747907</v>
      </c>
    </row>
    <row r="871" spans="45:54" ht="16.5">
      <c r="AS871" s="266" t="s">
        <v>153</v>
      </c>
      <c r="AT871" s="266" t="s">
        <v>312</v>
      </c>
      <c r="AU871" s="266">
        <v>4</v>
      </c>
      <c r="AV871" s="280">
        <v>7.2129140870487163E-2</v>
      </c>
      <c r="AW871" s="280">
        <v>0.35157388018347491</v>
      </c>
      <c r="AX871" s="280">
        <v>0.46001651731486276</v>
      </c>
      <c r="AY871" s="281">
        <v>4.3470000000000004</v>
      </c>
      <c r="AZ871" s="281">
        <v>0.18596772107546825</v>
      </c>
      <c r="BA871" s="281">
        <v>2.6204542515179616</v>
      </c>
      <c r="BB871" s="281">
        <v>4.4700687022150811</v>
      </c>
    </row>
    <row r="872" spans="45:54" ht="16.5">
      <c r="AS872" s="266" t="s">
        <v>153</v>
      </c>
      <c r="AT872" s="266" t="s">
        <v>313</v>
      </c>
      <c r="AU872" s="266">
        <v>4</v>
      </c>
      <c r="AV872" s="280">
        <v>1.9487227587062637E-2</v>
      </c>
      <c r="AW872" s="280">
        <v>0.31832673508420417</v>
      </c>
      <c r="AX872" s="280">
        <v>0.19016024753094429</v>
      </c>
      <c r="AY872" s="281">
        <v>7.5342500000000001</v>
      </c>
      <c r="AZ872" s="281">
        <v>6.5459637704283757E-2</v>
      </c>
      <c r="BA872" s="281">
        <v>15.654204788138715</v>
      </c>
      <c r="BB872" s="281">
        <v>2.5184619915482211</v>
      </c>
    </row>
    <row r="873" spans="45:54" ht="16.5">
      <c r="AS873" s="266" t="s">
        <v>153</v>
      </c>
      <c r="AT873" s="266" t="s">
        <v>100</v>
      </c>
      <c r="AU873" s="266">
        <v>4</v>
      </c>
      <c r="AV873" s="280">
        <v>2.5262751651879915E-2</v>
      </c>
      <c r="AW873" s="280">
        <v>0.34192456417811634</v>
      </c>
      <c r="AX873" s="280">
        <v>0.18084831650257183</v>
      </c>
      <c r="AY873" s="281">
        <v>6.4218510638297888</v>
      </c>
      <c r="AZ873" s="281">
        <v>0.55227152259217471</v>
      </c>
      <c r="BA873" s="281">
        <v>6.1297775141442248</v>
      </c>
      <c r="BB873" s="281">
        <v>2.4323782442382202</v>
      </c>
    </row>
    <row r="874" spans="45:54" ht="16.5">
      <c r="AS874" s="266" t="s">
        <v>162</v>
      </c>
      <c r="AT874" s="266" t="s">
        <v>314</v>
      </c>
      <c r="AU874" s="266">
        <v>4</v>
      </c>
      <c r="AV874" s="280">
        <v>1.6226102183705179E-2</v>
      </c>
      <c r="AW874" s="280">
        <v>0.38702482138039479</v>
      </c>
      <c r="AX874" s="280">
        <v>0.20179119029952305</v>
      </c>
      <c r="AY874" s="281">
        <v>12.605238095238091</v>
      </c>
      <c r="AZ874" s="281">
        <v>0.47433620990218078</v>
      </c>
      <c r="BA874" s="281">
        <v>14.736150681543</v>
      </c>
      <c r="BB874" s="281">
        <v>2.3154404670635813</v>
      </c>
    </row>
    <row r="875" spans="45:54" ht="16.5">
      <c r="AS875" s="266" t="s">
        <v>162</v>
      </c>
      <c r="AT875" s="266" t="s">
        <v>315</v>
      </c>
      <c r="AU875" s="266">
        <v>4</v>
      </c>
      <c r="AV875" s="280">
        <v>1.174137212530948E-2</v>
      </c>
      <c r="AW875" s="280">
        <v>0.36851378507241578</v>
      </c>
      <c r="AX875" s="280">
        <v>0.14808280749647698</v>
      </c>
      <c r="AY875" s="281">
        <v>7.8204000000000011</v>
      </c>
      <c r="AZ875" s="281">
        <v>1.5995118545741736E-2</v>
      </c>
      <c r="BA875" s="281">
        <v>3.0934559267464516</v>
      </c>
      <c r="BB875" s="281">
        <v>2.5206256921038337</v>
      </c>
    </row>
    <row r="876" spans="45:54" ht="16.5">
      <c r="AS876" s="266" t="s">
        <v>162</v>
      </c>
      <c r="AT876" s="266" t="s">
        <v>316</v>
      </c>
      <c r="AU876" s="266">
        <v>4</v>
      </c>
      <c r="AV876" s="280">
        <v>4.3178680369344233E-2</v>
      </c>
      <c r="AW876" s="280">
        <v>0.45215067836378142</v>
      </c>
      <c r="AX876" s="280">
        <v>0.26479793158709763</v>
      </c>
      <c r="AY876" s="281">
        <v>9.0649999999999995</v>
      </c>
      <c r="AZ876" s="281">
        <v>0.42153071598524955</v>
      </c>
      <c r="BA876" s="281">
        <v>2.6824681926334062</v>
      </c>
      <c r="BB876" s="281">
        <v>2.4195671080764831</v>
      </c>
    </row>
    <row r="877" spans="45:54" ht="16.5">
      <c r="AS877" s="266" t="s">
        <v>162</v>
      </c>
      <c r="AT877" s="266" t="s">
        <v>317</v>
      </c>
      <c r="AU877" s="266">
        <v>4</v>
      </c>
      <c r="AV877" s="280">
        <v>1.1943155183649299E-2</v>
      </c>
      <c r="AW877" s="280">
        <v>0.569743643437567</v>
      </c>
      <c r="AX877" s="280">
        <v>0.35128227029528819</v>
      </c>
      <c r="AY877" s="281">
        <v>11.407799999999998</v>
      </c>
      <c r="AZ877" s="281">
        <v>5.4191451134084918</v>
      </c>
      <c r="BA877" s="281">
        <v>3.3458410264916121</v>
      </c>
      <c r="BB877" s="281">
        <v>3.4645471908751913</v>
      </c>
    </row>
    <row r="878" spans="45:54" ht="16.5">
      <c r="AS878" s="266" t="s">
        <v>162</v>
      </c>
      <c r="AT878" s="266" t="s">
        <v>318</v>
      </c>
      <c r="AU878" s="266">
        <v>4</v>
      </c>
      <c r="AV878" s="280">
        <v>2.5114934695087538E-2</v>
      </c>
      <c r="AW878" s="280">
        <v>0.48307301631295224</v>
      </c>
      <c r="AX878" s="280">
        <v>0.17838874978351313</v>
      </c>
      <c r="AY878" s="281">
        <v>7.7585999999999995</v>
      </c>
      <c r="AZ878" s="281">
        <v>7.769024278678964E-2</v>
      </c>
      <c r="BA878" s="281">
        <v>4.9901040559207193</v>
      </c>
      <c r="BB878" s="281">
        <v>2.0415802034123298</v>
      </c>
    </row>
    <row r="879" spans="45:54" ht="16.5">
      <c r="AS879" s="266" t="s">
        <v>162</v>
      </c>
      <c r="AT879" s="266" t="s">
        <v>319</v>
      </c>
      <c r="AU879" s="266">
        <v>4</v>
      </c>
      <c r="AV879" s="280">
        <v>4.3562279044072033E-2</v>
      </c>
      <c r="AW879" s="280">
        <v>0.43173770810844653</v>
      </c>
      <c r="AX879" s="280">
        <v>0.36641981997931844</v>
      </c>
      <c r="AY879" s="281">
        <v>4.4891999999999994</v>
      </c>
      <c r="AZ879" s="281">
        <v>1.0651146366575459</v>
      </c>
      <c r="BA879" s="281">
        <v>1.426947838584272</v>
      </c>
      <c r="BB879" s="281">
        <v>4.1193023786496523</v>
      </c>
    </row>
    <row r="880" spans="45:54" ht="16.5">
      <c r="AS880" s="266" t="s">
        <v>162</v>
      </c>
      <c r="AT880" s="266" t="s">
        <v>320</v>
      </c>
      <c r="AU880" s="266">
        <v>4</v>
      </c>
      <c r="AV880" s="280">
        <v>6.6658144647279122E-2</v>
      </c>
      <c r="AW880" s="280">
        <v>0.40022206168186109</v>
      </c>
      <c r="AX880" s="280">
        <v>0.4742033091117116</v>
      </c>
      <c r="AY880" s="281">
        <v>4.1929999999999996</v>
      </c>
      <c r="AZ880" s="281">
        <v>0.12349044508117489</v>
      </c>
      <c r="BA880" s="281">
        <v>0.30872611270293721</v>
      </c>
      <c r="BB880" s="281">
        <v>3.6044816811256175</v>
      </c>
    </row>
    <row r="881" spans="45:54" ht="16.5">
      <c r="AS881" s="266" t="s">
        <v>162</v>
      </c>
      <c r="AT881" s="266" t="s">
        <v>321</v>
      </c>
      <c r="AU881" s="266">
        <v>4</v>
      </c>
      <c r="AV881" s="280">
        <v>5.0852702730536763E-2</v>
      </c>
      <c r="AW881" s="280">
        <v>0.32777636381053166</v>
      </c>
      <c r="AX881" s="280">
        <v>0.44418503020436789</v>
      </c>
      <c r="AY881" s="281">
        <v>2.8839999999999999</v>
      </c>
      <c r="AZ881" s="281">
        <v>0.65305584098497083</v>
      </c>
      <c r="BA881" s="281">
        <v>0.65305584098497083</v>
      </c>
      <c r="BB881" s="281">
        <v>5.3313839666396889</v>
      </c>
    </row>
    <row r="882" spans="45:54" ht="16.5">
      <c r="AS882" s="266" t="s">
        <v>162</v>
      </c>
      <c r="AT882" s="266" t="s">
        <v>322</v>
      </c>
      <c r="AU882" s="266">
        <v>4</v>
      </c>
      <c r="AV882" s="280">
        <v>2.22695651301003E-2</v>
      </c>
      <c r="AW882" s="280">
        <v>0.41225755321612606</v>
      </c>
      <c r="AX882" s="280">
        <v>0.52845038850961479</v>
      </c>
      <c r="AY882" s="281">
        <v>2.3792499999999999</v>
      </c>
      <c r="AZ882" s="281">
        <v>0.17896383874570687</v>
      </c>
      <c r="BA882" s="281">
        <v>1.1930922583047125</v>
      </c>
      <c r="BB882" s="281">
        <v>5.5762441601443964</v>
      </c>
    </row>
    <row r="883" spans="45:54" ht="16.5">
      <c r="AS883" s="266" t="s">
        <v>162</v>
      </c>
      <c r="AT883" s="266" t="s">
        <v>323</v>
      </c>
      <c r="AU883" s="266">
        <v>4</v>
      </c>
      <c r="AV883" s="280">
        <v>1.5879314350563171E-2</v>
      </c>
      <c r="AW883" s="280">
        <v>0.44216917217086366</v>
      </c>
      <c r="AX883" s="280">
        <v>0.19848674356366719</v>
      </c>
      <c r="AY883" s="281">
        <v>8.4128888888888884</v>
      </c>
      <c r="AZ883" s="281">
        <v>0.19908925050598794</v>
      </c>
      <c r="BA883" s="281">
        <v>3.924153911289078</v>
      </c>
      <c r="BB883" s="281">
        <v>2.0854537140784313</v>
      </c>
    </row>
    <row r="884" spans="45:54" ht="16.5">
      <c r="AS884" s="266" t="s">
        <v>162</v>
      </c>
      <c r="AT884" s="266" t="s">
        <v>328</v>
      </c>
      <c r="AU884" s="266">
        <v>4</v>
      </c>
      <c r="AV884" s="280">
        <v>1.980824059687324E-2</v>
      </c>
      <c r="AW884" s="280">
        <v>0.33462652399127912</v>
      </c>
      <c r="AX884" s="280">
        <v>0.17822945952480418</v>
      </c>
      <c r="AY884" s="281">
        <v>6.0549999999999997</v>
      </c>
      <c r="AZ884" s="281">
        <v>0</v>
      </c>
      <c r="BA884" s="281">
        <v>1.729652982730167</v>
      </c>
      <c r="BB884" s="281">
        <v>2.5767459570802806</v>
      </c>
    </row>
    <row r="885" spans="45:54" ht="16.5">
      <c r="AS885" s="266" t="s">
        <v>162</v>
      </c>
      <c r="AT885" s="266" t="s">
        <v>99</v>
      </c>
      <c r="AU885" s="266">
        <v>4</v>
      </c>
      <c r="AV885" s="280">
        <v>4.2419265271973705E-2</v>
      </c>
      <c r="AW885" s="280">
        <v>0.41213578067364032</v>
      </c>
      <c r="AX885" s="280">
        <v>0.48121359721835066</v>
      </c>
      <c r="AY885" s="281">
        <v>3.2519999999999998</v>
      </c>
      <c r="AZ885" s="281">
        <v>0.47681225334135358</v>
      </c>
      <c r="BA885" s="281">
        <v>1.833893282082129</v>
      </c>
      <c r="BB885" s="281">
        <v>4.172977672203209</v>
      </c>
    </row>
    <row r="886" spans="45:54" ht="16.5">
      <c r="AS886" s="266" t="s">
        <v>162</v>
      </c>
      <c r="AT886" s="266" t="s">
        <v>100</v>
      </c>
      <c r="AU886" s="266">
        <v>4</v>
      </c>
      <c r="AV886" s="280">
        <v>2.1563308994636033E-2</v>
      </c>
      <c r="AW886" s="280">
        <v>0.42076466730414747</v>
      </c>
      <c r="AX886" s="280">
        <v>0.26271649257198149</v>
      </c>
      <c r="AY886" s="281">
        <v>8.4677536231884023</v>
      </c>
      <c r="AZ886" s="281">
        <v>0.63660557115881056</v>
      </c>
      <c r="BA886" s="281">
        <v>7.7246772737491858</v>
      </c>
      <c r="BB886" s="281">
        <v>2.6453191970751262</v>
      </c>
    </row>
  </sheetData>
  <sheetProtection algorithmName="SHA-512" hashValue="P33n0ibuZ4TwKqyfbr8EPbqPZTlKMUsKfdP74FiQe0tTx9AvXl1OEemOKCK/Mt9fVZLpvhiNU1PdnQol/h8FLQ==" saltValue="jpQHNCYoS6QLaG23jWeYL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641</v>
      </c>
      <c r="C4" s="137" t="s">
        <v>1</v>
      </c>
      <c r="D4" s="137" t="s">
        <v>11</v>
      </c>
      <c r="E4" s="138" t="s">
        <v>640</v>
      </c>
      <c r="F4" s="125" t="s">
        <v>46</v>
      </c>
      <c r="G4" s="148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송도버스</v>
      </c>
      <c r="B5" s="142" t="str">
        <f>V5</f>
        <v>16-1</v>
      </c>
      <c r="C5" s="143" t="str">
        <f>Y5</f>
        <v>70바2215</v>
      </c>
      <c r="D5" s="131" t="str">
        <f>Z5</f>
        <v>대형</v>
      </c>
      <c r="E5" s="127" t="str">
        <f>AZ5</f>
        <v>C</v>
      </c>
      <c r="F5" s="150">
        <f>G5/H5</f>
        <v>0.88119999999999998</v>
      </c>
      <c r="G5" s="151">
        <f>AE5</f>
        <v>2.2029999999999998</v>
      </c>
      <c r="H5" s="152">
        <f>AF5</f>
        <v>2.5</v>
      </c>
      <c r="I5" s="153">
        <f>AC5</f>
        <v>7575.2389999999996</v>
      </c>
      <c r="J5" s="154">
        <f>AI5/AH5</f>
        <v>3.3768530501268004E-2</v>
      </c>
      <c r="K5" s="154">
        <f>AJ5/AH5</f>
        <v>0.33147999001206441</v>
      </c>
      <c r="L5" s="154">
        <f>AK5/AC5</f>
        <v>0.19141310260969985</v>
      </c>
      <c r="M5" s="155">
        <f>AG5</f>
        <v>12.821999999999999</v>
      </c>
      <c r="N5" s="156">
        <f>IF(AW5=0,AT5,"속도계이상")</f>
        <v>0.67300000000000004</v>
      </c>
      <c r="O5" s="156">
        <f>IF(AW5=0,AU5,"속도계이상")</f>
        <v>42.427999999999997</v>
      </c>
      <c r="P5" s="157">
        <f>AQ5/60</f>
        <v>0</v>
      </c>
      <c r="Q5" s="158">
        <f>AN5</f>
        <v>78</v>
      </c>
      <c r="R5" s="159">
        <f>AC5/(AH5-AI5-AJ5)</f>
        <v>29.70529182391266</v>
      </c>
      <c r="S5" s="144">
        <f>IF(AW5=0,AL5,"속도계이상")</f>
        <v>51</v>
      </c>
      <c r="T5" s="144">
        <f>IF(AW5=0,AM5,"속도계이상")</f>
        <v>3214</v>
      </c>
      <c r="U5" t="s">
        <v>139</v>
      </c>
      <c r="V5" s="5" t="s">
        <v>257</v>
      </c>
      <c r="W5" t="s">
        <v>139</v>
      </c>
      <c r="X5" s="5" t="s">
        <v>257</v>
      </c>
      <c r="Y5" t="s">
        <v>723</v>
      </c>
      <c r="Z5" t="s">
        <v>638</v>
      </c>
      <c r="AA5" t="s">
        <v>49</v>
      </c>
      <c r="AB5">
        <v>521</v>
      </c>
      <c r="AC5" s="1">
        <v>7575.2389999999996</v>
      </c>
      <c r="AD5" s="1">
        <v>3438.3389999999999</v>
      </c>
      <c r="AE5" s="28">
        <v>2.2029999999999998</v>
      </c>
      <c r="AF5">
        <v>2.5</v>
      </c>
      <c r="AG5">
        <v>12.821999999999999</v>
      </c>
      <c r="AH5">
        <v>401.75269100000003</v>
      </c>
      <c r="AI5">
        <v>13.566598000000001</v>
      </c>
      <c r="AJ5">
        <v>133.172978</v>
      </c>
      <c r="AK5">
        <v>1450</v>
      </c>
      <c r="AL5">
        <v>51</v>
      </c>
      <c r="AM5">
        <v>3214</v>
      </c>
      <c r="AN5">
        <v>78</v>
      </c>
      <c r="AO5">
        <v>18.855477</v>
      </c>
      <c r="AP5">
        <v>2130.3000000000002</v>
      </c>
      <c r="AQ5">
        <v>0</v>
      </c>
      <c r="AR5">
        <v>58</v>
      </c>
      <c r="AS5">
        <v>15997</v>
      </c>
      <c r="AT5">
        <v>0.67300000000000004</v>
      </c>
      <c r="AU5">
        <v>42.427999999999997</v>
      </c>
      <c r="AV5">
        <v>27375</v>
      </c>
      <c r="AW5">
        <v>0</v>
      </c>
      <c r="AX5" s="29">
        <v>0.49</v>
      </c>
      <c r="AY5">
        <v>0.88119999999999998</v>
      </c>
      <c r="AZ5" t="s">
        <v>72</v>
      </c>
      <c r="BA5" t="s">
        <v>1310</v>
      </c>
      <c r="BB5">
        <v>3</v>
      </c>
      <c r="BC5" t="s">
        <v>1311</v>
      </c>
      <c r="BD5">
        <v>9</v>
      </c>
      <c r="BE5">
        <v>156006.96799999999</v>
      </c>
      <c r="BF5">
        <v>4.8557055477163047E-2</v>
      </c>
      <c r="BG5">
        <v>4.2788477286476077E-2</v>
      </c>
      <c r="BH5">
        <v>390019.46200000017</v>
      </c>
      <c r="BI5">
        <v>1.9422720500034935E-2</v>
      </c>
      <c r="BJ5">
        <v>1.7115301304630785E-2</v>
      </c>
      <c r="BK5">
        <v>1</v>
      </c>
      <c r="BL5" t="s">
        <v>71</v>
      </c>
      <c r="BM5">
        <v>-1</v>
      </c>
      <c r="BN5" t="s">
        <v>712</v>
      </c>
    </row>
    <row r="6" spans="1:66">
      <c r="A6" s="139" t="str">
        <f t="shared" ref="A6:A7" si="0">W6</f>
        <v>송도버스</v>
      </c>
      <c r="B6" s="139" t="str">
        <f t="shared" ref="B6:B7" si="1">V6</f>
        <v>16-1</v>
      </c>
      <c r="C6" s="140" t="str">
        <f t="shared" ref="C6:C7" si="2">Y6</f>
        <v>70바2225</v>
      </c>
      <c r="D6" s="115" t="str">
        <f t="shared" ref="D6:D7" si="3">Z6</f>
        <v>대형</v>
      </c>
      <c r="E6" s="111" t="str">
        <f>AZ6</f>
        <v>B</v>
      </c>
      <c r="F6" s="160">
        <f>G6/H6</f>
        <v>0.90185185185185179</v>
      </c>
      <c r="G6" s="161">
        <f>AE6</f>
        <v>2.4350000000000001</v>
      </c>
      <c r="H6" s="162">
        <f>AF6</f>
        <v>2.7</v>
      </c>
      <c r="I6" s="163">
        <f t="shared" ref="I6:I7" si="4">AC6</f>
        <v>7567.2669999999998</v>
      </c>
      <c r="J6" s="164">
        <f t="shared" ref="J6:J7" si="5">AI6/AH6</f>
        <v>1.2846091115119668E-2</v>
      </c>
      <c r="K6" s="164">
        <f t="shared" ref="K6:K7" si="6">AJ6/AH6</f>
        <v>0.33287168717679355</v>
      </c>
      <c r="L6" s="164">
        <f t="shared" ref="L6:L7" si="7">AK6/AC6</f>
        <v>0.18632882915324647</v>
      </c>
      <c r="M6" s="165">
        <f t="shared" ref="M6:M7" si="8">AG6</f>
        <v>12.37</v>
      </c>
      <c r="N6" s="166">
        <f t="shared" ref="N6:N7" si="9">IF(AW6=0,AT6,"속도계이상")</f>
        <v>2.5999999999999999E-2</v>
      </c>
      <c r="O6" s="166">
        <f t="shared" ref="O6:O7" si="10">IF(AW6=0,AU6,"속도계이상")</f>
        <v>8.5370000000000008</v>
      </c>
      <c r="P6" s="167">
        <f t="shared" ref="P6:P7" si="11">AQ6/60</f>
        <v>0</v>
      </c>
      <c r="Q6" s="168">
        <f t="shared" ref="Q6:Q7" si="12">AN6</f>
        <v>84</v>
      </c>
      <c r="R6" s="169">
        <f t="shared" ref="R6:R7" si="13">AC6/(AH6-AI6-AJ6)</f>
        <v>29.670830473984882</v>
      </c>
      <c r="S6" s="141">
        <f t="shared" ref="S6:S7" si="14">IF(AW6=0,AL6,"속도계이상")</f>
        <v>2</v>
      </c>
      <c r="T6" s="141">
        <f t="shared" ref="T6:T7" si="15">IF(AW6=0,AM6,"속도계이상")</f>
        <v>646</v>
      </c>
      <c r="U6" t="s">
        <v>139</v>
      </c>
      <c r="V6" s="5" t="s">
        <v>257</v>
      </c>
      <c r="W6" t="s">
        <v>139</v>
      </c>
      <c r="X6" s="5" t="s">
        <v>257</v>
      </c>
      <c r="Y6" t="s">
        <v>724</v>
      </c>
      <c r="Z6" t="s">
        <v>638</v>
      </c>
      <c r="AA6" t="s">
        <v>49</v>
      </c>
      <c r="AB6">
        <v>521</v>
      </c>
      <c r="AC6" s="1">
        <v>7567.2669999999998</v>
      </c>
      <c r="AD6" s="1">
        <v>3107.2469999999998</v>
      </c>
      <c r="AE6" s="28">
        <v>2.4350000000000001</v>
      </c>
      <c r="AF6">
        <v>2.7</v>
      </c>
      <c r="AG6">
        <v>12.37</v>
      </c>
      <c r="AH6">
        <v>389.80215500000003</v>
      </c>
      <c r="AI6">
        <v>5.0074339999999999</v>
      </c>
      <c r="AJ6">
        <v>129.75410099999999</v>
      </c>
      <c r="AK6">
        <v>1410</v>
      </c>
      <c r="AL6">
        <v>2</v>
      </c>
      <c r="AM6">
        <v>646</v>
      </c>
      <c r="AN6">
        <v>84</v>
      </c>
      <c r="AO6">
        <v>19.413095999999999</v>
      </c>
      <c r="AP6">
        <v>1098.5</v>
      </c>
      <c r="AQ6">
        <v>0</v>
      </c>
      <c r="AR6">
        <v>53</v>
      </c>
      <c r="AS6">
        <v>6143</v>
      </c>
      <c r="AT6">
        <v>2.5999999999999999E-2</v>
      </c>
      <c r="AU6">
        <v>8.5370000000000008</v>
      </c>
      <c r="AV6">
        <v>67437</v>
      </c>
      <c r="AW6">
        <v>0</v>
      </c>
      <c r="AX6" s="29">
        <v>0.53</v>
      </c>
      <c r="AY6">
        <v>0.90185185185185179</v>
      </c>
      <c r="AZ6" t="s">
        <v>71</v>
      </c>
      <c r="BA6" t="s">
        <v>1310</v>
      </c>
      <c r="BB6">
        <v>4</v>
      </c>
      <c r="BC6" t="s">
        <v>1312</v>
      </c>
      <c r="BD6">
        <v>9</v>
      </c>
      <c r="BE6">
        <v>156006.96799999999</v>
      </c>
      <c r="BF6">
        <v>4.8505955195539727E-2</v>
      </c>
      <c r="BG6">
        <v>4.3745185518940452E-2</v>
      </c>
      <c r="BH6">
        <v>390019.46200000017</v>
      </c>
      <c r="BI6">
        <v>1.94022804944026E-2</v>
      </c>
      <c r="BJ6">
        <v>1.7497982594026046E-2</v>
      </c>
      <c r="BK6">
        <v>1</v>
      </c>
      <c r="BL6" t="s">
        <v>71</v>
      </c>
      <c r="BM6">
        <v>0</v>
      </c>
      <c r="BN6" t="s">
        <v>639</v>
      </c>
    </row>
    <row r="7" spans="1:66">
      <c r="A7" s="142" t="str">
        <f t="shared" si="0"/>
        <v>송도버스</v>
      </c>
      <c r="B7" s="142" t="str">
        <f t="shared" si="1"/>
        <v>16-1</v>
      </c>
      <c r="C7" s="143" t="str">
        <f t="shared" si="2"/>
        <v>70바2227</v>
      </c>
      <c r="D7" s="131" t="str">
        <f t="shared" si="3"/>
        <v>대형</v>
      </c>
      <c r="E7" s="127" t="str">
        <f t="shared" ref="E7:E26" si="16">AZ7</f>
        <v>B</v>
      </c>
      <c r="F7" s="150">
        <f t="shared" ref="F7:F26" si="17">G7/H7</f>
        <v>0.94037037037037041</v>
      </c>
      <c r="G7" s="151">
        <f t="shared" ref="G7:G26" si="18">AE7</f>
        <v>2.5390000000000001</v>
      </c>
      <c r="H7" s="152">
        <f t="shared" ref="H7:H26" si="19">AF7</f>
        <v>2.7</v>
      </c>
      <c r="I7" s="153">
        <f t="shared" si="4"/>
        <v>8276.9150000000009</v>
      </c>
      <c r="J7" s="154">
        <f t="shared" si="5"/>
        <v>1.0833997949956597E-2</v>
      </c>
      <c r="K7" s="154">
        <f t="shared" si="6"/>
        <v>0.32778116037514382</v>
      </c>
      <c r="L7" s="154">
        <f t="shared" si="7"/>
        <v>0.15380126532651356</v>
      </c>
      <c r="M7" s="155">
        <f t="shared" si="8"/>
        <v>11.535</v>
      </c>
      <c r="N7" s="156">
        <f t="shared" si="9"/>
        <v>3.5999999999999997E-2</v>
      </c>
      <c r="O7" s="156">
        <f t="shared" si="10"/>
        <v>11.441000000000001</v>
      </c>
      <c r="P7" s="157">
        <f t="shared" si="11"/>
        <v>0</v>
      </c>
      <c r="Q7" s="158">
        <f t="shared" si="12"/>
        <v>74</v>
      </c>
      <c r="R7" s="159">
        <f t="shared" si="13"/>
        <v>28.522446099897433</v>
      </c>
      <c r="S7" s="144">
        <f t="shared" si="14"/>
        <v>3</v>
      </c>
      <c r="T7" s="144">
        <f t="shared" si="15"/>
        <v>947</v>
      </c>
      <c r="U7" t="s">
        <v>139</v>
      </c>
      <c r="V7" t="s">
        <v>257</v>
      </c>
      <c r="W7" s="4" t="s">
        <v>139</v>
      </c>
      <c r="X7" s="4" t="s">
        <v>257</v>
      </c>
      <c r="Y7" s="4" t="s">
        <v>725</v>
      </c>
      <c r="Z7" s="4" t="s">
        <v>638</v>
      </c>
      <c r="AA7" s="4" t="s">
        <v>49</v>
      </c>
      <c r="AB7" s="4">
        <v>521</v>
      </c>
      <c r="AC7" s="4">
        <v>8276.9150000000009</v>
      </c>
      <c r="AD7" s="4">
        <v>3259.55</v>
      </c>
      <c r="AE7" s="4">
        <v>2.5390000000000001</v>
      </c>
      <c r="AF7" s="4">
        <v>2.7</v>
      </c>
      <c r="AG7" s="4">
        <v>11.535</v>
      </c>
      <c r="AH7" s="4">
        <v>438.76046700000001</v>
      </c>
      <c r="AI7" s="4">
        <v>4.7535299999999996</v>
      </c>
      <c r="AJ7" s="4">
        <v>143.81741500000001</v>
      </c>
      <c r="AK7" s="4">
        <v>1273</v>
      </c>
      <c r="AL7" s="4">
        <v>3</v>
      </c>
      <c r="AM7" s="4">
        <v>947</v>
      </c>
      <c r="AN7" s="4">
        <v>74</v>
      </c>
      <c r="AO7" s="4">
        <v>18.864312999999999</v>
      </c>
      <c r="AP7" s="4">
        <v>775.4</v>
      </c>
      <c r="AQ7" s="4">
        <v>0</v>
      </c>
      <c r="AR7" s="4">
        <v>28</v>
      </c>
      <c r="AS7" s="4">
        <v>8856</v>
      </c>
      <c r="AT7" s="4">
        <v>3.5999999999999997E-2</v>
      </c>
      <c r="AU7" s="4">
        <v>11.441000000000001</v>
      </c>
      <c r="AV7" s="4">
        <v>78529</v>
      </c>
      <c r="AW7" s="4">
        <v>0</v>
      </c>
      <c r="AX7" s="30">
        <v>0.55000000000000004</v>
      </c>
      <c r="AY7">
        <v>0.94037037037037041</v>
      </c>
      <c r="AZ7" t="s">
        <v>71</v>
      </c>
      <c r="BA7" t="s">
        <v>1310</v>
      </c>
      <c r="BB7">
        <v>2</v>
      </c>
      <c r="BC7" t="s">
        <v>1313</v>
      </c>
      <c r="BD7">
        <v>13</v>
      </c>
      <c r="BE7">
        <v>156006.96799999999</v>
      </c>
      <c r="BF7">
        <v>5.3054777655828819E-2</v>
      </c>
      <c r="BG7">
        <v>4.9891140914129398E-2</v>
      </c>
      <c r="BH7">
        <v>390019.46200000017</v>
      </c>
      <c r="BI7">
        <v>2.1221799952126485E-2</v>
      </c>
      <c r="BJ7">
        <v>1.9956351880907091E-2</v>
      </c>
      <c r="BK7">
        <v>1</v>
      </c>
      <c r="BL7" t="s">
        <v>71</v>
      </c>
      <c r="BM7">
        <v>0</v>
      </c>
      <c r="BN7" t="s">
        <v>639</v>
      </c>
    </row>
    <row r="8" spans="1:66">
      <c r="A8" s="139" t="str">
        <f t="shared" ref="A8:A26" si="20">W8</f>
        <v>송도버스</v>
      </c>
      <c r="B8" s="139" t="str">
        <f t="shared" ref="B8:B26" si="21">V8</f>
        <v>16-1</v>
      </c>
      <c r="C8" s="140" t="str">
        <f t="shared" ref="C8:C26" si="22">Y8</f>
        <v>70바2229</v>
      </c>
      <c r="D8" s="115" t="str">
        <f t="shared" ref="D8:D26" si="23">Z8</f>
        <v>대형</v>
      </c>
      <c r="E8" s="111" t="str">
        <f t="shared" si="16"/>
        <v>B</v>
      </c>
      <c r="F8" s="160">
        <f t="shared" si="17"/>
        <v>0.91250000000000009</v>
      </c>
      <c r="G8" s="161">
        <f t="shared" si="18"/>
        <v>2.5550000000000002</v>
      </c>
      <c r="H8" s="162">
        <f t="shared" si="19"/>
        <v>2.8</v>
      </c>
      <c r="I8" s="163">
        <f t="shared" ref="I8:I26" si="24">AC8</f>
        <v>8547.8189999999995</v>
      </c>
      <c r="J8" s="164">
        <f t="shared" ref="J8:J26" si="25">AI8/AH8</f>
        <v>8.1296132526543913E-3</v>
      </c>
      <c r="K8" s="164">
        <f t="shared" ref="K8:K26" si="26">AJ8/AH8</f>
        <v>0.31384107233292774</v>
      </c>
      <c r="L8" s="164">
        <f t="shared" ref="L8:L26" si="27">AK8/AC8</f>
        <v>0.14857591158633565</v>
      </c>
      <c r="M8" s="165">
        <f t="shared" ref="M8:M26" si="28">AG8</f>
        <v>10.635</v>
      </c>
      <c r="N8" s="166">
        <f t="shared" ref="N8:N26" si="29">IF(AW8=0,AT8,"속도계이상")</f>
        <v>2.3E-2</v>
      </c>
      <c r="O8" s="166">
        <f t="shared" ref="O8:O26" si="30">IF(AW8=0,AU8,"속도계이상")</f>
        <v>16.143999999999998</v>
      </c>
      <c r="P8" s="167">
        <f t="shared" ref="P8:P26" si="31">AQ8/60</f>
        <v>9.8333333333333342E-2</v>
      </c>
      <c r="Q8" s="168">
        <f t="shared" ref="Q8:Q26" si="32">AN8</f>
        <v>87</v>
      </c>
      <c r="R8" s="169">
        <f t="shared" ref="R8:R26" si="33">AC8/(AH8-AI8-AJ8)</f>
        <v>28.340654708118176</v>
      </c>
      <c r="S8" s="141">
        <f t="shared" ref="S8:S26" si="34">IF(AW8=0,AL8,"속도계이상")</f>
        <v>2</v>
      </c>
      <c r="T8" s="141">
        <f t="shared" ref="T8:T26" si="35">IF(AW8=0,AM8,"속도계이상")</f>
        <v>1380</v>
      </c>
      <c r="U8" t="s">
        <v>139</v>
      </c>
      <c r="V8" s="5" t="s">
        <v>257</v>
      </c>
      <c r="W8" t="s">
        <v>139</v>
      </c>
      <c r="X8" s="5" t="s">
        <v>257</v>
      </c>
      <c r="Y8" t="s">
        <v>726</v>
      </c>
      <c r="Z8" t="s">
        <v>638</v>
      </c>
      <c r="AA8" t="s">
        <v>49</v>
      </c>
      <c r="AB8">
        <v>521</v>
      </c>
      <c r="AC8" s="1">
        <v>8547.8189999999995</v>
      </c>
      <c r="AD8" s="1">
        <v>3345.1869999999999</v>
      </c>
      <c r="AE8" s="28">
        <v>2.5550000000000002</v>
      </c>
      <c r="AF8">
        <v>2.8</v>
      </c>
      <c r="AG8">
        <v>10.635</v>
      </c>
      <c r="AH8">
        <v>444.83296899999999</v>
      </c>
      <c r="AI8">
        <v>3.61632</v>
      </c>
      <c r="AJ8">
        <v>139.60685599999999</v>
      </c>
      <c r="AK8">
        <v>1270</v>
      </c>
      <c r="AL8">
        <v>2</v>
      </c>
      <c r="AM8">
        <v>1380</v>
      </c>
      <c r="AN8">
        <v>87</v>
      </c>
      <c r="AO8">
        <v>19.215793999999999</v>
      </c>
      <c r="AP8">
        <v>1741.8</v>
      </c>
      <c r="AQ8">
        <v>5.9</v>
      </c>
      <c r="AR8">
        <v>36</v>
      </c>
      <c r="AS8">
        <v>5358</v>
      </c>
      <c r="AT8">
        <v>2.3E-2</v>
      </c>
      <c r="AU8">
        <v>16.143999999999998</v>
      </c>
      <c r="AV8">
        <v>79946</v>
      </c>
      <c r="AW8">
        <v>0</v>
      </c>
      <c r="AX8" s="29">
        <v>0.53</v>
      </c>
      <c r="AY8">
        <v>0.91250000000000009</v>
      </c>
      <c r="AZ8" t="s">
        <v>71</v>
      </c>
      <c r="BA8" t="s">
        <v>1310</v>
      </c>
      <c r="BB8">
        <v>3</v>
      </c>
      <c r="BC8" t="s">
        <v>1314</v>
      </c>
      <c r="BD8">
        <v>17</v>
      </c>
      <c r="BE8">
        <v>156006.96799999999</v>
      </c>
      <c r="BF8">
        <v>5.4791264195327483E-2</v>
      </c>
      <c r="BG8">
        <v>4.9997028578236333E-2</v>
      </c>
      <c r="BH8">
        <v>390019.46200000017</v>
      </c>
      <c r="BI8">
        <v>2.1916390931281258E-2</v>
      </c>
      <c r="BJ8">
        <v>1.999870672479415E-2</v>
      </c>
      <c r="BK8">
        <v>1</v>
      </c>
      <c r="BL8" t="s">
        <v>71</v>
      </c>
      <c r="BM8">
        <v>0</v>
      </c>
      <c r="BN8" t="s">
        <v>639</v>
      </c>
    </row>
    <row r="9" spans="1:66">
      <c r="A9" s="142" t="str">
        <f t="shared" si="20"/>
        <v>송도버스</v>
      </c>
      <c r="B9" s="142" t="str">
        <f t="shared" si="21"/>
        <v>16-1</v>
      </c>
      <c r="C9" s="143" t="str">
        <f t="shared" si="22"/>
        <v>70바2231</v>
      </c>
      <c r="D9" s="131" t="str">
        <f t="shared" si="23"/>
        <v>대형</v>
      </c>
      <c r="E9" s="127" t="str">
        <f t="shared" si="16"/>
        <v>C</v>
      </c>
      <c r="F9" s="150">
        <f t="shared" si="17"/>
        <v>0.86839999999999995</v>
      </c>
      <c r="G9" s="151">
        <f t="shared" si="18"/>
        <v>2.1709999999999998</v>
      </c>
      <c r="H9" s="152">
        <f t="shared" si="19"/>
        <v>2.5</v>
      </c>
      <c r="I9" s="153">
        <f t="shared" si="24"/>
        <v>7756.0829999999996</v>
      </c>
      <c r="J9" s="154">
        <f t="shared" si="25"/>
        <v>1.2007951780713573E-2</v>
      </c>
      <c r="K9" s="154">
        <f t="shared" si="26"/>
        <v>0.32541288866654489</v>
      </c>
      <c r="L9" s="154">
        <f t="shared" si="27"/>
        <v>0.2173777665865618</v>
      </c>
      <c r="M9" s="155">
        <f t="shared" si="28"/>
        <v>10.532999999999999</v>
      </c>
      <c r="N9" s="156">
        <f t="shared" si="29"/>
        <v>5.1999999999999998E-2</v>
      </c>
      <c r="O9" s="156">
        <f t="shared" si="30"/>
        <v>24.561</v>
      </c>
      <c r="P9" s="157">
        <f t="shared" si="31"/>
        <v>3.3333333333333333E-2</v>
      </c>
      <c r="Q9" s="158">
        <f t="shared" si="32"/>
        <v>85</v>
      </c>
      <c r="R9" s="159">
        <f t="shared" si="33"/>
        <v>28.833998480387212</v>
      </c>
      <c r="S9" s="144">
        <f t="shared" si="34"/>
        <v>4</v>
      </c>
      <c r="T9" s="144">
        <f t="shared" si="35"/>
        <v>1905</v>
      </c>
      <c r="U9" t="s">
        <v>139</v>
      </c>
      <c r="V9" s="5" t="s">
        <v>257</v>
      </c>
      <c r="W9" t="s">
        <v>139</v>
      </c>
      <c r="X9" s="5" t="s">
        <v>257</v>
      </c>
      <c r="Y9" t="s">
        <v>727</v>
      </c>
      <c r="Z9" t="s">
        <v>638</v>
      </c>
      <c r="AA9" t="s">
        <v>49</v>
      </c>
      <c r="AB9">
        <v>521</v>
      </c>
      <c r="AC9" s="1">
        <v>7756.0829999999996</v>
      </c>
      <c r="AD9" s="1">
        <v>3572.8380000000002</v>
      </c>
      <c r="AE9" s="28">
        <v>2.1709999999999998</v>
      </c>
      <c r="AF9">
        <v>2.5</v>
      </c>
      <c r="AG9">
        <v>10.532999999999999</v>
      </c>
      <c r="AH9">
        <v>405.975481</v>
      </c>
      <c r="AI9">
        <v>4.8749339999999997</v>
      </c>
      <c r="AJ9">
        <v>132.10965400000001</v>
      </c>
      <c r="AK9">
        <v>1686</v>
      </c>
      <c r="AL9">
        <v>4</v>
      </c>
      <c r="AM9">
        <v>1905</v>
      </c>
      <c r="AN9">
        <v>85</v>
      </c>
      <c r="AO9">
        <v>19.104806</v>
      </c>
      <c r="AP9">
        <v>1321.1</v>
      </c>
      <c r="AQ9">
        <v>2</v>
      </c>
      <c r="AR9">
        <v>31</v>
      </c>
      <c r="AS9">
        <v>6331</v>
      </c>
      <c r="AT9">
        <v>5.1999999999999998E-2</v>
      </c>
      <c r="AU9">
        <v>24.561</v>
      </c>
      <c r="AV9">
        <v>69781</v>
      </c>
      <c r="AW9">
        <v>0</v>
      </c>
      <c r="AX9" s="29">
        <v>0.44</v>
      </c>
      <c r="AY9">
        <v>0.86839999999999995</v>
      </c>
      <c r="AZ9" t="s">
        <v>72</v>
      </c>
      <c r="BA9" t="s">
        <v>1310</v>
      </c>
      <c r="BB9">
        <v>5</v>
      </c>
      <c r="BC9" t="s">
        <v>1315</v>
      </c>
      <c r="BD9">
        <v>12</v>
      </c>
      <c r="BE9">
        <v>156006.96799999999</v>
      </c>
      <c r="BF9">
        <v>4.9716260109612539E-2</v>
      </c>
      <c r="BG9">
        <v>4.3173600279187527E-2</v>
      </c>
      <c r="BH9">
        <v>390019.46200000017</v>
      </c>
      <c r="BI9">
        <v>1.9886399925345254E-2</v>
      </c>
      <c r="BJ9">
        <v>1.7269349695169817E-2</v>
      </c>
      <c r="BK9">
        <v>1</v>
      </c>
      <c r="BL9" t="s">
        <v>71</v>
      </c>
      <c r="BM9">
        <v>-1</v>
      </c>
      <c r="BN9" t="s">
        <v>712</v>
      </c>
    </row>
    <row r="10" spans="1:66">
      <c r="A10" s="139" t="str">
        <f t="shared" si="20"/>
        <v>송도버스</v>
      </c>
      <c r="B10" s="139" t="str">
        <f t="shared" si="21"/>
        <v>16-1</v>
      </c>
      <c r="C10" s="140" t="str">
        <f t="shared" si="22"/>
        <v>70바2233</v>
      </c>
      <c r="D10" s="115" t="str">
        <f t="shared" si="23"/>
        <v>대형</v>
      </c>
      <c r="E10" s="111" t="str">
        <f t="shared" si="16"/>
        <v>C</v>
      </c>
      <c r="F10" s="160">
        <f t="shared" si="17"/>
        <v>0.86039999999999994</v>
      </c>
      <c r="G10" s="161">
        <f t="shared" si="18"/>
        <v>2.1509999999999998</v>
      </c>
      <c r="H10" s="162">
        <f t="shared" si="19"/>
        <v>2.5</v>
      </c>
      <c r="I10" s="163">
        <f t="shared" si="24"/>
        <v>7671.3</v>
      </c>
      <c r="J10" s="164">
        <f t="shared" si="25"/>
        <v>1.2924419227929669E-2</v>
      </c>
      <c r="K10" s="164">
        <f t="shared" si="26"/>
        <v>0.33393427938524856</v>
      </c>
      <c r="L10" s="164">
        <f t="shared" si="27"/>
        <v>0.16503069883852803</v>
      </c>
      <c r="M10" s="165">
        <f t="shared" si="28"/>
        <v>11.808999999999999</v>
      </c>
      <c r="N10" s="166">
        <f t="shared" si="29"/>
        <v>6.5000000000000002E-2</v>
      </c>
      <c r="O10" s="166">
        <f t="shared" si="30"/>
        <v>34.075000000000003</v>
      </c>
      <c r="P10" s="167">
        <f t="shared" si="31"/>
        <v>0.155</v>
      </c>
      <c r="Q10" s="168">
        <f t="shared" si="32"/>
        <v>91</v>
      </c>
      <c r="R10" s="169">
        <f t="shared" si="33"/>
        <v>29.959440230043889</v>
      </c>
      <c r="S10" s="141">
        <f t="shared" si="34"/>
        <v>5</v>
      </c>
      <c r="T10" s="141">
        <f t="shared" si="35"/>
        <v>2614</v>
      </c>
      <c r="U10" t="s">
        <v>139</v>
      </c>
      <c r="V10" t="s">
        <v>257</v>
      </c>
      <c r="W10" s="4" t="s">
        <v>139</v>
      </c>
      <c r="X10" s="4" t="s">
        <v>257</v>
      </c>
      <c r="Y10" s="4" t="s">
        <v>728</v>
      </c>
      <c r="Z10" s="4" t="s">
        <v>638</v>
      </c>
      <c r="AA10" s="4" t="s">
        <v>49</v>
      </c>
      <c r="AB10" s="4">
        <v>521</v>
      </c>
      <c r="AC10" s="4">
        <v>7671.3</v>
      </c>
      <c r="AD10" s="4">
        <v>3566.98</v>
      </c>
      <c r="AE10" s="4">
        <v>2.1509999999999998</v>
      </c>
      <c r="AF10" s="4">
        <v>2.5</v>
      </c>
      <c r="AG10" s="4">
        <v>11.808999999999999</v>
      </c>
      <c r="AH10" s="4">
        <v>392.03796399999999</v>
      </c>
      <c r="AI10" s="4">
        <v>5.0668629999999997</v>
      </c>
      <c r="AJ10" s="4">
        <v>130.91491500000001</v>
      </c>
      <c r="AK10" s="4">
        <v>1266</v>
      </c>
      <c r="AL10" s="4">
        <v>5</v>
      </c>
      <c r="AM10" s="4">
        <v>2614</v>
      </c>
      <c r="AN10" s="4">
        <v>91</v>
      </c>
      <c r="AO10" s="4">
        <v>19.567747000000001</v>
      </c>
      <c r="AP10" s="4">
        <v>2424.3000000000002</v>
      </c>
      <c r="AQ10" s="4">
        <v>9.3000000000000007</v>
      </c>
      <c r="AR10" s="4">
        <v>55</v>
      </c>
      <c r="AS10" s="4">
        <v>12612</v>
      </c>
      <c r="AT10" s="4">
        <v>6.5000000000000002E-2</v>
      </c>
      <c r="AU10" s="4">
        <v>34.075000000000003</v>
      </c>
      <c r="AV10" s="4">
        <v>69372</v>
      </c>
      <c r="AW10" s="4">
        <v>0</v>
      </c>
      <c r="AX10" s="30">
        <v>0.45</v>
      </c>
      <c r="AY10">
        <v>0.86039999999999994</v>
      </c>
      <c r="AZ10" t="s">
        <v>72</v>
      </c>
      <c r="BA10" t="s">
        <v>1310</v>
      </c>
      <c r="BB10">
        <v>6</v>
      </c>
      <c r="BC10" t="s">
        <v>1316</v>
      </c>
      <c r="BD10">
        <v>11</v>
      </c>
      <c r="BE10">
        <v>156006.96799999999</v>
      </c>
      <c r="BF10">
        <v>4.9172803614771873E-2</v>
      </c>
      <c r="BG10">
        <v>4.2308280230149715E-2</v>
      </c>
      <c r="BH10">
        <v>390019.46200000017</v>
      </c>
      <c r="BI10">
        <v>1.9669018465545179E-2</v>
      </c>
      <c r="BJ10">
        <v>1.692322348775507E-2</v>
      </c>
      <c r="BK10">
        <v>1</v>
      </c>
      <c r="BL10" t="s">
        <v>72</v>
      </c>
      <c r="BM10">
        <v>0</v>
      </c>
      <c r="BN10" t="s">
        <v>639</v>
      </c>
    </row>
    <row r="11" spans="1:66">
      <c r="A11" s="142" t="str">
        <f t="shared" si="20"/>
        <v>송도버스</v>
      </c>
      <c r="B11" s="142" t="str">
        <f t="shared" si="21"/>
        <v>16-1</v>
      </c>
      <c r="C11" s="143" t="str">
        <f t="shared" si="22"/>
        <v>70바2236</v>
      </c>
      <c r="D11" s="131" t="str">
        <f t="shared" si="23"/>
        <v>대형</v>
      </c>
      <c r="E11" s="127" t="str">
        <f t="shared" si="16"/>
        <v>D</v>
      </c>
      <c r="F11" s="150">
        <f t="shared" si="17"/>
        <v>0.84320000000000006</v>
      </c>
      <c r="G11" s="151">
        <f t="shared" si="18"/>
        <v>2.1080000000000001</v>
      </c>
      <c r="H11" s="152">
        <f t="shared" si="19"/>
        <v>2.5</v>
      </c>
      <c r="I11" s="153">
        <f t="shared" si="24"/>
        <v>7675.424</v>
      </c>
      <c r="J11" s="154">
        <f t="shared" si="25"/>
        <v>1.2101895864961342E-2</v>
      </c>
      <c r="K11" s="154">
        <f t="shared" si="26"/>
        <v>0.32020993258049485</v>
      </c>
      <c r="L11" s="154">
        <f t="shared" si="27"/>
        <v>0.142141984599157</v>
      </c>
      <c r="M11" s="155">
        <f t="shared" si="28"/>
        <v>8.7409999999999997</v>
      </c>
      <c r="N11" s="156">
        <f t="shared" si="29"/>
        <v>0</v>
      </c>
      <c r="O11" s="156">
        <f t="shared" si="30"/>
        <v>12.898</v>
      </c>
      <c r="P11" s="157">
        <f t="shared" si="31"/>
        <v>3.3333333333333333E-2</v>
      </c>
      <c r="Q11" s="158">
        <f t="shared" si="32"/>
        <v>87</v>
      </c>
      <c r="R11" s="159">
        <f t="shared" si="33"/>
        <v>28.357967391609485</v>
      </c>
      <c r="S11" s="144">
        <f t="shared" si="34"/>
        <v>0</v>
      </c>
      <c r="T11" s="144">
        <f t="shared" si="35"/>
        <v>990</v>
      </c>
      <c r="U11" t="s">
        <v>139</v>
      </c>
      <c r="V11" s="5" t="s">
        <v>257</v>
      </c>
      <c r="W11" t="s">
        <v>139</v>
      </c>
      <c r="X11" s="5" t="s">
        <v>257</v>
      </c>
      <c r="Y11" t="s">
        <v>729</v>
      </c>
      <c r="Z11" t="s">
        <v>638</v>
      </c>
      <c r="AA11" t="s">
        <v>49</v>
      </c>
      <c r="AB11">
        <v>521</v>
      </c>
      <c r="AC11" s="1">
        <v>7675.424</v>
      </c>
      <c r="AD11" s="1">
        <v>3641.05</v>
      </c>
      <c r="AE11" s="28">
        <v>2.1080000000000001</v>
      </c>
      <c r="AF11">
        <v>2.5</v>
      </c>
      <c r="AG11">
        <v>8.7409999999999997</v>
      </c>
      <c r="AH11">
        <v>405.37185699999998</v>
      </c>
      <c r="AI11">
        <v>4.9057680000000001</v>
      </c>
      <c r="AJ11">
        <v>129.80409499999999</v>
      </c>
      <c r="AK11">
        <v>1091</v>
      </c>
      <c r="AL11">
        <v>0</v>
      </c>
      <c r="AM11">
        <v>990</v>
      </c>
      <c r="AN11">
        <v>87</v>
      </c>
      <c r="AO11">
        <v>18.934279</v>
      </c>
      <c r="AP11">
        <v>1931.7</v>
      </c>
      <c r="AQ11">
        <v>2</v>
      </c>
      <c r="AR11">
        <v>23</v>
      </c>
      <c r="AS11">
        <v>4337</v>
      </c>
      <c r="AT11">
        <v>0</v>
      </c>
      <c r="AU11">
        <v>12.898</v>
      </c>
      <c r="AV11">
        <v>71291</v>
      </c>
      <c r="AW11">
        <v>0</v>
      </c>
      <c r="AX11" s="29">
        <v>0.39</v>
      </c>
      <c r="AY11">
        <v>0.84320000000000006</v>
      </c>
      <c r="AZ11" t="s">
        <v>70</v>
      </c>
      <c r="BA11" t="s">
        <v>1310</v>
      </c>
      <c r="BB11">
        <v>1</v>
      </c>
      <c r="BC11" t="s">
        <v>1317</v>
      </c>
      <c r="BD11">
        <v>13</v>
      </c>
      <c r="BE11">
        <v>156006.96799999999</v>
      </c>
      <c r="BF11">
        <v>4.9199238331457097E-2</v>
      </c>
      <c r="BG11">
        <v>4.148479776108463E-2</v>
      </c>
      <c r="BH11">
        <v>390019.46200000017</v>
      </c>
      <c r="BI11">
        <v>1.9679592296858246E-2</v>
      </c>
      <c r="BJ11">
        <v>1.6593832224710874E-2</v>
      </c>
      <c r="BK11">
        <v>1</v>
      </c>
      <c r="BL11" t="s">
        <v>72</v>
      </c>
      <c r="BM11">
        <v>-1</v>
      </c>
      <c r="BN11" t="s">
        <v>712</v>
      </c>
    </row>
    <row r="12" spans="1:66" s="2" customFormat="1">
      <c r="A12" s="139" t="str">
        <f t="shared" si="20"/>
        <v>송도버스</v>
      </c>
      <c r="B12" s="139" t="str">
        <f t="shared" si="21"/>
        <v>16-1</v>
      </c>
      <c r="C12" s="140" t="str">
        <f t="shared" si="22"/>
        <v>70바2243</v>
      </c>
      <c r="D12" s="115" t="str">
        <f t="shared" si="23"/>
        <v>대형</v>
      </c>
      <c r="E12" s="111" t="str">
        <f t="shared" si="16"/>
        <v>C</v>
      </c>
      <c r="F12" s="160">
        <f t="shared" si="17"/>
        <v>0.88846153846153841</v>
      </c>
      <c r="G12" s="161">
        <f t="shared" si="18"/>
        <v>2.31</v>
      </c>
      <c r="H12" s="162">
        <f t="shared" si="19"/>
        <v>2.6</v>
      </c>
      <c r="I12" s="163">
        <f t="shared" si="24"/>
        <v>8001.9849999999997</v>
      </c>
      <c r="J12" s="164">
        <f t="shared" si="25"/>
        <v>2.607955584786055E-2</v>
      </c>
      <c r="K12" s="164">
        <f t="shared" si="26"/>
        <v>0.30111162220241267</v>
      </c>
      <c r="L12" s="164">
        <f t="shared" si="27"/>
        <v>0.14558887576020202</v>
      </c>
      <c r="M12" s="165">
        <f t="shared" si="28"/>
        <v>9.4290000000000003</v>
      </c>
      <c r="N12" s="166">
        <f t="shared" si="29"/>
        <v>1.2E-2</v>
      </c>
      <c r="O12" s="166">
        <f t="shared" si="30"/>
        <v>15.058999999999999</v>
      </c>
      <c r="P12" s="167">
        <f t="shared" si="31"/>
        <v>0.5</v>
      </c>
      <c r="Q12" s="168">
        <f t="shared" si="32"/>
        <v>88</v>
      </c>
      <c r="R12" s="169">
        <f t="shared" si="33"/>
        <v>28.106308091228023</v>
      </c>
      <c r="S12" s="141">
        <f t="shared" si="34"/>
        <v>1</v>
      </c>
      <c r="T12" s="141">
        <f t="shared" si="35"/>
        <v>1205</v>
      </c>
      <c r="U12" t="s">
        <v>139</v>
      </c>
      <c r="V12" s="5" t="s">
        <v>257</v>
      </c>
      <c r="W12" t="s">
        <v>139</v>
      </c>
      <c r="X12" s="5" t="s">
        <v>257</v>
      </c>
      <c r="Y12" t="s">
        <v>730</v>
      </c>
      <c r="Z12" t="s">
        <v>638</v>
      </c>
      <c r="AA12" t="s">
        <v>49</v>
      </c>
      <c r="AB12">
        <v>521</v>
      </c>
      <c r="AC12" s="1">
        <v>8001.9849999999997</v>
      </c>
      <c r="AD12" s="1">
        <v>3464.5279999999998</v>
      </c>
      <c r="AE12" s="28">
        <v>2.31</v>
      </c>
      <c r="AF12">
        <v>2.6</v>
      </c>
      <c r="AG12">
        <v>9.4290000000000003</v>
      </c>
      <c r="AH12">
        <v>423.15770500000002</v>
      </c>
      <c r="AI12">
        <v>11.035765</v>
      </c>
      <c r="AJ12">
        <v>127.417703</v>
      </c>
      <c r="AK12">
        <v>1165</v>
      </c>
      <c r="AL12">
        <v>1</v>
      </c>
      <c r="AM12">
        <v>1205</v>
      </c>
      <c r="AN12">
        <v>88</v>
      </c>
      <c r="AO12">
        <v>18.910171999999999</v>
      </c>
      <c r="AP12">
        <v>3236.8</v>
      </c>
      <c r="AQ12">
        <v>30</v>
      </c>
      <c r="AR12">
        <v>47</v>
      </c>
      <c r="AS12">
        <v>8090</v>
      </c>
      <c r="AT12">
        <v>1.2E-2</v>
      </c>
      <c r="AU12">
        <v>15.058999999999999</v>
      </c>
      <c r="AV12">
        <v>73073</v>
      </c>
      <c r="AW12">
        <v>0</v>
      </c>
      <c r="AX12" s="29">
        <v>0.45</v>
      </c>
      <c r="AY12" s="2">
        <v>0.88846153846153841</v>
      </c>
      <c r="AZ12" s="2" t="s">
        <v>72</v>
      </c>
      <c r="BA12" s="2" t="s">
        <v>1310</v>
      </c>
      <c r="BB12" s="2">
        <v>2</v>
      </c>
      <c r="BC12" s="2" t="s">
        <v>1318</v>
      </c>
      <c r="BD12" s="2">
        <v>13</v>
      </c>
      <c r="BE12" s="2">
        <v>156006.96799999999</v>
      </c>
      <c r="BF12" s="2">
        <v>5.129248457671455E-2</v>
      </c>
      <c r="BG12" s="2">
        <v>4.557139975854254E-2</v>
      </c>
      <c r="BH12" s="2">
        <v>390019.46200000017</v>
      </c>
      <c r="BI12" s="2">
        <v>2.0516886411170929E-2</v>
      </c>
      <c r="BJ12" s="2">
        <v>1.8228464465309555E-2</v>
      </c>
      <c r="BK12" s="2">
        <v>1</v>
      </c>
      <c r="BL12" s="2" t="s">
        <v>71</v>
      </c>
      <c r="BM12" s="2">
        <v>-1</v>
      </c>
      <c r="BN12" s="2" t="s">
        <v>712</v>
      </c>
    </row>
    <row r="13" spans="1:66">
      <c r="A13" s="142" t="str">
        <f t="shared" si="20"/>
        <v>송도버스</v>
      </c>
      <c r="B13" s="142" t="str">
        <f t="shared" si="21"/>
        <v>16-1</v>
      </c>
      <c r="C13" s="143" t="str">
        <f t="shared" si="22"/>
        <v>70바2248</v>
      </c>
      <c r="D13" s="131" t="str">
        <f t="shared" si="23"/>
        <v>대형</v>
      </c>
      <c r="E13" s="127" t="str">
        <f t="shared" si="16"/>
        <v>D</v>
      </c>
      <c r="F13" s="150">
        <f t="shared" si="17"/>
        <v>0.80307692307692313</v>
      </c>
      <c r="G13" s="151">
        <f t="shared" si="18"/>
        <v>2.0880000000000001</v>
      </c>
      <c r="H13" s="152">
        <f t="shared" si="19"/>
        <v>2.6</v>
      </c>
      <c r="I13" s="153">
        <f t="shared" si="24"/>
        <v>7549.5990000000002</v>
      </c>
      <c r="J13" s="154">
        <f t="shared" si="25"/>
        <v>1.8313957065701811E-2</v>
      </c>
      <c r="K13" s="154">
        <f t="shared" si="26"/>
        <v>0.31839897654710031</v>
      </c>
      <c r="L13" s="154">
        <f t="shared" si="27"/>
        <v>0.25511288745269783</v>
      </c>
      <c r="M13" s="155">
        <f t="shared" si="28"/>
        <v>11.321999999999999</v>
      </c>
      <c r="N13" s="156">
        <f t="shared" si="29"/>
        <v>2.5999999999999999E-2</v>
      </c>
      <c r="O13" s="156">
        <f t="shared" si="30"/>
        <v>6.1459999999999999</v>
      </c>
      <c r="P13" s="157">
        <f t="shared" si="31"/>
        <v>7.166666666666667E-2</v>
      </c>
      <c r="Q13" s="158">
        <f t="shared" si="32"/>
        <v>87</v>
      </c>
      <c r="R13" s="159">
        <f t="shared" si="33"/>
        <v>28.987638906736755</v>
      </c>
      <c r="S13" s="144">
        <f t="shared" si="34"/>
        <v>2</v>
      </c>
      <c r="T13" s="144">
        <f t="shared" si="35"/>
        <v>464</v>
      </c>
      <c r="U13" t="s">
        <v>139</v>
      </c>
      <c r="V13" t="s">
        <v>257</v>
      </c>
      <c r="W13" s="4" t="s">
        <v>139</v>
      </c>
      <c r="X13" s="4" t="s">
        <v>257</v>
      </c>
      <c r="Y13" s="4" t="s">
        <v>731</v>
      </c>
      <c r="Z13" s="4" t="s">
        <v>638</v>
      </c>
      <c r="AA13" s="4" t="s">
        <v>49</v>
      </c>
      <c r="AB13" s="4">
        <v>521</v>
      </c>
      <c r="AC13" s="4">
        <v>7549.5990000000002</v>
      </c>
      <c r="AD13" s="4">
        <v>3614.9490000000001</v>
      </c>
      <c r="AE13" s="4">
        <v>2.0880000000000001</v>
      </c>
      <c r="AF13" s="4">
        <v>2.6</v>
      </c>
      <c r="AG13" s="4">
        <v>11.321999999999999</v>
      </c>
      <c r="AH13" s="4">
        <v>392.65353599999997</v>
      </c>
      <c r="AI13" s="4">
        <v>7.1910400000000001</v>
      </c>
      <c r="AJ13" s="4">
        <v>125.020484</v>
      </c>
      <c r="AK13" s="4">
        <v>1926</v>
      </c>
      <c r="AL13" s="4">
        <v>2</v>
      </c>
      <c r="AM13" s="4">
        <v>464</v>
      </c>
      <c r="AN13" s="4">
        <v>87</v>
      </c>
      <c r="AO13" s="4">
        <v>19.227125000000001</v>
      </c>
      <c r="AP13" s="4">
        <v>884.3</v>
      </c>
      <c r="AQ13" s="4">
        <v>4.3</v>
      </c>
      <c r="AR13" s="4">
        <v>18</v>
      </c>
      <c r="AS13" s="4">
        <v>2201</v>
      </c>
      <c r="AT13" s="4">
        <v>2.5999999999999999E-2</v>
      </c>
      <c r="AU13" s="4">
        <v>6.1459999999999999</v>
      </c>
      <c r="AV13" s="4">
        <v>70986</v>
      </c>
      <c r="AW13" s="4">
        <v>0</v>
      </c>
      <c r="AX13" s="30">
        <v>0.44</v>
      </c>
      <c r="AY13">
        <v>0.80307692307692313</v>
      </c>
      <c r="AZ13" t="s">
        <v>70</v>
      </c>
      <c r="BA13" t="s">
        <v>1310</v>
      </c>
      <c r="BB13">
        <v>2</v>
      </c>
      <c r="BC13" t="s">
        <v>1319</v>
      </c>
      <c r="BD13">
        <v>8</v>
      </c>
      <c r="BE13">
        <v>156006.96799999999</v>
      </c>
      <c r="BF13">
        <v>4.8392703843843698E-2</v>
      </c>
      <c r="BG13">
        <v>3.8863063702286788E-2</v>
      </c>
      <c r="BH13">
        <v>390019.46200000017</v>
      </c>
      <c r="BI13">
        <v>1.9356980190901336E-2</v>
      </c>
      <c r="BJ13">
        <v>1.5545144091769996E-2</v>
      </c>
      <c r="BK13">
        <v>1</v>
      </c>
      <c r="BL13" t="s">
        <v>70</v>
      </c>
      <c r="BM13">
        <v>0</v>
      </c>
      <c r="BN13" t="s">
        <v>639</v>
      </c>
    </row>
    <row r="14" spans="1:66">
      <c r="A14" s="139" t="str">
        <f t="shared" si="20"/>
        <v>송도버스</v>
      </c>
      <c r="B14" s="139" t="str">
        <f t="shared" si="21"/>
        <v>16-1</v>
      </c>
      <c r="C14" s="140" t="str">
        <f t="shared" si="22"/>
        <v>70바2249</v>
      </c>
      <c r="D14" s="115" t="str">
        <f t="shared" si="23"/>
        <v>대형</v>
      </c>
      <c r="E14" s="111" t="str">
        <f t="shared" si="16"/>
        <v>A</v>
      </c>
      <c r="F14" s="160">
        <f t="shared" si="17"/>
        <v>0.99807692307692308</v>
      </c>
      <c r="G14" s="161">
        <f t="shared" si="18"/>
        <v>2.5950000000000002</v>
      </c>
      <c r="H14" s="162">
        <f t="shared" si="19"/>
        <v>2.6</v>
      </c>
      <c r="I14" s="163">
        <f t="shared" si="24"/>
        <v>7406.4530000000004</v>
      </c>
      <c r="J14" s="164">
        <f t="shared" si="25"/>
        <v>2.0372125551926974E-2</v>
      </c>
      <c r="K14" s="164">
        <f t="shared" si="26"/>
        <v>0.31918187403184067</v>
      </c>
      <c r="L14" s="164">
        <f t="shared" si="27"/>
        <v>0.16161582339076477</v>
      </c>
      <c r="M14" s="165">
        <f t="shared" si="28"/>
        <v>9.1880000000000006</v>
      </c>
      <c r="N14" s="166">
        <f t="shared" si="29"/>
        <v>2.7E-2</v>
      </c>
      <c r="O14" s="166">
        <f t="shared" si="30"/>
        <v>10.531000000000001</v>
      </c>
      <c r="P14" s="167">
        <f t="shared" si="31"/>
        <v>0.47833333333333333</v>
      </c>
      <c r="Q14" s="168">
        <f t="shared" si="32"/>
        <v>92</v>
      </c>
      <c r="R14" s="169">
        <f t="shared" si="33"/>
        <v>29.168411521627565</v>
      </c>
      <c r="S14" s="141">
        <f t="shared" si="34"/>
        <v>2</v>
      </c>
      <c r="T14" s="141">
        <f t="shared" si="35"/>
        <v>780</v>
      </c>
      <c r="U14" t="s">
        <v>139</v>
      </c>
      <c r="V14" s="5" t="s">
        <v>257</v>
      </c>
      <c r="W14" t="s">
        <v>139</v>
      </c>
      <c r="X14" s="5" t="s">
        <v>257</v>
      </c>
      <c r="Y14" t="s">
        <v>732</v>
      </c>
      <c r="Z14" t="s">
        <v>638</v>
      </c>
      <c r="AA14" t="s">
        <v>49</v>
      </c>
      <c r="AB14">
        <v>521</v>
      </c>
      <c r="AC14" s="1">
        <v>7406.4530000000004</v>
      </c>
      <c r="AD14" s="1">
        <v>2854.2629999999999</v>
      </c>
      <c r="AE14" s="28">
        <v>2.5950000000000002</v>
      </c>
      <c r="AF14">
        <v>2.6</v>
      </c>
      <c r="AG14">
        <v>9.1880000000000006</v>
      </c>
      <c r="AH14">
        <v>384.46798200000001</v>
      </c>
      <c r="AI14">
        <v>7.8324299999999996</v>
      </c>
      <c r="AJ14">
        <v>122.715211</v>
      </c>
      <c r="AK14">
        <v>1197</v>
      </c>
      <c r="AL14">
        <v>2</v>
      </c>
      <c r="AM14">
        <v>780</v>
      </c>
      <c r="AN14">
        <v>92</v>
      </c>
      <c r="AO14">
        <v>19.26416</v>
      </c>
      <c r="AP14">
        <v>2473.6</v>
      </c>
      <c r="AQ14">
        <v>28.7</v>
      </c>
      <c r="AR14">
        <v>30</v>
      </c>
      <c r="AS14">
        <v>5097</v>
      </c>
      <c r="AT14">
        <v>2.7E-2</v>
      </c>
      <c r="AU14">
        <v>10.531000000000001</v>
      </c>
      <c r="AV14">
        <v>65935</v>
      </c>
      <c r="AW14">
        <v>0</v>
      </c>
      <c r="AX14" s="29">
        <v>0.48</v>
      </c>
      <c r="AY14">
        <v>0.99807692307692308</v>
      </c>
      <c r="AZ14" t="s">
        <v>69</v>
      </c>
      <c r="BA14" t="s">
        <v>1310</v>
      </c>
      <c r="BB14">
        <v>1</v>
      </c>
      <c r="BC14" t="s">
        <v>1320</v>
      </c>
      <c r="BD14">
        <v>11</v>
      </c>
      <c r="BE14">
        <v>156006.96799999999</v>
      </c>
      <c r="BF14">
        <v>4.747514226415836E-2</v>
      </c>
      <c r="BG14">
        <v>4.7383843913650366E-2</v>
      </c>
      <c r="BH14">
        <v>390019.46200000017</v>
      </c>
      <c r="BI14">
        <v>1.8989957480634638E-2</v>
      </c>
      <c r="BJ14">
        <v>1.8953438331633418E-2</v>
      </c>
      <c r="BK14">
        <v>1</v>
      </c>
      <c r="BL14" t="s">
        <v>74</v>
      </c>
      <c r="BM14">
        <v>-1</v>
      </c>
      <c r="BN14" t="s">
        <v>712</v>
      </c>
    </row>
    <row r="15" spans="1:66">
      <c r="A15" s="142" t="str">
        <f t="shared" si="20"/>
        <v>송도버스</v>
      </c>
      <c r="B15" s="142" t="str">
        <f t="shared" si="21"/>
        <v>16-1</v>
      </c>
      <c r="C15" s="143" t="str">
        <f t="shared" si="22"/>
        <v>70바2279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0.97407407407407398</v>
      </c>
      <c r="G15" s="151">
        <f t="shared" si="18"/>
        <v>2.63</v>
      </c>
      <c r="H15" s="152">
        <f t="shared" si="19"/>
        <v>2.7</v>
      </c>
      <c r="I15" s="153">
        <f t="shared" si="24"/>
        <v>7861.4160000000002</v>
      </c>
      <c r="J15" s="154">
        <f t="shared" si="25"/>
        <v>9.5930490825200838E-3</v>
      </c>
      <c r="K15" s="154">
        <f t="shared" si="26"/>
        <v>0.34189704468698739</v>
      </c>
      <c r="L15" s="154">
        <f t="shared" si="27"/>
        <v>0.20505211783729546</v>
      </c>
      <c r="M15" s="155">
        <f t="shared" si="28"/>
        <v>11.558</v>
      </c>
      <c r="N15" s="156">
        <f t="shared" si="29"/>
        <v>6.4000000000000001E-2</v>
      </c>
      <c r="O15" s="156">
        <f t="shared" si="30"/>
        <v>9.718</v>
      </c>
      <c r="P15" s="157">
        <f t="shared" si="31"/>
        <v>3.3333333333333333E-2</v>
      </c>
      <c r="Q15" s="158">
        <f t="shared" si="32"/>
        <v>85</v>
      </c>
      <c r="R15" s="159">
        <f t="shared" si="33"/>
        <v>29.580320583211627</v>
      </c>
      <c r="S15" s="144">
        <f t="shared" si="34"/>
        <v>5</v>
      </c>
      <c r="T15" s="144">
        <f t="shared" si="35"/>
        <v>764</v>
      </c>
      <c r="U15" t="s">
        <v>139</v>
      </c>
      <c r="V15" s="5" t="s">
        <v>257</v>
      </c>
      <c r="W15" t="s">
        <v>139</v>
      </c>
      <c r="X15" s="5" t="s">
        <v>257</v>
      </c>
      <c r="Y15" t="s">
        <v>733</v>
      </c>
      <c r="Z15" t="s">
        <v>638</v>
      </c>
      <c r="AA15" t="s">
        <v>49</v>
      </c>
      <c r="AB15">
        <v>521</v>
      </c>
      <c r="AC15" s="1">
        <v>7861.4160000000002</v>
      </c>
      <c r="AD15" s="1">
        <v>2988.8789999999999</v>
      </c>
      <c r="AE15" s="28">
        <v>2.63</v>
      </c>
      <c r="AF15">
        <v>2.7</v>
      </c>
      <c r="AG15">
        <v>11.558</v>
      </c>
      <c r="AH15">
        <v>409.808807</v>
      </c>
      <c r="AI15">
        <v>3.9313159999999998</v>
      </c>
      <c r="AJ15">
        <v>140.11241999999999</v>
      </c>
      <c r="AK15">
        <v>1612</v>
      </c>
      <c r="AL15">
        <v>5</v>
      </c>
      <c r="AM15">
        <v>764</v>
      </c>
      <c r="AN15">
        <v>85</v>
      </c>
      <c r="AO15">
        <v>19.183129999999998</v>
      </c>
      <c r="AP15">
        <v>979.3</v>
      </c>
      <c r="AQ15">
        <v>2</v>
      </c>
      <c r="AR15">
        <v>21</v>
      </c>
      <c r="AS15">
        <v>2802</v>
      </c>
      <c r="AT15">
        <v>6.4000000000000001E-2</v>
      </c>
      <c r="AU15">
        <v>9.718</v>
      </c>
      <c r="AV15">
        <v>75245</v>
      </c>
      <c r="AW15">
        <v>0</v>
      </c>
      <c r="AX15" s="29">
        <v>0.55000000000000004</v>
      </c>
      <c r="AY15">
        <v>0.97407407407407398</v>
      </c>
      <c r="AZ15" t="s">
        <v>69</v>
      </c>
      <c r="BA15" t="s">
        <v>1310</v>
      </c>
      <c r="BB15">
        <v>4</v>
      </c>
      <c r="BC15" t="s">
        <v>1321</v>
      </c>
      <c r="BD15">
        <v>13</v>
      </c>
      <c r="BE15">
        <v>156006.96799999999</v>
      </c>
      <c r="BF15">
        <v>5.0391441489972426E-2</v>
      </c>
      <c r="BG15">
        <v>4.9084996710602763E-2</v>
      </c>
      <c r="BH15">
        <v>390019.46200000017</v>
      </c>
      <c r="BI15">
        <v>2.0156471063487589E-2</v>
      </c>
      <c r="BJ15">
        <v>1.9633895887767538E-2</v>
      </c>
      <c r="BK15">
        <v>1</v>
      </c>
      <c r="BL15" t="s">
        <v>69</v>
      </c>
      <c r="BM15">
        <v>0</v>
      </c>
      <c r="BN15" t="s">
        <v>639</v>
      </c>
    </row>
    <row r="16" spans="1:66">
      <c r="A16" s="139" t="str">
        <f t="shared" si="20"/>
        <v>송도버스</v>
      </c>
      <c r="B16" s="139" t="str">
        <f t="shared" si="21"/>
        <v>16-1</v>
      </c>
      <c r="C16" s="140" t="str">
        <f t="shared" si="22"/>
        <v>70바2280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0.97846153846153849</v>
      </c>
      <c r="G16" s="161">
        <f t="shared" si="18"/>
        <v>2.544</v>
      </c>
      <c r="H16" s="162">
        <f t="shared" si="19"/>
        <v>2.6</v>
      </c>
      <c r="I16" s="163">
        <f t="shared" si="24"/>
        <v>7390.0450000000001</v>
      </c>
      <c r="J16" s="164">
        <f t="shared" si="25"/>
        <v>1.932825155835232E-2</v>
      </c>
      <c r="K16" s="164">
        <f t="shared" si="26"/>
        <v>0.32942616984511436</v>
      </c>
      <c r="L16" s="164">
        <f t="shared" si="27"/>
        <v>0.22408523899380856</v>
      </c>
      <c r="M16" s="165">
        <f t="shared" si="28"/>
        <v>9.8000000000000007</v>
      </c>
      <c r="N16" s="166">
        <f t="shared" si="29"/>
        <v>0</v>
      </c>
      <c r="O16" s="166">
        <f t="shared" si="30"/>
        <v>22.95</v>
      </c>
      <c r="P16" s="167">
        <f t="shared" si="31"/>
        <v>0.42333333333333328</v>
      </c>
      <c r="Q16" s="168">
        <f t="shared" si="32"/>
        <v>89</v>
      </c>
      <c r="R16" s="169">
        <f t="shared" si="33"/>
        <v>29.07068775950545</v>
      </c>
      <c r="S16" s="141">
        <f t="shared" si="34"/>
        <v>0</v>
      </c>
      <c r="T16" s="141">
        <f t="shared" si="35"/>
        <v>1696</v>
      </c>
      <c r="U16" t="s">
        <v>139</v>
      </c>
      <c r="V16" t="s">
        <v>257</v>
      </c>
      <c r="W16" s="4" t="s">
        <v>139</v>
      </c>
      <c r="X16" s="4" t="s">
        <v>257</v>
      </c>
      <c r="Y16" s="4" t="s">
        <v>734</v>
      </c>
      <c r="Z16" s="4" t="s">
        <v>638</v>
      </c>
      <c r="AA16" s="4" t="s">
        <v>49</v>
      </c>
      <c r="AB16" s="4">
        <v>521</v>
      </c>
      <c r="AC16" s="4">
        <v>7390.0450000000001</v>
      </c>
      <c r="AD16" s="4">
        <v>2905.1509999999998</v>
      </c>
      <c r="AE16" s="4">
        <v>2.544</v>
      </c>
      <c r="AF16" s="4">
        <v>2.6</v>
      </c>
      <c r="AG16" s="4">
        <v>9.8000000000000007</v>
      </c>
      <c r="AH16" s="4">
        <v>390.34353299999998</v>
      </c>
      <c r="AI16" s="4">
        <v>7.5446580000000001</v>
      </c>
      <c r="AJ16" s="4">
        <v>128.58937499999999</v>
      </c>
      <c r="AK16" s="4">
        <v>1656</v>
      </c>
      <c r="AL16" s="4">
        <v>0</v>
      </c>
      <c r="AM16" s="4">
        <v>1696</v>
      </c>
      <c r="AN16" s="4">
        <v>89</v>
      </c>
      <c r="AO16" s="4">
        <v>18.932155999999999</v>
      </c>
      <c r="AP16" s="4">
        <v>2086.1999999999998</v>
      </c>
      <c r="AQ16" s="4">
        <v>25.4</v>
      </c>
      <c r="AR16" s="4">
        <v>41</v>
      </c>
      <c r="AS16" s="4">
        <v>5114</v>
      </c>
      <c r="AT16" s="4">
        <v>0</v>
      </c>
      <c r="AU16" s="4">
        <v>22.95</v>
      </c>
      <c r="AV16" s="4">
        <v>69352</v>
      </c>
      <c r="AW16" s="4">
        <v>0</v>
      </c>
      <c r="AX16" s="30">
        <v>0.49</v>
      </c>
      <c r="AY16">
        <v>0.97846153846153849</v>
      </c>
      <c r="AZ16" t="s">
        <v>69</v>
      </c>
      <c r="BA16" t="s">
        <v>1310</v>
      </c>
      <c r="BB16">
        <v>3</v>
      </c>
      <c r="BC16" t="s">
        <v>1322</v>
      </c>
      <c r="BD16">
        <v>10</v>
      </c>
      <c r="BE16">
        <v>156006.96799999999</v>
      </c>
      <c r="BF16">
        <v>4.7369967474786126E-2</v>
      </c>
      <c r="BG16">
        <v>4.6349691252252273E-2</v>
      </c>
      <c r="BH16">
        <v>390019.46200000017</v>
      </c>
      <c r="BI16">
        <v>1.8947887785148519E-2</v>
      </c>
      <c r="BJ16">
        <v>1.8539779432853013E-2</v>
      </c>
      <c r="BK16">
        <v>1</v>
      </c>
      <c r="BL16" t="s">
        <v>69</v>
      </c>
      <c r="BM16">
        <v>0</v>
      </c>
      <c r="BN16" t="s">
        <v>639</v>
      </c>
    </row>
    <row r="17" spans="1:66">
      <c r="A17" s="142" t="str">
        <f t="shared" si="20"/>
        <v>송도버스</v>
      </c>
      <c r="B17" s="142" t="str">
        <f t="shared" si="21"/>
        <v>16-1</v>
      </c>
      <c r="C17" s="143" t="str">
        <f t="shared" si="22"/>
        <v>70바2281</v>
      </c>
      <c r="D17" s="131" t="str">
        <f t="shared" si="23"/>
        <v>대형</v>
      </c>
      <c r="E17" s="127" t="str">
        <f t="shared" si="16"/>
        <v>A</v>
      </c>
      <c r="F17" s="150">
        <f t="shared" si="17"/>
        <v>0.98999999999999988</v>
      </c>
      <c r="G17" s="151">
        <f t="shared" si="18"/>
        <v>2.5739999999999998</v>
      </c>
      <c r="H17" s="152">
        <f t="shared" si="19"/>
        <v>2.6</v>
      </c>
      <c r="I17" s="153">
        <f t="shared" si="24"/>
        <v>8188.6859999999997</v>
      </c>
      <c r="J17" s="154">
        <f t="shared" si="25"/>
        <v>1.578652494720437E-2</v>
      </c>
      <c r="K17" s="154">
        <f t="shared" si="26"/>
        <v>0.32188679198417347</v>
      </c>
      <c r="L17" s="154">
        <f t="shared" si="27"/>
        <v>0.20332932536428922</v>
      </c>
      <c r="M17" s="155">
        <f t="shared" si="28"/>
        <v>10.063000000000001</v>
      </c>
      <c r="N17" s="156">
        <f t="shared" si="29"/>
        <v>7.2999999999999995E-2</v>
      </c>
      <c r="O17" s="156">
        <f t="shared" si="30"/>
        <v>9.66</v>
      </c>
      <c r="P17" s="157">
        <f t="shared" si="31"/>
        <v>0</v>
      </c>
      <c r="Q17" s="158">
        <f t="shared" si="32"/>
        <v>74</v>
      </c>
      <c r="R17" s="159">
        <f t="shared" si="33"/>
        <v>29.873049155625168</v>
      </c>
      <c r="S17" s="144">
        <f t="shared" si="34"/>
        <v>6</v>
      </c>
      <c r="T17" s="144">
        <f t="shared" si="35"/>
        <v>791</v>
      </c>
      <c r="U17" t="s">
        <v>139</v>
      </c>
      <c r="V17" s="5" t="s">
        <v>257</v>
      </c>
      <c r="W17" t="s">
        <v>139</v>
      </c>
      <c r="X17" s="5" t="s">
        <v>257</v>
      </c>
      <c r="Y17" t="s">
        <v>735</v>
      </c>
      <c r="Z17" t="s">
        <v>638</v>
      </c>
      <c r="AA17" t="s">
        <v>49</v>
      </c>
      <c r="AB17">
        <v>521</v>
      </c>
      <c r="AC17" s="1">
        <v>8188.6859999999997</v>
      </c>
      <c r="AD17" s="1">
        <v>3181.797</v>
      </c>
      <c r="AE17" s="28">
        <v>2.5739999999999998</v>
      </c>
      <c r="AF17">
        <v>2.6</v>
      </c>
      <c r="AG17">
        <v>10.063000000000001</v>
      </c>
      <c r="AH17">
        <v>413.868538</v>
      </c>
      <c r="AI17">
        <v>6.5335460000000003</v>
      </c>
      <c r="AJ17">
        <v>133.218816</v>
      </c>
      <c r="AK17">
        <v>1665</v>
      </c>
      <c r="AL17">
        <v>6</v>
      </c>
      <c r="AM17">
        <v>791</v>
      </c>
      <c r="AN17">
        <v>74</v>
      </c>
      <c r="AO17">
        <v>19.785717000000002</v>
      </c>
      <c r="AP17">
        <v>773</v>
      </c>
      <c r="AQ17">
        <v>0</v>
      </c>
      <c r="AR17">
        <v>19</v>
      </c>
      <c r="AS17">
        <v>4167</v>
      </c>
      <c r="AT17">
        <v>7.2999999999999995E-2</v>
      </c>
      <c r="AU17">
        <v>9.66</v>
      </c>
      <c r="AV17">
        <v>72358</v>
      </c>
      <c r="AW17">
        <v>0</v>
      </c>
      <c r="AX17" s="29">
        <v>0.49</v>
      </c>
      <c r="AY17">
        <v>0.98999999999999988</v>
      </c>
      <c r="AZ17" t="s">
        <v>69</v>
      </c>
      <c r="BA17" t="s">
        <v>1310</v>
      </c>
      <c r="BB17">
        <v>2</v>
      </c>
      <c r="BC17" t="s">
        <v>1323</v>
      </c>
      <c r="BD17">
        <v>10</v>
      </c>
      <c r="BE17">
        <v>156006.96799999999</v>
      </c>
      <c r="BF17">
        <v>5.2489232404029543E-2</v>
      </c>
      <c r="BG17">
        <v>5.1964340079989242E-2</v>
      </c>
      <c r="BH17">
        <v>390019.46200000017</v>
      </c>
      <c r="BI17">
        <v>2.0995583035802443E-2</v>
      </c>
      <c r="BJ17">
        <v>2.0785627205444416E-2</v>
      </c>
      <c r="BK17">
        <v>1</v>
      </c>
      <c r="BL17" t="s">
        <v>69</v>
      </c>
      <c r="BM17">
        <v>0</v>
      </c>
      <c r="BN17" t="s">
        <v>639</v>
      </c>
    </row>
    <row r="18" spans="1:66">
      <c r="A18" s="139" t="str">
        <f t="shared" si="20"/>
        <v>송도버스</v>
      </c>
      <c r="B18" s="139" t="str">
        <f t="shared" si="21"/>
        <v>16-1</v>
      </c>
      <c r="C18" s="140" t="str">
        <f t="shared" si="22"/>
        <v>70바2283</v>
      </c>
      <c r="D18" s="115" t="str">
        <f t="shared" si="23"/>
        <v>대형</v>
      </c>
      <c r="E18" s="111" t="str">
        <f t="shared" si="16"/>
        <v>F</v>
      </c>
      <c r="F18" s="160">
        <f t="shared" si="17"/>
        <v>0.74</v>
      </c>
      <c r="G18" s="161">
        <f t="shared" si="18"/>
        <v>1.85</v>
      </c>
      <c r="H18" s="162">
        <f t="shared" si="19"/>
        <v>2.5</v>
      </c>
      <c r="I18" s="163">
        <f t="shared" si="24"/>
        <v>7643.2830000000004</v>
      </c>
      <c r="J18" s="164">
        <f t="shared" si="25"/>
        <v>1.475591115384953E-2</v>
      </c>
      <c r="K18" s="164">
        <f t="shared" si="26"/>
        <v>0.32252924790204773</v>
      </c>
      <c r="L18" s="164">
        <f t="shared" si="27"/>
        <v>0.19912909151734928</v>
      </c>
      <c r="M18" s="165">
        <f t="shared" si="28"/>
        <v>11.792999999999999</v>
      </c>
      <c r="N18" s="166">
        <f t="shared" si="29"/>
        <v>6.5000000000000002E-2</v>
      </c>
      <c r="O18" s="166">
        <f t="shared" si="30"/>
        <v>16.145</v>
      </c>
      <c r="P18" s="167">
        <f t="shared" si="31"/>
        <v>0</v>
      </c>
      <c r="Q18" s="168">
        <f t="shared" si="32"/>
        <v>82</v>
      </c>
      <c r="R18" s="169">
        <f t="shared" si="33"/>
        <v>28.969227102576536</v>
      </c>
      <c r="S18" s="141">
        <f t="shared" si="34"/>
        <v>5</v>
      </c>
      <c r="T18" s="141">
        <f t="shared" si="35"/>
        <v>1234</v>
      </c>
      <c r="U18" t="s">
        <v>139</v>
      </c>
      <c r="V18" s="5" t="s">
        <v>257</v>
      </c>
      <c r="W18" t="s">
        <v>139</v>
      </c>
      <c r="X18" s="5" t="s">
        <v>257</v>
      </c>
      <c r="Y18" t="s">
        <v>736</v>
      </c>
      <c r="Z18" t="s">
        <v>638</v>
      </c>
      <c r="AA18" t="s">
        <v>49</v>
      </c>
      <c r="AB18">
        <v>521</v>
      </c>
      <c r="AC18" s="1">
        <v>7643.2830000000004</v>
      </c>
      <c r="AD18" s="1">
        <v>4132.4139999999998</v>
      </c>
      <c r="AE18" s="28">
        <v>1.85</v>
      </c>
      <c r="AF18">
        <v>2.5</v>
      </c>
      <c r="AG18">
        <v>11.792999999999999</v>
      </c>
      <c r="AH18">
        <v>398.12214499999999</v>
      </c>
      <c r="AI18">
        <v>5.8746549999999997</v>
      </c>
      <c r="AJ18">
        <v>128.406036</v>
      </c>
      <c r="AK18">
        <v>1522</v>
      </c>
      <c r="AL18">
        <v>5</v>
      </c>
      <c r="AM18">
        <v>1234</v>
      </c>
      <c r="AN18">
        <v>82</v>
      </c>
      <c r="AO18">
        <v>19.198336000000001</v>
      </c>
      <c r="AP18">
        <v>2194.4</v>
      </c>
      <c r="AQ18">
        <v>0</v>
      </c>
      <c r="AR18">
        <v>50</v>
      </c>
      <c r="AS18">
        <v>8457</v>
      </c>
      <c r="AT18">
        <v>6.5000000000000002E-2</v>
      </c>
      <c r="AU18">
        <v>16.145</v>
      </c>
      <c r="AV18">
        <v>45507</v>
      </c>
      <c r="AW18">
        <v>0</v>
      </c>
      <c r="AX18" s="29">
        <v>0.4</v>
      </c>
      <c r="AY18">
        <v>0.74</v>
      </c>
      <c r="AZ18" t="s">
        <v>73</v>
      </c>
      <c r="BA18" t="s">
        <v>1310</v>
      </c>
      <c r="BB18">
        <v>1</v>
      </c>
      <c r="BC18" t="s">
        <v>1324</v>
      </c>
      <c r="BD18">
        <v>11</v>
      </c>
      <c r="BE18">
        <v>156006.96799999999</v>
      </c>
      <c r="BF18">
        <v>4.8993215482528961E-2</v>
      </c>
      <c r="BG18">
        <v>3.6254979457071429E-2</v>
      </c>
      <c r="BH18">
        <v>390019.46200000017</v>
      </c>
      <c r="BI18">
        <v>1.9597183588751264E-2</v>
      </c>
      <c r="BJ18">
        <v>1.4501915855675935E-2</v>
      </c>
      <c r="BK18">
        <v>1</v>
      </c>
      <c r="BL18" t="s">
        <v>73</v>
      </c>
      <c r="BM18">
        <v>0</v>
      </c>
      <c r="BN18" t="s">
        <v>639</v>
      </c>
    </row>
    <row r="19" spans="1:66">
      <c r="A19" s="142" t="str">
        <f t="shared" si="20"/>
        <v>송도버스</v>
      </c>
      <c r="B19" s="142" t="str">
        <f t="shared" si="21"/>
        <v>16-1</v>
      </c>
      <c r="C19" s="143" t="str">
        <f t="shared" si="22"/>
        <v>70바2286</v>
      </c>
      <c r="D19" s="131" t="str">
        <f t="shared" si="23"/>
        <v>대형</v>
      </c>
      <c r="E19" s="127" t="str">
        <f t="shared" si="16"/>
        <v>C</v>
      </c>
      <c r="F19" s="150">
        <f t="shared" si="17"/>
        <v>0.89777777777777767</v>
      </c>
      <c r="G19" s="151">
        <f t="shared" si="18"/>
        <v>2.4239999999999999</v>
      </c>
      <c r="H19" s="152">
        <f t="shared" si="19"/>
        <v>2.7</v>
      </c>
      <c r="I19" s="153">
        <f t="shared" si="24"/>
        <v>6496.62</v>
      </c>
      <c r="J19" s="154">
        <f t="shared" si="25"/>
        <v>1.111005402791039E-2</v>
      </c>
      <c r="K19" s="154">
        <f t="shared" si="26"/>
        <v>0.3206222173576847</v>
      </c>
      <c r="L19" s="154">
        <f t="shared" si="27"/>
        <v>0.1534644168813937</v>
      </c>
      <c r="M19" s="155">
        <f t="shared" si="28"/>
        <v>11.532999999999999</v>
      </c>
      <c r="N19" s="156">
        <f t="shared" si="29"/>
        <v>3.1E-2</v>
      </c>
      <c r="O19" s="156">
        <f t="shared" si="30"/>
        <v>16.100999999999999</v>
      </c>
      <c r="P19" s="157">
        <f t="shared" si="31"/>
        <v>0.14666666666666667</v>
      </c>
      <c r="Q19" s="158">
        <f t="shared" si="32"/>
        <v>89</v>
      </c>
      <c r="R19" s="159">
        <f t="shared" si="33"/>
        <v>28.793840776817724</v>
      </c>
      <c r="S19" s="144">
        <f t="shared" si="34"/>
        <v>2</v>
      </c>
      <c r="T19" s="144">
        <f t="shared" si="35"/>
        <v>1046</v>
      </c>
      <c r="U19" t="s">
        <v>139</v>
      </c>
      <c r="V19" t="s">
        <v>257</v>
      </c>
      <c r="W19" s="4" t="s">
        <v>139</v>
      </c>
      <c r="X19" s="4" t="s">
        <v>257</v>
      </c>
      <c r="Y19" s="4" t="s">
        <v>737</v>
      </c>
      <c r="Z19" s="4" t="s">
        <v>638</v>
      </c>
      <c r="AA19" s="4" t="s">
        <v>49</v>
      </c>
      <c r="AB19" s="4">
        <v>521</v>
      </c>
      <c r="AC19" s="4">
        <v>6496.62</v>
      </c>
      <c r="AD19" s="4">
        <v>2680.5709999999999</v>
      </c>
      <c r="AE19" s="4">
        <v>2.4239999999999999</v>
      </c>
      <c r="AF19" s="4">
        <v>2.7</v>
      </c>
      <c r="AG19" s="4">
        <v>11.532999999999999</v>
      </c>
      <c r="AH19" s="4">
        <v>337.627161</v>
      </c>
      <c r="AI19" s="4">
        <v>3.7510560000000002</v>
      </c>
      <c r="AJ19" s="4">
        <v>108.25076900000001</v>
      </c>
      <c r="AK19" s="4">
        <v>997</v>
      </c>
      <c r="AL19" s="4">
        <v>2</v>
      </c>
      <c r="AM19" s="4">
        <v>1046</v>
      </c>
      <c r="AN19" s="4">
        <v>89</v>
      </c>
      <c r="AO19" s="4">
        <v>19.241993999999998</v>
      </c>
      <c r="AP19" s="4">
        <v>1512.6</v>
      </c>
      <c r="AQ19" s="4">
        <v>8.8000000000000007</v>
      </c>
      <c r="AR19" s="4">
        <v>22</v>
      </c>
      <c r="AS19" s="4">
        <v>2626</v>
      </c>
      <c r="AT19" s="4">
        <v>3.1E-2</v>
      </c>
      <c r="AU19" s="4">
        <v>16.100999999999999</v>
      </c>
      <c r="AV19" s="4">
        <v>61495</v>
      </c>
      <c r="AW19" s="4">
        <v>0</v>
      </c>
      <c r="AX19" s="30">
        <v>0.52</v>
      </c>
      <c r="AY19">
        <v>0.89777777777777767</v>
      </c>
      <c r="AZ19" t="s">
        <v>72</v>
      </c>
      <c r="BA19" t="s">
        <v>1310</v>
      </c>
      <c r="BB19">
        <v>1</v>
      </c>
      <c r="BC19" t="s">
        <v>1325</v>
      </c>
      <c r="BD19">
        <v>14</v>
      </c>
      <c r="BE19">
        <v>156006.96799999999</v>
      </c>
      <c r="BF19">
        <v>4.1643139939749357E-2</v>
      </c>
      <c r="BG19">
        <v>3.7386285634797199E-2</v>
      </c>
      <c r="BH19">
        <v>390019.46200000017</v>
      </c>
      <c r="BI19">
        <v>1.6657168764567951E-2</v>
      </c>
      <c r="BJ19">
        <v>1.4954435957523224E-2</v>
      </c>
      <c r="BK19">
        <v>1</v>
      </c>
      <c r="BL19" t="s">
        <v>71</v>
      </c>
      <c r="BM19">
        <v>-1</v>
      </c>
      <c r="BN19" t="s">
        <v>712</v>
      </c>
    </row>
    <row r="20" spans="1:66">
      <c r="A20" s="139" t="str">
        <f t="shared" si="20"/>
        <v>송도버스</v>
      </c>
      <c r="B20" s="139" t="str">
        <f t="shared" si="21"/>
        <v>16-1</v>
      </c>
      <c r="C20" s="140" t="str">
        <f t="shared" si="22"/>
        <v>70바2294</v>
      </c>
      <c r="D20" s="115" t="str">
        <f t="shared" si="23"/>
        <v>대형</v>
      </c>
      <c r="E20" s="111" t="str">
        <f t="shared" si="16"/>
        <v>A</v>
      </c>
      <c r="F20" s="160">
        <f t="shared" si="17"/>
        <v>0.95038461538461538</v>
      </c>
      <c r="G20" s="161">
        <f t="shared" si="18"/>
        <v>2.4710000000000001</v>
      </c>
      <c r="H20" s="162">
        <f t="shared" si="19"/>
        <v>2.6</v>
      </c>
      <c r="I20" s="163">
        <f t="shared" si="24"/>
        <v>7448.3760000000002</v>
      </c>
      <c r="J20" s="164">
        <f t="shared" si="25"/>
        <v>1.7847667611264675E-2</v>
      </c>
      <c r="K20" s="164">
        <f t="shared" si="26"/>
        <v>0.332056359438963</v>
      </c>
      <c r="L20" s="164">
        <f t="shared" si="27"/>
        <v>0.2232701464050687</v>
      </c>
      <c r="M20" s="165">
        <f t="shared" si="28"/>
        <v>8.8859999999999992</v>
      </c>
      <c r="N20" s="166">
        <f t="shared" si="29"/>
        <v>2.7E-2</v>
      </c>
      <c r="O20" s="166">
        <f t="shared" si="30"/>
        <v>10.351000000000001</v>
      </c>
      <c r="P20" s="167">
        <f t="shared" si="31"/>
        <v>0.37</v>
      </c>
      <c r="Q20" s="168">
        <f t="shared" si="32"/>
        <v>82</v>
      </c>
      <c r="R20" s="169">
        <f t="shared" si="33"/>
        <v>29.075367656308313</v>
      </c>
      <c r="S20" s="141">
        <f t="shared" si="34"/>
        <v>2</v>
      </c>
      <c r="T20" s="141">
        <f t="shared" si="35"/>
        <v>771</v>
      </c>
      <c r="U20" t="s">
        <v>139</v>
      </c>
      <c r="V20" s="5" t="s">
        <v>257</v>
      </c>
      <c r="W20" t="s">
        <v>139</v>
      </c>
      <c r="X20" s="5" t="s">
        <v>257</v>
      </c>
      <c r="Y20" t="s">
        <v>738</v>
      </c>
      <c r="Z20" t="s">
        <v>638</v>
      </c>
      <c r="AA20" t="s">
        <v>49</v>
      </c>
      <c r="AB20">
        <v>521</v>
      </c>
      <c r="AC20" s="1">
        <v>7448.3760000000002</v>
      </c>
      <c r="AD20" s="1">
        <v>3014.2930000000001</v>
      </c>
      <c r="AE20" s="28">
        <v>2.4710000000000001</v>
      </c>
      <c r="AF20">
        <v>2.6</v>
      </c>
      <c r="AG20">
        <v>8.8859999999999992</v>
      </c>
      <c r="AH20">
        <v>394.05686800000001</v>
      </c>
      <c r="AI20">
        <v>7.0329959999999998</v>
      </c>
      <c r="AJ20">
        <v>130.84908899999999</v>
      </c>
      <c r="AK20">
        <v>1663</v>
      </c>
      <c r="AL20">
        <v>2</v>
      </c>
      <c r="AM20">
        <v>771</v>
      </c>
      <c r="AN20">
        <v>82</v>
      </c>
      <c r="AO20">
        <v>18.901779000000001</v>
      </c>
      <c r="AP20">
        <v>1497</v>
      </c>
      <c r="AQ20">
        <v>22.2</v>
      </c>
      <c r="AR20">
        <v>33</v>
      </c>
      <c r="AS20">
        <v>8420</v>
      </c>
      <c r="AT20">
        <v>2.7E-2</v>
      </c>
      <c r="AU20">
        <v>10.351000000000001</v>
      </c>
      <c r="AV20">
        <v>69060</v>
      </c>
      <c r="AW20">
        <v>0</v>
      </c>
      <c r="AX20" s="29">
        <v>0.45</v>
      </c>
      <c r="AY20">
        <v>0.95038461538461538</v>
      </c>
      <c r="AZ20" t="s">
        <v>69</v>
      </c>
      <c r="BA20" t="s">
        <v>1310</v>
      </c>
      <c r="BB20">
        <v>6</v>
      </c>
      <c r="BC20" t="s">
        <v>1326</v>
      </c>
      <c r="BD20">
        <v>13</v>
      </c>
      <c r="BE20">
        <v>156006.96799999999</v>
      </c>
      <c r="BF20">
        <v>4.7743867440587659E-2</v>
      </c>
      <c r="BG20">
        <v>4.5375037094496966E-2</v>
      </c>
      <c r="BH20">
        <v>390019.46200000017</v>
      </c>
      <c r="BI20">
        <v>1.9097446988427455E-2</v>
      </c>
      <c r="BJ20">
        <v>1.814991981092471E-2</v>
      </c>
      <c r="BK20">
        <v>1</v>
      </c>
      <c r="BL20" t="s">
        <v>71</v>
      </c>
      <c r="BM20">
        <v>1</v>
      </c>
      <c r="BN20" t="s">
        <v>718</v>
      </c>
    </row>
    <row r="21" spans="1:66">
      <c r="A21" s="142" t="str">
        <f t="shared" si="20"/>
        <v>송도버스</v>
      </c>
      <c r="B21" s="142" t="str">
        <f t="shared" si="21"/>
        <v>16-1</v>
      </c>
      <c r="C21" s="143" t="str">
        <f t="shared" si="22"/>
        <v>70바2299</v>
      </c>
      <c r="D21" s="131" t="str">
        <f t="shared" si="23"/>
        <v>대형</v>
      </c>
      <c r="E21" s="127" t="str">
        <f t="shared" si="16"/>
        <v>A</v>
      </c>
      <c r="F21" s="150">
        <f t="shared" si="17"/>
        <v>0.9516</v>
      </c>
      <c r="G21" s="151">
        <f t="shared" si="18"/>
        <v>2.379</v>
      </c>
      <c r="H21" s="152">
        <f t="shared" si="19"/>
        <v>2.5</v>
      </c>
      <c r="I21" s="153">
        <f t="shared" si="24"/>
        <v>6992.1509999999998</v>
      </c>
      <c r="J21" s="154">
        <f t="shared" si="25"/>
        <v>1.7414955648513138E-2</v>
      </c>
      <c r="K21" s="154">
        <f t="shared" si="26"/>
        <v>0.31062709890593859</v>
      </c>
      <c r="L21" s="154">
        <f t="shared" si="27"/>
        <v>0.18048809300600058</v>
      </c>
      <c r="M21" s="155">
        <f t="shared" si="28"/>
        <v>11.445</v>
      </c>
      <c r="N21" s="156">
        <f t="shared" si="29"/>
        <v>1.4E-2</v>
      </c>
      <c r="O21" s="156">
        <f t="shared" si="30"/>
        <v>5.0490000000000004</v>
      </c>
      <c r="P21" s="157">
        <f t="shared" si="31"/>
        <v>0</v>
      </c>
      <c r="Q21" s="158">
        <f t="shared" si="32"/>
        <v>80</v>
      </c>
      <c r="R21" s="159">
        <f t="shared" si="33"/>
        <v>27.600922833031117</v>
      </c>
      <c r="S21" s="144">
        <f t="shared" si="34"/>
        <v>1</v>
      </c>
      <c r="T21" s="144">
        <f t="shared" si="35"/>
        <v>353</v>
      </c>
      <c r="U21" t="s">
        <v>139</v>
      </c>
      <c r="V21" s="5" t="s">
        <v>257</v>
      </c>
      <c r="W21" t="s">
        <v>139</v>
      </c>
      <c r="X21" s="5" t="s">
        <v>257</v>
      </c>
      <c r="Y21" t="s">
        <v>739</v>
      </c>
      <c r="Z21" t="s">
        <v>638</v>
      </c>
      <c r="AA21" t="s">
        <v>49</v>
      </c>
      <c r="AB21">
        <v>521</v>
      </c>
      <c r="AC21" s="1">
        <v>6992.1509999999998</v>
      </c>
      <c r="AD21" s="1">
        <v>2938.7</v>
      </c>
      <c r="AE21" s="28">
        <v>2.379</v>
      </c>
      <c r="AF21">
        <v>2.5</v>
      </c>
      <c r="AG21">
        <v>11.445</v>
      </c>
      <c r="AH21">
        <v>377.00325700000002</v>
      </c>
      <c r="AI21">
        <v>6.5654950000000003</v>
      </c>
      <c r="AJ21">
        <v>117.107428</v>
      </c>
      <c r="AK21">
        <v>1262</v>
      </c>
      <c r="AL21">
        <v>1</v>
      </c>
      <c r="AM21">
        <v>353</v>
      </c>
      <c r="AN21">
        <v>80</v>
      </c>
      <c r="AO21">
        <v>18.546658999999998</v>
      </c>
      <c r="AP21">
        <v>1060.5</v>
      </c>
      <c r="AQ21">
        <v>0</v>
      </c>
      <c r="AR21">
        <v>33</v>
      </c>
      <c r="AS21">
        <v>9726</v>
      </c>
      <c r="AT21">
        <v>1.4E-2</v>
      </c>
      <c r="AU21">
        <v>5.0490000000000004</v>
      </c>
      <c r="AV21">
        <v>62039</v>
      </c>
      <c r="AW21">
        <v>0</v>
      </c>
      <c r="AX21" s="29">
        <v>0.53</v>
      </c>
      <c r="AY21">
        <v>0.9516</v>
      </c>
      <c r="AZ21" t="s">
        <v>69</v>
      </c>
      <c r="BA21" t="s">
        <v>1310</v>
      </c>
      <c r="BB21">
        <v>5</v>
      </c>
      <c r="BC21" t="s">
        <v>1327</v>
      </c>
      <c r="BD21">
        <v>8</v>
      </c>
      <c r="BE21">
        <v>156006.96799999999</v>
      </c>
      <c r="BF21">
        <v>4.4819478832509585E-2</v>
      </c>
      <c r="BG21">
        <v>4.2650216057016119E-2</v>
      </c>
      <c r="BH21">
        <v>390019.46200000017</v>
      </c>
      <c r="BI21">
        <v>1.7927697669610131E-2</v>
      </c>
      <c r="BJ21">
        <v>1.7059997102401001E-2</v>
      </c>
      <c r="BK21">
        <v>1</v>
      </c>
      <c r="BL21" t="s">
        <v>69</v>
      </c>
      <c r="BM21">
        <v>0</v>
      </c>
      <c r="BN21" t="s">
        <v>639</v>
      </c>
    </row>
    <row r="22" spans="1:66">
      <c r="A22" s="139" t="str">
        <f t="shared" si="20"/>
        <v>송도버스</v>
      </c>
      <c r="B22" s="139" t="str">
        <f t="shared" si="21"/>
        <v>16-1</v>
      </c>
      <c r="C22" s="140" t="str">
        <f t="shared" si="22"/>
        <v>70바2314</v>
      </c>
      <c r="D22" s="115" t="str">
        <f t="shared" si="23"/>
        <v>대형</v>
      </c>
      <c r="E22" s="111" t="str">
        <f t="shared" si="16"/>
        <v>F</v>
      </c>
      <c r="F22" s="160">
        <f t="shared" si="17"/>
        <v>0.7023076923076923</v>
      </c>
      <c r="G22" s="161">
        <f t="shared" si="18"/>
        <v>1.8260000000000001</v>
      </c>
      <c r="H22" s="162">
        <f t="shared" si="19"/>
        <v>2.6</v>
      </c>
      <c r="I22" s="163">
        <f t="shared" si="24"/>
        <v>2522.3789999999999</v>
      </c>
      <c r="J22" s="164">
        <f t="shared" si="25"/>
        <v>1.6262303242970805E-2</v>
      </c>
      <c r="K22" s="164">
        <f t="shared" si="26"/>
        <v>0.34847812040956666</v>
      </c>
      <c r="L22" s="164">
        <f t="shared" si="27"/>
        <v>0.18831428583888465</v>
      </c>
      <c r="M22" s="165">
        <f t="shared" si="28"/>
        <v>13.456</v>
      </c>
      <c r="N22" s="166">
        <f t="shared" si="29"/>
        <v>0.04</v>
      </c>
      <c r="O22" s="166">
        <f t="shared" si="30"/>
        <v>24.818000000000001</v>
      </c>
      <c r="P22" s="167">
        <f t="shared" si="31"/>
        <v>0</v>
      </c>
      <c r="Q22" s="168">
        <f t="shared" si="32"/>
        <v>79</v>
      </c>
      <c r="R22" s="169">
        <f t="shared" si="33"/>
        <v>28.956148335510417</v>
      </c>
      <c r="S22" s="141">
        <f t="shared" si="34"/>
        <v>1</v>
      </c>
      <c r="T22" s="141">
        <f t="shared" si="35"/>
        <v>626</v>
      </c>
      <c r="U22" t="s">
        <v>139</v>
      </c>
      <c r="V22" t="s">
        <v>257</v>
      </c>
      <c r="W22" s="4" t="s">
        <v>139</v>
      </c>
      <c r="X22" s="4" t="s">
        <v>257</v>
      </c>
      <c r="Y22" s="4" t="s">
        <v>740</v>
      </c>
      <c r="Z22" s="4" t="s">
        <v>638</v>
      </c>
      <c r="AA22" s="4" t="s">
        <v>49</v>
      </c>
      <c r="AB22" s="4">
        <v>521</v>
      </c>
      <c r="AC22" s="4">
        <v>2522.3789999999999</v>
      </c>
      <c r="AD22" s="4">
        <v>1381.6120000000001</v>
      </c>
      <c r="AE22" s="4">
        <v>1.8260000000000001</v>
      </c>
      <c r="AF22" s="4">
        <v>2.6</v>
      </c>
      <c r="AG22" s="4">
        <v>13.456</v>
      </c>
      <c r="AH22" s="4">
        <v>137.12553299999999</v>
      </c>
      <c r="AI22" s="4">
        <v>2.2299769999999999</v>
      </c>
      <c r="AJ22" s="4">
        <v>47.785248000000003</v>
      </c>
      <c r="AK22" s="4">
        <v>475</v>
      </c>
      <c r="AL22" s="4">
        <v>1</v>
      </c>
      <c r="AM22" s="4">
        <v>626</v>
      </c>
      <c r="AN22" s="4">
        <v>79</v>
      </c>
      <c r="AO22" s="4">
        <v>18.394670000000001</v>
      </c>
      <c r="AP22" s="4">
        <v>493.1</v>
      </c>
      <c r="AQ22" s="4">
        <v>0</v>
      </c>
      <c r="AR22" s="4">
        <v>16</v>
      </c>
      <c r="AS22" s="4">
        <v>4385</v>
      </c>
      <c r="AT22" s="4">
        <v>0.04</v>
      </c>
      <c r="AU22" s="4">
        <v>24.818000000000001</v>
      </c>
      <c r="AV22" s="4">
        <v>23218</v>
      </c>
      <c r="AW22" s="4">
        <v>0</v>
      </c>
      <c r="AX22" s="30">
        <v>0.43</v>
      </c>
      <c r="AY22">
        <v>0.7023076923076923</v>
      </c>
      <c r="AZ22" t="s">
        <v>73</v>
      </c>
      <c r="BA22" t="s">
        <v>1310</v>
      </c>
      <c r="BB22">
        <v>2</v>
      </c>
      <c r="BC22" t="s">
        <v>1328</v>
      </c>
      <c r="BD22">
        <v>9</v>
      </c>
      <c r="BE22">
        <v>156006.96799999999</v>
      </c>
      <c r="BF22">
        <v>1.6168373966475653E-2</v>
      </c>
      <c r="BG22">
        <v>1.1355173408763285E-2</v>
      </c>
      <c r="BH22">
        <v>390019.46200000017</v>
      </c>
      <c r="BI22">
        <v>6.4673157259008754E-3</v>
      </c>
      <c r="BJ22">
        <v>4.5420455828826915E-3</v>
      </c>
      <c r="BK22">
        <v>1</v>
      </c>
      <c r="BL22" t="s">
        <v>72</v>
      </c>
      <c r="BM22">
        <v>-2</v>
      </c>
      <c r="BN22" t="s">
        <v>712</v>
      </c>
    </row>
    <row r="23" spans="1:66">
      <c r="A23" s="142" t="str">
        <f t="shared" si="20"/>
        <v>송도버스</v>
      </c>
      <c r="B23" s="142" t="str">
        <f t="shared" si="21"/>
        <v>16-1</v>
      </c>
      <c r="C23" s="143" t="str">
        <f t="shared" si="22"/>
        <v>70바2315</v>
      </c>
      <c r="D23" s="131" t="str">
        <f t="shared" si="23"/>
        <v>대형</v>
      </c>
      <c r="E23" s="127" t="str">
        <f t="shared" si="16"/>
        <v>B</v>
      </c>
      <c r="F23" s="150">
        <f t="shared" si="17"/>
        <v>0.94407407407407395</v>
      </c>
      <c r="G23" s="151">
        <f t="shared" si="18"/>
        <v>2.5489999999999999</v>
      </c>
      <c r="H23" s="152">
        <f t="shared" si="19"/>
        <v>2.7</v>
      </c>
      <c r="I23" s="153">
        <f t="shared" si="24"/>
        <v>7306.29</v>
      </c>
      <c r="J23" s="154">
        <f t="shared" si="25"/>
        <v>7.9308034421591584E-3</v>
      </c>
      <c r="K23" s="154">
        <f t="shared" si="26"/>
        <v>0.32639401493718623</v>
      </c>
      <c r="L23" s="154">
        <f t="shared" si="27"/>
        <v>0.12153911218963387</v>
      </c>
      <c r="M23" s="155">
        <f t="shared" si="28"/>
        <v>9.2799999999999994</v>
      </c>
      <c r="N23" s="156">
        <f t="shared" si="29"/>
        <v>0</v>
      </c>
      <c r="O23" s="156">
        <f t="shared" si="30"/>
        <v>14.96</v>
      </c>
      <c r="P23" s="157">
        <f t="shared" si="31"/>
        <v>0.29333333333333333</v>
      </c>
      <c r="Q23" s="158">
        <f t="shared" si="32"/>
        <v>89</v>
      </c>
      <c r="R23" s="159">
        <f t="shared" si="33"/>
        <v>29.427582452019742</v>
      </c>
      <c r="S23" s="144">
        <f t="shared" si="34"/>
        <v>0</v>
      </c>
      <c r="T23" s="144">
        <f t="shared" si="35"/>
        <v>1093</v>
      </c>
      <c r="U23" t="s">
        <v>139</v>
      </c>
      <c r="V23" s="5" t="s">
        <v>257</v>
      </c>
      <c r="W23" t="s">
        <v>139</v>
      </c>
      <c r="X23" s="5" t="s">
        <v>257</v>
      </c>
      <c r="Y23" t="s">
        <v>741</v>
      </c>
      <c r="Z23" t="s">
        <v>638</v>
      </c>
      <c r="AA23" t="s">
        <v>49</v>
      </c>
      <c r="AB23">
        <v>521</v>
      </c>
      <c r="AC23" s="1">
        <v>7306.29</v>
      </c>
      <c r="AD23" s="1">
        <v>2866.3339999999998</v>
      </c>
      <c r="AE23" s="28">
        <v>2.5489999999999999</v>
      </c>
      <c r="AF23">
        <v>2.7</v>
      </c>
      <c r="AG23">
        <v>9.2799999999999994</v>
      </c>
      <c r="AH23">
        <v>372.97519999999997</v>
      </c>
      <c r="AI23">
        <v>2.9579930000000001</v>
      </c>
      <c r="AJ23">
        <v>121.736873</v>
      </c>
      <c r="AK23">
        <v>888</v>
      </c>
      <c r="AL23">
        <v>0</v>
      </c>
      <c r="AM23">
        <v>1093</v>
      </c>
      <c r="AN23">
        <v>89</v>
      </c>
      <c r="AO23">
        <v>19.589210999999999</v>
      </c>
      <c r="AP23">
        <v>2166.9</v>
      </c>
      <c r="AQ23">
        <v>17.600000000000001</v>
      </c>
      <c r="AR23">
        <v>32</v>
      </c>
      <c r="AS23">
        <v>2954</v>
      </c>
      <c r="AT23">
        <v>0</v>
      </c>
      <c r="AU23">
        <v>14.96</v>
      </c>
      <c r="AV23">
        <v>69413</v>
      </c>
      <c r="AW23">
        <v>0</v>
      </c>
      <c r="AX23" s="29">
        <v>0.47</v>
      </c>
      <c r="AY23">
        <v>0.94407407407407395</v>
      </c>
      <c r="AZ23" t="s">
        <v>71</v>
      </c>
      <c r="BA23" t="s">
        <v>1310</v>
      </c>
      <c r="BB23">
        <v>1</v>
      </c>
      <c r="BC23" t="s">
        <v>1329</v>
      </c>
      <c r="BD23">
        <v>11</v>
      </c>
      <c r="BE23">
        <v>156006.96799999999</v>
      </c>
      <c r="BF23">
        <v>4.6833100429206471E-2</v>
      </c>
      <c r="BG23">
        <v>4.4213915923721217E-2</v>
      </c>
      <c r="BH23">
        <v>390019.46200000017</v>
      </c>
      <c r="BI23">
        <v>1.8733142091252864E-2</v>
      </c>
      <c r="BJ23">
        <v>1.7685473774297609E-2</v>
      </c>
      <c r="BK23">
        <v>1</v>
      </c>
      <c r="BL23" t="s">
        <v>69</v>
      </c>
      <c r="BM23">
        <v>-1</v>
      </c>
      <c r="BN23" t="s">
        <v>712</v>
      </c>
    </row>
    <row r="24" spans="1:66">
      <c r="A24" s="139" t="str">
        <f t="shared" si="20"/>
        <v>송도버스</v>
      </c>
      <c r="B24" s="139" t="str">
        <f t="shared" si="21"/>
        <v>16-1</v>
      </c>
      <c r="C24" s="140" t="str">
        <f t="shared" si="22"/>
        <v>70바2320</v>
      </c>
      <c r="D24" s="115" t="str">
        <f t="shared" si="23"/>
        <v>대형</v>
      </c>
      <c r="E24" s="111" t="str">
        <f t="shared" si="16"/>
        <v>S</v>
      </c>
      <c r="F24" s="160">
        <f t="shared" si="17"/>
        <v>1.0044444444444445</v>
      </c>
      <c r="G24" s="161">
        <f t="shared" si="18"/>
        <v>2.7120000000000002</v>
      </c>
      <c r="H24" s="162">
        <f t="shared" si="19"/>
        <v>2.7</v>
      </c>
      <c r="I24" s="163">
        <f t="shared" si="24"/>
        <v>8273.2710000000006</v>
      </c>
      <c r="J24" s="164">
        <f t="shared" si="25"/>
        <v>1.4653681109880764E-2</v>
      </c>
      <c r="K24" s="164">
        <f t="shared" si="26"/>
        <v>0.33130610141731331</v>
      </c>
      <c r="L24" s="164">
        <f t="shared" si="27"/>
        <v>0.20028353960603973</v>
      </c>
      <c r="M24" s="165">
        <f t="shared" si="28"/>
        <v>9.0419999999999998</v>
      </c>
      <c r="N24" s="166">
        <f t="shared" si="29"/>
        <v>0</v>
      </c>
      <c r="O24" s="166">
        <f t="shared" si="30"/>
        <v>8.0980000000000008</v>
      </c>
      <c r="P24" s="167">
        <f t="shared" si="31"/>
        <v>0</v>
      </c>
      <c r="Q24" s="168">
        <f t="shared" si="32"/>
        <v>77</v>
      </c>
      <c r="R24" s="169">
        <f t="shared" si="33"/>
        <v>29.007187698679406</v>
      </c>
      <c r="S24" s="141">
        <f t="shared" si="34"/>
        <v>0</v>
      </c>
      <c r="T24" s="141">
        <f t="shared" si="35"/>
        <v>670</v>
      </c>
      <c r="U24" t="s">
        <v>139</v>
      </c>
      <c r="V24" s="5" t="s">
        <v>257</v>
      </c>
      <c r="W24" t="s">
        <v>139</v>
      </c>
      <c r="X24" s="5" t="s">
        <v>257</v>
      </c>
      <c r="Y24" t="s">
        <v>742</v>
      </c>
      <c r="Z24" t="s">
        <v>638</v>
      </c>
      <c r="AA24" t="s">
        <v>49</v>
      </c>
      <c r="AB24">
        <v>521</v>
      </c>
      <c r="AC24" s="1">
        <v>8273.2710000000006</v>
      </c>
      <c r="AD24" s="1">
        <v>3050.0720000000001</v>
      </c>
      <c r="AE24" s="28">
        <v>2.7120000000000002</v>
      </c>
      <c r="AF24">
        <v>2.7</v>
      </c>
      <c r="AG24">
        <v>9.0419999999999998</v>
      </c>
      <c r="AH24">
        <v>436.081006</v>
      </c>
      <c r="AI24">
        <v>6.3901919999999999</v>
      </c>
      <c r="AJ24">
        <v>144.47629800000001</v>
      </c>
      <c r="AK24">
        <v>1657</v>
      </c>
      <c r="AL24">
        <v>0</v>
      </c>
      <c r="AM24">
        <v>670</v>
      </c>
      <c r="AN24">
        <v>77</v>
      </c>
      <c r="AO24">
        <v>18.971867</v>
      </c>
      <c r="AP24">
        <v>1073.5</v>
      </c>
      <c r="AQ24">
        <v>0</v>
      </c>
      <c r="AR24">
        <v>56</v>
      </c>
      <c r="AS24">
        <v>11454</v>
      </c>
      <c r="AT24">
        <v>0</v>
      </c>
      <c r="AU24">
        <v>8.0980000000000008</v>
      </c>
      <c r="AV24">
        <v>77012</v>
      </c>
      <c r="AW24">
        <v>0</v>
      </c>
      <c r="AX24" s="29">
        <v>0.5</v>
      </c>
      <c r="AY24">
        <v>1.0044444444444445</v>
      </c>
      <c r="AZ24" t="s">
        <v>74</v>
      </c>
      <c r="BA24" t="s">
        <v>1310</v>
      </c>
      <c r="BB24">
        <v>1</v>
      </c>
      <c r="BC24" t="s">
        <v>1330</v>
      </c>
      <c r="BD24">
        <v>14</v>
      </c>
      <c r="BE24">
        <v>156006.96799999999</v>
      </c>
      <c r="BF24">
        <v>5.3031419724790758E-2</v>
      </c>
      <c r="BG24">
        <v>5.3267114923567609E-2</v>
      </c>
      <c r="BH24">
        <v>390019.46200000017</v>
      </c>
      <c r="BI24">
        <v>2.1212456828628712E-2</v>
      </c>
      <c r="BJ24">
        <v>2.1306734414533728E-2</v>
      </c>
      <c r="BK24">
        <v>1</v>
      </c>
      <c r="BL24" t="s">
        <v>74</v>
      </c>
      <c r="BM24">
        <v>0</v>
      </c>
      <c r="BN24" t="s">
        <v>639</v>
      </c>
    </row>
    <row r="25" spans="1:66">
      <c r="A25" s="142" t="str">
        <f t="shared" si="20"/>
        <v>송도버스</v>
      </c>
      <c r="B25" s="142" t="str">
        <f t="shared" si="21"/>
        <v>16-1</v>
      </c>
      <c r="C25" s="143" t="str">
        <f t="shared" si="22"/>
        <v>70바2324</v>
      </c>
      <c r="D25" s="131" t="str">
        <f t="shared" si="23"/>
        <v>대형</v>
      </c>
      <c r="E25" s="127" t="str">
        <f t="shared" si="16"/>
        <v>C</v>
      </c>
      <c r="F25" s="150">
        <f t="shared" si="17"/>
        <v>0.87076923076923063</v>
      </c>
      <c r="G25" s="151">
        <f t="shared" si="18"/>
        <v>2.2639999999999998</v>
      </c>
      <c r="H25" s="152">
        <f t="shared" si="19"/>
        <v>2.6</v>
      </c>
      <c r="I25" s="153">
        <f t="shared" si="24"/>
        <v>7856.3670000000002</v>
      </c>
      <c r="J25" s="154">
        <f t="shared" si="25"/>
        <v>2.7342196461608868E-2</v>
      </c>
      <c r="K25" s="154">
        <f t="shared" si="26"/>
        <v>0.31133233209719574</v>
      </c>
      <c r="L25" s="154">
        <f t="shared" si="27"/>
        <v>0.19232808243301261</v>
      </c>
      <c r="M25" s="155">
        <f t="shared" si="28"/>
        <v>9.25</v>
      </c>
      <c r="N25" s="156">
        <f t="shared" si="29"/>
        <v>1.2999999999999999E-2</v>
      </c>
      <c r="O25" s="156">
        <f t="shared" si="30"/>
        <v>14.574</v>
      </c>
      <c r="P25" s="157">
        <f t="shared" si="31"/>
        <v>0.11833333333333333</v>
      </c>
      <c r="Q25" s="158">
        <f t="shared" si="32"/>
        <v>89</v>
      </c>
      <c r="R25" s="159">
        <f t="shared" si="33"/>
        <v>28.519396069593689</v>
      </c>
      <c r="S25" s="144">
        <f t="shared" si="34"/>
        <v>1</v>
      </c>
      <c r="T25" s="144">
        <f t="shared" si="35"/>
        <v>1145</v>
      </c>
      <c r="U25" t="s">
        <v>139</v>
      </c>
      <c r="V25" t="s">
        <v>257</v>
      </c>
      <c r="W25" s="4" t="s">
        <v>139</v>
      </c>
      <c r="X25" s="4" t="s">
        <v>257</v>
      </c>
      <c r="Y25" s="4" t="s">
        <v>743</v>
      </c>
      <c r="Z25" s="4" t="s">
        <v>638</v>
      </c>
      <c r="AA25" s="4" t="s">
        <v>49</v>
      </c>
      <c r="AB25" s="4">
        <v>521</v>
      </c>
      <c r="AC25" s="4">
        <v>7856.3670000000002</v>
      </c>
      <c r="AD25" s="4">
        <v>3469.9690000000001</v>
      </c>
      <c r="AE25" s="4">
        <v>2.2639999999999998</v>
      </c>
      <c r="AF25" s="4">
        <v>2.6</v>
      </c>
      <c r="AG25" s="4">
        <v>9.25</v>
      </c>
      <c r="AH25" s="4">
        <v>416.54908799999998</v>
      </c>
      <c r="AI25" s="4">
        <v>11.389367</v>
      </c>
      <c r="AJ25" s="4">
        <v>129.68519900000001</v>
      </c>
      <c r="AK25" s="4">
        <v>1511</v>
      </c>
      <c r="AL25" s="4">
        <v>1</v>
      </c>
      <c r="AM25" s="4">
        <v>1145</v>
      </c>
      <c r="AN25" s="4">
        <v>89</v>
      </c>
      <c r="AO25" s="4">
        <v>18.860603000000001</v>
      </c>
      <c r="AP25" s="4">
        <v>1384.9</v>
      </c>
      <c r="AQ25" s="4">
        <v>7.1</v>
      </c>
      <c r="AR25" s="4">
        <v>24</v>
      </c>
      <c r="AS25" s="4">
        <v>4915</v>
      </c>
      <c r="AT25" s="4">
        <v>1.2999999999999999E-2</v>
      </c>
      <c r="AU25" s="4">
        <v>14.574</v>
      </c>
      <c r="AV25" s="4">
        <v>74189</v>
      </c>
      <c r="AW25" s="4">
        <v>0</v>
      </c>
      <c r="AX25" s="30">
        <v>0.43</v>
      </c>
      <c r="AY25">
        <v>0.87076923076923063</v>
      </c>
      <c r="AZ25" t="s">
        <v>72</v>
      </c>
      <c r="BA25" t="s">
        <v>1310</v>
      </c>
      <c r="BB25">
        <v>4</v>
      </c>
      <c r="BC25" t="s">
        <v>1331</v>
      </c>
      <c r="BD25">
        <v>16</v>
      </c>
      <c r="BE25">
        <v>156006.96799999999</v>
      </c>
      <c r="BF25">
        <v>5.0359077550946318E-2</v>
      </c>
      <c r="BG25">
        <v>4.3851135221285559E-2</v>
      </c>
      <c r="BH25">
        <v>390019.46200000017</v>
      </c>
      <c r="BI25">
        <v>2.0143525555655468E-2</v>
      </c>
      <c r="BJ25">
        <v>1.7540362253078451E-2</v>
      </c>
      <c r="BK25">
        <v>1</v>
      </c>
      <c r="BL25" t="s">
        <v>71</v>
      </c>
      <c r="BM25">
        <v>-1</v>
      </c>
      <c r="BN25" t="s">
        <v>712</v>
      </c>
    </row>
    <row r="26" spans="1:66">
      <c r="A26" s="139" t="str">
        <f t="shared" si="20"/>
        <v>송도버스</v>
      </c>
      <c r="B26" s="139" t="str">
        <f t="shared" si="21"/>
        <v>8</v>
      </c>
      <c r="C26" s="140" t="str">
        <f t="shared" si="22"/>
        <v>70바2211</v>
      </c>
      <c r="D26" s="115" t="str">
        <f t="shared" si="23"/>
        <v>대형</v>
      </c>
      <c r="E26" s="111" t="str">
        <f t="shared" si="16"/>
        <v>F</v>
      </c>
      <c r="F26" s="160">
        <f t="shared" si="17"/>
        <v>0.78956521739130447</v>
      </c>
      <c r="G26" s="161">
        <f t="shared" si="18"/>
        <v>1.8160000000000001</v>
      </c>
      <c r="H26" s="162">
        <f t="shared" si="19"/>
        <v>2.2999999999999998</v>
      </c>
      <c r="I26" s="163">
        <f t="shared" si="24"/>
        <v>6146.8059999999996</v>
      </c>
      <c r="J26" s="164">
        <f t="shared" si="25"/>
        <v>1.8248554356234552E-2</v>
      </c>
      <c r="K26" s="164">
        <f t="shared" si="26"/>
        <v>0.38751281056441494</v>
      </c>
      <c r="L26" s="164">
        <f t="shared" si="27"/>
        <v>0.25802018153818423</v>
      </c>
      <c r="M26" s="165">
        <f t="shared" si="28"/>
        <v>13.252000000000001</v>
      </c>
      <c r="N26" s="166">
        <f t="shared" si="29"/>
        <v>0.439</v>
      </c>
      <c r="O26" s="166">
        <f t="shared" si="30"/>
        <v>29.023</v>
      </c>
      <c r="P26" s="167">
        <f t="shared" si="31"/>
        <v>2.0433333333333334</v>
      </c>
      <c r="Q26" s="168">
        <f t="shared" si="32"/>
        <v>92</v>
      </c>
      <c r="R26" s="169">
        <f t="shared" si="33"/>
        <v>27.244226447310997</v>
      </c>
      <c r="S26" s="141">
        <f t="shared" si="34"/>
        <v>27</v>
      </c>
      <c r="T26" s="141">
        <f t="shared" si="35"/>
        <v>1784</v>
      </c>
      <c r="U26" t="s">
        <v>139</v>
      </c>
      <c r="V26" s="5" t="s">
        <v>258</v>
      </c>
      <c r="W26" t="s">
        <v>139</v>
      </c>
      <c r="X26" s="5" t="s">
        <v>258</v>
      </c>
      <c r="Y26" t="s">
        <v>744</v>
      </c>
      <c r="Z26" t="s">
        <v>638</v>
      </c>
      <c r="AA26" t="s">
        <v>49</v>
      </c>
      <c r="AB26">
        <v>521</v>
      </c>
      <c r="AC26" s="1">
        <v>6146.8059999999996</v>
      </c>
      <c r="AD26" s="1">
        <v>3384.0610000000001</v>
      </c>
      <c r="AE26" s="28">
        <v>1.8160000000000001</v>
      </c>
      <c r="AF26">
        <v>2.2999999999999998</v>
      </c>
      <c r="AG26">
        <v>13.252000000000001</v>
      </c>
      <c r="AH26">
        <v>379.67687000000001</v>
      </c>
      <c r="AI26">
        <v>6.9285540000000001</v>
      </c>
      <c r="AJ26">
        <v>147.129651</v>
      </c>
      <c r="AK26">
        <v>1586</v>
      </c>
      <c r="AL26">
        <v>27</v>
      </c>
      <c r="AM26">
        <v>1784</v>
      </c>
      <c r="AN26">
        <v>92</v>
      </c>
      <c r="AO26">
        <v>16.189571000000001</v>
      </c>
      <c r="AP26">
        <v>1586</v>
      </c>
      <c r="AQ26">
        <v>122.6</v>
      </c>
      <c r="AR26">
        <v>91</v>
      </c>
      <c r="AS26">
        <v>31162</v>
      </c>
      <c r="AT26">
        <v>0.439</v>
      </c>
      <c r="AU26">
        <v>29.023</v>
      </c>
      <c r="AV26">
        <v>55742</v>
      </c>
      <c r="AW26">
        <v>0</v>
      </c>
      <c r="AX26" s="29">
        <v>0.45</v>
      </c>
      <c r="AY26">
        <v>0.78956521739130447</v>
      </c>
      <c r="AZ26" t="s">
        <v>73</v>
      </c>
      <c r="BA26" t="s">
        <v>745</v>
      </c>
      <c r="BB26">
        <v>2</v>
      </c>
      <c r="BC26" t="s">
        <v>807</v>
      </c>
      <c r="BD26">
        <v>10</v>
      </c>
      <c r="BE26">
        <v>234012.49399999998</v>
      </c>
      <c r="BF26">
        <v>2.6266999231246174E-2</v>
      </c>
      <c r="BG26">
        <v>2.0739508958236112E-2</v>
      </c>
      <c r="BH26">
        <v>390019.46200000017</v>
      </c>
      <c r="BI26">
        <v>1.5760254548528137E-2</v>
      </c>
      <c r="BJ26">
        <v>1.2443748808750914E-2</v>
      </c>
      <c r="BK26">
        <v>1</v>
      </c>
      <c r="BL26" t="s">
        <v>70</v>
      </c>
      <c r="BM26">
        <v>-1</v>
      </c>
      <c r="BN26" t="s">
        <v>712</v>
      </c>
    </row>
    <row r="27" spans="1:66">
      <c r="A27" s="139" t="str">
        <f t="shared" ref="A27:A48" si="36">W27</f>
        <v>송도버스</v>
      </c>
      <c r="B27" s="139" t="str">
        <f t="shared" ref="B27:B48" si="37">V27</f>
        <v>8</v>
      </c>
      <c r="C27" s="140" t="str">
        <f t="shared" ref="C27:C48" si="38">Y27</f>
        <v>70바2213</v>
      </c>
      <c r="D27" s="115" t="str">
        <f t="shared" ref="D27:D48" si="39">Z27</f>
        <v>대형</v>
      </c>
      <c r="E27" s="111" t="str">
        <f t="shared" ref="E27:E48" si="40">AZ27</f>
        <v>D</v>
      </c>
      <c r="F27" s="160">
        <f t="shared" ref="F27:F48" si="41">G27/H27</f>
        <v>0.83608695652173926</v>
      </c>
      <c r="G27" s="161">
        <f t="shared" ref="G27:G48" si="42">AE27</f>
        <v>1.923</v>
      </c>
      <c r="H27" s="162">
        <f t="shared" ref="H27:H48" si="43">AF27</f>
        <v>2.2999999999999998</v>
      </c>
      <c r="I27" s="163">
        <f t="shared" ref="I27:I48" si="44">AC27</f>
        <v>5200.7079999999996</v>
      </c>
      <c r="J27" s="164">
        <f t="shared" ref="J27:J48" si="45">AI27/AH27</f>
        <v>2.638093085149118E-2</v>
      </c>
      <c r="K27" s="164">
        <f t="shared" ref="K27:K48" si="46">AJ27/AH27</f>
        <v>0.36808140699782854</v>
      </c>
      <c r="L27" s="164">
        <f t="shared" ref="L27:L48" si="47">AK27/AC27</f>
        <v>0.21573985695793729</v>
      </c>
      <c r="M27" s="165">
        <f t="shared" ref="M27:M48" si="48">AG27</f>
        <v>11.76</v>
      </c>
      <c r="N27" s="166">
        <f t="shared" ref="N27:N48" si="49">IF(AW27=0,AT27,"속도계이상")</f>
        <v>3.7999999999999999E-2</v>
      </c>
      <c r="O27" s="166">
        <f t="shared" ref="O27:O48" si="50">IF(AW27=0,AU27,"속도계이상")</f>
        <v>22.382000000000001</v>
      </c>
      <c r="P27" s="167">
        <f t="shared" ref="P27:P48" si="51">AQ27/60</f>
        <v>8.3333333333333329E-2</v>
      </c>
      <c r="Q27" s="168">
        <f t="shared" ref="Q27:Q48" si="52">AN27</f>
        <v>86</v>
      </c>
      <c r="R27" s="169">
        <f t="shared" ref="R27:R48" si="53">AC27/(AH27-AI27-AJ27)</f>
        <v>26.718894995294647</v>
      </c>
      <c r="S27" s="141">
        <f t="shared" ref="S27:S48" si="54">IF(AW27=0,AL27,"속도계이상")</f>
        <v>2</v>
      </c>
      <c r="T27" s="141">
        <f t="shared" ref="T27:T48" si="55">IF(AW27=0,AM27,"속도계이상")</f>
        <v>1164</v>
      </c>
      <c r="U27" t="s">
        <v>139</v>
      </c>
      <c r="V27" t="s">
        <v>258</v>
      </c>
      <c r="W27" t="s">
        <v>139</v>
      </c>
      <c r="X27" s="4" t="s">
        <v>258</v>
      </c>
      <c r="Y27" s="4" t="s">
        <v>747</v>
      </c>
      <c r="Z27" s="4" t="s">
        <v>638</v>
      </c>
      <c r="AA27" s="4" t="s">
        <v>49</v>
      </c>
      <c r="AB27" s="4">
        <v>521</v>
      </c>
      <c r="AC27" s="4">
        <v>5200.7079999999996</v>
      </c>
      <c r="AD27" s="4">
        <v>2704.7420000000002</v>
      </c>
      <c r="AE27" s="4">
        <v>1.923</v>
      </c>
      <c r="AF27" s="4">
        <v>2.2999999999999998</v>
      </c>
      <c r="AG27" s="4">
        <v>11.76</v>
      </c>
      <c r="AH27" s="4">
        <v>321.44214499999998</v>
      </c>
      <c r="AI27" s="4">
        <v>8.4799430000000005</v>
      </c>
      <c r="AJ27" s="4">
        <v>118.31687700000001</v>
      </c>
      <c r="AK27" s="4">
        <v>1122</v>
      </c>
      <c r="AL27" s="4">
        <v>2</v>
      </c>
      <c r="AM27" s="4">
        <v>1164</v>
      </c>
      <c r="AN27" s="4">
        <v>86</v>
      </c>
      <c r="AO27" s="4">
        <v>16.179296999999998</v>
      </c>
      <c r="AP27" s="4">
        <v>1059.9000000000001</v>
      </c>
      <c r="AQ27" s="4">
        <v>5</v>
      </c>
      <c r="AR27" s="4">
        <v>53</v>
      </c>
      <c r="AS27" s="4">
        <v>15174</v>
      </c>
      <c r="AT27" s="4">
        <v>3.7999999999999999E-2</v>
      </c>
      <c r="AU27" s="4">
        <v>22.382000000000001</v>
      </c>
      <c r="AV27" s="4">
        <v>49252</v>
      </c>
      <c r="AW27" s="4">
        <v>0</v>
      </c>
      <c r="AX27" s="4">
        <v>0.45</v>
      </c>
      <c r="AY27">
        <v>0.83608695652173926</v>
      </c>
      <c r="AZ27" t="s">
        <v>70</v>
      </c>
      <c r="BA27" t="s">
        <v>745</v>
      </c>
      <c r="BB27">
        <v>8</v>
      </c>
      <c r="BC27" t="s">
        <v>1332</v>
      </c>
      <c r="BD27">
        <v>23</v>
      </c>
      <c r="BE27">
        <v>234012.49399999998</v>
      </c>
      <c r="BF27">
        <v>2.2224061250336487E-2</v>
      </c>
      <c r="BG27">
        <v>1.8581247732346554E-2</v>
      </c>
      <c r="BH27">
        <v>390019.46200000017</v>
      </c>
      <c r="BI27">
        <v>1.3334483293041405E-2</v>
      </c>
      <c r="BJ27">
        <v>1.1148787553268967E-2</v>
      </c>
      <c r="BK27">
        <v>1</v>
      </c>
      <c r="BL27" t="s">
        <v>72</v>
      </c>
      <c r="BM27">
        <v>-1</v>
      </c>
      <c r="BN27" t="s">
        <v>712</v>
      </c>
    </row>
    <row r="28" spans="1:66">
      <c r="A28" s="139" t="str">
        <f t="shared" si="36"/>
        <v>송도버스</v>
      </c>
      <c r="B28" s="139" t="str">
        <f t="shared" si="37"/>
        <v>8</v>
      </c>
      <c r="C28" s="140" t="str">
        <f t="shared" si="38"/>
        <v>70바2216</v>
      </c>
      <c r="D28" s="115" t="str">
        <f t="shared" si="39"/>
        <v>대형</v>
      </c>
      <c r="E28" s="111" t="str">
        <f t="shared" si="40"/>
        <v>C</v>
      </c>
      <c r="F28" s="160">
        <f t="shared" si="41"/>
        <v>0.87136363636363634</v>
      </c>
      <c r="G28" s="161">
        <f t="shared" si="42"/>
        <v>1.917</v>
      </c>
      <c r="H28" s="162">
        <f t="shared" si="43"/>
        <v>2.2000000000000002</v>
      </c>
      <c r="I28" s="163">
        <f t="shared" si="44"/>
        <v>6369.4110000000001</v>
      </c>
      <c r="J28" s="164">
        <f t="shared" si="45"/>
        <v>1.4863851365538956E-2</v>
      </c>
      <c r="K28" s="164">
        <f t="shared" si="46"/>
        <v>0.37358432806117625</v>
      </c>
      <c r="L28" s="164">
        <f t="shared" si="47"/>
        <v>0.2463336091830155</v>
      </c>
      <c r="M28" s="165">
        <f t="shared" si="48"/>
        <v>11.157</v>
      </c>
      <c r="N28" s="166">
        <f t="shared" si="49"/>
        <v>0.14099999999999999</v>
      </c>
      <c r="O28" s="166">
        <f t="shared" si="50"/>
        <v>19.106999999999999</v>
      </c>
      <c r="P28" s="167">
        <f t="shared" si="51"/>
        <v>7.8333333333333338E-2</v>
      </c>
      <c r="Q28" s="168">
        <f t="shared" si="52"/>
        <v>86</v>
      </c>
      <c r="R28" s="169">
        <f t="shared" si="53"/>
        <v>26.987592571712508</v>
      </c>
      <c r="S28" s="141">
        <f t="shared" si="54"/>
        <v>9</v>
      </c>
      <c r="T28" s="141">
        <f t="shared" si="55"/>
        <v>1217</v>
      </c>
      <c r="U28" t="s">
        <v>139</v>
      </c>
      <c r="V28" t="s">
        <v>258</v>
      </c>
      <c r="W28" t="s">
        <v>139</v>
      </c>
      <c r="X28" s="4" t="s">
        <v>258</v>
      </c>
      <c r="Y28" s="4" t="s">
        <v>749</v>
      </c>
      <c r="Z28" s="4" t="s">
        <v>638</v>
      </c>
      <c r="AA28" s="4" t="s">
        <v>49</v>
      </c>
      <c r="AB28" s="4">
        <v>521</v>
      </c>
      <c r="AC28" s="4">
        <v>6369.4110000000001</v>
      </c>
      <c r="AD28" s="4">
        <v>3322.2280000000001</v>
      </c>
      <c r="AE28" s="4">
        <v>1.917</v>
      </c>
      <c r="AF28" s="4">
        <v>2.2000000000000002</v>
      </c>
      <c r="AG28" s="4">
        <v>11.157</v>
      </c>
      <c r="AH28" s="4">
        <v>385.92406899999997</v>
      </c>
      <c r="AI28" s="4">
        <v>5.7363179999999998</v>
      </c>
      <c r="AJ28" s="4">
        <v>144.175184</v>
      </c>
      <c r="AK28" s="4">
        <v>1569</v>
      </c>
      <c r="AL28" s="4">
        <v>9</v>
      </c>
      <c r="AM28" s="4">
        <v>1217</v>
      </c>
      <c r="AN28" s="4">
        <v>86</v>
      </c>
      <c r="AO28" s="4">
        <v>16.504311000000001</v>
      </c>
      <c r="AP28" s="4">
        <v>970.1</v>
      </c>
      <c r="AQ28" s="4">
        <v>4.7</v>
      </c>
      <c r="AR28" s="4">
        <v>57</v>
      </c>
      <c r="AS28" s="4">
        <v>21842</v>
      </c>
      <c r="AT28" s="4">
        <v>0.14099999999999999</v>
      </c>
      <c r="AU28" s="4">
        <v>19.106999999999999</v>
      </c>
      <c r="AV28" s="4">
        <v>56560</v>
      </c>
      <c r="AW28" s="4">
        <v>0</v>
      </c>
      <c r="AX28" s="4">
        <v>0.43</v>
      </c>
      <c r="AY28">
        <v>0.87136363636363634</v>
      </c>
      <c r="AZ28" t="s">
        <v>72</v>
      </c>
      <c r="BA28" t="s">
        <v>745</v>
      </c>
      <c r="BB28">
        <v>6</v>
      </c>
      <c r="BC28" t="s">
        <v>760</v>
      </c>
      <c r="BD28">
        <v>10</v>
      </c>
      <c r="BE28">
        <v>234012.49399999998</v>
      </c>
      <c r="BF28">
        <v>2.721825185966353E-2</v>
      </c>
      <c r="BG28">
        <v>2.371699491589772E-2</v>
      </c>
      <c r="BH28">
        <v>390019.46200000017</v>
      </c>
      <c r="BI28">
        <v>1.6331008117743614E-2</v>
      </c>
      <c r="BJ28">
        <v>1.423024661896114E-2</v>
      </c>
      <c r="BK28">
        <v>1</v>
      </c>
      <c r="BL28" t="s">
        <v>71</v>
      </c>
      <c r="BM28">
        <v>-1</v>
      </c>
      <c r="BN28" t="s">
        <v>712</v>
      </c>
    </row>
    <row r="29" spans="1:66">
      <c r="A29" s="139" t="str">
        <f t="shared" si="36"/>
        <v>송도버스</v>
      </c>
      <c r="B29" s="139" t="str">
        <f t="shared" si="37"/>
        <v>8</v>
      </c>
      <c r="C29" s="140" t="str">
        <f t="shared" si="38"/>
        <v>70바2217</v>
      </c>
      <c r="D29" s="115" t="str">
        <f t="shared" si="39"/>
        <v>대형</v>
      </c>
      <c r="E29" s="111" t="str">
        <f t="shared" si="40"/>
        <v>D</v>
      </c>
      <c r="F29" s="160">
        <f t="shared" si="41"/>
        <v>0.82545454545454544</v>
      </c>
      <c r="G29" s="161">
        <f t="shared" si="42"/>
        <v>1.8160000000000001</v>
      </c>
      <c r="H29" s="162">
        <f t="shared" si="43"/>
        <v>2.2000000000000002</v>
      </c>
      <c r="I29" s="163">
        <f t="shared" si="44"/>
        <v>5428.1220000000003</v>
      </c>
      <c r="J29" s="164">
        <f t="shared" si="45"/>
        <v>1.7607612665657715E-2</v>
      </c>
      <c r="K29" s="164">
        <f t="shared" si="46"/>
        <v>0.36114177598120684</v>
      </c>
      <c r="L29" s="164">
        <f t="shared" si="47"/>
        <v>0.17132997379204076</v>
      </c>
      <c r="M29" s="165">
        <f t="shared" si="48"/>
        <v>12.247999999999999</v>
      </c>
      <c r="N29" s="166">
        <f t="shared" si="49"/>
        <v>3.6999999999999998E-2</v>
      </c>
      <c r="O29" s="166">
        <f t="shared" si="50"/>
        <v>26.823</v>
      </c>
      <c r="P29" s="167">
        <f t="shared" si="51"/>
        <v>0.34166666666666667</v>
      </c>
      <c r="Q29" s="168">
        <f t="shared" si="52"/>
        <v>86</v>
      </c>
      <c r="R29" s="169">
        <f t="shared" si="53"/>
        <v>26.474580248087378</v>
      </c>
      <c r="S29" s="141">
        <f t="shared" si="54"/>
        <v>2</v>
      </c>
      <c r="T29" s="141">
        <f t="shared" si="55"/>
        <v>1456</v>
      </c>
      <c r="U29" t="s">
        <v>139</v>
      </c>
      <c r="V29" t="s">
        <v>258</v>
      </c>
      <c r="W29" t="s">
        <v>139</v>
      </c>
      <c r="X29" s="4" t="s">
        <v>258</v>
      </c>
      <c r="Y29" s="4" t="s">
        <v>750</v>
      </c>
      <c r="Z29" s="4" t="s">
        <v>638</v>
      </c>
      <c r="AA29" s="4" t="s">
        <v>49</v>
      </c>
      <c r="AB29" s="4">
        <v>521</v>
      </c>
      <c r="AC29" s="4">
        <v>5428.1220000000003</v>
      </c>
      <c r="AD29" s="4">
        <v>2989.453</v>
      </c>
      <c r="AE29" s="4">
        <v>1.8160000000000001</v>
      </c>
      <c r="AF29" s="4">
        <v>2.2000000000000002</v>
      </c>
      <c r="AG29" s="4">
        <v>12.247999999999999</v>
      </c>
      <c r="AH29" s="4">
        <v>330.03020400000003</v>
      </c>
      <c r="AI29" s="4">
        <v>5.8110439999999999</v>
      </c>
      <c r="AJ29" s="4">
        <v>119.18769399999999</v>
      </c>
      <c r="AK29" s="4">
        <v>930</v>
      </c>
      <c r="AL29" s="4">
        <v>2</v>
      </c>
      <c r="AM29" s="4">
        <v>1456</v>
      </c>
      <c r="AN29" s="4">
        <v>86</v>
      </c>
      <c r="AO29" s="4">
        <v>16.447348999999999</v>
      </c>
      <c r="AP29" s="4">
        <v>1385.4</v>
      </c>
      <c r="AQ29" s="4">
        <v>20.5</v>
      </c>
      <c r="AR29" s="4">
        <v>40</v>
      </c>
      <c r="AS29" s="4">
        <v>12984</v>
      </c>
      <c r="AT29" s="4">
        <v>3.6999999999999998E-2</v>
      </c>
      <c r="AU29" s="4">
        <v>26.823</v>
      </c>
      <c r="AV29" s="4">
        <v>47935</v>
      </c>
      <c r="AW29" s="4">
        <v>0</v>
      </c>
      <c r="AX29" s="4">
        <v>0.44</v>
      </c>
      <c r="AY29">
        <v>0.82545454545454544</v>
      </c>
      <c r="AZ29" t="s">
        <v>70</v>
      </c>
      <c r="BA29" t="s">
        <v>745</v>
      </c>
      <c r="BB29">
        <v>11</v>
      </c>
      <c r="BC29" t="s">
        <v>1333</v>
      </c>
      <c r="BD29">
        <v>13</v>
      </c>
      <c r="BE29">
        <v>234012.49399999998</v>
      </c>
      <c r="BF29">
        <v>2.3195864063565771E-2</v>
      </c>
      <c r="BG29">
        <v>1.9147131427016108E-2</v>
      </c>
      <c r="BH29">
        <v>390019.46200000017</v>
      </c>
      <c r="BI29">
        <v>1.3917567016181357E-2</v>
      </c>
      <c r="BJ29">
        <v>1.1488318955175157E-2</v>
      </c>
      <c r="BK29">
        <v>1</v>
      </c>
      <c r="BL29" t="s">
        <v>72</v>
      </c>
      <c r="BM29">
        <v>-1</v>
      </c>
      <c r="BN29" t="s">
        <v>712</v>
      </c>
    </row>
    <row r="30" spans="1:66">
      <c r="A30" s="139" t="str">
        <f t="shared" si="36"/>
        <v>송도버스</v>
      </c>
      <c r="B30" s="139" t="str">
        <f t="shared" si="37"/>
        <v>8</v>
      </c>
      <c r="C30" s="140" t="str">
        <f t="shared" si="38"/>
        <v>70바2221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0.91499999999999992</v>
      </c>
      <c r="G30" s="161">
        <f t="shared" si="42"/>
        <v>2.0129999999999999</v>
      </c>
      <c r="H30" s="162">
        <f t="shared" si="43"/>
        <v>2.2000000000000002</v>
      </c>
      <c r="I30" s="163">
        <f t="shared" si="44"/>
        <v>6975.0709999999999</v>
      </c>
      <c r="J30" s="164">
        <f t="shared" si="45"/>
        <v>1.7004659389672393E-2</v>
      </c>
      <c r="K30" s="164">
        <f t="shared" si="46"/>
        <v>0.36238749823902866</v>
      </c>
      <c r="L30" s="164">
        <f t="shared" si="47"/>
        <v>0.18193363193005491</v>
      </c>
      <c r="M30" s="165">
        <f t="shared" si="48"/>
        <v>15.425000000000001</v>
      </c>
      <c r="N30" s="166">
        <f t="shared" si="49"/>
        <v>8.5999999999999993E-2</v>
      </c>
      <c r="O30" s="166">
        <f t="shared" si="50"/>
        <v>40.802</v>
      </c>
      <c r="P30" s="167">
        <f t="shared" si="51"/>
        <v>0.80666666666666664</v>
      </c>
      <c r="Q30" s="168">
        <f t="shared" si="52"/>
        <v>87</v>
      </c>
      <c r="R30" s="169">
        <f t="shared" si="53"/>
        <v>26.874044228085051</v>
      </c>
      <c r="S30" s="141">
        <f t="shared" si="54"/>
        <v>6</v>
      </c>
      <c r="T30" s="141">
        <f t="shared" si="55"/>
        <v>2846</v>
      </c>
      <c r="U30" t="s">
        <v>139</v>
      </c>
      <c r="V30" t="s">
        <v>258</v>
      </c>
      <c r="W30" t="s">
        <v>139</v>
      </c>
      <c r="X30" s="4" t="s">
        <v>258</v>
      </c>
      <c r="Y30" s="4" t="s">
        <v>751</v>
      </c>
      <c r="Z30" s="4" t="s">
        <v>638</v>
      </c>
      <c r="AA30" s="4" t="s">
        <v>49</v>
      </c>
      <c r="AB30" s="4">
        <v>521</v>
      </c>
      <c r="AC30" s="4">
        <v>6975.0709999999999</v>
      </c>
      <c r="AD30" s="4">
        <v>3464.38</v>
      </c>
      <c r="AE30" s="4">
        <v>2.0129999999999999</v>
      </c>
      <c r="AF30" s="4">
        <v>2.2000000000000002</v>
      </c>
      <c r="AG30" s="4">
        <v>15.425000000000001</v>
      </c>
      <c r="AH30" s="4">
        <v>418.21378700000002</v>
      </c>
      <c r="AI30" s="4">
        <v>7.1115830000000004</v>
      </c>
      <c r="AJ30" s="4">
        <v>151.55544800000001</v>
      </c>
      <c r="AK30" s="4">
        <v>1269</v>
      </c>
      <c r="AL30" s="4">
        <v>6</v>
      </c>
      <c r="AM30" s="4">
        <v>2846</v>
      </c>
      <c r="AN30" s="4">
        <v>87</v>
      </c>
      <c r="AO30" s="4">
        <v>16.678242000000001</v>
      </c>
      <c r="AP30" s="4">
        <v>1528.1</v>
      </c>
      <c r="AQ30" s="4">
        <v>48.4</v>
      </c>
      <c r="AR30" s="4">
        <v>58</v>
      </c>
      <c r="AS30" s="4">
        <v>18514</v>
      </c>
      <c r="AT30" s="4">
        <v>8.5999999999999993E-2</v>
      </c>
      <c r="AU30" s="4">
        <v>40.802</v>
      </c>
      <c r="AV30" s="4">
        <v>64804</v>
      </c>
      <c r="AW30" s="4">
        <v>0</v>
      </c>
      <c r="AX30" s="4">
        <v>0.56000000000000005</v>
      </c>
      <c r="AY30">
        <v>0.91499999999999992</v>
      </c>
      <c r="AZ30" t="s">
        <v>71</v>
      </c>
      <c r="BA30" t="s">
        <v>745</v>
      </c>
      <c r="BB30">
        <v>3</v>
      </c>
      <c r="BC30" t="s">
        <v>752</v>
      </c>
      <c r="BD30">
        <v>15</v>
      </c>
      <c r="BE30">
        <v>234012.49399999998</v>
      </c>
      <c r="BF30">
        <v>2.9806404268312273E-2</v>
      </c>
      <c r="BG30">
        <v>2.7272859905505729E-2</v>
      </c>
      <c r="BH30">
        <v>390019.46200000017</v>
      </c>
      <c r="BI30">
        <v>1.78839049831826E-2</v>
      </c>
      <c r="BJ30">
        <v>1.6363773059612077E-2</v>
      </c>
      <c r="BK30">
        <v>1</v>
      </c>
      <c r="BL30" t="s">
        <v>71</v>
      </c>
      <c r="BM30">
        <v>0</v>
      </c>
      <c r="BN30" t="s">
        <v>639</v>
      </c>
    </row>
    <row r="31" spans="1:66">
      <c r="A31" s="139" t="str">
        <f t="shared" si="36"/>
        <v>송도버스</v>
      </c>
      <c r="B31" s="139" t="str">
        <f t="shared" si="37"/>
        <v>8</v>
      </c>
      <c r="C31" s="140" t="str">
        <f t="shared" si="38"/>
        <v>70바2222</v>
      </c>
      <c r="D31" s="115" t="str">
        <f t="shared" si="39"/>
        <v>대형</v>
      </c>
      <c r="E31" s="111" t="str">
        <f t="shared" si="40"/>
        <v>D</v>
      </c>
      <c r="F31" s="160">
        <f t="shared" si="41"/>
        <v>0.83954545454545448</v>
      </c>
      <c r="G31" s="161">
        <f t="shared" si="42"/>
        <v>1.847</v>
      </c>
      <c r="H31" s="162">
        <f t="shared" si="43"/>
        <v>2.2000000000000002</v>
      </c>
      <c r="I31" s="163">
        <f t="shared" si="44"/>
        <v>6730.1189999999997</v>
      </c>
      <c r="J31" s="164">
        <f t="shared" si="45"/>
        <v>1.695431240462807E-2</v>
      </c>
      <c r="K31" s="164">
        <f t="shared" si="46"/>
        <v>0.36217643591301257</v>
      </c>
      <c r="L31" s="164">
        <f t="shared" si="47"/>
        <v>0.22198715951382139</v>
      </c>
      <c r="M31" s="165">
        <f t="shared" si="48"/>
        <v>15.579000000000001</v>
      </c>
      <c r="N31" s="166">
        <f t="shared" si="49"/>
        <v>4.4999999999999998E-2</v>
      </c>
      <c r="O31" s="166">
        <f t="shared" si="50"/>
        <v>37.652000000000001</v>
      </c>
      <c r="P31" s="167">
        <f t="shared" si="51"/>
        <v>3.0000000000000002E-2</v>
      </c>
      <c r="Q31" s="168">
        <f t="shared" si="52"/>
        <v>86</v>
      </c>
      <c r="R31" s="169">
        <f t="shared" si="53"/>
        <v>27.25418032655373</v>
      </c>
      <c r="S31" s="141">
        <f t="shared" si="54"/>
        <v>3</v>
      </c>
      <c r="T31" s="141">
        <f t="shared" si="55"/>
        <v>2534</v>
      </c>
      <c r="U31" t="s">
        <v>139</v>
      </c>
      <c r="V31" t="s">
        <v>258</v>
      </c>
      <c r="W31" t="s">
        <v>139</v>
      </c>
      <c r="X31" s="4" t="s">
        <v>258</v>
      </c>
      <c r="Y31" s="4" t="s">
        <v>753</v>
      </c>
      <c r="Z31" s="4" t="s">
        <v>638</v>
      </c>
      <c r="AA31" s="4" t="s">
        <v>49</v>
      </c>
      <c r="AB31" s="4">
        <v>521</v>
      </c>
      <c r="AC31" s="4">
        <v>6730.1189999999997</v>
      </c>
      <c r="AD31" s="4">
        <v>3644.4670000000001</v>
      </c>
      <c r="AE31" s="4">
        <v>1.847</v>
      </c>
      <c r="AF31" s="4">
        <v>2.2000000000000002</v>
      </c>
      <c r="AG31" s="4">
        <v>15.579000000000001</v>
      </c>
      <c r="AH31" s="4">
        <v>397.731022</v>
      </c>
      <c r="AI31" s="4">
        <v>6.7432559999999997</v>
      </c>
      <c r="AJ31" s="4">
        <v>144.04880399999999</v>
      </c>
      <c r="AK31" s="4">
        <v>1494</v>
      </c>
      <c r="AL31" s="4">
        <v>3</v>
      </c>
      <c r="AM31" s="4">
        <v>2534</v>
      </c>
      <c r="AN31" s="4">
        <v>86</v>
      </c>
      <c r="AO31" s="4">
        <v>16.921282000000001</v>
      </c>
      <c r="AP31" s="4">
        <v>1271.4000000000001</v>
      </c>
      <c r="AQ31" s="4">
        <v>1.8</v>
      </c>
      <c r="AR31" s="4">
        <v>53</v>
      </c>
      <c r="AS31" s="4">
        <v>12135</v>
      </c>
      <c r="AT31" s="4">
        <v>4.4999999999999998E-2</v>
      </c>
      <c r="AU31" s="4">
        <v>37.652000000000001</v>
      </c>
      <c r="AV31" s="4">
        <v>2221</v>
      </c>
      <c r="AW31" s="4">
        <v>0</v>
      </c>
      <c r="AX31" s="4">
        <v>0.51</v>
      </c>
      <c r="AY31">
        <v>0.83954545454545448</v>
      </c>
      <c r="AZ31" t="s">
        <v>70</v>
      </c>
      <c r="BA31" t="s">
        <v>745</v>
      </c>
      <c r="BB31">
        <v>7</v>
      </c>
      <c r="BC31" t="s">
        <v>1334</v>
      </c>
      <c r="BD31">
        <v>13</v>
      </c>
      <c r="BE31">
        <v>234012.49399999998</v>
      </c>
      <c r="BF31">
        <v>2.8759656738669689E-2</v>
      </c>
      <c r="BG31">
        <v>2.4145039089237687E-2</v>
      </c>
      <c r="BH31">
        <v>390019.46200000017</v>
      </c>
      <c r="BI31">
        <v>1.7255854273241361E-2</v>
      </c>
      <c r="BJ31">
        <v>1.4487074019398541E-2</v>
      </c>
      <c r="BK31">
        <v>1</v>
      </c>
      <c r="BL31" t="s">
        <v>72</v>
      </c>
      <c r="BM31">
        <v>-1</v>
      </c>
      <c r="BN31" t="s">
        <v>712</v>
      </c>
    </row>
    <row r="32" spans="1:66">
      <c r="A32" s="139" t="str">
        <f t="shared" si="36"/>
        <v>송도버스</v>
      </c>
      <c r="B32" s="139" t="str">
        <f t="shared" si="37"/>
        <v>8</v>
      </c>
      <c r="C32" s="140" t="str">
        <f t="shared" si="38"/>
        <v>70바2223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0.85772727272727267</v>
      </c>
      <c r="G32" s="161">
        <f t="shared" si="42"/>
        <v>1.887</v>
      </c>
      <c r="H32" s="162">
        <f t="shared" si="43"/>
        <v>2.2000000000000002</v>
      </c>
      <c r="I32" s="163">
        <f t="shared" si="44"/>
        <v>7194.5630000000001</v>
      </c>
      <c r="J32" s="164">
        <f t="shared" si="45"/>
        <v>1.7814677822937906E-2</v>
      </c>
      <c r="K32" s="164">
        <f t="shared" si="46"/>
        <v>0.36590375161963273</v>
      </c>
      <c r="L32" s="164">
        <f t="shared" si="47"/>
        <v>0.12870830375660064</v>
      </c>
      <c r="M32" s="165">
        <f t="shared" si="48"/>
        <v>15.03</v>
      </c>
      <c r="N32" s="166">
        <f t="shared" si="49"/>
        <v>6.9000000000000006E-2</v>
      </c>
      <c r="O32" s="166">
        <f t="shared" si="50"/>
        <v>25.7</v>
      </c>
      <c r="P32" s="167">
        <f t="shared" si="51"/>
        <v>0</v>
      </c>
      <c r="Q32" s="168">
        <f t="shared" si="52"/>
        <v>87</v>
      </c>
      <c r="R32" s="169">
        <f t="shared" si="53"/>
        <v>26.143687844171712</v>
      </c>
      <c r="S32" s="141">
        <f t="shared" si="54"/>
        <v>5</v>
      </c>
      <c r="T32" s="141">
        <f t="shared" si="55"/>
        <v>1849</v>
      </c>
      <c r="U32" t="s">
        <v>139</v>
      </c>
      <c r="V32" t="s">
        <v>258</v>
      </c>
      <c r="W32" t="s">
        <v>139</v>
      </c>
      <c r="X32" s="4" t="s">
        <v>258</v>
      </c>
      <c r="Y32" s="4" t="s">
        <v>755</v>
      </c>
      <c r="Z32" s="4" t="s">
        <v>638</v>
      </c>
      <c r="AA32" s="4" t="s">
        <v>49</v>
      </c>
      <c r="AB32" s="4">
        <v>521</v>
      </c>
      <c r="AC32" s="4">
        <v>7194.5630000000001</v>
      </c>
      <c r="AD32" s="4">
        <v>3813.1120000000001</v>
      </c>
      <c r="AE32" s="4">
        <v>1.887</v>
      </c>
      <c r="AF32" s="4">
        <v>2.2000000000000002</v>
      </c>
      <c r="AG32" s="4">
        <v>15.03</v>
      </c>
      <c r="AH32" s="4">
        <v>446.53796599999998</v>
      </c>
      <c r="AI32" s="4">
        <v>7.9549300000000001</v>
      </c>
      <c r="AJ32" s="4">
        <v>163.389917</v>
      </c>
      <c r="AK32" s="4">
        <v>926</v>
      </c>
      <c r="AL32" s="4">
        <v>5</v>
      </c>
      <c r="AM32" s="4">
        <v>1849</v>
      </c>
      <c r="AN32" s="4">
        <v>87</v>
      </c>
      <c r="AO32" s="4">
        <v>16.111872999999999</v>
      </c>
      <c r="AP32" s="4">
        <v>973.1</v>
      </c>
      <c r="AQ32" s="4">
        <v>0</v>
      </c>
      <c r="AR32" s="4">
        <v>54</v>
      </c>
      <c r="AS32" s="4">
        <v>21745</v>
      </c>
      <c r="AT32" s="4">
        <v>6.9000000000000006E-2</v>
      </c>
      <c r="AU32" s="4">
        <v>25.7</v>
      </c>
      <c r="AV32" s="4">
        <v>63532</v>
      </c>
      <c r="AW32" s="4">
        <v>0</v>
      </c>
      <c r="AX32" s="4">
        <v>0.53</v>
      </c>
      <c r="AY32">
        <v>0.85772727272727267</v>
      </c>
      <c r="AZ32" t="s">
        <v>72</v>
      </c>
      <c r="BA32" t="s">
        <v>745</v>
      </c>
      <c r="BB32">
        <v>11</v>
      </c>
      <c r="BC32" t="s">
        <v>797</v>
      </c>
      <c r="BD32">
        <v>15</v>
      </c>
      <c r="BE32">
        <v>234012.49399999998</v>
      </c>
      <c r="BF32">
        <v>3.0744354188199888E-2</v>
      </c>
      <c r="BG32">
        <v>2.6370271069605992E-2</v>
      </c>
      <c r="BH32">
        <v>390019.46200000017</v>
      </c>
      <c r="BI32">
        <v>1.8446676899420974E-2</v>
      </c>
      <c r="BJ32">
        <v>1.5822217867821533E-2</v>
      </c>
      <c r="BK32">
        <v>1</v>
      </c>
      <c r="BL32" t="s">
        <v>72</v>
      </c>
      <c r="BM32">
        <v>0</v>
      </c>
      <c r="BN32" t="s">
        <v>639</v>
      </c>
    </row>
    <row r="33" spans="1:66">
      <c r="A33" s="139" t="str">
        <f t="shared" si="36"/>
        <v>송도버스</v>
      </c>
      <c r="B33" s="139" t="str">
        <f t="shared" si="37"/>
        <v>8</v>
      </c>
      <c r="C33" s="140" t="str">
        <f t="shared" si="38"/>
        <v>70바2224</v>
      </c>
      <c r="D33" s="115" t="str">
        <f t="shared" si="39"/>
        <v>대형</v>
      </c>
      <c r="E33" s="111" t="str">
        <f t="shared" si="40"/>
        <v>F</v>
      </c>
      <c r="F33" s="160">
        <f t="shared" si="41"/>
        <v>0.78954545454545455</v>
      </c>
      <c r="G33" s="161">
        <f t="shared" si="42"/>
        <v>1.7370000000000001</v>
      </c>
      <c r="H33" s="162">
        <f t="shared" si="43"/>
        <v>2.2000000000000002</v>
      </c>
      <c r="I33" s="163">
        <f t="shared" si="44"/>
        <v>321.98899999999998</v>
      </c>
      <c r="J33" s="164">
        <f t="shared" si="45"/>
        <v>1.398356310145178E-2</v>
      </c>
      <c r="K33" s="164">
        <f t="shared" si="46"/>
        <v>0.32189323390615537</v>
      </c>
      <c r="L33" s="164">
        <f t="shared" si="47"/>
        <v>0.24224430027112728</v>
      </c>
      <c r="M33" s="165">
        <f t="shared" si="48"/>
        <v>15.565</v>
      </c>
      <c r="N33" s="166">
        <f t="shared" si="49"/>
        <v>0</v>
      </c>
      <c r="O33" s="166">
        <f t="shared" si="50"/>
        <v>7.1429999999999998</v>
      </c>
      <c r="P33" s="167">
        <f t="shared" si="51"/>
        <v>0</v>
      </c>
      <c r="Q33" s="168">
        <f t="shared" si="52"/>
        <v>71</v>
      </c>
      <c r="R33" s="169">
        <f t="shared" si="53"/>
        <v>29.021802066711324</v>
      </c>
      <c r="S33" s="141">
        <f t="shared" si="54"/>
        <v>0</v>
      </c>
      <c r="T33" s="141">
        <f t="shared" si="55"/>
        <v>23</v>
      </c>
      <c r="U33" t="s">
        <v>139</v>
      </c>
      <c r="V33" t="s">
        <v>258</v>
      </c>
      <c r="W33" t="s">
        <v>139</v>
      </c>
      <c r="X33" s="4" t="s">
        <v>258</v>
      </c>
      <c r="Y33" s="4" t="s">
        <v>942</v>
      </c>
      <c r="Z33" s="4" t="s">
        <v>638</v>
      </c>
      <c r="AA33" s="4" t="s">
        <v>49</v>
      </c>
      <c r="AB33" s="4">
        <v>521</v>
      </c>
      <c r="AC33" s="4">
        <v>321.98899999999998</v>
      </c>
      <c r="AD33" s="4">
        <v>185.36799999999999</v>
      </c>
      <c r="AE33" s="4">
        <v>1.7370000000000001</v>
      </c>
      <c r="AF33" s="4">
        <v>2.2000000000000002</v>
      </c>
      <c r="AG33" s="4">
        <v>15.565</v>
      </c>
      <c r="AH33" s="4">
        <v>16.705828</v>
      </c>
      <c r="AI33" s="4">
        <v>0.23360700000000001</v>
      </c>
      <c r="AJ33" s="4">
        <v>5.3774930000000003</v>
      </c>
      <c r="AK33" s="4">
        <v>78</v>
      </c>
      <c r="AL33" s="4">
        <v>0</v>
      </c>
      <c r="AM33" s="4">
        <v>23</v>
      </c>
      <c r="AN33" s="4">
        <v>71</v>
      </c>
      <c r="AO33" s="4">
        <v>19.274052000000001</v>
      </c>
      <c r="AP33" s="4">
        <v>137.69999999999999</v>
      </c>
      <c r="AQ33" s="4">
        <v>0</v>
      </c>
      <c r="AR33" s="4">
        <v>2</v>
      </c>
      <c r="AS33" s="4">
        <v>149</v>
      </c>
      <c r="AT33" s="4">
        <v>0</v>
      </c>
      <c r="AU33" s="4">
        <v>7.1429999999999998</v>
      </c>
      <c r="AV33" s="4">
        <v>2356</v>
      </c>
      <c r="AW33" s="4">
        <v>0</v>
      </c>
      <c r="AX33" s="4">
        <v>0.45</v>
      </c>
      <c r="AY33">
        <v>0.78954545454545455</v>
      </c>
      <c r="AZ33" t="s">
        <v>73</v>
      </c>
      <c r="BA33" t="s">
        <v>745</v>
      </c>
      <c r="BB33">
        <v>3</v>
      </c>
      <c r="BC33" t="s">
        <v>1335</v>
      </c>
      <c r="BD33">
        <v>0</v>
      </c>
      <c r="BE33">
        <v>234012.49399999998</v>
      </c>
      <c r="BF33">
        <v>1.3759479013116284E-3</v>
      </c>
      <c r="BG33">
        <v>1.086373411171954E-3</v>
      </c>
      <c r="BH33">
        <v>390019.46200000017</v>
      </c>
      <c r="BI33">
        <v>8.255716223720134E-4</v>
      </c>
      <c r="BJ33">
        <v>6.5182632184553968E-4</v>
      </c>
      <c r="BK33">
        <v>1</v>
      </c>
      <c r="BL33" t="s">
        <v>762</v>
      </c>
      <c r="BM33" t="s">
        <v>763</v>
      </c>
      <c r="BN33" t="s">
        <v>762</v>
      </c>
    </row>
    <row r="34" spans="1:66">
      <c r="A34" s="139" t="str">
        <f t="shared" si="36"/>
        <v>송도버스</v>
      </c>
      <c r="B34" s="139" t="str">
        <f t="shared" si="37"/>
        <v>8</v>
      </c>
      <c r="C34" s="140" t="str">
        <f t="shared" si="38"/>
        <v>70바2232</v>
      </c>
      <c r="D34" s="115" t="str">
        <f t="shared" si="39"/>
        <v>대형</v>
      </c>
      <c r="E34" s="111" t="str">
        <f t="shared" si="40"/>
        <v>D</v>
      </c>
      <c r="F34" s="160">
        <f t="shared" si="41"/>
        <v>0.84956521739130442</v>
      </c>
      <c r="G34" s="161">
        <f t="shared" si="42"/>
        <v>1.954</v>
      </c>
      <c r="H34" s="162">
        <f t="shared" si="43"/>
        <v>2.2999999999999998</v>
      </c>
      <c r="I34" s="163">
        <f t="shared" si="44"/>
        <v>6901.7380000000003</v>
      </c>
      <c r="J34" s="164">
        <f t="shared" si="45"/>
        <v>9.3821613035639101E-3</v>
      </c>
      <c r="K34" s="164">
        <f t="shared" si="46"/>
        <v>0.35620817604478955</v>
      </c>
      <c r="L34" s="164">
        <f t="shared" si="47"/>
        <v>0.22298731131202024</v>
      </c>
      <c r="M34" s="165">
        <f t="shared" si="48"/>
        <v>9.8810000000000002</v>
      </c>
      <c r="N34" s="166">
        <f t="shared" si="49"/>
        <v>2.9000000000000001E-2</v>
      </c>
      <c r="O34" s="166">
        <f t="shared" si="50"/>
        <v>20.748000000000001</v>
      </c>
      <c r="P34" s="167">
        <f t="shared" si="51"/>
        <v>0.33</v>
      </c>
      <c r="Q34" s="168">
        <f t="shared" si="52"/>
        <v>88</v>
      </c>
      <c r="R34" s="169">
        <f t="shared" si="53"/>
        <v>26.185037135620306</v>
      </c>
      <c r="S34" s="141">
        <f t="shared" si="54"/>
        <v>2</v>
      </c>
      <c r="T34" s="141">
        <f t="shared" si="55"/>
        <v>1432</v>
      </c>
      <c r="U34" t="s">
        <v>139</v>
      </c>
      <c r="V34" t="s">
        <v>258</v>
      </c>
      <c r="W34" t="s">
        <v>139</v>
      </c>
      <c r="X34" s="4" t="s">
        <v>258</v>
      </c>
      <c r="Y34" s="4" t="s">
        <v>757</v>
      </c>
      <c r="Z34" s="4" t="s">
        <v>638</v>
      </c>
      <c r="AA34" s="4" t="s">
        <v>49</v>
      </c>
      <c r="AB34" s="4">
        <v>521</v>
      </c>
      <c r="AC34" s="4">
        <v>6901.7380000000003</v>
      </c>
      <c r="AD34" s="4">
        <v>3531.2890000000002</v>
      </c>
      <c r="AE34" s="4">
        <v>1.954</v>
      </c>
      <c r="AF34" s="4">
        <v>2.2999999999999998</v>
      </c>
      <c r="AG34" s="4">
        <v>9.8810000000000002</v>
      </c>
      <c r="AH34" s="4">
        <v>415.46599700000002</v>
      </c>
      <c r="AI34" s="4">
        <v>3.8979689999999998</v>
      </c>
      <c r="AJ34" s="4">
        <v>147.99238500000001</v>
      </c>
      <c r="AK34" s="4">
        <v>1539</v>
      </c>
      <c r="AL34" s="4">
        <v>2</v>
      </c>
      <c r="AM34" s="4">
        <v>1432</v>
      </c>
      <c r="AN34" s="4">
        <v>88</v>
      </c>
      <c r="AO34" s="4">
        <v>16.61204</v>
      </c>
      <c r="AP34" s="4">
        <v>1279</v>
      </c>
      <c r="AQ34" s="4">
        <v>19.8</v>
      </c>
      <c r="AR34" s="4">
        <v>37</v>
      </c>
      <c r="AS34" s="4">
        <v>8501</v>
      </c>
      <c r="AT34" s="4">
        <v>2.9000000000000001E-2</v>
      </c>
      <c r="AU34" s="4">
        <v>20.748000000000001</v>
      </c>
      <c r="AV34" s="4">
        <v>64529</v>
      </c>
      <c r="AW34" s="4">
        <v>0</v>
      </c>
      <c r="AX34" s="4">
        <v>0.42</v>
      </c>
      <c r="AY34">
        <v>0.84956521739130442</v>
      </c>
      <c r="AZ34" t="s">
        <v>70</v>
      </c>
      <c r="BA34" t="s">
        <v>745</v>
      </c>
      <c r="BB34">
        <v>1</v>
      </c>
      <c r="BC34" t="s">
        <v>765</v>
      </c>
      <c r="BD34">
        <v>12</v>
      </c>
      <c r="BE34">
        <v>234012.49399999998</v>
      </c>
      <c r="BF34">
        <v>2.9493032111353852E-2</v>
      </c>
      <c r="BG34">
        <v>2.5056254237211056E-2</v>
      </c>
      <c r="BH34">
        <v>390019.46200000017</v>
      </c>
      <c r="BI34">
        <v>1.7695881032726509E-2</v>
      </c>
      <c r="BJ34">
        <v>1.5033805016498957E-2</v>
      </c>
      <c r="BK34">
        <v>1</v>
      </c>
      <c r="BL34" t="s">
        <v>72</v>
      </c>
      <c r="BM34">
        <v>-1</v>
      </c>
      <c r="BN34" t="s">
        <v>712</v>
      </c>
    </row>
    <row r="35" spans="1:66">
      <c r="A35" s="139" t="str">
        <f t="shared" si="36"/>
        <v>송도버스</v>
      </c>
      <c r="B35" s="139" t="str">
        <f t="shared" si="37"/>
        <v>8</v>
      </c>
      <c r="C35" s="140" t="str">
        <f t="shared" si="38"/>
        <v>70바2234</v>
      </c>
      <c r="D35" s="115" t="str">
        <f t="shared" si="39"/>
        <v>대형</v>
      </c>
      <c r="E35" s="111" t="str">
        <f t="shared" si="40"/>
        <v>C</v>
      </c>
      <c r="F35" s="160">
        <f t="shared" si="41"/>
        <v>0.87545454545454537</v>
      </c>
      <c r="G35" s="161">
        <f t="shared" si="42"/>
        <v>1.9259999999999999</v>
      </c>
      <c r="H35" s="162">
        <f t="shared" si="43"/>
        <v>2.2000000000000002</v>
      </c>
      <c r="I35" s="163">
        <f t="shared" si="44"/>
        <v>6587.7129999999997</v>
      </c>
      <c r="J35" s="164">
        <f t="shared" si="45"/>
        <v>8.9353081771855695E-3</v>
      </c>
      <c r="K35" s="164">
        <f t="shared" si="46"/>
        <v>0.34949238486444167</v>
      </c>
      <c r="L35" s="164">
        <f t="shared" si="47"/>
        <v>0.224964263015101</v>
      </c>
      <c r="M35" s="165">
        <f t="shared" si="48"/>
        <v>13.055999999999999</v>
      </c>
      <c r="N35" s="166">
        <f t="shared" si="49"/>
        <v>0.03</v>
      </c>
      <c r="O35" s="166">
        <f t="shared" si="50"/>
        <v>15.558999999999999</v>
      </c>
      <c r="P35" s="167">
        <f t="shared" si="51"/>
        <v>3.0000000000000002E-2</v>
      </c>
      <c r="Q35" s="168">
        <f t="shared" si="52"/>
        <v>84</v>
      </c>
      <c r="R35" s="169">
        <f t="shared" si="53"/>
        <v>25.752388433832675</v>
      </c>
      <c r="S35" s="141">
        <f t="shared" si="54"/>
        <v>2</v>
      </c>
      <c r="T35" s="141">
        <f t="shared" si="55"/>
        <v>1025</v>
      </c>
      <c r="U35" t="s">
        <v>139</v>
      </c>
      <c r="V35" t="s">
        <v>258</v>
      </c>
      <c r="W35" t="s">
        <v>139</v>
      </c>
      <c r="X35" s="4" t="s">
        <v>258</v>
      </c>
      <c r="Y35" s="4" t="s">
        <v>758</v>
      </c>
      <c r="Z35" s="4" t="s">
        <v>638</v>
      </c>
      <c r="AA35" s="4" t="s">
        <v>49</v>
      </c>
      <c r="AB35" s="4">
        <v>521</v>
      </c>
      <c r="AC35" s="4">
        <v>6587.7129999999997</v>
      </c>
      <c r="AD35" s="4">
        <v>3420.2660000000001</v>
      </c>
      <c r="AE35" s="4">
        <v>1.9259999999999999</v>
      </c>
      <c r="AF35" s="4">
        <v>2.2000000000000002</v>
      </c>
      <c r="AG35" s="4">
        <v>13.055999999999999</v>
      </c>
      <c r="AH35" s="4">
        <v>398.72323699999998</v>
      </c>
      <c r="AI35" s="4">
        <v>3.5627149999999999</v>
      </c>
      <c r="AJ35" s="4">
        <v>139.35073499999999</v>
      </c>
      <c r="AK35" s="4">
        <v>1482</v>
      </c>
      <c r="AL35" s="4">
        <v>2</v>
      </c>
      <c r="AM35" s="4">
        <v>1025</v>
      </c>
      <c r="AN35" s="4">
        <v>84</v>
      </c>
      <c r="AO35" s="4">
        <v>16.522019</v>
      </c>
      <c r="AP35" s="4">
        <v>931.2</v>
      </c>
      <c r="AQ35" s="4">
        <v>1.8</v>
      </c>
      <c r="AR35" s="4">
        <v>43</v>
      </c>
      <c r="AS35" s="4">
        <v>12537</v>
      </c>
      <c r="AT35" s="4">
        <v>0.03</v>
      </c>
      <c r="AU35" s="4">
        <v>15.558999999999999</v>
      </c>
      <c r="AV35" s="4">
        <v>59593</v>
      </c>
      <c r="AW35" s="4">
        <v>0</v>
      </c>
      <c r="AX35" s="4">
        <v>0.5</v>
      </c>
      <c r="AY35">
        <v>0.87545454545454537</v>
      </c>
      <c r="AZ35" t="s">
        <v>72</v>
      </c>
      <c r="BA35" t="s">
        <v>745</v>
      </c>
      <c r="BB35">
        <v>5</v>
      </c>
      <c r="BC35" t="s">
        <v>803</v>
      </c>
      <c r="BD35">
        <v>10</v>
      </c>
      <c r="BE35">
        <v>234012.49399999998</v>
      </c>
      <c r="BF35">
        <v>2.8151116580980504E-2</v>
      </c>
      <c r="BG35">
        <v>2.4645022970440203E-2</v>
      </c>
      <c r="BH35">
        <v>390019.46200000017</v>
      </c>
      <c r="BI35">
        <v>1.6890728904189908E-2</v>
      </c>
      <c r="BJ35">
        <v>1.4787065395213527E-2</v>
      </c>
      <c r="BK35">
        <v>1</v>
      </c>
      <c r="BL35" t="s">
        <v>71</v>
      </c>
      <c r="BM35">
        <v>-1</v>
      </c>
      <c r="BN35" t="s">
        <v>712</v>
      </c>
    </row>
    <row r="36" spans="1:66">
      <c r="A36" s="139" t="str">
        <f t="shared" si="36"/>
        <v>송도버스</v>
      </c>
      <c r="B36" s="139" t="str">
        <f t="shared" si="37"/>
        <v>8</v>
      </c>
      <c r="C36" s="140" t="str">
        <f t="shared" si="38"/>
        <v>70바2235</v>
      </c>
      <c r="D36" s="115" t="str">
        <f t="shared" si="39"/>
        <v>대형</v>
      </c>
      <c r="E36" s="111" t="str">
        <f t="shared" si="40"/>
        <v>C</v>
      </c>
      <c r="F36" s="160">
        <f t="shared" si="41"/>
        <v>0.85636363636363622</v>
      </c>
      <c r="G36" s="161">
        <f t="shared" si="42"/>
        <v>1.8839999999999999</v>
      </c>
      <c r="H36" s="162">
        <f t="shared" si="43"/>
        <v>2.2000000000000002</v>
      </c>
      <c r="I36" s="163">
        <f t="shared" si="44"/>
        <v>6579.4690000000001</v>
      </c>
      <c r="J36" s="164">
        <f t="shared" si="45"/>
        <v>2.1037494412215706E-2</v>
      </c>
      <c r="K36" s="164">
        <f t="shared" si="46"/>
        <v>0.3645527172605702</v>
      </c>
      <c r="L36" s="164">
        <f t="shared" si="47"/>
        <v>0.21095927346112581</v>
      </c>
      <c r="M36" s="165">
        <f t="shared" si="48"/>
        <v>13.029</v>
      </c>
      <c r="N36" s="166">
        <f t="shared" si="49"/>
        <v>6.0999999999999999E-2</v>
      </c>
      <c r="O36" s="166">
        <f t="shared" si="50"/>
        <v>32.86</v>
      </c>
      <c r="P36" s="167">
        <f t="shared" si="51"/>
        <v>8.1666666666666679E-2</v>
      </c>
      <c r="Q36" s="168">
        <f t="shared" si="52"/>
        <v>86</v>
      </c>
      <c r="R36" s="169">
        <f t="shared" si="53"/>
        <v>26.764630571142376</v>
      </c>
      <c r="S36" s="141">
        <f t="shared" si="54"/>
        <v>4</v>
      </c>
      <c r="T36" s="141">
        <f t="shared" si="55"/>
        <v>2162</v>
      </c>
      <c r="U36" t="s">
        <v>139</v>
      </c>
      <c r="V36" t="s">
        <v>258</v>
      </c>
      <c r="W36" t="s">
        <v>139</v>
      </c>
      <c r="X36" s="4" t="s">
        <v>258</v>
      </c>
      <c r="Y36" s="4" t="s">
        <v>759</v>
      </c>
      <c r="Z36" s="4" t="s">
        <v>638</v>
      </c>
      <c r="AA36" s="4" t="s">
        <v>49</v>
      </c>
      <c r="AB36" s="4">
        <v>521</v>
      </c>
      <c r="AC36" s="4">
        <v>6579.4690000000001</v>
      </c>
      <c r="AD36" s="4">
        <v>3492.0070000000001</v>
      </c>
      <c r="AE36" s="4">
        <v>1.8839999999999999</v>
      </c>
      <c r="AF36" s="4">
        <v>2.2000000000000002</v>
      </c>
      <c r="AG36" s="4">
        <v>13.029</v>
      </c>
      <c r="AH36" s="4">
        <v>400.10268500000001</v>
      </c>
      <c r="AI36" s="4">
        <v>8.4171580000000006</v>
      </c>
      <c r="AJ36" s="4">
        <v>145.858521</v>
      </c>
      <c r="AK36" s="4">
        <v>1388</v>
      </c>
      <c r="AL36" s="4">
        <v>4</v>
      </c>
      <c r="AM36" s="4">
        <v>2162</v>
      </c>
      <c r="AN36" s="4">
        <v>86</v>
      </c>
      <c r="AO36" s="4">
        <v>16.444451000000001</v>
      </c>
      <c r="AP36" s="4">
        <v>995.5</v>
      </c>
      <c r="AQ36" s="4">
        <v>4.9000000000000004</v>
      </c>
      <c r="AR36" s="4">
        <v>60</v>
      </c>
      <c r="AS36" s="4">
        <v>19391</v>
      </c>
      <c r="AT36" s="4">
        <v>6.0999999999999999E-2</v>
      </c>
      <c r="AU36" s="4">
        <v>32.86</v>
      </c>
      <c r="AV36" s="4">
        <v>59362</v>
      </c>
      <c r="AW36" s="4">
        <v>0</v>
      </c>
      <c r="AX36" s="4">
        <v>0.47</v>
      </c>
      <c r="AY36">
        <v>0.85636363636363622</v>
      </c>
      <c r="AZ36" t="s">
        <v>72</v>
      </c>
      <c r="BA36" t="s">
        <v>745</v>
      </c>
      <c r="BB36">
        <v>12</v>
      </c>
      <c r="BC36" t="s">
        <v>785</v>
      </c>
      <c r="BD36">
        <v>11</v>
      </c>
      <c r="BE36">
        <v>234012.49399999998</v>
      </c>
      <c r="BF36">
        <v>2.8115887692731486E-2</v>
      </c>
      <c r="BG36">
        <v>2.4077423824139139E-2</v>
      </c>
      <c r="BH36">
        <v>390019.46200000017</v>
      </c>
      <c r="BI36">
        <v>1.6869591497462241E-2</v>
      </c>
      <c r="BJ36">
        <v>1.4446504718735844E-2</v>
      </c>
      <c r="BK36">
        <v>1</v>
      </c>
      <c r="BL36" t="s">
        <v>72</v>
      </c>
      <c r="BM36">
        <v>0</v>
      </c>
      <c r="BN36" t="s">
        <v>639</v>
      </c>
    </row>
    <row r="37" spans="1:66">
      <c r="A37" s="139" t="str">
        <f t="shared" si="36"/>
        <v>송도버스</v>
      </c>
      <c r="B37" s="139" t="str">
        <f t="shared" si="37"/>
        <v>8</v>
      </c>
      <c r="C37" s="140" t="str">
        <f t="shared" si="38"/>
        <v>70바2238</v>
      </c>
      <c r="D37" s="115" t="str">
        <f t="shared" si="39"/>
        <v>대형</v>
      </c>
      <c r="E37" s="111" t="str">
        <f t="shared" si="40"/>
        <v>C</v>
      </c>
      <c r="F37" s="160">
        <f t="shared" si="41"/>
        <v>0.85090909090909084</v>
      </c>
      <c r="G37" s="161">
        <f t="shared" si="42"/>
        <v>1.8720000000000001</v>
      </c>
      <c r="H37" s="162">
        <f t="shared" si="43"/>
        <v>2.2000000000000002</v>
      </c>
      <c r="I37" s="163">
        <f t="shared" si="44"/>
        <v>6260.4480000000003</v>
      </c>
      <c r="J37" s="164">
        <f t="shared" si="45"/>
        <v>9.8789478734774162E-3</v>
      </c>
      <c r="K37" s="164">
        <f t="shared" si="46"/>
        <v>0.36675402111469629</v>
      </c>
      <c r="L37" s="164">
        <f t="shared" si="47"/>
        <v>0.2399189323192206</v>
      </c>
      <c r="M37" s="165">
        <f t="shared" si="48"/>
        <v>13.321999999999999</v>
      </c>
      <c r="N37" s="166">
        <f t="shared" si="49"/>
        <v>9.6000000000000002E-2</v>
      </c>
      <c r="O37" s="166">
        <f t="shared" si="50"/>
        <v>12.731</v>
      </c>
      <c r="P37" s="167">
        <f t="shared" si="51"/>
        <v>0.8</v>
      </c>
      <c r="Q37" s="168">
        <f t="shared" si="52"/>
        <v>89</v>
      </c>
      <c r="R37" s="169">
        <f t="shared" si="53"/>
        <v>26.414395791024631</v>
      </c>
      <c r="S37" s="141">
        <f t="shared" si="54"/>
        <v>6</v>
      </c>
      <c r="T37" s="141">
        <f t="shared" si="55"/>
        <v>797</v>
      </c>
      <c r="U37" t="s">
        <v>139</v>
      </c>
      <c r="V37" t="s">
        <v>258</v>
      </c>
      <c r="W37" t="s">
        <v>139</v>
      </c>
      <c r="X37" s="4" t="s">
        <v>258</v>
      </c>
      <c r="Y37" s="4" t="s">
        <v>761</v>
      </c>
      <c r="Z37" s="4" t="s">
        <v>638</v>
      </c>
      <c r="AA37" s="4" t="s">
        <v>49</v>
      </c>
      <c r="AB37" s="4">
        <v>521</v>
      </c>
      <c r="AC37" s="4">
        <v>6260.4480000000003</v>
      </c>
      <c r="AD37" s="4">
        <v>3344.6640000000002</v>
      </c>
      <c r="AE37" s="4">
        <v>1.8720000000000001</v>
      </c>
      <c r="AF37" s="4">
        <v>2.2000000000000002</v>
      </c>
      <c r="AG37" s="4">
        <v>13.321999999999999</v>
      </c>
      <c r="AH37" s="4">
        <v>380.207695</v>
      </c>
      <c r="AI37" s="4">
        <v>3.7560519999999999</v>
      </c>
      <c r="AJ37" s="4">
        <v>139.442701</v>
      </c>
      <c r="AK37" s="4">
        <v>1502</v>
      </c>
      <c r="AL37" s="4">
        <v>6</v>
      </c>
      <c r="AM37" s="4">
        <v>797</v>
      </c>
      <c r="AN37" s="4">
        <v>89</v>
      </c>
      <c r="AO37" s="4">
        <v>16.465862999999999</v>
      </c>
      <c r="AP37" s="4">
        <v>870.5</v>
      </c>
      <c r="AQ37" s="4">
        <v>48</v>
      </c>
      <c r="AR37" s="4">
        <v>58</v>
      </c>
      <c r="AS37" s="4">
        <v>17417</v>
      </c>
      <c r="AT37" s="4">
        <v>9.6000000000000002E-2</v>
      </c>
      <c r="AU37" s="4">
        <v>12.731</v>
      </c>
      <c r="AV37" s="4">
        <v>55617</v>
      </c>
      <c r="AW37" s="4">
        <v>0</v>
      </c>
      <c r="AX37" s="4">
        <v>0.48</v>
      </c>
      <c r="AY37">
        <v>0.85090909090909084</v>
      </c>
      <c r="AZ37" t="s">
        <v>72</v>
      </c>
      <c r="BA37" t="s">
        <v>745</v>
      </c>
      <c r="BB37">
        <v>14</v>
      </c>
      <c r="BC37" t="s">
        <v>754</v>
      </c>
      <c r="BD37">
        <v>9</v>
      </c>
      <c r="BE37">
        <v>234012.49399999998</v>
      </c>
      <c r="BF37">
        <v>2.6752622874913683E-2</v>
      </c>
      <c r="BG37">
        <v>2.276405000992655E-2</v>
      </c>
      <c r="BH37">
        <v>390019.46200000017</v>
      </c>
      <c r="BI37">
        <v>1.6051629751748127E-2</v>
      </c>
      <c r="BJ37">
        <v>1.3658477679669314E-2</v>
      </c>
      <c r="BK37">
        <v>1</v>
      </c>
      <c r="BL37" t="s">
        <v>72</v>
      </c>
      <c r="BM37">
        <v>0</v>
      </c>
      <c r="BN37" t="s">
        <v>639</v>
      </c>
    </row>
    <row r="38" spans="1:66">
      <c r="A38" s="139" t="str">
        <f t="shared" si="36"/>
        <v>송도버스</v>
      </c>
      <c r="B38" s="139" t="str">
        <f t="shared" si="37"/>
        <v>8</v>
      </c>
      <c r="C38" s="140" t="str">
        <f t="shared" si="38"/>
        <v>70바2240</v>
      </c>
      <c r="D38" s="115" t="str">
        <f t="shared" si="39"/>
        <v>대형</v>
      </c>
      <c r="E38" s="111" t="str">
        <f t="shared" si="40"/>
        <v>F</v>
      </c>
      <c r="F38" s="160">
        <f t="shared" si="41"/>
        <v>0.79318181818181821</v>
      </c>
      <c r="G38" s="161">
        <f t="shared" si="42"/>
        <v>1.7450000000000001</v>
      </c>
      <c r="H38" s="162">
        <f t="shared" si="43"/>
        <v>2.2000000000000002</v>
      </c>
      <c r="I38" s="163">
        <f t="shared" si="44"/>
        <v>2698.6390000000001</v>
      </c>
      <c r="J38" s="164">
        <f t="shared" si="45"/>
        <v>1.3286861406079088E-2</v>
      </c>
      <c r="K38" s="164">
        <f t="shared" si="46"/>
        <v>0.34898105869162777</v>
      </c>
      <c r="L38" s="164">
        <f t="shared" si="47"/>
        <v>0.24271493890068288</v>
      </c>
      <c r="M38" s="165">
        <f t="shared" si="48"/>
        <v>12.38</v>
      </c>
      <c r="N38" s="166">
        <f t="shared" si="49"/>
        <v>3.706</v>
      </c>
      <c r="O38" s="166">
        <f t="shared" si="50"/>
        <v>15.933999999999999</v>
      </c>
      <c r="P38" s="167">
        <f t="shared" si="51"/>
        <v>0.43</v>
      </c>
      <c r="Q38" s="168">
        <f t="shared" si="52"/>
        <v>88</v>
      </c>
      <c r="R38" s="169">
        <f t="shared" si="53"/>
        <v>25.621808114153463</v>
      </c>
      <c r="S38" s="141">
        <f t="shared" si="54"/>
        <v>100</v>
      </c>
      <c r="T38" s="141">
        <f t="shared" si="55"/>
        <v>430</v>
      </c>
      <c r="U38" t="s">
        <v>139</v>
      </c>
      <c r="V38" t="s">
        <v>258</v>
      </c>
      <c r="W38" t="s">
        <v>139</v>
      </c>
      <c r="X38" s="4" t="s">
        <v>258</v>
      </c>
      <c r="Y38" s="4" t="s">
        <v>764</v>
      </c>
      <c r="Z38" s="4" t="s">
        <v>638</v>
      </c>
      <c r="AA38" s="4" t="s">
        <v>49</v>
      </c>
      <c r="AB38" s="4">
        <v>521</v>
      </c>
      <c r="AC38" s="4">
        <v>2698.6390000000001</v>
      </c>
      <c r="AD38" s="4">
        <v>1546.327</v>
      </c>
      <c r="AE38" s="4">
        <v>1.7450000000000001</v>
      </c>
      <c r="AF38" s="4">
        <v>2.2000000000000002</v>
      </c>
      <c r="AG38" s="4">
        <v>12.38</v>
      </c>
      <c r="AH38" s="4">
        <v>165.15691200000001</v>
      </c>
      <c r="AI38" s="4">
        <v>2.1944170000000001</v>
      </c>
      <c r="AJ38" s="4">
        <v>57.636634000000001</v>
      </c>
      <c r="AK38" s="4">
        <v>655</v>
      </c>
      <c r="AL38" s="4">
        <v>100</v>
      </c>
      <c r="AM38" s="4">
        <v>430</v>
      </c>
      <c r="AN38" s="4">
        <v>88</v>
      </c>
      <c r="AO38" s="4">
        <v>16.339848</v>
      </c>
      <c r="AP38" s="4">
        <v>705.5</v>
      </c>
      <c r="AQ38" s="4">
        <v>25.8</v>
      </c>
      <c r="AR38" s="4">
        <v>32</v>
      </c>
      <c r="AS38" s="4">
        <v>9260</v>
      </c>
      <c r="AT38" s="4">
        <v>3.706</v>
      </c>
      <c r="AU38" s="4">
        <v>15.933999999999999</v>
      </c>
      <c r="AV38" s="4">
        <v>24299</v>
      </c>
      <c r="AW38" s="4">
        <v>0</v>
      </c>
      <c r="AX38" s="4">
        <v>0.44</v>
      </c>
      <c r="AY38">
        <v>0.79318181818181821</v>
      </c>
      <c r="AZ38" t="s">
        <v>73</v>
      </c>
      <c r="BA38" t="s">
        <v>745</v>
      </c>
      <c r="BB38">
        <v>1</v>
      </c>
      <c r="BC38" t="s">
        <v>805</v>
      </c>
      <c r="BD38">
        <v>5</v>
      </c>
      <c r="BE38">
        <v>234012.49399999998</v>
      </c>
      <c r="BF38">
        <v>1.1532029567617874E-2</v>
      </c>
      <c r="BG38">
        <v>9.1469961797696325E-3</v>
      </c>
      <c r="BH38">
        <v>390019.46200000017</v>
      </c>
      <c r="BI38">
        <v>6.9192418915751414E-3</v>
      </c>
      <c r="BJ38">
        <v>5.4882168639993735E-3</v>
      </c>
      <c r="BK38">
        <v>1</v>
      </c>
      <c r="BL38" t="s">
        <v>70</v>
      </c>
      <c r="BM38">
        <v>-1</v>
      </c>
      <c r="BN38" t="s">
        <v>712</v>
      </c>
    </row>
    <row r="39" spans="1:66">
      <c r="A39" s="139" t="str">
        <f t="shared" si="36"/>
        <v>송도버스</v>
      </c>
      <c r="B39" s="139" t="str">
        <f t="shared" si="37"/>
        <v>8</v>
      </c>
      <c r="C39" s="140" t="str">
        <f t="shared" si="38"/>
        <v>70바2241</v>
      </c>
      <c r="D39" s="115" t="str">
        <f t="shared" si="39"/>
        <v>대형</v>
      </c>
      <c r="E39" s="111" t="str">
        <f t="shared" si="40"/>
        <v>C</v>
      </c>
      <c r="F39" s="160">
        <f t="shared" si="41"/>
        <v>0.86227272727272719</v>
      </c>
      <c r="G39" s="161">
        <f t="shared" si="42"/>
        <v>1.897</v>
      </c>
      <c r="H39" s="162">
        <f t="shared" si="43"/>
        <v>2.2000000000000002</v>
      </c>
      <c r="I39" s="163">
        <f t="shared" si="44"/>
        <v>6893.5749999999998</v>
      </c>
      <c r="J39" s="164">
        <f t="shared" si="45"/>
        <v>1.7089609738024036E-2</v>
      </c>
      <c r="K39" s="164">
        <f t="shared" si="46"/>
        <v>0.36936036366144975</v>
      </c>
      <c r="L39" s="164">
        <f t="shared" si="47"/>
        <v>0.2547299478137251</v>
      </c>
      <c r="M39" s="165">
        <f t="shared" si="48"/>
        <v>12.513</v>
      </c>
      <c r="N39" s="166">
        <f t="shared" si="49"/>
        <v>2.9000000000000001E-2</v>
      </c>
      <c r="O39" s="166">
        <f t="shared" si="50"/>
        <v>16.436</v>
      </c>
      <c r="P39" s="167">
        <f t="shared" si="51"/>
        <v>0</v>
      </c>
      <c r="Q39" s="168">
        <f t="shared" si="52"/>
        <v>78</v>
      </c>
      <c r="R39" s="169">
        <f t="shared" si="53"/>
        <v>26.817501838331708</v>
      </c>
      <c r="S39" s="141">
        <f t="shared" si="54"/>
        <v>2</v>
      </c>
      <c r="T39" s="141">
        <f t="shared" si="55"/>
        <v>1133</v>
      </c>
      <c r="U39" t="s">
        <v>139</v>
      </c>
      <c r="V39" t="s">
        <v>258</v>
      </c>
      <c r="W39" t="s">
        <v>139</v>
      </c>
      <c r="X39" s="4" t="s">
        <v>258</v>
      </c>
      <c r="Y39" s="4" t="s">
        <v>766</v>
      </c>
      <c r="Z39" s="4" t="s">
        <v>638</v>
      </c>
      <c r="AA39" s="4" t="s">
        <v>49</v>
      </c>
      <c r="AB39" s="4">
        <v>521</v>
      </c>
      <c r="AC39" s="4">
        <v>6893.5749999999998</v>
      </c>
      <c r="AD39" s="4">
        <v>3634.3510000000001</v>
      </c>
      <c r="AE39" s="4">
        <v>1.897</v>
      </c>
      <c r="AF39" s="4">
        <v>2.2000000000000002</v>
      </c>
      <c r="AG39" s="4">
        <v>12.513</v>
      </c>
      <c r="AH39" s="4">
        <v>418.96351700000002</v>
      </c>
      <c r="AI39" s="4">
        <v>7.159923</v>
      </c>
      <c r="AJ39" s="4">
        <v>154.74851699999999</v>
      </c>
      <c r="AK39" s="4">
        <v>1756</v>
      </c>
      <c r="AL39" s="4">
        <v>2</v>
      </c>
      <c r="AM39" s="4">
        <v>1133</v>
      </c>
      <c r="AN39" s="4">
        <v>78</v>
      </c>
      <c r="AO39" s="4">
        <v>16.453878</v>
      </c>
      <c r="AP39" s="4">
        <v>929.8</v>
      </c>
      <c r="AQ39" s="4">
        <v>0</v>
      </c>
      <c r="AR39" s="4">
        <v>63</v>
      </c>
      <c r="AS39" s="4">
        <v>23465</v>
      </c>
      <c r="AT39" s="4">
        <v>2.9000000000000001E-2</v>
      </c>
      <c r="AU39" s="4">
        <v>16.436</v>
      </c>
      <c r="AV39" s="4">
        <v>58104</v>
      </c>
      <c r="AW39" s="4">
        <v>0</v>
      </c>
      <c r="AX39" s="4">
        <v>0.46</v>
      </c>
      <c r="AY39">
        <v>0.86227272727272719</v>
      </c>
      <c r="AZ39" t="s">
        <v>72</v>
      </c>
      <c r="BA39" t="s">
        <v>745</v>
      </c>
      <c r="BB39">
        <v>9</v>
      </c>
      <c r="BC39" t="s">
        <v>769</v>
      </c>
      <c r="BD39">
        <v>11</v>
      </c>
      <c r="BE39">
        <v>234012.49399999998</v>
      </c>
      <c r="BF39">
        <v>2.9458149358469726E-2</v>
      </c>
      <c r="BG39">
        <v>2.5400958787735028E-2</v>
      </c>
      <c r="BH39">
        <v>390019.46200000017</v>
      </c>
      <c r="BI39">
        <v>1.7674951307942669E-2</v>
      </c>
      <c r="BJ39">
        <v>1.5240628468712382E-2</v>
      </c>
      <c r="BK39">
        <v>1</v>
      </c>
      <c r="BL39" t="s">
        <v>71</v>
      </c>
      <c r="BM39">
        <v>-1</v>
      </c>
      <c r="BN39" t="s">
        <v>712</v>
      </c>
    </row>
    <row r="40" spans="1:66">
      <c r="A40" s="139" t="str">
        <f t="shared" si="36"/>
        <v>송도버스</v>
      </c>
      <c r="B40" s="139" t="str">
        <f t="shared" si="37"/>
        <v>8</v>
      </c>
      <c r="C40" s="140" t="str">
        <f t="shared" si="38"/>
        <v>70바2242</v>
      </c>
      <c r="D40" s="115" t="str">
        <f t="shared" si="39"/>
        <v>대형</v>
      </c>
      <c r="E40" s="111" t="str">
        <f t="shared" si="40"/>
        <v>D</v>
      </c>
      <c r="F40" s="160">
        <f t="shared" si="41"/>
        <v>0.82681818181818167</v>
      </c>
      <c r="G40" s="161">
        <f t="shared" si="42"/>
        <v>1.819</v>
      </c>
      <c r="H40" s="162">
        <f t="shared" si="43"/>
        <v>2.2000000000000002</v>
      </c>
      <c r="I40" s="163">
        <f t="shared" si="44"/>
        <v>5714.143</v>
      </c>
      <c r="J40" s="164">
        <f t="shared" si="45"/>
        <v>2.7160602440806147E-2</v>
      </c>
      <c r="K40" s="164">
        <f t="shared" si="46"/>
        <v>0.34181056722838071</v>
      </c>
      <c r="L40" s="164">
        <f t="shared" si="47"/>
        <v>0.13317832612869507</v>
      </c>
      <c r="M40" s="165">
        <f t="shared" si="48"/>
        <v>11.186</v>
      </c>
      <c r="N40" s="166">
        <f t="shared" si="49"/>
        <v>0.26300000000000001</v>
      </c>
      <c r="O40" s="166">
        <f t="shared" si="50"/>
        <v>15.803000000000001</v>
      </c>
      <c r="P40" s="167">
        <f t="shared" si="51"/>
        <v>1.145</v>
      </c>
      <c r="Q40" s="168">
        <f t="shared" si="52"/>
        <v>88</v>
      </c>
      <c r="R40" s="169">
        <f t="shared" si="53"/>
        <v>26.259373842564575</v>
      </c>
      <c r="S40" s="141">
        <f t="shared" si="54"/>
        <v>15</v>
      </c>
      <c r="T40" s="141">
        <f t="shared" si="55"/>
        <v>903</v>
      </c>
      <c r="U40" t="s">
        <v>139</v>
      </c>
      <c r="V40" t="s">
        <v>258</v>
      </c>
      <c r="W40" t="s">
        <v>139</v>
      </c>
      <c r="X40" s="4" t="s">
        <v>258</v>
      </c>
      <c r="Y40" s="4" t="s">
        <v>767</v>
      </c>
      <c r="Z40" s="4" t="s">
        <v>638</v>
      </c>
      <c r="AA40" s="4" t="s">
        <v>49</v>
      </c>
      <c r="AB40" s="4">
        <v>521</v>
      </c>
      <c r="AC40" s="4">
        <v>5714.143</v>
      </c>
      <c r="AD40" s="4">
        <v>3140.8470000000002</v>
      </c>
      <c r="AE40" s="4">
        <v>1.819</v>
      </c>
      <c r="AF40" s="4">
        <v>2.2000000000000002</v>
      </c>
      <c r="AG40" s="4">
        <v>11.186</v>
      </c>
      <c r="AH40" s="4">
        <v>344.839921</v>
      </c>
      <c r="AI40" s="4">
        <v>9.3660599999999992</v>
      </c>
      <c r="AJ40" s="4">
        <v>117.869929</v>
      </c>
      <c r="AK40" s="4">
        <v>761</v>
      </c>
      <c r="AL40" s="4">
        <v>15</v>
      </c>
      <c r="AM40" s="4">
        <v>903</v>
      </c>
      <c r="AN40" s="4">
        <v>88</v>
      </c>
      <c r="AO40" s="4">
        <v>16.570421</v>
      </c>
      <c r="AP40" s="4">
        <v>1165.5</v>
      </c>
      <c r="AQ40" s="4">
        <v>68.7</v>
      </c>
      <c r="AR40" s="4">
        <v>54</v>
      </c>
      <c r="AS40" s="4">
        <v>19622</v>
      </c>
      <c r="AT40" s="4">
        <v>0.26300000000000001</v>
      </c>
      <c r="AU40" s="4">
        <v>15.803000000000001</v>
      </c>
      <c r="AV40" s="4">
        <v>44163</v>
      </c>
      <c r="AW40" s="4">
        <v>0</v>
      </c>
      <c r="AX40" s="4">
        <v>0.42</v>
      </c>
      <c r="AY40">
        <v>0.82681818181818167</v>
      </c>
      <c r="AZ40" t="s">
        <v>70</v>
      </c>
      <c r="BA40" t="s">
        <v>745</v>
      </c>
      <c r="BB40">
        <v>10</v>
      </c>
      <c r="BC40" t="s">
        <v>1336</v>
      </c>
      <c r="BD40">
        <v>4</v>
      </c>
      <c r="BE40">
        <v>234012.49399999998</v>
      </c>
      <c r="BF40">
        <v>2.4418110769760869E-2</v>
      </c>
      <c r="BG40">
        <v>2.0189337950088641E-2</v>
      </c>
      <c r="BH40">
        <v>390019.46200000017</v>
      </c>
      <c r="BI40">
        <v>1.4650917599594037E-2</v>
      </c>
      <c r="BJ40">
        <v>1.211364505166434E-2</v>
      </c>
      <c r="BK40">
        <v>1</v>
      </c>
      <c r="BL40" t="s">
        <v>72</v>
      </c>
      <c r="BM40">
        <v>-1</v>
      </c>
      <c r="BN40" t="s">
        <v>712</v>
      </c>
    </row>
    <row r="41" spans="1:66">
      <c r="A41" s="139" t="str">
        <f t="shared" si="36"/>
        <v>송도버스</v>
      </c>
      <c r="B41" s="139" t="str">
        <f t="shared" si="37"/>
        <v>8</v>
      </c>
      <c r="C41" s="140" t="str">
        <f t="shared" si="38"/>
        <v>70바2246</v>
      </c>
      <c r="D41" s="115" t="str">
        <f t="shared" si="39"/>
        <v>대형</v>
      </c>
      <c r="E41" s="111" t="str">
        <f t="shared" si="40"/>
        <v>C</v>
      </c>
      <c r="F41" s="160">
        <f t="shared" si="41"/>
        <v>0.85590909090909084</v>
      </c>
      <c r="G41" s="161">
        <f t="shared" si="42"/>
        <v>1.883</v>
      </c>
      <c r="H41" s="162">
        <f t="shared" si="43"/>
        <v>2.2000000000000002</v>
      </c>
      <c r="I41" s="163">
        <f t="shared" si="44"/>
        <v>6711.74</v>
      </c>
      <c r="J41" s="164">
        <f t="shared" si="45"/>
        <v>1.9754649464475488E-2</v>
      </c>
      <c r="K41" s="164">
        <f t="shared" si="46"/>
        <v>0.36656848290157035</v>
      </c>
      <c r="L41" s="164">
        <f t="shared" si="47"/>
        <v>0.21469842395563596</v>
      </c>
      <c r="M41" s="165">
        <f t="shared" si="48"/>
        <v>12.831</v>
      </c>
      <c r="N41" s="166">
        <f t="shared" si="49"/>
        <v>0</v>
      </c>
      <c r="O41" s="166">
        <f t="shared" si="50"/>
        <v>24.331</v>
      </c>
      <c r="P41" s="167">
        <f t="shared" si="51"/>
        <v>0.36000000000000004</v>
      </c>
      <c r="Q41" s="168">
        <f t="shared" si="52"/>
        <v>87</v>
      </c>
      <c r="R41" s="169">
        <f t="shared" si="53"/>
        <v>27.055036170824312</v>
      </c>
      <c r="S41" s="141">
        <f t="shared" si="54"/>
        <v>0</v>
      </c>
      <c r="T41" s="141">
        <f t="shared" si="55"/>
        <v>1633</v>
      </c>
      <c r="U41" t="s">
        <v>139</v>
      </c>
      <c r="V41" t="s">
        <v>258</v>
      </c>
      <c r="W41" t="s">
        <v>139</v>
      </c>
      <c r="X41" s="4" t="s">
        <v>258</v>
      </c>
      <c r="Y41" s="4" t="s">
        <v>768</v>
      </c>
      <c r="Z41" s="4" t="s">
        <v>638</v>
      </c>
      <c r="AA41" s="4" t="s">
        <v>49</v>
      </c>
      <c r="AB41" s="4">
        <v>521</v>
      </c>
      <c r="AC41" s="4">
        <v>6711.74</v>
      </c>
      <c r="AD41" s="4">
        <v>3564.502</v>
      </c>
      <c r="AE41" s="4">
        <v>1.883</v>
      </c>
      <c r="AF41" s="4">
        <v>2.2000000000000002</v>
      </c>
      <c r="AG41" s="4">
        <v>12.831</v>
      </c>
      <c r="AH41" s="4">
        <v>404.24741599999999</v>
      </c>
      <c r="AI41" s="4">
        <v>7.9857659999999999</v>
      </c>
      <c r="AJ41" s="4">
        <v>148.18436199999999</v>
      </c>
      <c r="AK41" s="4">
        <v>1441</v>
      </c>
      <c r="AL41" s="4">
        <v>0</v>
      </c>
      <c r="AM41" s="4">
        <v>1633</v>
      </c>
      <c r="AN41" s="4">
        <v>87</v>
      </c>
      <c r="AO41" s="4">
        <v>16.603048999999999</v>
      </c>
      <c r="AP41" s="4">
        <v>1297.2</v>
      </c>
      <c r="AQ41" s="4">
        <v>21.6</v>
      </c>
      <c r="AR41" s="4">
        <v>68</v>
      </c>
      <c r="AS41" s="4">
        <v>22917</v>
      </c>
      <c r="AT41" s="4">
        <v>0</v>
      </c>
      <c r="AU41" s="4">
        <v>24.331</v>
      </c>
      <c r="AV41" s="4">
        <v>58539</v>
      </c>
      <c r="AW41" s="4">
        <v>0</v>
      </c>
      <c r="AX41" s="4">
        <v>0.46</v>
      </c>
      <c r="AY41">
        <v>0.85590909090909084</v>
      </c>
      <c r="AZ41" t="s">
        <v>72</v>
      </c>
      <c r="BA41" t="s">
        <v>745</v>
      </c>
      <c r="BB41">
        <v>13</v>
      </c>
      <c r="BC41" t="s">
        <v>789</v>
      </c>
      <c r="BD41">
        <v>15</v>
      </c>
      <c r="BE41">
        <v>234012.49399999998</v>
      </c>
      <c r="BF41">
        <v>2.868111819704806E-2</v>
      </c>
      <c r="BG41">
        <v>2.4548429802291587E-2</v>
      </c>
      <c r="BH41">
        <v>390019.46200000017</v>
      </c>
      <c r="BI41">
        <v>1.7208730983788691E-2</v>
      </c>
      <c r="BJ41">
        <v>1.4729109292033683E-2</v>
      </c>
      <c r="BK41">
        <v>1</v>
      </c>
      <c r="BL41" t="s">
        <v>72</v>
      </c>
      <c r="BM41">
        <v>0</v>
      </c>
      <c r="BN41" t="s">
        <v>639</v>
      </c>
    </row>
    <row r="42" spans="1:66">
      <c r="A42" s="139" t="str">
        <f t="shared" si="36"/>
        <v>송도버스</v>
      </c>
      <c r="B42" s="139" t="str">
        <f t="shared" si="37"/>
        <v>8</v>
      </c>
      <c r="C42" s="140" t="str">
        <f t="shared" si="38"/>
        <v>70바2247</v>
      </c>
      <c r="D42" s="115" t="str">
        <f t="shared" si="39"/>
        <v>대형</v>
      </c>
      <c r="E42" s="111" t="str">
        <f t="shared" si="40"/>
        <v>D</v>
      </c>
      <c r="F42" s="160">
        <f t="shared" si="41"/>
        <v>0.80772727272727263</v>
      </c>
      <c r="G42" s="161">
        <f t="shared" si="42"/>
        <v>1.7769999999999999</v>
      </c>
      <c r="H42" s="162">
        <f t="shared" si="43"/>
        <v>2.2000000000000002</v>
      </c>
      <c r="I42" s="163">
        <f t="shared" si="44"/>
        <v>4015.8710000000001</v>
      </c>
      <c r="J42" s="164">
        <f t="shared" si="45"/>
        <v>1.5705566735915652E-2</v>
      </c>
      <c r="K42" s="164">
        <f t="shared" si="46"/>
        <v>0.3413697933826062</v>
      </c>
      <c r="L42" s="164">
        <f t="shared" si="47"/>
        <v>0.15812260901806854</v>
      </c>
      <c r="M42" s="165">
        <f t="shared" si="48"/>
        <v>14.151</v>
      </c>
      <c r="N42" s="166">
        <f t="shared" si="49"/>
        <v>2.5000000000000001E-2</v>
      </c>
      <c r="O42" s="166">
        <f t="shared" si="50"/>
        <v>6.5990000000000002</v>
      </c>
      <c r="P42" s="167">
        <f t="shared" si="51"/>
        <v>0.05</v>
      </c>
      <c r="Q42" s="168">
        <f t="shared" si="52"/>
        <v>83</v>
      </c>
      <c r="R42" s="169">
        <f t="shared" si="53"/>
        <v>26.094868068172882</v>
      </c>
      <c r="S42" s="141">
        <f t="shared" si="54"/>
        <v>1</v>
      </c>
      <c r="T42" s="141">
        <f t="shared" si="55"/>
        <v>265</v>
      </c>
      <c r="U42" t="s">
        <v>139</v>
      </c>
      <c r="V42" t="s">
        <v>258</v>
      </c>
      <c r="W42" t="s">
        <v>139</v>
      </c>
      <c r="X42" s="4" t="s">
        <v>258</v>
      </c>
      <c r="Y42" s="4" t="s">
        <v>770</v>
      </c>
      <c r="Z42" s="4" t="s">
        <v>638</v>
      </c>
      <c r="AA42" s="4" t="s">
        <v>49</v>
      </c>
      <c r="AB42" s="4">
        <v>521</v>
      </c>
      <c r="AC42" s="4">
        <v>4015.8710000000001</v>
      </c>
      <c r="AD42" s="4">
        <v>2260.1950000000002</v>
      </c>
      <c r="AE42" s="4">
        <v>1.7769999999999999</v>
      </c>
      <c r="AF42" s="4">
        <v>2.2000000000000002</v>
      </c>
      <c r="AG42" s="4">
        <v>14.151</v>
      </c>
      <c r="AH42" s="4">
        <v>239.367166</v>
      </c>
      <c r="AI42" s="4">
        <v>3.7593969999999999</v>
      </c>
      <c r="AJ42" s="4">
        <v>81.712720000000004</v>
      </c>
      <c r="AK42" s="4">
        <v>635</v>
      </c>
      <c r="AL42" s="4">
        <v>1</v>
      </c>
      <c r="AM42" s="4">
        <v>265</v>
      </c>
      <c r="AN42" s="4">
        <v>83</v>
      </c>
      <c r="AO42" s="4">
        <v>16.777032999999999</v>
      </c>
      <c r="AP42" s="4">
        <v>131.80000000000001</v>
      </c>
      <c r="AQ42" s="4">
        <v>3</v>
      </c>
      <c r="AR42" s="4">
        <v>22</v>
      </c>
      <c r="AS42" s="4">
        <v>4864</v>
      </c>
      <c r="AT42" s="4">
        <v>2.5000000000000001E-2</v>
      </c>
      <c r="AU42" s="4">
        <v>6.5990000000000002</v>
      </c>
      <c r="AV42" s="4">
        <v>37296</v>
      </c>
      <c r="AW42" s="4">
        <v>0</v>
      </c>
      <c r="AX42" s="4">
        <v>0.48</v>
      </c>
      <c r="AY42">
        <v>0.80772727272727263</v>
      </c>
      <c r="AZ42" t="s">
        <v>70</v>
      </c>
      <c r="BA42" t="s">
        <v>745</v>
      </c>
      <c r="BB42">
        <v>13</v>
      </c>
      <c r="BC42" t="s">
        <v>1337</v>
      </c>
      <c r="BD42">
        <v>7</v>
      </c>
      <c r="BE42">
        <v>234012.49399999998</v>
      </c>
      <c r="BF42">
        <v>1.7160925604254279E-2</v>
      </c>
      <c r="BG42">
        <v>1.3861347635799931E-2</v>
      </c>
      <c r="BH42">
        <v>390019.46200000017</v>
      </c>
      <c r="BI42">
        <v>1.0296591301897643E-2</v>
      </c>
      <c r="BJ42">
        <v>8.3168376106691408E-3</v>
      </c>
      <c r="BK42">
        <v>1</v>
      </c>
      <c r="BL42" t="s">
        <v>70</v>
      </c>
      <c r="BM42">
        <v>0</v>
      </c>
      <c r="BN42" t="s">
        <v>639</v>
      </c>
    </row>
    <row r="43" spans="1:66">
      <c r="A43" s="139" t="str">
        <f t="shared" si="36"/>
        <v>송도버스</v>
      </c>
      <c r="B43" s="139" t="str">
        <f t="shared" si="37"/>
        <v>8</v>
      </c>
      <c r="C43" s="140" t="str">
        <f t="shared" si="38"/>
        <v>70바2251</v>
      </c>
      <c r="D43" s="115" t="str">
        <f t="shared" si="39"/>
        <v>대형</v>
      </c>
      <c r="E43" s="111" t="str">
        <f t="shared" si="40"/>
        <v>C</v>
      </c>
      <c r="F43" s="160">
        <f t="shared" si="41"/>
        <v>0.89826086956521733</v>
      </c>
      <c r="G43" s="161">
        <f t="shared" si="42"/>
        <v>2.0659999999999998</v>
      </c>
      <c r="H43" s="162">
        <f t="shared" si="43"/>
        <v>2.2999999999999998</v>
      </c>
      <c r="I43" s="163">
        <f t="shared" si="44"/>
        <v>6438.9539999999997</v>
      </c>
      <c r="J43" s="164">
        <f t="shared" si="45"/>
        <v>1.3546254036949713E-2</v>
      </c>
      <c r="K43" s="164">
        <f t="shared" si="46"/>
        <v>0.34762105086350553</v>
      </c>
      <c r="L43" s="164">
        <f t="shared" si="47"/>
        <v>0.12812640065451625</v>
      </c>
      <c r="M43" s="165">
        <f t="shared" si="48"/>
        <v>9.0220000000000002</v>
      </c>
      <c r="N43" s="166">
        <f t="shared" si="49"/>
        <v>1.6E-2</v>
      </c>
      <c r="O43" s="166">
        <f t="shared" si="50"/>
        <v>9.94</v>
      </c>
      <c r="P43" s="167">
        <f t="shared" si="51"/>
        <v>0.48166666666666663</v>
      </c>
      <c r="Q43" s="168">
        <f t="shared" si="52"/>
        <v>86</v>
      </c>
      <c r="R43" s="169">
        <f t="shared" si="53"/>
        <v>25.079714351892523</v>
      </c>
      <c r="S43" s="141">
        <f t="shared" si="54"/>
        <v>1</v>
      </c>
      <c r="T43" s="141">
        <f t="shared" si="55"/>
        <v>640</v>
      </c>
      <c r="U43" t="s">
        <v>139</v>
      </c>
      <c r="V43" t="s">
        <v>258</v>
      </c>
      <c r="W43" t="s">
        <v>139</v>
      </c>
      <c r="X43" s="4" t="s">
        <v>258</v>
      </c>
      <c r="Y43" s="4" t="s">
        <v>772</v>
      </c>
      <c r="Z43" s="4" t="s">
        <v>638</v>
      </c>
      <c r="AA43" s="4" t="s">
        <v>49</v>
      </c>
      <c r="AB43" s="4">
        <v>521</v>
      </c>
      <c r="AC43" s="4">
        <v>6438.9539999999997</v>
      </c>
      <c r="AD43" s="4">
        <v>3116.2579999999998</v>
      </c>
      <c r="AE43" s="4">
        <v>2.0659999999999998</v>
      </c>
      <c r="AF43" s="4">
        <v>2.2999999999999998</v>
      </c>
      <c r="AG43" s="4">
        <v>9.0220000000000002</v>
      </c>
      <c r="AH43" s="4">
        <v>401.88852100000003</v>
      </c>
      <c r="AI43" s="4">
        <v>5.4440840000000001</v>
      </c>
      <c r="AJ43" s="4">
        <v>139.70491000000001</v>
      </c>
      <c r="AK43" s="4">
        <v>825</v>
      </c>
      <c r="AL43" s="4">
        <v>1</v>
      </c>
      <c r="AM43" s="4">
        <v>640</v>
      </c>
      <c r="AN43" s="4">
        <v>86</v>
      </c>
      <c r="AO43" s="4">
        <v>16.021740999999999</v>
      </c>
      <c r="AP43" s="4">
        <v>887.9</v>
      </c>
      <c r="AQ43" s="4">
        <v>28.9</v>
      </c>
      <c r="AR43" s="4">
        <v>77</v>
      </c>
      <c r="AS43" s="4">
        <v>19282</v>
      </c>
      <c r="AT43" s="4">
        <v>1.6E-2</v>
      </c>
      <c r="AU43" s="4">
        <v>9.94</v>
      </c>
      <c r="AV43" s="4">
        <v>59396</v>
      </c>
      <c r="AW43" s="4">
        <v>0</v>
      </c>
      <c r="AX43" s="4">
        <v>0.44</v>
      </c>
      <c r="AY43">
        <v>0.89826086956521733</v>
      </c>
      <c r="AZ43" t="s">
        <v>72</v>
      </c>
      <c r="BA43" t="s">
        <v>745</v>
      </c>
      <c r="BB43">
        <v>1</v>
      </c>
      <c r="BC43" t="s">
        <v>748</v>
      </c>
      <c r="BD43">
        <v>7</v>
      </c>
      <c r="BE43">
        <v>234012.49399999998</v>
      </c>
      <c r="BF43">
        <v>2.751542830016589E-2</v>
      </c>
      <c r="BG43">
        <v>2.4716032551366403E-2</v>
      </c>
      <c r="BH43">
        <v>390019.46200000017</v>
      </c>
      <c r="BI43">
        <v>1.6509314604408118E-2</v>
      </c>
      <c r="BJ43">
        <v>1.4829671292481379E-2</v>
      </c>
      <c r="BK43">
        <v>1</v>
      </c>
      <c r="BL43" t="s">
        <v>72</v>
      </c>
      <c r="BM43">
        <v>0</v>
      </c>
      <c r="BN43" t="s">
        <v>639</v>
      </c>
    </row>
    <row r="44" spans="1:66">
      <c r="A44" s="139" t="str">
        <f t="shared" si="36"/>
        <v>송도버스</v>
      </c>
      <c r="B44" s="139" t="str">
        <f t="shared" si="37"/>
        <v>8</v>
      </c>
      <c r="C44" s="140" t="str">
        <f t="shared" si="38"/>
        <v>70바2253</v>
      </c>
      <c r="D44" s="115" t="str">
        <f t="shared" si="39"/>
        <v>대형</v>
      </c>
      <c r="E44" s="111" t="str">
        <f t="shared" si="40"/>
        <v>D</v>
      </c>
      <c r="F44" s="160">
        <f t="shared" si="41"/>
        <v>0.81565217391304345</v>
      </c>
      <c r="G44" s="161">
        <f t="shared" si="42"/>
        <v>1.8759999999999999</v>
      </c>
      <c r="H44" s="162">
        <f t="shared" si="43"/>
        <v>2.2999999999999998</v>
      </c>
      <c r="I44" s="163">
        <f t="shared" si="44"/>
        <v>6028.8209999999999</v>
      </c>
      <c r="J44" s="164">
        <f t="shared" si="45"/>
        <v>2.3394886051689122E-2</v>
      </c>
      <c r="K44" s="164">
        <f t="shared" si="46"/>
        <v>0.38787058782306949</v>
      </c>
      <c r="L44" s="164">
        <f t="shared" si="47"/>
        <v>0.22226568013878667</v>
      </c>
      <c r="M44" s="165">
        <f t="shared" si="48"/>
        <v>13.407999999999999</v>
      </c>
      <c r="N44" s="166">
        <f t="shared" si="49"/>
        <v>0.28199999999999997</v>
      </c>
      <c r="O44" s="166">
        <f t="shared" si="50"/>
        <v>37.369999999999997</v>
      </c>
      <c r="P44" s="167">
        <f t="shared" si="51"/>
        <v>0.30166666666666669</v>
      </c>
      <c r="Q44" s="168">
        <f t="shared" si="52"/>
        <v>88</v>
      </c>
      <c r="R44" s="169">
        <f t="shared" si="53"/>
        <v>27.153853419156295</v>
      </c>
      <c r="S44" s="141">
        <f t="shared" si="54"/>
        <v>17</v>
      </c>
      <c r="T44" s="141">
        <f t="shared" si="55"/>
        <v>2253</v>
      </c>
      <c r="U44" t="s">
        <v>139</v>
      </c>
      <c r="V44" t="s">
        <v>258</v>
      </c>
      <c r="W44" t="s">
        <v>139</v>
      </c>
      <c r="X44" s="4" t="s">
        <v>258</v>
      </c>
      <c r="Y44" s="4" t="s">
        <v>774</v>
      </c>
      <c r="Z44" s="4" t="s">
        <v>638</v>
      </c>
      <c r="AA44" s="4" t="s">
        <v>49</v>
      </c>
      <c r="AB44" s="4">
        <v>521</v>
      </c>
      <c r="AC44" s="4">
        <v>6028.8209999999999</v>
      </c>
      <c r="AD44" s="4">
        <v>3213.4949999999999</v>
      </c>
      <c r="AE44" s="4">
        <v>1.8759999999999999</v>
      </c>
      <c r="AF44" s="4">
        <v>2.2999999999999998</v>
      </c>
      <c r="AG44" s="4">
        <v>13.407999999999999</v>
      </c>
      <c r="AH44" s="4">
        <v>377.12160599999999</v>
      </c>
      <c r="AI44" s="4">
        <v>8.8227170000000008</v>
      </c>
      <c r="AJ44" s="4">
        <v>146.27437900000001</v>
      </c>
      <c r="AK44" s="4">
        <v>1340</v>
      </c>
      <c r="AL44" s="4">
        <v>17</v>
      </c>
      <c r="AM44" s="4">
        <v>2253</v>
      </c>
      <c r="AN44" s="4">
        <v>88</v>
      </c>
      <c r="AO44" s="4">
        <v>15.986411</v>
      </c>
      <c r="AP44" s="4">
        <v>1522</v>
      </c>
      <c r="AQ44" s="4">
        <v>18.100000000000001</v>
      </c>
      <c r="AR44" s="4">
        <v>102</v>
      </c>
      <c r="AS44" s="4">
        <v>55054</v>
      </c>
      <c r="AT44" s="4">
        <v>0.28199999999999997</v>
      </c>
      <c r="AU44" s="4">
        <v>37.369999999999997</v>
      </c>
      <c r="AV44" s="4">
        <v>55685</v>
      </c>
      <c r="AW44" s="4">
        <v>0</v>
      </c>
      <c r="AX44" s="4">
        <v>0.47</v>
      </c>
      <c r="AY44">
        <v>0.81565217391304345</v>
      </c>
      <c r="AZ44" t="s">
        <v>70</v>
      </c>
      <c r="BA44" t="s">
        <v>745</v>
      </c>
      <c r="BB44">
        <v>12</v>
      </c>
      <c r="BC44" t="s">
        <v>1338</v>
      </c>
      <c r="BD44">
        <v>10</v>
      </c>
      <c r="BE44">
        <v>234012.49399999998</v>
      </c>
      <c r="BF44">
        <v>2.5762816749433901E-2</v>
      </c>
      <c r="BG44">
        <v>2.101349748779913E-2</v>
      </c>
      <c r="BH44">
        <v>390019.46200000017</v>
      </c>
      <c r="BI44">
        <v>1.5457744003554359E-2</v>
      </c>
      <c r="BJ44">
        <v>1.2608142500290425E-2</v>
      </c>
      <c r="BK44">
        <v>1</v>
      </c>
      <c r="BL44" t="s">
        <v>71</v>
      </c>
      <c r="BM44">
        <v>-2</v>
      </c>
      <c r="BN44" t="s">
        <v>712</v>
      </c>
    </row>
    <row r="45" spans="1:66">
      <c r="A45" s="139" t="str">
        <f t="shared" si="36"/>
        <v>송도버스</v>
      </c>
      <c r="B45" s="139" t="str">
        <f t="shared" si="37"/>
        <v>8</v>
      </c>
      <c r="C45" s="140" t="str">
        <f t="shared" si="38"/>
        <v>70바2255</v>
      </c>
      <c r="D45" s="115" t="str">
        <f t="shared" si="39"/>
        <v>대형</v>
      </c>
      <c r="E45" s="111" t="str">
        <f t="shared" si="40"/>
        <v>A</v>
      </c>
      <c r="F45" s="160">
        <f t="shared" si="41"/>
        <v>0.96499999999999997</v>
      </c>
      <c r="G45" s="161">
        <f t="shared" si="42"/>
        <v>2.1230000000000002</v>
      </c>
      <c r="H45" s="162">
        <f t="shared" si="43"/>
        <v>2.2000000000000002</v>
      </c>
      <c r="I45" s="163">
        <f t="shared" si="44"/>
        <v>6617.0339999999997</v>
      </c>
      <c r="J45" s="164">
        <f t="shared" si="45"/>
        <v>1.9127044904855346E-2</v>
      </c>
      <c r="K45" s="164">
        <f t="shared" si="46"/>
        <v>0.35844071297930352</v>
      </c>
      <c r="L45" s="164">
        <f t="shared" si="47"/>
        <v>0.23892880103079417</v>
      </c>
      <c r="M45" s="165">
        <f t="shared" si="48"/>
        <v>11.039</v>
      </c>
      <c r="N45" s="166">
        <f t="shared" si="49"/>
        <v>1.4999999999999999E-2</v>
      </c>
      <c r="O45" s="166">
        <f t="shared" si="50"/>
        <v>32.22</v>
      </c>
      <c r="P45" s="167">
        <f t="shared" si="51"/>
        <v>0</v>
      </c>
      <c r="Q45" s="168">
        <f t="shared" si="52"/>
        <v>76</v>
      </c>
      <c r="R45" s="169">
        <f t="shared" si="53"/>
        <v>26.59881534140073</v>
      </c>
      <c r="S45" s="141">
        <f t="shared" si="54"/>
        <v>1</v>
      </c>
      <c r="T45" s="141">
        <f t="shared" si="55"/>
        <v>2132</v>
      </c>
      <c r="U45" t="s">
        <v>139</v>
      </c>
      <c r="V45" t="s">
        <v>258</v>
      </c>
      <c r="W45" t="s">
        <v>139</v>
      </c>
      <c r="X45" s="4" t="s">
        <v>258</v>
      </c>
      <c r="Y45" s="4" t="s">
        <v>776</v>
      </c>
      <c r="Z45" s="4" t="s">
        <v>638</v>
      </c>
      <c r="AA45" s="4" t="s">
        <v>49</v>
      </c>
      <c r="AB45" s="4">
        <v>521</v>
      </c>
      <c r="AC45" s="4">
        <v>6617.0339999999997</v>
      </c>
      <c r="AD45" s="4">
        <v>3116.1239999999998</v>
      </c>
      <c r="AE45" s="4">
        <v>2.1230000000000002</v>
      </c>
      <c r="AF45" s="4">
        <v>2.2000000000000002</v>
      </c>
      <c r="AG45" s="4">
        <v>11.039</v>
      </c>
      <c r="AH45" s="4">
        <v>399.67684700000001</v>
      </c>
      <c r="AI45" s="4">
        <v>7.6446370000000003</v>
      </c>
      <c r="AJ45" s="4">
        <v>143.26045400000001</v>
      </c>
      <c r="AK45" s="4">
        <v>1581</v>
      </c>
      <c r="AL45" s="4">
        <v>1</v>
      </c>
      <c r="AM45" s="4">
        <v>2132</v>
      </c>
      <c r="AN45" s="4">
        <v>76</v>
      </c>
      <c r="AO45" s="4">
        <v>16.555959999999999</v>
      </c>
      <c r="AP45" s="4">
        <v>924.4</v>
      </c>
      <c r="AQ45" s="4">
        <v>0</v>
      </c>
      <c r="AR45" s="4">
        <v>30</v>
      </c>
      <c r="AS45" s="4">
        <v>5946</v>
      </c>
      <c r="AT45" s="4">
        <v>1.4999999999999999E-2</v>
      </c>
      <c r="AU45" s="4">
        <v>32.22</v>
      </c>
      <c r="AV45" s="4">
        <v>60736</v>
      </c>
      <c r="AW45" s="4">
        <v>0</v>
      </c>
      <c r="AX45" s="4">
        <v>0.48</v>
      </c>
      <c r="AY45">
        <v>0.96499999999999997</v>
      </c>
      <c r="AZ45" t="s">
        <v>69</v>
      </c>
      <c r="BA45" t="s">
        <v>745</v>
      </c>
      <c r="BB45">
        <v>2</v>
      </c>
      <c r="BC45" t="s">
        <v>777</v>
      </c>
      <c r="BD45">
        <v>10</v>
      </c>
      <c r="BE45">
        <v>234012.49399999998</v>
      </c>
      <c r="BF45">
        <v>2.8276413309795332E-2</v>
      </c>
      <c r="BG45">
        <v>2.7286738843952496E-2</v>
      </c>
      <c r="BH45">
        <v>390019.46200000017</v>
      </c>
      <c r="BI45">
        <v>1.6965907203882039E-2</v>
      </c>
      <c r="BJ45">
        <v>1.6372100451746165E-2</v>
      </c>
      <c r="BK45">
        <v>1</v>
      </c>
      <c r="BL45" t="s">
        <v>69</v>
      </c>
      <c r="BM45">
        <v>0</v>
      </c>
      <c r="BN45" t="s">
        <v>639</v>
      </c>
    </row>
    <row r="46" spans="1:66">
      <c r="A46" s="139" t="str">
        <f t="shared" si="36"/>
        <v>송도버스</v>
      </c>
      <c r="B46" s="139" t="str">
        <f t="shared" si="37"/>
        <v>8</v>
      </c>
      <c r="C46" s="140" t="str">
        <f t="shared" si="38"/>
        <v>70바2256</v>
      </c>
      <c r="D46" s="115" t="str">
        <f t="shared" si="39"/>
        <v>대형</v>
      </c>
      <c r="E46" s="111" t="str">
        <f t="shared" si="40"/>
        <v>C</v>
      </c>
      <c r="F46" s="160">
        <f t="shared" si="41"/>
        <v>0.88500000000000001</v>
      </c>
      <c r="G46" s="161">
        <f t="shared" si="42"/>
        <v>1.9470000000000001</v>
      </c>
      <c r="H46" s="162">
        <f t="shared" si="43"/>
        <v>2.2000000000000002</v>
      </c>
      <c r="I46" s="163">
        <f t="shared" si="44"/>
        <v>7561.6279999999997</v>
      </c>
      <c r="J46" s="164">
        <f t="shared" si="45"/>
        <v>2.7298236093039493E-2</v>
      </c>
      <c r="K46" s="164">
        <f t="shared" si="46"/>
        <v>0.36484882367945898</v>
      </c>
      <c r="L46" s="164">
        <f t="shared" si="47"/>
        <v>0.21265261925077511</v>
      </c>
      <c r="M46" s="165">
        <f t="shared" si="48"/>
        <v>11.712</v>
      </c>
      <c r="N46" s="166">
        <f t="shared" si="49"/>
        <v>2.5999999999999999E-2</v>
      </c>
      <c r="O46" s="166">
        <f t="shared" si="50"/>
        <v>29.61</v>
      </c>
      <c r="P46" s="167">
        <f t="shared" si="51"/>
        <v>0</v>
      </c>
      <c r="Q46" s="168">
        <f t="shared" si="52"/>
        <v>84</v>
      </c>
      <c r="R46" s="169">
        <f t="shared" si="53"/>
        <v>26.986663489112058</v>
      </c>
      <c r="S46" s="141">
        <f t="shared" si="54"/>
        <v>2</v>
      </c>
      <c r="T46" s="141">
        <f t="shared" si="55"/>
        <v>2239</v>
      </c>
      <c r="U46" t="s">
        <v>139</v>
      </c>
      <c r="V46" t="s">
        <v>258</v>
      </c>
      <c r="W46" t="s">
        <v>139</v>
      </c>
      <c r="X46" s="4" t="s">
        <v>258</v>
      </c>
      <c r="Y46" s="4" t="s">
        <v>778</v>
      </c>
      <c r="Z46" s="4" t="s">
        <v>638</v>
      </c>
      <c r="AA46" s="4" t="s">
        <v>49</v>
      </c>
      <c r="AB46" s="4">
        <v>521</v>
      </c>
      <c r="AC46" s="4">
        <v>7561.6279999999997</v>
      </c>
      <c r="AD46" s="4">
        <v>3883.4609999999998</v>
      </c>
      <c r="AE46" s="4">
        <v>1.9470000000000001</v>
      </c>
      <c r="AF46" s="4">
        <v>2.2000000000000002</v>
      </c>
      <c r="AG46" s="4">
        <v>11.712</v>
      </c>
      <c r="AH46" s="4">
        <v>460.96461900000003</v>
      </c>
      <c r="AI46" s="4">
        <v>12.583520999999999</v>
      </c>
      <c r="AJ46" s="4">
        <v>168.182399</v>
      </c>
      <c r="AK46" s="4">
        <v>1608</v>
      </c>
      <c r="AL46" s="4">
        <v>2</v>
      </c>
      <c r="AM46" s="4">
        <v>2239</v>
      </c>
      <c r="AN46" s="4">
        <v>84</v>
      </c>
      <c r="AO46" s="4">
        <v>16.403922000000001</v>
      </c>
      <c r="AP46" s="4">
        <v>797.4</v>
      </c>
      <c r="AQ46" s="4">
        <v>0</v>
      </c>
      <c r="AR46" s="4">
        <v>77</v>
      </c>
      <c r="AS46" s="4">
        <v>18818</v>
      </c>
      <c r="AT46" s="4">
        <v>2.5999999999999999E-2</v>
      </c>
      <c r="AU46" s="4">
        <v>29.61</v>
      </c>
      <c r="AV46" s="4">
        <v>67047</v>
      </c>
      <c r="AW46" s="4">
        <v>0</v>
      </c>
      <c r="AX46" s="4">
        <v>0.45</v>
      </c>
      <c r="AY46">
        <v>0.88500000000000001</v>
      </c>
      <c r="AZ46" t="s">
        <v>72</v>
      </c>
      <c r="BA46" t="s">
        <v>745</v>
      </c>
      <c r="BB46">
        <v>4</v>
      </c>
      <c r="BC46" t="s">
        <v>809</v>
      </c>
      <c r="BD46">
        <v>12</v>
      </c>
      <c r="BE46">
        <v>234012.49399999998</v>
      </c>
      <c r="BF46">
        <v>3.2312924283435913E-2</v>
      </c>
      <c r="BG46">
        <v>2.8596937990840784E-2</v>
      </c>
      <c r="BH46">
        <v>390019.46200000017</v>
      </c>
      <c r="BI46">
        <v>1.9387822241547517E-2</v>
      </c>
      <c r="BJ46">
        <v>1.7158222683769552E-2</v>
      </c>
      <c r="BK46">
        <v>1</v>
      </c>
      <c r="BL46" t="s">
        <v>71</v>
      </c>
      <c r="BM46">
        <v>-1</v>
      </c>
      <c r="BN46" t="s">
        <v>712</v>
      </c>
    </row>
    <row r="47" spans="1:66">
      <c r="A47" s="139" t="str">
        <f t="shared" si="36"/>
        <v>송도버스</v>
      </c>
      <c r="B47" s="139" t="str">
        <f t="shared" si="37"/>
        <v>8</v>
      </c>
      <c r="C47" s="140" t="str">
        <f t="shared" si="38"/>
        <v>70바2264</v>
      </c>
      <c r="D47" s="115" t="str">
        <f t="shared" si="39"/>
        <v>대형</v>
      </c>
      <c r="E47" s="111" t="str">
        <f t="shared" si="40"/>
        <v>D</v>
      </c>
      <c r="F47" s="160">
        <f t="shared" si="41"/>
        <v>0.80173913043478273</v>
      </c>
      <c r="G47" s="161">
        <f t="shared" si="42"/>
        <v>1.8440000000000001</v>
      </c>
      <c r="H47" s="162">
        <f t="shared" si="43"/>
        <v>2.2999999999999998</v>
      </c>
      <c r="I47" s="163">
        <f t="shared" si="44"/>
        <v>7051.2749999999996</v>
      </c>
      <c r="J47" s="164">
        <f t="shared" si="45"/>
        <v>1.8873404695473894E-2</v>
      </c>
      <c r="K47" s="164">
        <f t="shared" si="46"/>
        <v>0.37166074347623596</v>
      </c>
      <c r="L47" s="164">
        <f t="shared" si="47"/>
        <v>0.23768751041478314</v>
      </c>
      <c r="M47" s="165">
        <f t="shared" si="48"/>
        <v>12.606999999999999</v>
      </c>
      <c r="N47" s="166">
        <f t="shared" si="49"/>
        <v>0</v>
      </c>
      <c r="O47" s="166">
        <f t="shared" si="50"/>
        <v>28.263999999999999</v>
      </c>
      <c r="P47" s="167">
        <f t="shared" si="51"/>
        <v>0.13333333333333333</v>
      </c>
      <c r="Q47" s="168">
        <f t="shared" si="52"/>
        <v>86</v>
      </c>
      <c r="R47" s="169">
        <f t="shared" si="53"/>
        <v>26.772495925459836</v>
      </c>
      <c r="S47" s="141">
        <f t="shared" si="54"/>
        <v>0</v>
      </c>
      <c r="T47" s="141">
        <f t="shared" si="55"/>
        <v>1993</v>
      </c>
      <c r="U47" t="s">
        <v>139</v>
      </c>
      <c r="V47" t="s">
        <v>258</v>
      </c>
      <c r="W47" t="s">
        <v>139</v>
      </c>
      <c r="X47" s="4" t="s">
        <v>258</v>
      </c>
      <c r="Y47" s="4" t="s">
        <v>779</v>
      </c>
      <c r="Z47" s="4" t="s">
        <v>638</v>
      </c>
      <c r="AA47" s="4" t="s">
        <v>49</v>
      </c>
      <c r="AB47" s="4">
        <v>521</v>
      </c>
      <c r="AC47" s="4">
        <v>7051.2749999999996</v>
      </c>
      <c r="AD47" s="4">
        <v>3824.645</v>
      </c>
      <c r="AE47" s="4">
        <v>1.8440000000000001</v>
      </c>
      <c r="AF47" s="4">
        <v>2.2999999999999998</v>
      </c>
      <c r="AG47" s="4">
        <v>12.606999999999999</v>
      </c>
      <c r="AH47" s="4">
        <v>432.14492200000001</v>
      </c>
      <c r="AI47" s="4">
        <v>8.1560459999999999</v>
      </c>
      <c r="AJ47" s="4">
        <v>160.61130299999999</v>
      </c>
      <c r="AK47" s="4">
        <v>1676</v>
      </c>
      <c r="AL47" s="4">
        <v>0</v>
      </c>
      <c r="AM47" s="4">
        <v>1993</v>
      </c>
      <c r="AN47" s="4">
        <v>86</v>
      </c>
      <c r="AO47" s="4">
        <v>16.316922000000002</v>
      </c>
      <c r="AP47" s="4">
        <v>1878</v>
      </c>
      <c r="AQ47" s="4">
        <v>8</v>
      </c>
      <c r="AR47" s="4">
        <v>90</v>
      </c>
      <c r="AS47" s="4">
        <v>33924</v>
      </c>
      <c r="AT47" s="4">
        <v>0</v>
      </c>
      <c r="AU47" s="4">
        <v>28.263999999999999</v>
      </c>
      <c r="AV47" s="4">
        <v>63068</v>
      </c>
      <c r="AW47" s="4">
        <v>0</v>
      </c>
      <c r="AX47" s="4">
        <v>0.45</v>
      </c>
      <c r="AY47">
        <v>0.80173913043478273</v>
      </c>
      <c r="AZ47" t="s">
        <v>70</v>
      </c>
      <c r="BA47" t="s">
        <v>745</v>
      </c>
      <c r="BB47">
        <v>14</v>
      </c>
      <c r="BC47" t="s">
        <v>1339</v>
      </c>
      <c r="BD47">
        <v>15</v>
      </c>
      <c r="BE47">
        <v>234012.49399999998</v>
      </c>
      <c r="BF47">
        <v>3.013204500098187E-2</v>
      </c>
      <c r="BG47">
        <v>2.4158039557308948E-2</v>
      </c>
      <c r="BH47">
        <v>390019.46200000017</v>
      </c>
      <c r="BI47">
        <v>1.8079290104758918E-2</v>
      </c>
      <c r="BJ47">
        <v>1.4494874327467587E-2</v>
      </c>
      <c r="BK47">
        <v>1</v>
      </c>
      <c r="BL47" t="s">
        <v>70</v>
      </c>
      <c r="BM47">
        <v>0</v>
      </c>
      <c r="BN47" t="s">
        <v>639</v>
      </c>
    </row>
    <row r="48" spans="1:66">
      <c r="A48" s="139" t="str">
        <f t="shared" si="36"/>
        <v>송도버스</v>
      </c>
      <c r="B48" s="139" t="str">
        <f t="shared" si="37"/>
        <v>8</v>
      </c>
      <c r="C48" s="140" t="str">
        <f t="shared" si="38"/>
        <v>70바2265</v>
      </c>
      <c r="D48" s="115" t="str">
        <f t="shared" si="39"/>
        <v>대형</v>
      </c>
      <c r="E48" s="111" t="str">
        <f t="shared" si="40"/>
        <v>D</v>
      </c>
      <c r="F48" s="160">
        <f t="shared" si="41"/>
        <v>0.84000000000000008</v>
      </c>
      <c r="G48" s="161">
        <f t="shared" si="42"/>
        <v>1.9319999999999999</v>
      </c>
      <c r="H48" s="162">
        <f t="shared" si="43"/>
        <v>2.2999999999999998</v>
      </c>
      <c r="I48" s="163">
        <f t="shared" si="44"/>
        <v>6837.0680000000002</v>
      </c>
      <c r="J48" s="164">
        <f t="shared" si="45"/>
        <v>8.0560442285032875E-3</v>
      </c>
      <c r="K48" s="164">
        <f t="shared" si="46"/>
        <v>0.35178921230574534</v>
      </c>
      <c r="L48" s="164">
        <f t="shared" si="47"/>
        <v>0.20418109049083613</v>
      </c>
      <c r="M48" s="165">
        <f t="shared" si="48"/>
        <v>16.762</v>
      </c>
      <c r="N48" s="166">
        <f t="shared" si="49"/>
        <v>8.7999999999999995E-2</v>
      </c>
      <c r="O48" s="166">
        <f t="shared" si="50"/>
        <v>24.673999999999999</v>
      </c>
      <c r="P48" s="167">
        <f t="shared" si="51"/>
        <v>0</v>
      </c>
      <c r="Q48" s="168">
        <f t="shared" si="52"/>
        <v>84</v>
      </c>
      <c r="R48" s="169">
        <f t="shared" si="53"/>
        <v>26.384834618707469</v>
      </c>
      <c r="S48" s="141">
        <f t="shared" si="54"/>
        <v>6</v>
      </c>
      <c r="T48" s="141">
        <f t="shared" si="55"/>
        <v>1687</v>
      </c>
      <c r="U48" t="s">
        <v>139</v>
      </c>
      <c r="V48" t="s">
        <v>258</v>
      </c>
      <c r="W48" t="s">
        <v>139</v>
      </c>
      <c r="X48" s="4" t="s">
        <v>258</v>
      </c>
      <c r="Y48" s="4" t="s">
        <v>781</v>
      </c>
      <c r="Z48" s="4" t="s">
        <v>638</v>
      </c>
      <c r="AA48" s="4" t="s">
        <v>49</v>
      </c>
      <c r="AB48" s="4">
        <v>521</v>
      </c>
      <c r="AC48" s="4">
        <v>6837.0680000000002</v>
      </c>
      <c r="AD48" s="4">
        <v>3538.4340000000002</v>
      </c>
      <c r="AE48" s="4">
        <v>1.9319999999999999</v>
      </c>
      <c r="AF48" s="4">
        <v>2.2999999999999998</v>
      </c>
      <c r="AG48" s="4">
        <v>16.762</v>
      </c>
      <c r="AH48" s="4">
        <v>404.790727</v>
      </c>
      <c r="AI48" s="4">
        <v>3.261012</v>
      </c>
      <c r="AJ48" s="4">
        <v>142.40101100000001</v>
      </c>
      <c r="AK48" s="4">
        <v>1396</v>
      </c>
      <c r="AL48" s="4">
        <v>6</v>
      </c>
      <c r="AM48" s="4">
        <v>1687</v>
      </c>
      <c r="AN48" s="4">
        <v>84</v>
      </c>
      <c r="AO48" s="4">
        <v>16.890377000000001</v>
      </c>
      <c r="AP48" s="4">
        <v>1211.9000000000001</v>
      </c>
      <c r="AQ48" s="4">
        <v>0</v>
      </c>
      <c r="AR48" s="4">
        <v>34</v>
      </c>
      <c r="AS48" s="4">
        <v>11769</v>
      </c>
      <c r="AT48" s="4">
        <v>8.7999999999999995E-2</v>
      </c>
      <c r="AU48" s="4">
        <v>24.673999999999999</v>
      </c>
      <c r="AV48" s="4">
        <v>62542</v>
      </c>
      <c r="AW48" s="4">
        <v>0</v>
      </c>
      <c r="AX48" s="4">
        <v>0.57999999999999996</v>
      </c>
      <c r="AY48">
        <v>0.84000000000000008</v>
      </c>
      <c r="AZ48" t="s">
        <v>70</v>
      </c>
      <c r="BA48" t="s">
        <v>745</v>
      </c>
      <c r="BB48">
        <v>6</v>
      </c>
      <c r="BC48" t="s">
        <v>1340</v>
      </c>
      <c r="BD48">
        <v>13</v>
      </c>
      <c r="BE48">
        <v>234012.49399999998</v>
      </c>
      <c r="BF48">
        <v>2.9216679345334444E-2</v>
      </c>
      <c r="BG48">
        <v>2.4542010650080937E-2</v>
      </c>
      <c r="BH48">
        <v>390019.46200000017</v>
      </c>
      <c r="BI48">
        <v>1.753006879436185E-2</v>
      </c>
      <c r="BJ48">
        <v>1.4725257787263956E-2</v>
      </c>
      <c r="BK48">
        <v>1</v>
      </c>
      <c r="BL48" t="s">
        <v>72</v>
      </c>
      <c r="BM48">
        <v>-1</v>
      </c>
      <c r="BN48" t="s">
        <v>712</v>
      </c>
    </row>
    <row r="49" spans="1:66">
      <c r="A49" s="139" t="str">
        <f t="shared" ref="A49:A64" si="56">W49</f>
        <v>송도버스</v>
      </c>
      <c r="B49" s="139" t="str">
        <f t="shared" ref="B49:B64" si="57">V49</f>
        <v>8</v>
      </c>
      <c r="C49" s="140" t="str">
        <f t="shared" ref="C49:C64" si="58">Y49</f>
        <v>70바2271</v>
      </c>
      <c r="D49" s="115" t="str">
        <f t="shared" ref="D49:D64" si="59">Z49</f>
        <v>대형</v>
      </c>
      <c r="E49" s="111" t="str">
        <f t="shared" ref="E49:E64" si="60">AZ49</f>
        <v>D</v>
      </c>
      <c r="F49" s="160">
        <f t="shared" ref="F49:F64" si="61">G49/H49</f>
        <v>0.8418181818181818</v>
      </c>
      <c r="G49" s="161">
        <f t="shared" ref="G49:G64" si="62">AE49</f>
        <v>1.8520000000000001</v>
      </c>
      <c r="H49" s="162">
        <f t="shared" ref="H49:H64" si="63">AF49</f>
        <v>2.2000000000000002</v>
      </c>
      <c r="I49" s="163">
        <f t="shared" ref="I49:I64" si="64">AC49</f>
        <v>6114.5950000000003</v>
      </c>
      <c r="J49" s="164">
        <f t="shared" ref="J49:J64" si="65">AI49/AH49</f>
        <v>1.5787461230801242E-2</v>
      </c>
      <c r="K49" s="164">
        <f t="shared" ref="K49:K64" si="66">AJ49/AH49</f>
        <v>0.37789688068646532</v>
      </c>
      <c r="L49" s="164">
        <f t="shared" ref="L49:L64" si="67">AK49/AC49</f>
        <v>0.25087516017005212</v>
      </c>
      <c r="M49" s="165">
        <f t="shared" ref="M49:M64" si="68">AG49</f>
        <v>16.001999999999999</v>
      </c>
      <c r="N49" s="166">
        <f t="shared" ref="N49:N64" si="69">IF(AW49=0,AT49,"속도계이상")</f>
        <v>4.9000000000000002E-2</v>
      </c>
      <c r="O49" s="166">
        <f t="shared" ref="O49:O64" si="70">IF(AW49=0,AU49,"속도계이상")</f>
        <v>23.239000000000001</v>
      </c>
      <c r="P49" s="167">
        <f t="shared" ref="P49:P64" si="71">AQ49/60</f>
        <v>0.77666666666666673</v>
      </c>
      <c r="Q49" s="168">
        <f t="shared" ref="Q49:Q64" si="72">AN49</f>
        <v>87</v>
      </c>
      <c r="R49" s="169">
        <f t="shared" ref="R49:R64" si="73">AC49/(AH49-AI49-AJ49)</f>
        <v>26.78647469680357</v>
      </c>
      <c r="S49" s="141">
        <f t="shared" ref="S49:S64" si="74">IF(AW49=0,AL49,"속도계이상")</f>
        <v>3</v>
      </c>
      <c r="T49" s="141">
        <f t="shared" ref="T49:T64" si="75">IF(AW49=0,AM49,"속도계이상")</f>
        <v>1421</v>
      </c>
      <c r="U49" t="s">
        <v>139</v>
      </c>
      <c r="V49" t="s">
        <v>258</v>
      </c>
      <c r="W49" t="s">
        <v>139</v>
      </c>
      <c r="X49" s="4" t="s">
        <v>258</v>
      </c>
      <c r="Y49" s="4" t="s">
        <v>783</v>
      </c>
      <c r="Z49" s="4" t="s">
        <v>638</v>
      </c>
      <c r="AA49" s="4" t="s">
        <v>49</v>
      </c>
      <c r="AB49" s="4">
        <v>521</v>
      </c>
      <c r="AC49" s="4">
        <v>6114.5950000000003</v>
      </c>
      <c r="AD49" s="4">
        <v>3302.0590000000002</v>
      </c>
      <c r="AE49" s="4">
        <v>1.8520000000000001</v>
      </c>
      <c r="AF49" s="4">
        <v>2.2000000000000002</v>
      </c>
      <c r="AG49" s="4">
        <v>16.001999999999999</v>
      </c>
      <c r="AH49" s="4">
        <v>376.48991899999999</v>
      </c>
      <c r="AI49" s="4">
        <v>5.9438199999999997</v>
      </c>
      <c r="AJ49" s="4">
        <v>142.27436599999999</v>
      </c>
      <c r="AK49" s="4">
        <v>1534</v>
      </c>
      <c r="AL49" s="4">
        <v>3</v>
      </c>
      <c r="AM49" s="4">
        <v>1421</v>
      </c>
      <c r="AN49" s="4">
        <v>87</v>
      </c>
      <c r="AO49" s="4">
        <v>16.241059</v>
      </c>
      <c r="AP49" s="4">
        <v>825.6</v>
      </c>
      <c r="AQ49" s="4">
        <v>46.6</v>
      </c>
      <c r="AR49" s="4">
        <v>49</v>
      </c>
      <c r="AS49" s="4">
        <v>21748</v>
      </c>
      <c r="AT49" s="4">
        <v>4.9000000000000002E-2</v>
      </c>
      <c r="AU49" s="4">
        <v>23.239000000000001</v>
      </c>
      <c r="AV49" s="4">
        <v>56238</v>
      </c>
      <c r="AW49" s="4">
        <v>0</v>
      </c>
      <c r="AX49" s="4">
        <v>0.53</v>
      </c>
      <c r="AY49">
        <v>0.8418181818181818</v>
      </c>
      <c r="AZ49" t="s">
        <v>70</v>
      </c>
      <c r="BA49" t="s">
        <v>745</v>
      </c>
      <c r="BB49">
        <v>5</v>
      </c>
      <c r="BC49" t="s">
        <v>771</v>
      </c>
      <c r="BD49">
        <v>11</v>
      </c>
      <c r="BE49">
        <v>234012.49399999998</v>
      </c>
      <c r="BF49">
        <v>2.6129352734474087E-2</v>
      </c>
      <c r="BG49">
        <v>2.1996164211020915E-2</v>
      </c>
      <c r="BH49">
        <v>390019.46200000017</v>
      </c>
      <c r="BI49">
        <v>1.5677666362198094E-2</v>
      </c>
      <c r="BJ49">
        <v>1.3197744592177669E-2</v>
      </c>
      <c r="BK49">
        <v>1</v>
      </c>
      <c r="BL49" t="s">
        <v>72</v>
      </c>
      <c r="BM49">
        <v>-1</v>
      </c>
      <c r="BN49" t="s">
        <v>712</v>
      </c>
    </row>
    <row r="50" spans="1:66">
      <c r="A50" s="139" t="str">
        <f t="shared" si="56"/>
        <v>송도버스</v>
      </c>
      <c r="B50" s="139" t="str">
        <f t="shared" si="57"/>
        <v>8</v>
      </c>
      <c r="C50" s="140" t="str">
        <f t="shared" si="58"/>
        <v>70바2276</v>
      </c>
      <c r="D50" s="115" t="str">
        <f t="shared" si="59"/>
        <v>대형</v>
      </c>
      <c r="E50" s="111" t="str">
        <f t="shared" si="60"/>
        <v>C</v>
      </c>
      <c r="F50" s="160">
        <f t="shared" si="61"/>
        <v>0.86434782608695659</v>
      </c>
      <c r="G50" s="161">
        <f t="shared" si="62"/>
        <v>1.988</v>
      </c>
      <c r="H50" s="162">
        <f t="shared" si="63"/>
        <v>2.2999999999999998</v>
      </c>
      <c r="I50" s="163">
        <f t="shared" si="64"/>
        <v>6593.6260000000002</v>
      </c>
      <c r="J50" s="164">
        <f t="shared" si="65"/>
        <v>2.0315197411517091E-2</v>
      </c>
      <c r="K50" s="164">
        <f t="shared" si="66"/>
        <v>0.37372054181150127</v>
      </c>
      <c r="L50" s="164">
        <f t="shared" si="67"/>
        <v>0.27890571894735916</v>
      </c>
      <c r="M50" s="165">
        <f t="shared" si="68"/>
        <v>12.03</v>
      </c>
      <c r="N50" s="166">
        <f t="shared" si="69"/>
        <v>0.69799999999999995</v>
      </c>
      <c r="O50" s="166">
        <f t="shared" si="70"/>
        <v>23.856000000000002</v>
      </c>
      <c r="P50" s="167">
        <f t="shared" si="71"/>
        <v>0</v>
      </c>
      <c r="Q50" s="168">
        <f t="shared" si="72"/>
        <v>82</v>
      </c>
      <c r="R50" s="169">
        <f t="shared" si="73"/>
        <v>26.836257557166114</v>
      </c>
      <c r="S50" s="141">
        <f t="shared" si="74"/>
        <v>46</v>
      </c>
      <c r="T50" s="141">
        <f t="shared" si="75"/>
        <v>1573</v>
      </c>
      <c r="U50" t="s">
        <v>139</v>
      </c>
      <c r="V50" t="s">
        <v>258</v>
      </c>
      <c r="W50" t="s">
        <v>139</v>
      </c>
      <c r="X50" s="4" t="s">
        <v>258</v>
      </c>
      <c r="Y50" s="4" t="s">
        <v>784</v>
      </c>
      <c r="Z50" s="4" t="s">
        <v>638</v>
      </c>
      <c r="AA50" s="4" t="s">
        <v>49</v>
      </c>
      <c r="AB50" s="4">
        <v>521</v>
      </c>
      <c r="AC50" s="4">
        <v>6593.6260000000002</v>
      </c>
      <c r="AD50" s="4">
        <v>3315.9250000000002</v>
      </c>
      <c r="AE50" s="4">
        <v>1.988</v>
      </c>
      <c r="AF50" s="4">
        <v>2.2999999999999998</v>
      </c>
      <c r="AG50" s="4">
        <v>12.03</v>
      </c>
      <c r="AH50" s="4">
        <v>405.46684499999998</v>
      </c>
      <c r="AI50" s="4">
        <v>8.2371390000000009</v>
      </c>
      <c r="AJ50" s="4">
        <v>151.53128899999999</v>
      </c>
      <c r="AK50" s="4">
        <v>1839</v>
      </c>
      <c r="AL50" s="4">
        <v>46</v>
      </c>
      <c r="AM50" s="4">
        <v>1573</v>
      </c>
      <c r="AN50" s="4">
        <v>82</v>
      </c>
      <c r="AO50" s="4">
        <v>16.261811999999999</v>
      </c>
      <c r="AP50" s="4">
        <v>1158.0999999999999</v>
      </c>
      <c r="AQ50" s="4">
        <v>0</v>
      </c>
      <c r="AR50" s="4">
        <v>89</v>
      </c>
      <c r="AS50" s="4">
        <v>28921</v>
      </c>
      <c r="AT50" s="4">
        <v>0.69799999999999995</v>
      </c>
      <c r="AU50" s="4">
        <v>23.856000000000002</v>
      </c>
      <c r="AV50" s="4">
        <v>60321</v>
      </c>
      <c r="AW50" s="4">
        <v>0</v>
      </c>
      <c r="AX50" s="4">
        <v>0.47</v>
      </c>
      <c r="AY50">
        <v>0.86434782608695659</v>
      </c>
      <c r="AZ50" t="s">
        <v>72</v>
      </c>
      <c r="BA50" t="s">
        <v>745</v>
      </c>
      <c r="BB50">
        <v>8</v>
      </c>
      <c r="BC50" t="s">
        <v>811</v>
      </c>
      <c r="BD50">
        <v>14</v>
      </c>
      <c r="BE50">
        <v>234012.49399999998</v>
      </c>
      <c r="BF50">
        <v>2.8176384462617627E-2</v>
      </c>
      <c r="BG50">
        <v>2.4354196657253847E-2</v>
      </c>
      <c r="BH50">
        <v>390019.46200000017</v>
      </c>
      <c r="BI50">
        <v>1.6905889686089557E-2</v>
      </c>
      <c r="BJ50">
        <v>1.4612568998237409E-2</v>
      </c>
      <c r="BK50">
        <v>1</v>
      </c>
      <c r="BL50" t="s">
        <v>72</v>
      </c>
      <c r="BM50">
        <v>0</v>
      </c>
      <c r="BN50" t="s">
        <v>639</v>
      </c>
    </row>
    <row r="51" spans="1:66">
      <c r="A51" s="139" t="str">
        <f t="shared" si="56"/>
        <v>송도버스</v>
      </c>
      <c r="B51" s="139" t="str">
        <f t="shared" si="57"/>
        <v>8</v>
      </c>
      <c r="C51" s="140" t="str">
        <f t="shared" si="58"/>
        <v>70바2282</v>
      </c>
      <c r="D51" s="115" t="str">
        <f t="shared" si="59"/>
        <v>대형</v>
      </c>
      <c r="E51" s="111" t="str">
        <f t="shared" si="60"/>
        <v>D</v>
      </c>
      <c r="F51" s="160">
        <f t="shared" si="61"/>
        <v>0.80045454545454531</v>
      </c>
      <c r="G51" s="161">
        <f t="shared" si="62"/>
        <v>1.7609999999999999</v>
      </c>
      <c r="H51" s="162">
        <f t="shared" si="63"/>
        <v>2.2000000000000002</v>
      </c>
      <c r="I51" s="163">
        <f t="shared" si="64"/>
        <v>5921.1629999999996</v>
      </c>
      <c r="J51" s="164">
        <f t="shared" si="65"/>
        <v>2.8511862483901786E-2</v>
      </c>
      <c r="K51" s="164">
        <f t="shared" si="66"/>
        <v>0.38048263299124208</v>
      </c>
      <c r="L51" s="164">
        <f t="shared" si="67"/>
        <v>0.21414711940880535</v>
      </c>
      <c r="M51" s="165">
        <f t="shared" si="68"/>
        <v>12.428000000000001</v>
      </c>
      <c r="N51" s="166">
        <f t="shared" si="69"/>
        <v>1.0469999999999999</v>
      </c>
      <c r="O51" s="166">
        <f t="shared" si="70"/>
        <v>25.113</v>
      </c>
      <c r="P51" s="167">
        <f t="shared" si="71"/>
        <v>0.14833333333333334</v>
      </c>
      <c r="Q51" s="168">
        <f t="shared" si="72"/>
        <v>88</v>
      </c>
      <c r="R51" s="169">
        <f t="shared" si="73"/>
        <v>27.148595237797974</v>
      </c>
      <c r="S51" s="141">
        <f t="shared" si="74"/>
        <v>62</v>
      </c>
      <c r="T51" s="141">
        <f t="shared" si="75"/>
        <v>1487</v>
      </c>
      <c r="U51" t="s">
        <v>139</v>
      </c>
      <c r="V51" t="s">
        <v>258</v>
      </c>
      <c r="W51" t="s">
        <v>139</v>
      </c>
      <c r="X51" s="4" t="s">
        <v>258</v>
      </c>
      <c r="Y51" s="4" t="s">
        <v>786</v>
      </c>
      <c r="Z51" s="4" t="s">
        <v>638</v>
      </c>
      <c r="AA51" s="4" t="s">
        <v>49</v>
      </c>
      <c r="AB51" s="4">
        <v>521</v>
      </c>
      <c r="AC51" s="4">
        <v>5921.1629999999996</v>
      </c>
      <c r="AD51" s="4">
        <v>3362.6489999999999</v>
      </c>
      <c r="AE51" s="4">
        <v>1.7609999999999999</v>
      </c>
      <c r="AF51" s="4">
        <v>2.2000000000000002</v>
      </c>
      <c r="AG51" s="4">
        <v>12.428000000000001</v>
      </c>
      <c r="AH51" s="4">
        <v>369.03548499999999</v>
      </c>
      <c r="AI51" s="4">
        <v>10.521889</v>
      </c>
      <c r="AJ51" s="4">
        <v>140.41159300000001</v>
      </c>
      <c r="AK51" s="4">
        <v>1268</v>
      </c>
      <c r="AL51" s="4">
        <v>62</v>
      </c>
      <c r="AM51" s="4">
        <v>1487</v>
      </c>
      <c r="AN51" s="4">
        <v>88</v>
      </c>
      <c r="AO51" s="4">
        <v>16.044968999999998</v>
      </c>
      <c r="AP51" s="4">
        <v>1434.5</v>
      </c>
      <c r="AQ51" s="4">
        <v>8.9</v>
      </c>
      <c r="AR51" s="4">
        <v>99</v>
      </c>
      <c r="AS51" s="4">
        <v>42391</v>
      </c>
      <c r="AT51" s="4">
        <v>1.0469999999999999</v>
      </c>
      <c r="AU51" s="4">
        <v>25.113</v>
      </c>
      <c r="AV51" s="4">
        <v>55122</v>
      </c>
      <c r="AW51" s="4">
        <v>0</v>
      </c>
      <c r="AX51" s="4">
        <v>0.42</v>
      </c>
      <c r="AY51">
        <v>0.80045454545454531</v>
      </c>
      <c r="AZ51" t="s">
        <v>70</v>
      </c>
      <c r="BA51" t="s">
        <v>745</v>
      </c>
      <c r="BB51">
        <v>15</v>
      </c>
      <c r="BC51" t="s">
        <v>1341</v>
      </c>
      <c r="BD51">
        <v>10</v>
      </c>
      <c r="BE51">
        <v>234012.49399999998</v>
      </c>
      <c r="BF51">
        <v>2.5302764390007313E-2</v>
      </c>
      <c r="BG51">
        <v>2.0253712768546758E-2</v>
      </c>
      <c r="BH51">
        <v>390019.46200000017</v>
      </c>
      <c r="BI51">
        <v>1.5181711624431698E-2</v>
      </c>
      <c r="BJ51">
        <v>1.2152270077556461E-2</v>
      </c>
      <c r="BK51">
        <v>1</v>
      </c>
      <c r="BL51" t="s">
        <v>70</v>
      </c>
      <c r="BM51">
        <v>0</v>
      </c>
      <c r="BN51" t="s">
        <v>639</v>
      </c>
    </row>
    <row r="52" spans="1:66">
      <c r="A52" s="139" t="str">
        <f t="shared" si="56"/>
        <v>송도버스</v>
      </c>
      <c r="B52" s="139" t="str">
        <f t="shared" si="57"/>
        <v>8</v>
      </c>
      <c r="C52" s="140" t="str">
        <f t="shared" si="58"/>
        <v>70바2287</v>
      </c>
      <c r="D52" s="115" t="str">
        <f t="shared" si="59"/>
        <v>대형</v>
      </c>
      <c r="E52" s="111" t="str">
        <f t="shared" si="60"/>
        <v>D</v>
      </c>
      <c r="F52" s="160">
        <f t="shared" si="61"/>
        <v>0.842608695652174</v>
      </c>
      <c r="G52" s="161">
        <f t="shared" si="62"/>
        <v>1.9379999999999999</v>
      </c>
      <c r="H52" s="162">
        <f t="shared" si="63"/>
        <v>2.2999999999999998</v>
      </c>
      <c r="I52" s="163">
        <f t="shared" si="64"/>
        <v>6675.9219999999996</v>
      </c>
      <c r="J52" s="164">
        <f t="shared" si="65"/>
        <v>1.4681887400664482E-2</v>
      </c>
      <c r="K52" s="164">
        <f t="shared" si="66"/>
        <v>0.36230281461226521</v>
      </c>
      <c r="L52" s="164">
        <f t="shared" si="67"/>
        <v>0.23906810175433446</v>
      </c>
      <c r="M52" s="165">
        <f t="shared" si="68"/>
        <v>13.858000000000001</v>
      </c>
      <c r="N52" s="166">
        <f t="shared" si="69"/>
        <v>1.1080000000000001</v>
      </c>
      <c r="O52" s="166">
        <f t="shared" si="70"/>
        <v>29.224</v>
      </c>
      <c r="P52" s="167">
        <f t="shared" si="71"/>
        <v>3.0000000000000002E-2</v>
      </c>
      <c r="Q52" s="168">
        <f t="shared" si="72"/>
        <v>88</v>
      </c>
      <c r="R52" s="169">
        <f t="shared" si="73"/>
        <v>27.501843646105538</v>
      </c>
      <c r="S52" s="141">
        <f t="shared" si="74"/>
        <v>74</v>
      </c>
      <c r="T52" s="141">
        <f t="shared" si="75"/>
        <v>1951</v>
      </c>
      <c r="U52" t="s">
        <v>139</v>
      </c>
      <c r="V52" t="s">
        <v>258</v>
      </c>
      <c r="W52" t="s">
        <v>139</v>
      </c>
      <c r="X52" s="4" t="s">
        <v>258</v>
      </c>
      <c r="Y52" s="4" t="s">
        <v>788</v>
      </c>
      <c r="Z52" s="4" t="s">
        <v>638</v>
      </c>
      <c r="AA52" s="4" t="s">
        <v>49</v>
      </c>
      <c r="AB52" s="4">
        <v>521</v>
      </c>
      <c r="AC52" s="4">
        <v>6675.9219999999996</v>
      </c>
      <c r="AD52" s="4">
        <v>3444.18</v>
      </c>
      <c r="AE52" s="4">
        <v>1.9379999999999999</v>
      </c>
      <c r="AF52" s="4">
        <v>2.2999999999999998</v>
      </c>
      <c r="AG52" s="4">
        <v>13.858000000000001</v>
      </c>
      <c r="AH52" s="4">
        <v>389.62851599999999</v>
      </c>
      <c r="AI52" s="4">
        <v>5.7204819999999996</v>
      </c>
      <c r="AJ52" s="4">
        <v>141.16350800000001</v>
      </c>
      <c r="AK52" s="4">
        <v>1596</v>
      </c>
      <c r="AL52" s="4">
        <v>74</v>
      </c>
      <c r="AM52" s="4">
        <v>1951</v>
      </c>
      <c r="AN52" s="4">
        <v>88</v>
      </c>
      <c r="AO52" s="4">
        <v>17.134069</v>
      </c>
      <c r="AP52" s="4">
        <v>1446.7</v>
      </c>
      <c r="AQ52" s="4">
        <v>1.8</v>
      </c>
      <c r="AR52" s="4">
        <v>51</v>
      </c>
      <c r="AS52" s="4">
        <v>9128</v>
      </c>
      <c r="AT52" s="4">
        <v>1.1080000000000001</v>
      </c>
      <c r="AU52" s="4">
        <v>29.224</v>
      </c>
      <c r="AV52" s="4">
        <v>62182</v>
      </c>
      <c r="AW52" s="4">
        <v>0</v>
      </c>
      <c r="AX52" s="4">
        <v>0.49</v>
      </c>
      <c r="AY52">
        <v>0.842608695652174</v>
      </c>
      <c r="AZ52" t="s">
        <v>70</v>
      </c>
      <c r="BA52" t="s">
        <v>745</v>
      </c>
      <c r="BB52">
        <v>4</v>
      </c>
      <c r="BC52" t="s">
        <v>780</v>
      </c>
      <c r="BD52">
        <v>17</v>
      </c>
      <c r="BE52">
        <v>234012.49399999998</v>
      </c>
      <c r="BF52">
        <v>2.8528057993347997E-2</v>
      </c>
      <c r="BG52">
        <v>2.4037989735264532E-2</v>
      </c>
      <c r="BH52">
        <v>390019.46200000017</v>
      </c>
      <c r="BI52">
        <v>1.7116894541021638E-2</v>
      </c>
      <c r="BJ52">
        <v>1.442284418282606E-2</v>
      </c>
      <c r="BK52">
        <v>1</v>
      </c>
      <c r="BL52" t="s">
        <v>72</v>
      </c>
      <c r="BM52">
        <v>-1</v>
      </c>
      <c r="BN52" t="s">
        <v>712</v>
      </c>
    </row>
    <row r="53" spans="1:66">
      <c r="A53" s="139" t="str">
        <f t="shared" si="56"/>
        <v>송도버스</v>
      </c>
      <c r="B53" s="139" t="str">
        <f t="shared" si="57"/>
        <v>8</v>
      </c>
      <c r="C53" s="140" t="str">
        <f t="shared" si="58"/>
        <v>70바2289</v>
      </c>
      <c r="D53" s="115" t="str">
        <f t="shared" si="59"/>
        <v>대형</v>
      </c>
      <c r="E53" s="111" t="str">
        <f t="shared" si="60"/>
        <v>C</v>
      </c>
      <c r="F53" s="160">
        <f t="shared" si="61"/>
        <v>0.89521739130434796</v>
      </c>
      <c r="G53" s="161">
        <f t="shared" si="62"/>
        <v>2.0590000000000002</v>
      </c>
      <c r="H53" s="162">
        <f t="shared" si="63"/>
        <v>2.2999999999999998</v>
      </c>
      <c r="I53" s="163">
        <f t="shared" si="64"/>
        <v>7037.2910000000002</v>
      </c>
      <c r="J53" s="164">
        <f t="shared" si="65"/>
        <v>1.682892926041437E-2</v>
      </c>
      <c r="K53" s="164">
        <f t="shared" si="66"/>
        <v>0.3534730824782284</v>
      </c>
      <c r="L53" s="164">
        <f t="shared" si="67"/>
        <v>0.22650761493307581</v>
      </c>
      <c r="M53" s="165">
        <f t="shared" si="68"/>
        <v>11.179</v>
      </c>
      <c r="N53" s="166">
        <f t="shared" si="69"/>
        <v>2.8000000000000001E-2</v>
      </c>
      <c r="O53" s="166">
        <f t="shared" si="70"/>
        <v>16.327000000000002</v>
      </c>
      <c r="P53" s="167">
        <f t="shared" si="71"/>
        <v>0.27166666666666667</v>
      </c>
      <c r="Q53" s="168">
        <f t="shared" si="72"/>
        <v>89</v>
      </c>
      <c r="R53" s="169">
        <f t="shared" si="73"/>
        <v>26.544677448525189</v>
      </c>
      <c r="S53" s="141">
        <f t="shared" si="74"/>
        <v>2</v>
      </c>
      <c r="T53" s="141">
        <f t="shared" si="75"/>
        <v>1149</v>
      </c>
      <c r="U53" t="s">
        <v>139</v>
      </c>
      <c r="V53" t="s">
        <v>258</v>
      </c>
      <c r="W53" t="s">
        <v>139</v>
      </c>
      <c r="X53" s="4" t="s">
        <v>258</v>
      </c>
      <c r="Y53" s="4" t="s">
        <v>790</v>
      </c>
      <c r="Z53" s="4" t="s">
        <v>638</v>
      </c>
      <c r="AA53" s="4" t="s">
        <v>49</v>
      </c>
      <c r="AB53" s="4">
        <v>521</v>
      </c>
      <c r="AC53" s="4">
        <v>7037.2910000000002</v>
      </c>
      <c r="AD53" s="4">
        <v>3418.04</v>
      </c>
      <c r="AE53" s="4">
        <v>2.0590000000000002</v>
      </c>
      <c r="AF53" s="4">
        <v>2.2999999999999998</v>
      </c>
      <c r="AG53" s="4">
        <v>11.179</v>
      </c>
      <c r="AH53" s="4">
        <v>421.013238</v>
      </c>
      <c r="AI53" s="4">
        <v>7.0852019999999998</v>
      </c>
      <c r="AJ53" s="4">
        <v>148.816847</v>
      </c>
      <c r="AK53" s="4">
        <v>1594</v>
      </c>
      <c r="AL53" s="4">
        <v>2</v>
      </c>
      <c r="AM53" s="4">
        <v>1149</v>
      </c>
      <c r="AN53" s="4">
        <v>89</v>
      </c>
      <c r="AO53" s="4">
        <v>16.715129000000001</v>
      </c>
      <c r="AP53" s="4">
        <v>1394.2</v>
      </c>
      <c r="AQ53" s="4">
        <v>16.3</v>
      </c>
      <c r="AR53" s="4">
        <v>52</v>
      </c>
      <c r="AS53" s="4">
        <v>15596</v>
      </c>
      <c r="AT53" s="4">
        <v>2.8000000000000001E-2</v>
      </c>
      <c r="AU53" s="4">
        <v>16.327000000000002</v>
      </c>
      <c r="AV53" s="4">
        <v>60912</v>
      </c>
      <c r="AW53" s="4">
        <v>0</v>
      </c>
      <c r="AX53" s="4">
        <v>0.47</v>
      </c>
      <c r="AY53">
        <v>0.89521739130434796</v>
      </c>
      <c r="AZ53" t="s">
        <v>72</v>
      </c>
      <c r="BA53" t="s">
        <v>745</v>
      </c>
      <c r="BB53">
        <v>2</v>
      </c>
      <c r="BC53" t="s">
        <v>782</v>
      </c>
      <c r="BD53">
        <v>9</v>
      </c>
      <c r="BE53">
        <v>234012.49399999998</v>
      </c>
      <c r="BF53">
        <v>3.0072287507862724E-2</v>
      </c>
      <c r="BG53">
        <v>2.6921234773343201E-2</v>
      </c>
      <c r="BH53">
        <v>390019.46200000017</v>
      </c>
      <c r="BI53">
        <v>1.8043435483740031E-2</v>
      </c>
      <c r="BJ53">
        <v>1.6152797243922056E-2</v>
      </c>
      <c r="BK53">
        <v>1</v>
      </c>
      <c r="BL53" t="s">
        <v>72</v>
      </c>
      <c r="BM53">
        <v>0</v>
      </c>
      <c r="BN53" t="s">
        <v>639</v>
      </c>
    </row>
    <row r="54" spans="1:66">
      <c r="A54" s="139" t="str">
        <f t="shared" si="56"/>
        <v>송도버스</v>
      </c>
      <c r="B54" s="139" t="str">
        <f t="shared" si="57"/>
        <v>8</v>
      </c>
      <c r="C54" s="140" t="str">
        <f t="shared" si="58"/>
        <v>70바2291</v>
      </c>
      <c r="D54" s="115" t="str">
        <f t="shared" si="59"/>
        <v>대형</v>
      </c>
      <c r="E54" s="111" t="str">
        <f t="shared" si="60"/>
        <v>B</v>
      </c>
      <c r="F54" s="160">
        <f t="shared" si="61"/>
        <v>0.92227272727272713</v>
      </c>
      <c r="G54" s="161">
        <f t="shared" si="62"/>
        <v>2.0289999999999999</v>
      </c>
      <c r="H54" s="162">
        <f t="shared" si="63"/>
        <v>2.2000000000000002</v>
      </c>
      <c r="I54" s="163">
        <f t="shared" si="64"/>
        <v>5976.1549999999997</v>
      </c>
      <c r="J54" s="164">
        <f t="shared" si="65"/>
        <v>2.7688953185542989E-2</v>
      </c>
      <c r="K54" s="164">
        <f t="shared" si="66"/>
        <v>0.36098682361352147</v>
      </c>
      <c r="L54" s="164">
        <f t="shared" si="67"/>
        <v>0.21133989998586047</v>
      </c>
      <c r="M54" s="165">
        <f t="shared" si="68"/>
        <v>12.287000000000001</v>
      </c>
      <c r="N54" s="166">
        <f t="shared" si="69"/>
        <v>6.7000000000000004E-2</v>
      </c>
      <c r="O54" s="166">
        <f t="shared" si="70"/>
        <v>16.03</v>
      </c>
      <c r="P54" s="167">
        <f t="shared" si="71"/>
        <v>0</v>
      </c>
      <c r="Q54" s="168">
        <f t="shared" si="72"/>
        <v>73</v>
      </c>
      <c r="R54" s="169">
        <f t="shared" si="73"/>
        <v>27.174693726272608</v>
      </c>
      <c r="S54" s="141">
        <f t="shared" si="74"/>
        <v>4</v>
      </c>
      <c r="T54" s="141">
        <f t="shared" si="75"/>
        <v>958</v>
      </c>
      <c r="U54" t="s">
        <v>139</v>
      </c>
      <c r="V54" t="s">
        <v>258</v>
      </c>
      <c r="W54" t="s">
        <v>139</v>
      </c>
      <c r="X54" s="4" t="s">
        <v>258</v>
      </c>
      <c r="Y54" s="4" t="s">
        <v>792</v>
      </c>
      <c r="Z54" s="4" t="s">
        <v>638</v>
      </c>
      <c r="AA54" s="4" t="s">
        <v>49</v>
      </c>
      <c r="AB54" s="4">
        <v>521</v>
      </c>
      <c r="AC54" s="4">
        <v>5976.1549999999997</v>
      </c>
      <c r="AD54" s="4">
        <v>2945.2260000000001</v>
      </c>
      <c r="AE54" s="4">
        <v>2.0289999999999999</v>
      </c>
      <c r="AF54" s="4">
        <v>2.2000000000000002</v>
      </c>
      <c r="AG54" s="4">
        <v>12.287000000000001</v>
      </c>
      <c r="AH54" s="4">
        <v>359.73739899999998</v>
      </c>
      <c r="AI54" s="4">
        <v>9.9607519999999994</v>
      </c>
      <c r="AJ54" s="4">
        <v>129.86046099999999</v>
      </c>
      <c r="AK54" s="4">
        <v>1263</v>
      </c>
      <c r="AL54" s="4">
        <v>4</v>
      </c>
      <c r="AM54" s="4">
        <v>958</v>
      </c>
      <c r="AN54" s="4">
        <v>73</v>
      </c>
      <c r="AO54" s="4">
        <v>16.612548</v>
      </c>
      <c r="AP54" s="4">
        <v>692.6</v>
      </c>
      <c r="AQ54" s="4">
        <v>0</v>
      </c>
      <c r="AR54" s="4">
        <v>45</v>
      </c>
      <c r="AS54" s="4">
        <v>22276</v>
      </c>
      <c r="AT54" s="4">
        <v>6.7000000000000004E-2</v>
      </c>
      <c r="AU54" s="4">
        <v>16.03</v>
      </c>
      <c r="AV54" s="4">
        <v>52479</v>
      </c>
      <c r="AW54" s="4">
        <v>0</v>
      </c>
      <c r="AX54" s="4">
        <v>0.48</v>
      </c>
      <c r="AY54">
        <v>0.92227272727272713</v>
      </c>
      <c r="AZ54" t="s">
        <v>71</v>
      </c>
      <c r="BA54" t="s">
        <v>745</v>
      </c>
      <c r="BB54">
        <v>2</v>
      </c>
      <c r="BC54" t="s">
        <v>793</v>
      </c>
      <c r="BD54">
        <v>7</v>
      </c>
      <c r="BE54">
        <v>234012.49399999998</v>
      </c>
      <c r="BF54">
        <v>2.5537760389836281E-2</v>
      </c>
      <c r="BG54">
        <v>2.3552779923171729E-2</v>
      </c>
      <c r="BH54">
        <v>390019.46200000017</v>
      </c>
      <c r="BI54">
        <v>1.53227097164705E-2</v>
      </c>
      <c r="BJ54">
        <v>1.4131717279417564E-2</v>
      </c>
      <c r="BK54">
        <v>1</v>
      </c>
      <c r="BL54" t="s">
        <v>71</v>
      </c>
      <c r="BM54">
        <v>0</v>
      </c>
      <c r="BN54" t="s">
        <v>639</v>
      </c>
    </row>
    <row r="55" spans="1:66">
      <c r="A55" s="139" t="str">
        <f t="shared" si="56"/>
        <v>송도버스</v>
      </c>
      <c r="B55" s="139" t="str">
        <f t="shared" si="57"/>
        <v>8</v>
      </c>
      <c r="C55" s="140" t="str">
        <f t="shared" si="58"/>
        <v>70바2293</v>
      </c>
      <c r="D55" s="115" t="str">
        <f t="shared" si="59"/>
        <v>대형</v>
      </c>
      <c r="E55" s="111" t="str">
        <f t="shared" si="60"/>
        <v>C</v>
      </c>
      <c r="F55" s="160">
        <f t="shared" si="61"/>
        <v>0.89142857142857146</v>
      </c>
      <c r="G55" s="161">
        <f t="shared" si="62"/>
        <v>1.8720000000000001</v>
      </c>
      <c r="H55" s="162">
        <f t="shared" si="63"/>
        <v>2.1</v>
      </c>
      <c r="I55" s="163">
        <f t="shared" si="64"/>
        <v>6737.81</v>
      </c>
      <c r="J55" s="164">
        <f t="shared" si="65"/>
        <v>2.3491921880988614E-2</v>
      </c>
      <c r="K55" s="164">
        <f t="shared" si="66"/>
        <v>0.3748024880994183</v>
      </c>
      <c r="L55" s="164">
        <f t="shared" si="67"/>
        <v>0.28273281674609402</v>
      </c>
      <c r="M55" s="165">
        <f t="shared" si="68"/>
        <v>15.26</v>
      </c>
      <c r="N55" s="166">
        <f t="shared" si="69"/>
        <v>0.65300000000000002</v>
      </c>
      <c r="O55" s="166">
        <f t="shared" si="70"/>
        <v>36.034999999999997</v>
      </c>
      <c r="P55" s="167">
        <f t="shared" si="71"/>
        <v>0.3</v>
      </c>
      <c r="Q55" s="168">
        <f t="shared" si="72"/>
        <v>89</v>
      </c>
      <c r="R55" s="169">
        <f t="shared" si="73"/>
        <v>27.781624075757691</v>
      </c>
      <c r="S55" s="141">
        <f t="shared" si="74"/>
        <v>44</v>
      </c>
      <c r="T55" s="141">
        <f t="shared" si="75"/>
        <v>2428</v>
      </c>
      <c r="U55" t="s">
        <v>139</v>
      </c>
      <c r="V55" t="s">
        <v>258</v>
      </c>
      <c r="W55" t="s">
        <v>139</v>
      </c>
      <c r="X55" s="4" t="s">
        <v>258</v>
      </c>
      <c r="Y55" s="4" t="s">
        <v>794</v>
      </c>
      <c r="Z55" s="4" t="s">
        <v>638</v>
      </c>
      <c r="AA55" s="4" t="s">
        <v>49</v>
      </c>
      <c r="AB55" s="4">
        <v>521</v>
      </c>
      <c r="AC55" s="4">
        <v>6737.81</v>
      </c>
      <c r="AD55" s="4">
        <v>3599.2869999999998</v>
      </c>
      <c r="AE55" s="4">
        <v>1.8720000000000001</v>
      </c>
      <c r="AF55" s="4">
        <v>2.1</v>
      </c>
      <c r="AG55" s="4">
        <v>15.26</v>
      </c>
      <c r="AH55" s="4">
        <v>403.06685199999998</v>
      </c>
      <c r="AI55" s="4">
        <v>9.4688149999999993</v>
      </c>
      <c r="AJ55" s="4">
        <v>151.070459</v>
      </c>
      <c r="AK55" s="4">
        <v>1905</v>
      </c>
      <c r="AL55" s="4">
        <v>44</v>
      </c>
      <c r="AM55" s="4">
        <v>2428</v>
      </c>
      <c r="AN55" s="4">
        <v>89</v>
      </c>
      <c r="AO55" s="4">
        <v>16.716358</v>
      </c>
      <c r="AP55" s="4">
        <v>1703.8</v>
      </c>
      <c r="AQ55" s="4">
        <v>18</v>
      </c>
      <c r="AR55" s="4">
        <v>54</v>
      </c>
      <c r="AS55" s="4">
        <v>19564</v>
      </c>
      <c r="AT55" s="4">
        <v>0.65300000000000002</v>
      </c>
      <c r="AU55" s="4">
        <v>36.034999999999997</v>
      </c>
      <c r="AV55" s="4">
        <v>62601</v>
      </c>
      <c r="AW55" s="4">
        <v>0</v>
      </c>
      <c r="AX55" s="4">
        <v>0.5</v>
      </c>
      <c r="AY55">
        <v>0.89142857142857146</v>
      </c>
      <c r="AZ55" t="s">
        <v>72</v>
      </c>
      <c r="BA55" t="s">
        <v>745</v>
      </c>
      <c r="BB55">
        <v>3</v>
      </c>
      <c r="BC55" t="s">
        <v>791</v>
      </c>
      <c r="BD55">
        <v>9</v>
      </c>
      <c r="BE55">
        <v>234012.49399999998</v>
      </c>
      <c r="BF55">
        <v>2.8792522505230005E-2</v>
      </c>
      <c r="BG55">
        <v>2.5666477204662176E-2</v>
      </c>
      <c r="BH55">
        <v>390019.46200000017</v>
      </c>
      <c r="BI55">
        <v>1.7275573802006828E-2</v>
      </c>
      <c r="BJ55">
        <v>1.5399940074931801E-2</v>
      </c>
      <c r="BK55">
        <v>1</v>
      </c>
      <c r="BL55" t="s">
        <v>69</v>
      </c>
      <c r="BM55">
        <v>-2</v>
      </c>
      <c r="BN55" t="s">
        <v>712</v>
      </c>
    </row>
    <row r="56" spans="1:66">
      <c r="A56" s="139" t="str">
        <f t="shared" si="56"/>
        <v>송도버스</v>
      </c>
      <c r="B56" s="139" t="str">
        <f t="shared" si="57"/>
        <v>8</v>
      </c>
      <c r="C56" s="140" t="str">
        <f t="shared" si="58"/>
        <v>70바2295</v>
      </c>
      <c r="D56" s="115" t="str">
        <f t="shared" si="59"/>
        <v>대형</v>
      </c>
      <c r="E56" s="111" t="str">
        <f t="shared" si="60"/>
        <v>D</v>
      </c>
      <c r="F56" s="160">
        <f t="shared" si="61"/>
        <v>0.84454545454545449</v>
      </c>
      <c r="G56" s="161">
        <f t="shared" si="62"/>
        <v>1.8580000000000001</v>
      </c>
      <c r="H56" s="162">
        <f t="shared" si="63"/>
        <v>2.2000000000000002</v>
      </c>
      <c r="I56" s="163">
        <f t="shared" si="64"/>
        <v>6218.75</v>
      </c>
      <c r="J56" s="164">
        <f t="shared" si="65"/>
        <v>1.08166426957398E-2</v>
      </c>
      <c r="K56" s="164">
        <f t="shared" si="66"/>
        <v>0.35781713306539426</v>
      </c>
      <c r="L56" s="164">
        <f t="shared" si="67"/>
        <v>0.22657286432160803</v>
      </c>
      <c r="M56" s="165">
        <f t="shared" si="68"/>
        <v>12.539</v>
      </c>
      <c r="N56" s="166">
        <f t="shared" si="69"/>
        <v>3.2000000000000001E-2</v>
      </c>
      <c r="O56" s="166">
        <f t="shared" si="70"/>
        <v>8.41</v>
      </c>
      <c r="P56" s="167">
        <f t="shared" si="71"/>
        <v>0.39499999999999996</v>
      </c>
      <c r="Q56" s="168">
        <f t="shared" si="72"/>
        <v>87</v>
      </c>
      <c r="R56" s="169">
        <f t="shared" si="73"/>
        <v>26.308513990170759</v>
      </c>
      <c r="S56" s="141">
        <f t="shared" si="74"/>
        <v>2</v>
      </c>
      <c r="T56" s="141">
        <f t="shared" si="75"/>
        <v>523</v>
      </c>
      <c r="U56" t="s">
        <v>139</v>
      </c>
      <c r="V56" t="s">
        <v>258</v>
      </c>
      <c r="W56" t="s">
        <v>139</v>
      </c>
      <c r="X56" s="4" t="s">
        <v>258</v>
      </c>
      <c r="Y56" s="4" t="s">
        <v>796</v>
      </c>
      <c r="Z56" s="4" t="s">
        <v>638</v>
      </c>
      <c r="AA56" s="4" t="s">
        <v>49</v>
      </c>
      <c r="AB56" s="4">
        <v>521</v>
      </c>
      <c r="AC56" s="4">
        <v>6218.75</v>
      </c>
      <c r="AD56" s="4">
        <v>3346.8209999999999</v>
      </c>
      <c r="AE56" s="4">
        <v>1.8580000000000001</v>
      </c>
      <c r="AF56" s="4">
        <v>2.2000000000000002</v>
      </c>
      <c r="AG56" s="4">
        <v>12.539</v>
      </c>
      <c r="AH56" s="4">
        <v>374.39103</v>
      </c>
      <c r="AI56" s="4">
        <v>4.0496540000000003</v>
      </c>
      <c r="AJ56" s="4">
        <v>133.963525</v>
      </c>
      <c r="AK56" s="4">
        <v>1409</v>
      </c>
      <c r="AL56" s="4">
        <v>2</v>
      </c>
      <c r="AM56" s="4">
        <v>523</v>
      </c>
      <c r="AN56" s="4">
        <v>87</v>
      </c>
      <c r="AO56" s="4">
        <v>16.610306999999999</v>
      </c>
      <c r="AP56" s="4">
        <v>661.6</v>
      </c>
      <c r="AQ56" s="4">
        <v>23.7</v>
      </c>
      <c r="AR56" s="4">
        <v>57</v>
      </c>
      <c r="AS56" s="4">
        <v>12725</v>
      </c>
      <c r="AT56" s="4">
        <v>3.2000000000000001E-2</v>
      </c>
      <c r="AU56" s="4">
        <v>8.41</v>
      </c>
      <c r="AV56" s="4">
        <v>57671</v>
      </c>
      <c r="AW56" s="4">
        <v>0</v>
      </c>
      <c r="AX56" s="4">
        <v>0.46</v>
      </c>
      <c r="AY56">
        <v>0.84454545454545449</v>
      </c>
      <c r="AZ56" t="s">
        <v>70</v>
      </c>
      <c r="BA56" t="s">
        <v>745</v>
      </c>
      <c r="BB56">
        <v>3</v>
      </c>
      <c r="BC56" t="s">
        <v>746</v>
      </c>
      <c r="BD56">
        <v>12</v>
      </c>
      <c r="BE56">
        <v>234012.49399999998</v>
      </c>
      <c r="BF56">
        <v>2.6574435807688118E-2</v>
      </c>
      <c r="BG56">
        <v>2.2443318968492963E-2</v>
      </c>
      <c r="BH56">
        <v>390019.46200000017</v>
      </c>
      <c r="BI56">
        <v>1.5944717138243726E-2</v>
      </c>
      <c r="BJ56">
        <v>1.3466038383116746E-2</v>
      </c>
      <c r="BK56">
        <v>1</v>
      </c>
      <c r="BL56" t="s">
        <v>72</v>
      </c>
      <c r="BM56">
        <v>-1</v>
      </c>
      <c r="BN56" t="s">
        <v>712</v>
      </c>
    </row>
    <row r="57" spans="1:66">
      <c r="A57" s="139" t="str">
        <f t="shared" si="56"/>
        <v>송도버스</v>
      </c>
      <c r="B57" s="139" t="str">
        <f t="shared" si="57"/>
        <v>8</v>
      </c>
      <c r="C57" s="140" t="str">
        <f t="shared" si="58"/>
        <v>70바2296</v>
      </c>
      <c r="D57" s="115" t="str">
        <f t="shared" si="59"/>
        <v>대형</v>
      </c>
      <c r="E57" s="111" t="str">
        <f t="shared" si="60"/>
        <v>D</v>
      </c>
      <c r="F57" s="160">
        <f t="shared" si="61"/>
        <v>0.8313636363636363</v>
      </c>
      <c r="G57" s="161">
        <f t="shared" si="62"/>
        <v>1.829</v>
      </c>
      <c r="H57" s="162">
        <f t="shared" si="63"/>
        <v>2.2000000000000002</v>
      </c>
      <c r="I57" s="163">
        <f t="shared" si="64"/>
        <v>6734.7179999999998</v>
      </c>
      <c r="J57" s="164">
        <f t="shared" si="65"/>
        <v>2.7968109297037483E-2</v>
      </c>
      <c r="K57" s="164">
        <f t="shared" si="66"/>
        <v>0.36495345315343058</v>
      </c>
      <c r="L57" s="164">
        <f t="shared" si="67"/>
        <v>0.23119008101007349</v>
      </c>
      <c r="M57" s="165">
        <f t="shared" si="68"/>
        <v>11.976000000000001</v>
      </c>
      <c r="N57" s="166">
        <f t="shared" si="69"/>
        <v>0.193</v>
      </c>
      <c r="O57" s="166">
        <f t="shared" si="70"/>
        <v>21.545000000000002</v>
      </c>
      <c r="P57" s="167">
        <f t="shared" si="71"/>
        <v>0</v>
      </c>
      <c r="Q57" s="168">
        <f t="shared" si="72"/>
        <v>79</v>
      </c>
      <c r="R57" s="169">
        <f t="shared" si="73"/>
        <v>26.896247472515494</v>
      </c>
      <c r="S57" s="141">
        <f t="shared" si="74"/>
        <v>13</v>
      </c>
      <c r="T57" s="141">
        <f t="shared" si="75"/>
        <v>1451</v>
      </c>
      <c r="U57" t="s">
        <v>139</v>
      </c>
      <c r="V57" t="s">
        <v>258</v>
      </c>
      <c r="W57" t="s">
        <v>139</v>
      </c>
      <c r="X57" s="4" t="s">
        <v>258</v>
      </c>
      <c r="Y57" s="4" t="s">
        <v>798</v>
      </c>
      <c r="Z57" s="4" t="s">
        <v>638</v>
      </c>
      <c r="AA57" s="4" t="s">
        <v>49</v>
      </c>
      <c r="AB57" s="4">
        <v>521</v>
      </c>
      <c r="AC57" s="4">
        <v>6734.7179999999998</v>
      </c>
      <c r="AD57" s="4">
        <v>3683.134</v>
      </c>
      <c r="AE57" s="4">
        <v>1.829</v>
      </c>
      <c r="AF57" s="4">
        <v>2.2000000000000002</v>
      </c>
      <c r="AG57" s="4">
        <v>11.976000000000001</v>
      </c>
      <c r="AH57" s="4">
        <v>412.46102400000001</v>
      </c>
      <c r="AI57" s="4">
        <v>11.535755</v>
      </c>
      <c r="AJ57" s="4">
        <v>150.52907500000001</v>
      </c>
      <c r="AK57" s="4">
        <v>1557</v>
      </c>
      <c r="AL57" s="4">
        <v>13</v>
      </c>
      <c r="AM57" s="4">
        <v>1451</v>
      </c>
      <c r="AN57" s="4">
        <v>79</v>
      </c>
      <c r="AO57" s="4">
        <v>16.328130999999999</v>
      </c>
      <c r="AP57" s="4">
        <v>1235.4000000000001</v>
      </c>
      <c r="AQ57" s="4">
        <v>0</v>
      </c>
      <c r="AR57" s="4">
        <v>80</v>
      </c>
      <c r="AS57" s="4">
        <v>29560</v>
      </c>
      <c r="AT57" s="4">
        <v>0.193</v>
      </c>
      <c r="AU57" s="4">
        <v>21.545000000000002</v>
      </c>
      <c r="AV57" s="4">
        <v>53569</v>
      </c>
      <c r="AW57" s="4">
        <v>0</v>
      </c>
      <c r="AX57" s="4">
        <v>0.43</v>
      </c>
      <c r="AY57">
        <v>0.8313636363636363</v>
      </c>
      <c r="AZ57" t="s">
        <v>70</v>
      </c>
      <c r="BA57" t="s">
        <v>745</v>
      </c>
      <c r="BB57">
        <v>9</v>
      </c>
      <c r="BC57" t="s">
        <v>1342</v>
      </c>
      <c r="BD57">
        <v>15</v>
      </c>
      <c r="BE57">
        <v>234012.49399999998</v>
      </c>
      <c r="BF57">
        <v>2.8779309535498565E-2</v>
      </c>
      <c r="BG57">
        <v>2.392607142746676E-2</v>
      </c>
      <c r="BH57">
        <v>390019.46200000017</v>
      </c>
      <c r="BI57">
        <v>1.7267645992496642E-2</v>
      </c>
      <c r="BJ57">
        <v>1.435569296376198E-2</v>
      </c>
      <c r="BK57">
        <v>1</v>
      </c>
      <c r="BL57" t="s">
        <v>72</v>
      </c>
      <c r="BM57">
        <v>-1</v>
      </c>
      <c r="BN57" t="s">
        <v>712</v>
      </c>
    </row>
    <row r="58" spans="1:66">
      <c r="A58" s="139" t="str">
        <f t="shared" si="56"/>
        <v>송도버스</v>
      </c>
      <c r="B58" s="139" t="str">
        <f t="shared" si="57"/>
        <v>8</v>
      </c>
      <c r="C58" s="140" t="str">
        <f t="shared" si="58"/>
        <v>70바2307</v>
      </c>
      <c r="D58" s="115" t="str">
        <f t="shared" si="59"/>
        <v>대형</v>
      </c>
      <c r="E58" s="111" t="str">
        <f t="shared" si="60"/>
        <v>B</v>
      </c>
      <c r="F58" s="160">
        <f t="shared" si="61"/>
        <v>0.93318181818181811</v>
      </c>
      <c r="G58" s="161">
        <f t="shared" si="62"/>
        <v>2.0529999999999999</v>
      </c>
      <c r="H58" s="162">
        <f t="shared" si="63"/>
        <v>2.2000000000000002</v>
      </c>
      <c r="I58" s="163">
        <f t="shared" si="64"/>
        <v>6931.4690000000001</v>
      </c>
      <c r="J58" s="164">
        <f t="shared" si="65"/>
        <v>2.164533540428833E-2</v>
      </c>
      <c r="K58" s="164">
        <f t="shared" si="66"/>
        <v>0.36017877887319338</v>
      </c>
      <c r="L58" s="164">
        <f t="shared" si="67"/>
        <v>0.24078589978545673</v>
      </c>
      <c r="M58" s="165">
        <f t="shared" si="68"/>
        <v>12.596</v>
      </c>
      <c r="N58" s="166">
        <f t="shared" si="69"/>
        <v>7.1999999999999995E-2</v>
      </c>
      <c r="O58" s="166">
        <f t="shared" si="70"/>
        <v>21.251000000000001</v>
      </c>
      <c r="P58" s="167">
        <f t="shared" si="71"/>
        <v>0.19833333333333333</v>
      </c>
      <c r="Q58" s="168">
        <f t="shared" si="72"/>
        <v>88</v>
      </c>
      <c r="R58" s="169">
        <f t="shared" si="73"/>
        <v>26.296201487886439</v>
      </c>
      <c r="S58" s="141">
        <f t="shared" si="74"/>
        <v>5</v>
      </c>
      <c r="T58" s="141">
        <f t="shared" si="75"/>
        <v>1473</v>
      </c>
      <c r="U58" t="s">
        <v>139</v>
      </c>
      <c r="V58" t="s">
        <v>258</v>
      </c>
      <c r="W58" t="s">
        <v>139</v>
      </c>
      <c r="X58" s="4" t="s">
        <v>258</v>
      </c>
      <c r="Y58" s="4" t="s">
        <v>799</v>
      </c>
      <c r="Z58" s="4" t="s">
        <v>638</v>
      </c>
      <c r="AA58" s="4" t="s">
        <v>49</v>
      </c>
      <c r="AB58" s="4">
        <v>521</v>
      </c>
      <c r="AC58" s="4">
        <v>6931.4690000000001</v>
      </c>
      <c r="AD58" s="4">
        <v>3376.13</v>
      </c>
      <c r="AE58" s="4">
        <v>2.0529999999999999</v>
      </c>
      <c r="AF58" s="4">
        <v>2.2000000000000002</v>
      </c>
      <c r="AG58" s="4">
        <v>12.596</v>
      </c>
      <c r="AH58" s="4">
        <v>426.40295600000002</v>
      </c>
      <c r="AI58" s="4">
        <v>9.229635</v>
      </c>
      <c r="AJ58" s="4">
        <v>153.58129600000001</v>
      </c>
      <c r="AK58" s="4">
        <v>1669</v>
      </c>
      <c r="AL58" s="4">
        <v>5</v>
      </c>
      <c r="AM58" s="4">
        <v>1473</v>
      </c>
      <c r="AN58" s="4">
        <v>88</v>
      </c>
      <c r="AO58" s="4">
        <v>16.255676999999999</v>
      </c>
      <c r="AP58" s="4">
        <v>1247.2</v>
      </c>
      <c r="AQ58" s="4">
        <v>11.9</v>
      </c>
      <c r="AR58" s="4">
        <v>80</v>
      </c>
      <c r="AS58" s="4">
        <v>25426</v>
      </c>
      <c r="AT58" s="4">
        <v>7.1999999999999995E-2</v>
      </c>
      <c r="AU58" s="4">
        <v>21.251000000000001</v>
      </c>
      <c r="AV58" s="4">
        <v>62785</v>
      </c>
      <c r="AW58" s="4">
        <v>0</v>
      </c>
      <c r="AX58" s="4">
        <v>0.51</v>
      </c>
      <c r="AY58">
        <v>0.93318181818181811</v>
      </c>
      <c r="AZ58" t="s">
        <v>71</v>
      </c>
      <c r="BA58" t="s">
        <v>745</v>
      </c>
      <c r="BB58">
        <v>1</v>
      </c>
      <c r="BC58" t="s">
        <v>775</v>
      </c>
      <c r="BD58">
        <v>13</v>
      </c>
      <c r="BE58">
        <v>234012.49399999998</v>
      </c>
      <c r="BF58">
        <v>2.962008088337369E-2</v>
      </c>
      <c r="BG58">
        <v>2.7640920933439173E-2</v>
      </c>
      <c r="BH58">
        <v>390019.46200000017</v>
      </c>
      <c r="BI58">
        <v>1.7772110562010869E-2</v>
      </c>
      <c r="BJ58">
        <v>1.6584610447185597E-2</v>
      </c>
      <c r="BK58">
        <v>1</v>
      </c>
      <c r="BL58" t="s">
        <v>71</v>
      </c>
      <c r="BM58">
        <v>0</v>
      </c>
      <c r="BN58" t="s">
        <v>639</v>
      </c>
    </row>
    <row r="59" spans="1:66">
      <c r="A59" s="139" t="str">
        <f t="shared" si="56"/>
        <v>송도버스</v>
      </c>
      <c r="B59" s="139" t="str">
        <f t="shared" si="57"/>
        <v>8</v>
      </c>
      <c r="C59" s="140" t="str">
        <f t="shared" si="58"/>
        <v>70바2308</v>
      </c>
      <c r="D59" s="115" t="str">
        <f t="shared" si="59"/>
        <v>대형</v>
      </c>
      <c r="E59" s="111" t="str">
        <f t="shared" si="60"/>
        <v>C</v>
      </c>
      <c r="F59" s="160">
        <f t="shared" si="61"/>
        <v>0.85913043478260875</v>
      </c>
      <c r="G59" s="161">
        <f t="shared" si="62"/>
        <v>1.976</v>
      </c>
      <c r="H59" s="162">
        <f t="shared" si="63"/>
        <v>2.2999999999999998</v>
      </c>
      <c r="I59" s="163">
        <f t="shared" si="64"/>
        <v>6329.4889999999996</v>
      </c>
      <c r="J59" s="164">
        <f t="shared" si="65"/>
        <v>2.0169947501080046E-2</v>
      </c>
      <c r="K59" s="164">
        <f t="shared" si="66"/>
        <v>0.36337564437952596</v>
      </c>
      <c r="L59" s="164">
        <f t="shared" si="67"/>
        <v>0.19970016536879992</v>
      </c>
      <c r="M59" s="165">
        <f t="shared" si="68"/>
        <v>14.097</v>
      </c>
      <c r="N59" s="166">
        <f t="shared" si="69"/>
        <v>7.9000000000000001E-2</v>
      </c>
      <c r="O59" s="166">
        <f t="shared" si="70"/>
        <v>33.052</v>
      </c>
      <c r="P59" s="167">
        <f t="shared" si="71"/>
        <v>0.66333333333333333</v>
      </c>
      <c r="Q59" s="168">
        <f t="shared" si="72"/>
        <v>87</v>
      </c>
      <c r="R59" s="169">
        <f t="shared" si="73"/>
        <v>26.214967380356427</v>
      </c>
      <c r="S59" s="141">
        <f t="shared" si="74"/>
        <v>5</v>
      </c>
      <c r="T59" s="141">
        <f t="shared" si="75"/>
        <v>2092</v>
      </c>
      <c r="U59" t="s">
        <v>139</v>
      </c>
      <c r="V59" t="s">
        <v>258</v>
      </c>
      <c r="W59" t="s">
        <v>139</v>
      </c>
      <c r="X59" s="4" t="s">
        <v>258</v>
      </c>
      <c r="Y59" s="4" t="s">
        <v>801</v>
      </c>
      <c r="Z59" s="4" t="s">
        <v>638</v>
      </c>
      <c r="AA59" s="4" t="s">
        <v>49</v>
      </c>
      <c r="AB59" s="4">
        <v>521</v>
      </c>
      <c r="AC59" s="4">
        <v>6329.4889999999996</v>
      </c>
      <c r="AD59" s="4">
        <v>3203.4470000000001</v>
      </c>
      <c r="AE59" s="4">
        <v>1.976</v>
      </c>
      <c r="AF59" s="4">
        <v>2.2999999999999998</v>
      </c>
      <c r="AG59" s="4">
        <v>14.097</v>
      </c>
      <c r="AH59" s="4">
        <v>391.66824800000001</v>
      </c>
      <c r="AI59" s="4">
        <v>7.8999280000000001</v>
      </c>
      <c r="AJ59" s="4">
        <v>142.32270199999999</v>
      </c>
      <c r="AK59" s="4">
        <v>1264</v>
      </c>
      <c r="AL59" s="4">
        <v>5</v>
      </c>
      <c r="AM59" s="4">
        <v>2092</v>
      </c>
      <c r="AN59" s="4">
        <v>87</v>
      </c>
      <c r="AO59" s="4">
        <v>16.160332</v>
      </c>
      <c r="AP59" s="4">
        <v>1338.3</v>
      </c>
      <c r="AQ59" s="4">
        <v>39.799999999999997</v>
      </c>
      <c r="AR59" s="4">
        <v>60</v>
      </c>
      <c r="AS59" s="4">
        <v>18760</v>
      </c>
      <c r="AT59" s="4">
        <v>7.9000000000000001E-2</v>
      </c>
      <c r="AU59" s="4">
        <v>33.052</v>
      </c>
      <c r="AV59" s="4">
        <v>52955</v>
      </c>
      <c r="AW59" s="4">
        <v>0</v>
      </c>
      <c r="AX59" s="4">
        <v>0.53</v>
      </c>
      <c r="AY59">
        <v>0.85913043478260875</v>
      </c>
      <c r="AZ59" t="s">
        <v>72</v>
      </c>
      <c r="BA59" t="s">
        <v>745</v>
      </c>
      <c r="BB59">
        <v>10</v>
      </c>
      <c r="BC59" t="s">
        <v>756</v>
      </c>
      <c r="BD59">
        <v>13</v>
      </c>
      <c r="BE59">
        <v>234012.49399999998</v>
      </c>
      <c r="BF59">
        <v>2.704765413080893E-2</v>
      </c>
      <c r="BG59">
        <v>2.3237462853251501E-2</v>
      </c>
      <c r="BH59">
        <v>390019.46200000017</v>
      </c>
      <c r="BI59">
        <v>1.6228649123155799E-2</v>
      </c>
      <c r="BJ59">
        <v>1.3942526377111243E-2</v>
      </c>
      <c r="BK59">
        <v>1</v>
      </c>
      <c r="BL59" t="s">
        <v>72</v>
      </c>
      <c r="BM59">
        <v>0</v>
      </c>
      <c r="BN59" t="s">
        <v>639</v>
      </c>
    </row>
    <row r="60" spans="1:66">
      <c r="A60" s="139" t="str">
        <f t="shared" si="56"/>
        <v>송도버스</v>
      </c>
      <c r="B60" s="139" t="str">
        <f t="shared" si="57"/>
        <v>8</v>
      </c>
      <c r="C60" s="140" t="str">
        <f t="shared" si="58"/>
        <v>70바2309</v>
      </c>
      <c r="D60" s="115" t="str">
        <f t="shared" si="59"/>
        <v>대형</v>
      </c>
      <c r="E60" s="111" t="str">
        <f t="shared" si="60"/>
        <v>C</v>
      </c>
      <c r="F60" s="160">
        <f t="shared" si="61"/>
        <v>0.87086956521739145</v>
      </c>
      <c r="G60" s="161">
        <f t="shared" si="62"/>
        <v>2.0030000000000001</v>
      </c>
      <c r="H60" s="162">
        <f t="shared" si="63"/>
        <v>2.2999999999999998</v>
      </c>
      <c r="I60" s="163">
        <f t="shared" si="64"/>
        <v>4336.924</v>
      </c>
      <c r="J60" s="164">
        <f t="shared" si="65"/>
        <v>1.1308117222565093E-2</v>
      </c>
      <c r="K60" s="164">
        <f t="shared" si="66"/>
        <v>0.35348376949644927</v>
      </c>
      <c r="L60" s="164">
        <f t="shared" si="67"/>
        <v>0.19599144462757476</v>
      </c>
      <c r="M60" s="165">
        <f t="shared" si="68"/>
        <v>12.896000000000001</v>
      </c>
      <c r="N60" s="166">
        <f t="shared" si="69"/>
        <v>4.5999999999999999E-2</v>
      </c>
      <c r="O60" s="166">
        <f t="shared" si="70"/>
        <v>16.901</v>
      </c>
      <c r="P60" s="167">
        <f t="shared" si="71"/>
        <v>0.12000000000000001</v>
      </c>
      <c r="Q60" s="168">
        <f t="shared" si="72"/>
        <v>84</v>
      </c>
      <c r="R60" s="169">
        <f t="shared" si="73"/>
        <v>25.539893332300331</v>
      </c>
      <c r="S60" s="141">
        <f t="shared" si="74"/>
        <v>2</v>
      </c>
      <c r="T60" s="141">
        <f t="shared" si="75"/>
        <v>733</v>
      </c>
      <c r="U60" t="s">
        <v>139</v>
      </c>
      <c r="V60" t="s">
        <v>258</v>
      </c>
      <c r="W60" t="s">
        <v>139</v>
      </c>
      <c r="X60" s="4" t="s">
        <v>258</v>
      </c>
      <c r="Y60" s="4" t="s">
        <v>802</v>
      </c>
      <c r="Z60" s="4" t="s">
        <v>638</v>
      </c>
      <c r="AA60" s="4" t="s">
        <v>49</v>
      </c>
      <c r="AB60" s="4">
        <v>521</v>
      </c>
      <c r="AC60" s="4">
        <v>4336.924</v>
      </c>
      <c r="AD60" s="4">
        <v>2165.5880000000002</v>
      </c>
      <c r="AE60" s="4">
        <v>2.0030000000000001</v>
      </c>
      <c r="AF60" s="4">
        <v>2.2999999999999998</v>
      </c>
      <c r="AG60" s="4">
        <v>12.896000000000001</v>
      </c>
      <c r="AH60" s="4">
        <v>267.32938300000001</v>
      </c>
      <c r="AI60" s="4">
        <v>3.0229919999999999</v>
      </c>
      <c r="AJ60" s="4">
        <v>94.496598000000006</v>
      </c>
      <c r="AK60" s="4">
        <v>850</v>
      </c>
      <c r="AL60" s="4">
        <v>2</v>
      </c>
      <c r="AM60" s="4">
        <v>733</v>
      </c>
      <c r="AN60" s="4">
        <v>84</v>
      </c>
      <c r="AO60" s="4">
        <v>16.223147000000001</v>
      </c>
      <c r="AP60" s="4">
        <v>602.1</v>
      </c>
      <c r="AQ60" s="4">
        <v>7.2</v>
      </c>
      <c r="AR60" s="4">
        <v>37</v>
      </c>
      <c r="AS60" s="4">
        <v>7491</v>
      </c>
      <c r="AT60" s="4">
        <v>4.5999999999999999E-2</v>
      </c>
      <c r="AU60" s="4">
        <v>16.901</v>
      </c>
      <c r="AV60" s="4">
        <v>39989</v>
      </c>
      <c r="AW60" s="4">
        <v>0</v>
      </c>
      <c r="AX60" s="4">
        <v>0.52</v>
      </c>
      <c r="AY60">
        <v>0.87086956521739145</v>
      </c>
      <c r="AZ60" t="s">
        <v>72</v>
      </c>
      <c r="BA60" t="s">
        <v>745</v>
      </c>
      <c r="BB60">
        <v>7</v>
      </c>
      <c r="BC60" t="s">
        <v>773</v>
      </c>
      <c r="BD60">
        <v>11</v>
      </c>
      <c r="BE60">
        <v>234012.49399999998</v>
      </c>
      <c r="BF60">
        <v>1.8532873719127152E-2</v>
      </c>
      <c r="BG60">
        <v>1.6139715678005085E-2</v>
      </c>
      <c r="BH60">
        <v>390019.46200000017</v>
      </c>
      <c r="BI60">
        <v>1.1119763044029833E-2</v>
      </c>
      <c r="BJ60">
        <v>9.6838632074746772E-3</v>
      </c>
      <c r="BK60">
        <v>1</v>
      </c>
      <c r="BL60" t="s">
        <v>72</v>
      </c>
      <c r="BM60">
        <v>0</v>
      </c>
      <c r="BN60" t="s">
        <v>639</v>
      </c>
    </row>
    <row r="61" spans="1:66">
      <c r="A61" s="139" t="str">
        <f t="shared" si="56"/>
        <v>송도버스</v>
      </c>
      <c r="B61" s="139" t="str">
        <f t="shared" si="57"/>
        <v>8</v>
      </c>
      <c r="C61" s="140" t="str">
        <f t="shared" si="58"/>
        <v>70바2313</v>
      </c>
      <c r="D61" s="115" t="str">
        <f t="shared" si="59"/>
        <v>대형</v>
      </c>
      <c r="E61" s="111" t="str">
        <f t="shared" si="60"/>
        <v>D</v>
      </c>
      <c r="F61" s="160">
        <f t="shared" si="61"/>
        <v>0.8469565217391305</v>
      </c>
      <c r="G61" s="161">
        <f t="shared" si="62"/>
        <v>1.948</v>
      </c>
      <c r="H61" s="162">
        <f t="shared" si="63"/>
        <v>2.2999999999999998</v>
      </c>
      <c r="I61" s="163">
        <f t="shared" si="64"/>
        <v>7141.0789999999997</v>
      </c>
      <c r="J61" s="164">
        <f t="shared" si="65"/>
        <v>1.7473443874895574E-2</v>
      </c>
      <c r="K61" s="164">
        <f t="shared" si="66"/>
        <v>0.37546001749363572</v>
      </c>
      <c r="L61" s="164">
        <f t="shared" si="67"/>
        <v>0.19450842092630541</v>
      </c>
      <c r="M61" s="165">
        <f t="shared" si="68"/>
        <v>12.105</v>
      </c>
      <c r="N61" s="166">
        <f t="shared" si="69"/>
        <v>5.6000000000000001E-2</v>
      </c>
      <c r="O61" s="166">
        <f t="shared" si="70"/>
        <v>33.566000000000003</v>
      </c>
      <c r="P61" s="167">
        <f t="shared" si="71"/>
        <v>0.27666666666666667</v>
      </c>
      <c r="Q61" s="168">
        <f t="shared" si="72"/>
        <v>85</v>
      </c>
      <c r="R61" s="169">
        <f t="shared" si="73"/>
        <v>26.969708571030765</v>
      </c>
      <c r="S61" s="141">
        <f t="shared" si="74"/>
        <v>4</v>
      </c>
      <c r="T61" s="141">
        <f t="shared" si="75"/>
        <v>2397</v>
      </c>
      <c r="U61" t="s">
        <v>139</v>
      </c>
      <c r="V61" t="s">
        <v>258</v>
      </c>
      <c r="W61" t="s">
        <v>139</v>
      </c>
      <c r="X61" s="4" t="s">
        <v>258</v>
      </c>
      <c r="Y61" s="4" t="s">
        <v>804</v>
      </c>
      <c r="Z61" s="4" t="s">
        <v>638</v>
      </c>
      <c r="AA61" s="4" t="s">
        <v>49</v>
      </c>
      <c r="AB61" s="4">
        <v>521</v>
      </c>
      <c r="AC61" s="4">
        <v>7141.0789999999997</v>
      </c>
      <c r="AD61" s="4">
        <v>3665.6590000000001</v>
      </c>
      <c r="AE61" s="4">
        <v>1.948</v>
      </c>
      <c r="AF61" s="4">
        <v>2.2999999999999998</v>
      </c>
      <c r="AG61" s="4">
        <v>12.105</v>
      </c>
      <c r="AH61" s="4">
        <v>436.16547800000001</v>
      </c>
      <c r="AI61" s="4">
        <v>7.6213129999999998</v>
      </c>
      <c r="AJ61" s="4">
        <v>163.762698</v>
      </c>
      <c r="AK61" s="4">
        <v>1389</v>
      </c>
      <c r="AL61" s="4">
        <v>4</v>
      </c>
      <c r="AM61" s="4">
        <v>2397</v>
      </c>
      <c r="AN61" s="4">
        <v>85</v>
      </c>
      <c r="AO61" s="4">
        <v>16.372406999999999</v>
      </c>
      <c r="AP61" s="4">
        <v>1299.5</v>
      </c>
      <c r="AQ61" s="4">
        <v>16.600000000000001</v>
      </c>
      <c r="AR61" s="4">
        <v>78</v>
      </c>
      <c r="AS61" s="4">
        <v>31152</v>
      </c>
      <c r="AT61" s="4">
        <v>5.6000000000000001E-2</v>
      </c>
      <c r="AU61" s="4">
        <v>33.566000000000003</v>
      </c>
      <c r="AV61" s="4">
        <v>64717</v>
      </c>
      <c r="AW61" s="4">
        <v>0</v>
      </c>
      <c r="AX61" s="4">
        <v>0.46</v>
      </c>
      <c r="AY61">
        <v>0.8469565217391305</v>
      </c>
      <c r="AZ61" t="s">
        <v>70</v>
      </c>
      <c r="BA61" t="s">
        <v>745</v>
      </c>
      <c r="BB61">
        <v>2</v>
      </c>
      <c r="BC61" t="s">
        <v>787</v>
      </c>
      <c r="BD61">
        <v>15</v>
      </c>
      <c r="BE61">
        <v>234012.49399999998</v>
      </c>
      <c r="BF61">
        <v>3.0515802288744464E-2</v>
      </c>
      <c r="BG61">
        <v>2.5845557764554009E-2</v>
      </c>
      <c r="BH61">
        <v>390019.46200000017</v>
      </c>
      <c r="BI61">
        <v>1.8309545281101885E-2</v>
      </c>
      <c r="BJ61">
        <v>1.5507388785907163E-2</v>
      </c>
      <c r="BK61">
        <v>1</v>
      </c>
      <c r="BL61" t="s">
        <v>72</v>
      </c>
      <c r="BM61">
        <v>-1</v>
      </c>
      <c r="BN61" t="s">
        <v>712</v>
      </c>
    </row>
    <row r="62" spans="1:66">
      <c r="A62" s="139" t="str">
        <f t="shared" si="56"/>
        <v>송도버스</v>
      </c>
      <c r="B62" s="139" t="str">
        <f t="shared" si="57"/>
        <v>8</v>
      </c>
      <c r="C62" s="140" t="str">
        <f t="shared" si="58"/>
        <v>70바2317</v>
      </c>
      <c r="D62" s="115" t="str">
        <f t="shared" si="59"/>
        <v>대형</v>
      </c>
      <c r="E62" s="111" t="str">
        <f t="shared" si="60"/>
        <v>F</v>
      </c>
      <c r="F62" s="160">
        <f t="shared" si="61"/>
        <v>0.75913043478260878</v>
      </c>
      <c r="G62" s="161">
        <f t="shared" si="62"/>
        <v>1.746</v>
      </c>
      <c r="H62" s="162">
        <f t="shared" si="63"/>
        <v>2.2999999999999998</v>
      </c>
      <c r="I62" s="163">
        <f t="shared" si="64"/>
        <v>826.92</v>
      </c>
      <c r="J62" s="164">
        <f t="shared" si="65"/>
        <v>1.2772101405408602E-2</v>
      </c>
      <c r="K62" s="164">
        <f t="shared" si="66"/>
        <v>0.32123224665296091</v>
      </c>
      <c r="L62" s="164">
        <f t="shared" si="67"/>
        <v>0.10037246650220094</v>
      </c>
      <c r="M62" s="165">
        <f t="shared" si="68"/>
        <v>15.032999999999999</v>
      </c>
      <c r="N62" s="166">
        <f t="shared" si="69"/>
        <v>0</v>
      </c>
      <c r="O62" s="166">
        <f t="shared" si="70"/>
        <v>9.6739999999999995</v>
      </c>
      <c r="P62" s="167">
        <f t="shared" si="71"/>
        <v>0</v>
      </c>
      <c r="Q62" s="168">
        <f t="shared" si="72"/>
        <v>83</v>
      </c>
      <c r="R62" s="169">
        <f t="shared" si="73"/>
        <v>26.715286515244934</v>
      </c>
      <c r="S62" s="141">
        <f t="shared" si="74"/>
        <v>0</v>
      </c>
      <c r="T62" s="141">
        <f t="shared" si="75"/>
        <v>80</v>
      </c>
      <c r="U62" t="s">
        <v>139</v>
      </c>
      <c r="V62" t="s">
        <v>258</v>
      </c>
      <c r="W62" t="s">
        <v>139</v>
      </c>
      <c r="X62" s="4" t="s">
        <v>258</v>
      </c>
      <c r="Y62" s="4" t="s">
        <v>806</v>
      </c>
      <c r="Z62" s="4" t="s">
        <v>638</v>
      </c>
      <c r="AA62" s="4" t="s">
        <v>49</v>
      </c>
      <c r="AB62" s="4">
        <v>521</v>
      </c>
      <c r="AC62" s="4">
        <v>826.92</v>
      </c>
      <c r="AD62" s="4">
        <v>473.72</v>
      </c>
      <c r="AE62" s="4">
        <v>1.746</v>
      </c>
      <c r="AF62" s="4">
        <v>2.2999999999999998</v>
      </c>
      <c r="AG62" s="4">
        <v>15.032999999999999</v>
      </c>
      <c r="AH62" s="4">
        <v>46.476376999999999</v>
      </c>
      <c r="AI62" s="4">
        <v>0.59360100000000005</v>
      </c>
      <c r="AJ62" s="4">
        <v>14.929710999999999</v>
      </c>
      <c r="AK62" s="4">
        <v>83</v>
      </c>
      <c r="AL62" s="4">
        <v>0</v>
      </c>
      <c r="AM62" s="4">
        <v>80</v>
      </c>
      <c r="AN62" s="4">
        <v>83</v>
      </c>
      <c r="AO62" s="4">
        <v>17.792263999999999</v>
      </c>
      <c r="AP62" s="4">
        <v>183</v>
      </c>
      <c r="AQ62" s="4">
        <v>0</v>
      </c>
      <c r="AR62" s="4">
        <v>5</v>
      </c>
      <c r="AS62" s="4">
        <v>834</v>
      </c>
      <c r="AT62" s="4">
        <v>0</v>
      </c>
      <c r="AU62" s="4">
        <v>9.6739999999999995</v>
      </c>
      <c r="AV62" s="4">
        <v>7265</v>
      </c>
      <c r="AW62" s="4">
        <v>0</v>
      </c>
      <c r="AX62" s="4">
        <v>0.48</v>
      </c>
      <c r="AY62">
        <v>0.75913043478260878</v>
      </c>
      <c r="AZ62" t="s">
        <v>73</v>
      </c>
      <c r="BA62" t="s">
        <v>745</v>
      </c>
      <c r="BB62">
        <v>4</v>
      </c>
      <c r="BC62" t="s">
        <v>1343</v>
      </c>
      <c r="BD62">
        <v>1</v>
      </c>
      <c r="BE62">
        <v>234012.49399999998</v>
      </c>
      <c r="BF62">
        <v>3.5336574806984454E-3</v>
      </c>
      <c r="BG62">
        <v>2.682506939695429E-3</v>
      </c>
      <c r="BH62">
        <v>390019.46200000017</v>
      </c>
      <c r="BI62">
        <v>2.1202018887970251E-3</v>
      </c>
      <c r="BJ62">
        <v>1.609509781669394E-3</v>
      </c>
      <c r="BK62">
        <v>1</v>
      </c>
      <c r="BL62" t="s">
        <v>73</v>
      </c>
      <c r="BM62">
        <v>0</v>
      </c>
      <c r="BN62" t="s">
        <v>639</v>
      </c>
    </row>
    <row r="63" spans="1:66">
      <c r="A63" s="139" t="str">
        <f t="shared" si="56"/>
        <v>송도버스</v>
      </c>
      <c r="B63" s="139" t="str">
        <f t="shared" si="57"/>
        <v>8</v>
      </c>
      <c r="C63" s="140" t="str">
        <f t="shared" si="58"/>
        <v>70바2319</v>
      </c>
      <c r="D63" s="115" t="str">
        <f t="shared" si="59"/>
        <v>대형</v>
      </c>
      <c r="E63" s="111" t="str">
        <f t="shared" si="60"/>
        <v>B</v>
      </c>
      <c r="F63" s="160">
        <f t="shared" si="61"/>
        <v>0.90727272727272723</v>
      </c>
      <c r="G63" s="161">
        <f t="shared" si="62"/>
        <v>1.996</v>
      </c>
      <c r="H63" s="162">
        <f t="shared" si="63"/>
        <v>2.2000000000000002</v>
      </c>
      <c r="I63" s="163">
        <f t="shared" si="64"/>
        <v>6427.93</v>
      </c>
      <c r="J63" s="164">
        <f t="shared" si="65"/>
        <v>1.1024137606096976E-2</v>
      </c>
      <c r="K63" s="164">
        <f t="shared" si="66"/>
        <v>0.35793071956604128</v>
      </c>
      <c r="L63" s="164">
        <f t="shared" si="67"/>
        <v>0.19959769319205403</v>
      </c>
      <c r="M63" s="165">
        <f t="shared" si="68"/>
        <v>11.782</v>
      </c>
      <c r="N63" s="166">
        <f t="shared" si="69"/>
        <v>0.40400000000000003</v>
      </c>
      <c r="O63" s="166">
        <f t="shared" si="70"/>
        <v>29.792000000000002</v>
      </c>
      <c r="P63" s="167">
        <f t="shared" si="71"/>
        <v>0.17833333333333332</v>
      </c>
      <c r="Q63" s="168">
        <f t="shared" si="72"/>
        <v>88</v>
      </c>
      <c r="R63" s="169">
        <f t="shared" si="73"/>
        <v>26.59116975738603</v>
      </c>
      <c r="S63" s="141">
        <f t="shared" si="74"/>
        <v>26</v>
      </c>
      <c r="T63" s="141">
        <f t="shared" si="75"/>
        <v>1915</v>
      </c>
      <c r="U63" t="s">
        <v>139</v>
      </c>
      <c r="V63" t="s">
        <v>258</v>
      </c>
      <c r="W63" t="s">
        <v>139</v>
      </c>
      <c r="X63" s="4" t="s">
        <v>258</v>
      </c>
      <c r="Y63" s="4" t="s">
        <v>808</v>
      </c>
      <c r="Z63" s="4" t="s">
        <v>638</v>
      </c>
      <c r="AA63" s="4" t="s">
        <v>49</v>
      </c>
      <c r="AB63" s="4">
        <v>521</v>
      </c>
      <c r="AC63" s="4">
        <v>6427.93</v>
      </c>
      <c r="AD63" s="4">
        <v>3219.8159999999998</v>
      </c>
      <c r="AE63" s="4">
        <v>1.996</v>
      </c>
      <c r="AF63" s="4">
        <v>2.2000000000000002</v>
      </c>
      <c r="AG63" s="4">
        <v>11.782</v>
      </c>
      <c r="AH63" s="4">
        <v>383.06570099999999</v>
      </c>
      <c r="AI63" s="4">
        <v>4.222969</v>
      </c>
      <c r="AJ63" s="4">
        <v>137.11098200000001</v>
      </c>
      <c r="AK63" s="4">
        <v>1283</v>
      </c>
      <c r="AL63" s="4">
        <v>26</v>
      </c>
      <c r="AM63" s="4">
        <v>1915</v>
      </c>
      <c r="AN63" s="4">
        <v>88</v>
      </c>
      <c r="AO63" s="4">
        <v>16.780228000000001</v>
      </c>
      <c r="AP63" s="4">
        <v>957.7</v>
      </c>
      <c r="AQ63" s="4">
        <v>10.7</v>
      </c>
      <c r="AR63" s="4">
        <v>43</v>
      </c>
      <c r="AS63" s="4">
        <v>11720</v>
      </c>
      <c r="AT63" s="4">
        <v>0.40400000000000003</v>
      </c>
      <c r="AU63" s="4">
        <v>29.792000000000002</v>
      </c>
      <c r="AV63" s="4">
        <v>60265</v>
      </c>
      <c r="AW63" s="4">
        <v>0</v>
      </c>
      <c r="AX63" s="4">
        <v>0.47</v>
      </c>
      <c r="AY63">
        <v>0.90727272727272723</v>
      </c>
      <c r="AZ63" t="s">
        <v>71</v>
      </c>
      <c r="BA63" t="s">
        <v>745</v>
      </c>
      <c r="BB63">
        <v>4</v>
      </c>
      <c r="BC63" t="s">
        <v>800</v>
      </c>
      <c r="BD63">
        <v>11</v>
      </c>
      <c r="BE63">
        <v>234012.49399999998</v>
      </c>
      <c r="BF63">
        <v>2.7468319704331688E-2</v>
      </c>
      <c r="BG63">
        <v>2.4921257331748204E-2</v>
      </c>
      <c r="BH63">
        <v>390019.46200000017</v>
      </c>
      <c r="BI63">
        <v>1.6481049348250211E-2</v>
      </c>
      <c r="BJ63">
        <v>1.4952806590503373E-2</v>
      </c>
      <c r="BK63">
        <v>1</v>
      </c>
      <c r="BL63" t="s">
        <v>72</v>
      </c>
      <c r="BM63">
        <v>1</v>
      </c>
      <c r="BN63" t="s">
        <v>718</v>
      </c>
    </row>
    <row r="64" spans="1:66">
      <c r="A64" s="139" t="str">
        <f t="shared" si="56"/>
        <v>송도버스</v>
      </c>
      <c r="B64" s="139" t="str">
        <f t="shared" si="57"/>
        <v>8</v>
      </c>
      <c r="C64" s="140" t="str">
        <f t="shared" si="58"/>
        <v>75아1107</v>
      </c>
      <c r="D64" s="115" t="str">
        <f t="shared" si="59"/>
        <v>대형</v>
      </c>
      <c r="E64" s="111" t="str">
        <f t="shared" si="60"/>
        <v>A</v>
      </c>
      <c r="F64" s="160">
        <f t="shared" si="61"/>
        <v>0.98454545454545439</v>
      </c>
      <c r="G64" s="161">
        <f t="shared" si="62"/>
        <v>2.1659999999999999</v>
      </c>
      <c r="H64" s="162">
        <f t="shared" si="63"/>
        <v>2.2000000000000002</v>
      </c>
      <c r="I64" s="163">
        <f t="shared" si="64"/>
        <v>6743.7479999999996</v>
      </c>
      <c r="J64" s="164">
        <f t="shared" si="65"/>
        <v>1.3550172038751817E-2</v>
      </c>
      <c r="K64" s="164">
        <f t="shared" si="66"/>
        <v>0.3459672579650398</v>
      </c>
      <c r="L64" s="164">
        <f t="shared" si="67"/>
        <v>8.2446734367891572E-2</v>
      </c>
      <c r="M64" s="165">
        <f t="shared" si="68"/>
        <v>11.144</v>
      </c>
      <c r="N64" s="166">
        <f t="shared" si="69"/>
        <v>0.03</v>
      </c>
      <c r="O64" s="166">
        <f t="shared" si="70"/>
        <v>16.163</v>
      </c>
      <c r="P64" s="167">
        <f t="shared" si="71"/>
        <v>0.155</v>
      </c>
      <c r="Q64" s="168">
        <f t="shared" si="72"/>
        <v>86</v>
      </c>
      <c r="R64" s="169">
        <f t="shared" si="73"/>
        <v>25.68899446352912</v>
      </c>
      <c r="S64" s="141">
        <f t="shared" si="74"/>
        <v>2</v>
      </c>
      <c r="T64" s="141">
        <f t="shared" si="75"/>
        <v>1090</v>
      </c>
      <c r="U64" t="s">
        <v>139</v>
      </c>
      <c r="V64" t="s">
        <v>258</v>
      </c>
      <c r="W64" t="s">
        <v>139</v>
      </c>
      <c r="X64" s="4" t="s">
        <v>258</v>
      </c>
      <c r="Y64" s="4" t="s">
        <v>810</v>
      </c>
      <c r="Z64" s="4" t="s">
        <v>638</v>
      </c>
      <c r="AA64" s="4" t="s">
        <v>49</v>
      </c>
      <c r="AB64" s="4">
        <v>521</v>
      </c>
      <c r="AC64" s="4">
        <v>6743.7479999999996</v>
      </c>
      <c r="AD64" s="4">
        <v>3113.087</v>
      </c>
      <c r="AE64" s="4">
        <v>2.1659999999999999</v>
      </c>
      <c r="AF64" s="4">
        <v>2.2000000000000002</v>
      </c>
      <c r="AG64" s="4">
        <v>11.144</v>
      </c>
      <c r="AH64" s="4">
        <v>409.87073700000002</v>
      </c>
      <c r="AI64" s="4">
        <v>5.5538189999999998</v>
      </c>
      <c r="AJ64" s="4">
        <v>141.80185499999999</v>
      </c>
      <c r="AK64" s="4">
        <v>556</v>
      </c>
      <c r="AL64" s="4">
        <v>2</v>
      </c>
      <c r="AM64" s="4">
        <v>1090</v>
      </c>
      <c r="AN64" s="4">
        <v>86</v>
      </c>
      <c r="AO64" s="4">
        <v>16.453353</v>
      </c>
      <c r="AP64" s="4">
        <v>1247.8</v>
      </c>
      <c r="AQ64" s="4">
        <v>9.3000000000000007</v>
      </c>
      <c r="AR64" s="4">
        <v>50</v>
      </c>
      <c r="AS64" s="4">
        <v>10678</v>
      </c>
      <c r="AT64" s="4">
        <v>0.03</v>
      </c>
      <c r="AU64" s="4">
        <v>16.163</v>
      </c>
      <c r="AV64" s="4">
        <v>60822</v>
      </c>
      <c r="AW64" s="4">
        <v>0</v>
      </c>
      <c r="AX64" s="4">
        <v>0.51</v>
      </c>
      <c r="AY64">
        <v>0.98454545454545439</v>
      </c>
      <c r="AZ64" t="s">
        <v>69</v>
      </c>
      <c r="BA64" t="s">
        <v>745</v>
      </c>
      <c r="BB64">
        <v>1</v>
      </c>
      <c r="BC64" t="s">
        <v>795</v>
      </c>
      <c r="BD64">
        <v>10</v>
      </c>
      <c r="BE64">
        <v>234012.49399999998</v>
      </c>
      <c r="BF64">
        <v>2.8817897218769869E-2</v>
      </c>
      <c r="BG64">
        <v>2.8372529716297966E-2</v>
      </c>
      <c r="BH64">
        <v>390019.46200000017</v>
      </c>
      <c r="BI64">
        <v>1.7290798683271852E-2</v>
      </c>
      <c r="BJ64">
        <v>1.7023577249075831E-2</v>
      </c>
      <c r="BK64">
        <v>1</v>
      </c>
      <c r="BL64" t="s">
        <v>72</v>
      </c>
      <c r="BM64">
        <v>2</v>
      </c>
      <c r="BN64" t="s">
        <v>718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5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J28" sqref="J28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30" t="s">
        <v>44</v>
      </c>
      <c r="R4" s="230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</row>
    <row r="5" spans="1:68" ht="16.5">
      <c r="A5" s="296" t="str">
        <f>BF5</f>
        <v>송도버스</v>
      </c>
      <c r="B5" s="126" t="str">
        <f>BH5</f>
        <v>강성아</v>
      </c>
      <c r="C5" s="127" t="str">
        <f>BN5</f>
        <v>C</v>
      </c>
      <c r="D5" s="128">
        <f>BM5</f>
        <v>0.88307692307692298</v>
      </c>
      <c r="E5" s="129">
        <f>U5</f>
        <v>4622</v>
      </c>
      <c r="F5" s="130" t="str">
        <f>BG5</f>
        <v>16-1</v>
      </c>
      <c r="G5" s="131" t="str">
        <f>BK5</f>
        <v>70바2243</v>
      </c>
      <c r="H5" s="132">
        <f>BJ5</f>
        <v>1</v>
      </c>
      <c r="I5" s="133">
        <f>BP5</f>
        <v>2815.8780000000002</v>
      </c>
      <c r="J5" s="134">
        <f>AB5/AA5</f>
        <v>2.4301026074301957E-2</v>
      </c>
      <c r="K5" s="134">
        <f>AC5/AA5</f>
        <v>0.31555355782702516</v>
      </c>
      <c r="L5" s="134">
        <f>AD5/I5</f>
        <v>0.18963889770792625</v>
      </c>
      <c r="M5" s="135">
        <f>Z5</f>
        <v>10.201000000000001</v>
      </c>
      <c r="N5" s="136">
        <f>AE5*100/W5</f>
        <v>0</v>
      </c>
      <c r="O5" s="136">
        <f>AF5*100/W5</f>
        <v>26.599163742179169</v>
      </c>
      <c r="P5" s="231">
        <f>AK5</f>
        <v>24</v>
      </c>
      <c r="Q5" s="232">
        <f>AE5</f>
        <v>0</v>
      </c>
      <c r="R5" s="232">
        <f>AF5</f>
        <v>749</v>
      </c>
      <c r="T5">
        <v>521</v>
      </c>
      <c r="U5">
        <v>4622</v>
      </c>
      <c r="V5" t="s">
        <v>812</v>
      </c>
      <c r="W5">
        <v>2815.8780000000002</v>
      </c>
      <c r="X5">
        <v>1221.672</v>
      </c>
      <c r="Y5">
        <v>2.3050000000000002</v>
      </c>
      <c r="Z5">
        <v>10.201000000000001</v>
      </c>
      <c r="AA5">
        <v>145.26053300000001</v>
      </c>
      <c r="AB5">
        <v>3.5299800000000001</v>
      </c>
      <c r="AC5">
        <v>45.837477999999997</v>
      </c>
      <c r="AD5" s="1">
        <v>534</v>
      </c>
      <c r="AE5">
        <v>0</v>
      </c>
      <c r="AF5">
        <v>749</v>
      </c>
      <c r="AG5">
        <v>88</v>
      </c>
      <c r="AH5">
        <v>19.385017000000001</v>
      </c>
      <c r="AI5">
        <v>2064.8000000000002</v>
      </c>
      <c r="AJ5">
        <v>30</v>
      </c>
      <c r="AK5">
        <v>24</v>
      </c>
      <c r="AL5">
        <v>3100</v>
      </c>
      <c r="AM5" t="s">
        <v>813</v>
      </c>
      <c r="AN5" t="s">
        <v>1344</v>
      </c>
      <c r="AO5">
        <v>2815.8780000000002</v>
      </c>
      <c r="AR5" t="s">
        <v>139</v>
      </c>
      <c r="AS5">
        <v>45307</v>
      </c>
      <c r="AT5" t="s">
        <v>730</v>
      </c>
      <c r="AU5" t="s">
        <v>812</v>
      </c>
      <c r="AV5" t="s">
        <v>49</v>
      </c>
      <c r="AW5">
        <v>1</v>
      </c>
      <c r="BB5">
        <v>0.88653846153846161</v>
      </c>
      <c r="BC5" t="s">
        <v>72</v>
      </c>
      <c r="BF5" t="s">
        <v>139</v>
      </c>
      <c r="BG5" t="s">
        <v>257</v>
      </c>
      <c r="BH5" t="s">
        <v>812</v>
      </c>
      <c r="BI5">
        <v>4622</v>
      </c>
      <c r="BJ5">
        <v>1</v>
      </c>
      <c r="BK5" t="s">
        <v>730</v>
      </c>
      <c r="BL5" t="s">
        <v>674</v>
      </c>
      <c r="BM5">
        <v>0.88307692307692298</v>
      </c>
      <c r="BN5" t="s">
        <v>72</v>
      </c>
      <c r="BO5" t="s">
        <v>677</v>
      </c>
      <c r="BP5">
        <v>2815.8780000000002</v>
      </c>
    </row>
    <row r="6" spans="1:68" ht="16.5">
      <c r="A6" s="297" t="str">
        <f t="shared" ref="A6:A7" si="0">BF6</f>
        <v>송도버스</v>
      </c>
      <c r="B6" s="110" t="str">
        <f t="shared" ref="B6:B7" si="1">BH6</f>
        <v>강용현</v>
      </c>
      <c r="C6" s="111" t="str">
        <f t="shared" ref="C6:C7" si="2">BN6</f>
        <v>D</v>
      </c>
      <c r="D6" s="112">
        <f t="shared" ref="D6:D7" si="3">BM6</f>
        <v>0.81000257416035237</v>
      </c>
      <c r="E6" s="113">
        <f t="shared" ref="E6:E7" si="4">U6</f>
        <v>3188</v>
      </c>
      <c r="F6" s="114" t="str">
        <f t="shared" ref="F6:F7" si="5">BG6</f>
        <v>8</v>
      </c>
      <c r="G6" s="115" t="str">
        <f t="shared" ref="G6:G7" si="6">BK6</f>
        <v>70바2291</v>
      </c>
      <c r="H6" s="116">
        <f t="shared" ref="H6:H7" si="7">BJ6</f>
        <v>16</v>
      </c>
      <c r="I6" s="117">
        <f t="shared" ref="I6:I7" si="8">BP6</f>
        <v>2785.1140000000005</v>
      </c>
      <c r="J6" s="118">
        <f t="shared" ref="J6:J7" si="9">AB6/AA6</f>
        <v>1.8953623264063444E-2</v>
      </c>
      <c r="K6" s="118">
        <f t="shared" ref="K6:K7" si="10">AC6/AA6</f>
        <v>0.3872054919778829</v>
      </c>
      <c r="L6" s="118">
        <f t="shared" ref="L6:L7" si="11">AD6/I6</f>
        <v>0.23769224527254534</v>
      </c>
      <c r="M6" s="119">
        <f t="shared" ref="M6:M7" si="12">Z6</f>
        <v>13.906000000000001</v>
      </c>
      <c r="N6" s="120">
        <f t="shared" ref="N6:N7" si="13">AE6*100/W6</f>
        <v>7.1810346003790146E-2</v>
      </c>
      <c r="O6" s="120">
        <f t="shared" ref="O6:O7" si="14">AF6*100/W6</f>
        <v>13.608060567718233</v>
      </c>
      <c r="P6" s="233">
        <f t="shared" ref="P6:P7" si="15">AK6</f>
        <v>34</v>
      </c>
      <c r="Q6" s="234">
        <f t="shared" ref="Q6:Q7" si="16">AE6</f>
        <v>2</v>
      </c>
      <c r="R6" s="234">
        <f t="shared" ref="R6:R7" si="17">AF6</f>
        <v>379</v>
      </c>
      <c r="T6">
        <v>521</v>
      </c>
      <c r="U6">
        <v>3188</v>
      </c>
      <c r="V6" t="s">
        <v>814</v>
      </c>
      <c r="W6">
        <v>2785.114</v>
      </c>
      <c r="X6">
        <v>1466.5440000000001</v>
      </c>
      <c r="Y6">
        <v>1.899</v>
      </c>
      <c r="Z6">
        <v>13.906000000000001</v>
      </c>
      <c r="AA6">
        <v>170.86886000000001</v>
      </c>
      <c r="AB6">
        <v>3.2385839999999999</v>
      </c>
      <c r="AC6">
        <v>66.161360999999999</v>
      </c>
      <c r="AD6" s="1">
        <v>662</v>
      </c>
      <c r="AE6">
        <v>2</v>
      </c>
      <c r="AF6">
        <v>379</v>
      </c>
      <c r="AG6">
        <v>88</v>
      </c>
      <c r="AH6">
        <v>16.299716</v>
      </c>
      <c r="AI6">
        <v>326.39999999999998</v>
      </c>
      <c r="AJ6">
        <v>8.9</v>
      </c>
      <c r="AK6">
        <v>34</v>
      </c>
      <c r="AL6">
        <v>19217</v>
      </c>
      <c r="AM6" t="s">
        <v>815</v>
      </c>
      <c r="AN6" t="s">
        <v>1345</v>
      </c>
      <c r="AO6">
        <v>271.78300000000002</v>
      </c>
      <c r="AR6" t="s">
        <v>139</v>
      </c>
      <c r="AS6">
        <v>8</v>
      </c>
      <c r="AT6" t="s">
        <v>792</v>
      </c>
      <c r="AU6" t="s">
        <v>814</v>
      </c>
      <c r="AV6" t="s">
        <v>49</v>
      </c>
      <c r="AW6">
        <v>16</v>
      </c>
      <c r="BB6">
        <v>0.81742716545721605</v>
      </c>
      <c r="BC6" t="s">
        <v>70</v>
      </c>
      <c r="BF6" t="s">
        <v>139</v>
      </c>
      <c r="BG6" t="s">
        <v>258</v>
      </c>
      <c r="BH6" t="s">
        <v>814</v>
      </c>
      <c r="BI6">
        <v>3188</v>
      </c>
      <c r="BJ6">
        <v>16</v>
      </c>
      <c r="BK6" t="s">
        <v>792</v>
      </c>
      <c r="BL6" t="s">
        <v>778</v>
      </c>
      <c r="BM6">
        <v>0.81000257416035237</v>
      </c>
      <c r="BN6" t="s">
        <v>70</v>
      </c>
      <c r="BO6" t="s">
        <v>679</v>
      </c>
      <c r="BP6">
        <v>2785.1140000000005</v>
      </c>
    </row>
    <row r="7" spans="1:68" ht="16.5">
      <c r="A7" s="296" t="str">
        <f t="shared" si="0"/>
        <v>송도버스</v>
      </c>
      <c r="B7" s="126" t="str">
        <f t="shared" si="1"/>
        <v>강지훈</v>
      </c>
      <c r="C7" s="127" t="str">
        <f t="shared" si="2"/>
        <v>B</v>
      </c>
      <c r="D7" s="128">
        <f t="shared" si="3"/>
        <v>0.90119108796434622</v>
      </c>
      <c r="E7" s="129">
        <f t="shared" si="4"/>
        <v>8055</v>
      </c>
      <c r="F7" s="130" t="str">
        <f t="shared" si="5"/>
        <v>8</v>
      </c>
      <c r="G7" s="131" t="str">
        <f t="shared" si="6"/>
        <v>70바2234</v>
      </c>
      <c r="H7" s="132">
        <f t="shared" si="7"/>
        <v>14</v>
      </c>
      <c r="I7" s="133">
        <f t="shared" si="8"/>
        <v>2928.3769999999995</v>
      </c>
      <c r="J7" s="134">
        <f t="shared" si="9"/>
        <v>1.0479995574817311E-2</v>
      </c>
      <c r="K7" s="134">
        <f t="shared" si="10"/>
        <v>0.33487941438768321</v>
      </c>
      <c r="L7" s="134">
        <f t="shared" si="11"/>
        <v>0.33704676686096091</v>
      </c>
      <c r="M7" s="135">
        <f t="shared" si="12"/>
        <v>11.349</v>
      </c>
      <c r="N7" s="136">
        <f t="shared" si="13"/>
        <v>0.10244582579360513</v>
      </c>
      <c r="O7" s="136">
        <f t="shared" si="14"/>
        <v>18.850031946023343</v>
      </c>
      <c r="P7" s="231">
        <f t="shared" si="15"/>
        <v>24</v>
      </c>
      <c r="Q7" s="232">
        <f t="shared" si="16"/>
        <v>3</v>
      </c>
      <c r="R7" s="232">
        <f t="shared" si="17"/>
        <v>552</v>
      </c>
      <c r="T7">
        <v>521</v>
      </c>
      <c r="U7">
        <v>8055</v>
      </c>
      <c r="V7" t="s">
        <v>816</v>
      </c>
      <c r="W7">
        <v>2928.377</v>
      </c>
      <c r="X7">
        <v>1356.2850000000001</v>
      </c>
      <c r="Y7">
        <v>2.1589999999999998</v>
      </c>
      <c r="Z7">
        <v>11.349</v>
      </c>
      <c r="AA7">
        <v>162.34358</v>
      </c>
      <c r="AB7">
        <v>1.70136</v>
      </c>
      <c r="AC7">
        <v>54.365523000000003</v>
      </c>
      <c r="AD7" s="1">
        <v>987</v>
      </c>
      <c r="AE7">
        <v>3</v>
      </c>
      <c r="AF7">
        <v>552</v>
      </c>
      <c r="AG7">
        <v>88</v>
      </c>
      <c r="AH7">
        <v>18.038143999999999</v>
      </c>
      <c r="AI7">
        <v>639.79999999999995</v>
      </c>
      <c r="AJ7">
        <v>8.6</v>
      </c>
      <c r="AK7">
        <v>24</v>
      </c>
      <c r="AL7">
        <v>4519</v>
      </c>
      <c r="AM7" t="s">
        <v>817</v>
      </c>
      <c r="AN7" t="s">
        <v>1346</v>
      </c>
      <c r="AO7">
        <v>454.36900000000003</v>
      </c>
      <c r="AR7" t="s">
        <v>139</v>
      </c>
      <c r="AS7">
        <v>8</v>
      </c>
      <c r="AT7" t="s">
        <v>758</v>
      </c>
      <c r="AU7" t="s">
        <v>816</v>
      </c>
      <c r="AV7" t="s">
        <v>49</v>
      </c>
      <c r="AW7">
        <v>14</v>
      </c>
      <c r="BB7">
        <v>0.91086417255751473</v>
      </c>
      <c r="BC7" t="s">
        <v>71</v>
      </c>
      <c r="BF7" t="s">
        <v>139</v>
      </c>
      <c r="BG7" t="s">
        <v>258</v>
      </c>
      <c r="BH7" t="s">
        <v>816</v>
      </c>
      <c r="BI7">
        <v>8055</v>
      </c>
      <c r="BJ7">
        <v>14</v>
      </c>
      <c r="BK7" t="s">
        <v>758</v>
      </c>
      <c r="BL7" t="s">
        <v>779</v>
      </c>
      <c r="BM7">
        <v>0.90119108796434622</v>
      </c>
      <c r="BN7" t="s">
        <v>71</v>
      </c>
      <c r="BO7" t="s">
        <v>675</v>
      </c>
      <c r="BP7">
        <v>2928.3769999999995</v>
      </c>
    </row>
    <row r="8" spans="1:68" ht="16.5">
      <c r="A8" s="297" t="str">
        <f t="shared" ref="A8:A66" si="18">BF8</f>
        <v>송도버스</v>
      </c>
      <c r="B8" s="110" t="str">
        <f t="shared" ref="B8:B66" si="19">BH8</f>
        <v>경득환</v>
      </c>
      <c r="C8" s="111" t="str">
        <f t="shared" ref="C8:C66" si="20">BN8</f>
        <v>D</v>
      </c>
      <c r="D8" s="112">
        <f t="shared" ref="D8:D66" si="21">BM8</f>
        <v>0.82746865046276608</v>
      </c>
      <c r="E8" s="113">
        <f t="shared" ref="E8:E66" si="22">U8</f>
        <v>7265</v>
      </c>
      <c r="F8" s="114" t="str">
        <f t="shared" ref="F8:F66" si="23">BG8</f>
        <v>16-1</v>
      </c>
      <c r="G8" s="115" t="str">
        <f t="shared" ref="G8:G66" si="24">BK8</f>
        <v>70바2248</v>
      </c>
      <c r="H8" s="116">
        <f t="shared" ref="H8:H66" si="25">BJ8</f>
        <v>2</v>
      </c>
      <c r="I8" s="117">
        <f t="shared" ref="I8:I66" si="26">BP8</f>
        <v>3327.7280000000001</v>
      </c>
      <c r="J8" s="118">
        <f t="shared" ref="J8:J66" si="27">AB8/AA8</f>
        <v>1.4482185844489511E-2</v>
      </c>
      <c r="K8" s="118">
        <f t="shared" ref="K8:K66" si="28">AC8/AA8</f>
        <v>0.32427474084561303</v>
      </c>
      <c r="L8" s="118">
        <f t="shared" ref="L8:L66" si="29">AD8/I8</f>
        <v>0.24491184375646086</v>
      </c>
      <c r="M8" s="119">
        <f t="shared" ref="M8:M66" si="30">Z8</f>
        <v>11.342000000000001</v>
      </c>
      <c r="N8" s="120">
        <f t="shared" ref="N8:N66" si="31">AE8*100/W8</f>
        <v>0</v>
      </c>
      <c r="O8" s="120">
        <f t="shared" ref="O8:O66" si="32">AF8*100/W8</f>
        <v>1.8931835775039305</v>
      </c>
      <c r="P8" s="233">
        <f t="shared" ref="P8:P66" si="33">AK8</f>
        <v>7</v>
      </c>
      <c r="Q8" s="234">
        <f t="shared" ref="Q8:Q66" si="34">AE8</f>
        <v>0</v>
      </c>
      <c r="R8" s="234">
        <f t="shared" ref="R8:R66" si="35">AF8</f>
        <v>63</v>
      </c>
      <c r="T8">
        <v>521</v>
      </c>
      <c r="U8">
        <v>7265</v>
      </c>
      <c r="V8" t="s">
        <v>818</v>
      </c>
      <c r="W8">
        <v>3327.7280000000001</v>
      </c>
      <c r="X8">
        <v>1551.3610000000001</v>
      </c>
      <c r="Y8">
        <v>2.145</v>
      </c>
      <c r="Z8">
        <v>11.342000000000001</v>
      </c>
      <c r="AA8">
        <v>170.303021</v>
      </c>
      <c r="AB8">
        <v>2.4663599999999999</v>
      </c>
      <c r="AC8">
        <v>55.224967999999997</v>
      </c>
      <c r="AD8" s="1">
        <v>815</v>
      </c>
      <c r="AE8">
        <v>0</v>
      </c>
      <c r="AF8">
        <v>63</v>
      </c>
      <c r="AG8">
        <v>68</v>
      </c>
      <c r="AH8">
        <v>19.540040000000001</v>
      </c>
      <c r="AI8">
        <v>84.5</v>
      </c>
      <c r="AJ8">
        <v>0</v>
      </c>
      <c r="AK8">
        <v>7</v>
      </c>
      <c r="AL8">
        <v>490</v>
      </c>
      <c r="AM8" t="s">
        <v>819</v>
      </c>
      <c r="AN8" t="s">
        <v>1347</v>
      </c>
      <c r="AO8">
        <v>3158</v>
      </c>
      <c r="AR8" t="s">
        <v>139</v>
      </c>
      <c r="AS8">
        <v>45307</v>
      </c>
      <c r="AT8" t="s">
        <v>731</v>
      </c>
      <c r="AU8" t="s">
        <v>818</v>
      </c>
      <c r="AV8" t="s">
        <v>49</v>
      </c>
      <c r="AW8">
        <v>2</v>
      </c>
      <c r="BB8">
        <v>0.82897195332902573</v>
      </c>
      <c r="BC8" t="s">
        <v>70</v>
      </c>
      <c r="BF8" t="s">
        <v>139</v>
      </c>
      <c r="BG8" t="s">
        <v>257</v>
      </c>
      <c r="BH8" t="s">
        <v>818</v>
      </c>
      <c r="BI8">
        <v>7265</v>
      </c>
      <c r="BJ8">
        <v>2</v>
      </c>
      <c r="BK8" t="s">
        <v>731</v>
      </c>
      <c r="BL8" t="s">
        <v>739</v>
      </c>
      <c r="BM8">
        <v>0.82746865046276608</v>
      </c>
      <c r="BN8" t="s">
        <v>70</v>
      </c>
      <c r="BO8" t="s">
        <v>679</v>
      </c>
      <c r="BP8">
        <v>3327.7280000000001</v>
      </c>
    </row>
    <row r="9" spans="1:68" ht="16.5">
      <c r="A9" s="296" t="str">
        <f t="shared" si="18"/>
        <v>송도버스</v>
      </c>
      <c r="B9" s="126" t="str">
        <f t="shared" si="19"/>
        <v>곽창환</v>
      </c>
      <c r="C9" s="127" t="str">
        <f t="shared" si="20"/>
        <v>B</v>
      </c>
      <c r="D9" s="128">
        <f t="shared" si="21"/>
        <v>0.92929252944877894</v>
      </c>
      <c r="E9" s="129">
        <f t="shared" si="22"/>
        <v>9210</v>
      </c>
      <c r="F9" s="130" t="str">
        <f t="shared" si="23"/>
        <v>8</v>
      </c>
      <c r="G9" s="131" t="str">
        <f t="shared" si="24"/>
        <v>70바2255</v>
      </c>
      <c r="H9" s="132">
        <f t="shared" si="25"/>
        <v>3</v>
      </c>
      <c r="I9" s="133">
        <f t="shared" si="26"/>
        <v>2983.4349999999999</v>
      </c>
      <c r="J9" s="134">
        <f t="shared" si="27"/>
        <v>1.6181175530151748E-2</v>
      </c>
      <c r="K9" s="134">
        <f t="shared" si="28"/>
        <v>0.36533875085089085</v>
      </c>
      <c r="L9" s="134">
        <f t="shared" si="29"/>
        <v>0.32110637570451511</v>
      </c>
      <c r="M9" s="135">
        <f t="shared" si="30"/>
        <v>11.755000000000001</v>
      </c>
      <c r="N9" s="136">
        <f t="shared" si="31"/>
        <v>3.3518410825105961E-2</v>
      </c>
      <c r="O9" s="136">
        <f t="shared" si="32"/>
        <v>63.081649172849417</v>
      </c>
      <c r="P9" s="231">
        <f t="shared" si="33"/>
        <v>11</v>
      </c>
      <c r="Q9" s="232">
        <f t="shared" si="34"/>
        <v>1</v>
      </c>
      <c r="R9" s="232">
        <f t="shared" si="35"/>
        <v>1882</v>
      </c>
      <c r="T9">
        <v>521</v>
      </c>
      <c r="U9">
        <v>9210</v>
      </c>
      <c r="V9" t="s">
        <v>820</v>
      </c>
      <c r="W9">
        <v>2983.4349999999999</v>
      </c>
      <c r="X9">
        <v>1449.692</v>
      </c>
      <c r="Y9">
        <v>2.0579999999999998</v>
      </c>
      <c r="Z9">
        <v>11.755000000000001</v>
      </c>
      <c r="AA9">
        <v>181.19246000000001</v>
      </c>
      <c r="AB9">
        <v>2.9319069999999998</v>
      </c>
      <c r="AC9">
        <v>66.196627000000007</v>
      </c>
      <c r="AD9" s="1">
        <v>958</v>
      </c>
      <c r="AE9">
        <v>1</v>
      </c>
      <c r="AF9">
        <v>1882</v>
      </c>
      <c r="AG9">
        <v>69</v>
      </c>
      <c r="AH9">
        <v>16.465558000000001</v>
      </c>
      <c r="AI9">
        <v>424.4</v>
      </c>
      <c r="AJ9">
        <v>0</v>
      </c>
      <c r="AK9">
        <v>11</v>
      </c>
      <c r="AL9">
        <v>560</v>
      </c>
      <c r="AM9" t="s">
        <v>821</v>
      </c>
      <c r="AN9" t="s">
        <v>1348</v>
      </c>
      <c r="AO9">
        <v>2710.223</v>
      </c>
      <c r="AR9" t="s">
        <v>139</v>
      </c>
      <c r="AS9">
        <v>8</v>
      </c>
      <c r="AT9" t="s">
        <v>776</v>
      </c>
      <c r="AU9" t="s">
        <v>820</v>
      </c>
      <c r="AV9" t="s">
        <v>49</v>
      </c>
      <c r="AW9">
        <v>3</v>
      </c>
      <c r="BB9">
        <v>0.93422718235011093</v>
      </c>
      <c r="BC9" t="s">
        <v>71</v>
      </c>
      <c r="BF9" t="s">
        <v>139</v>
      </c>
      <c r="BG9" t="s">
        <v>258</v>
      </c>
      <c r="BH9" t="s">
        <v>820</v>
      </c>
      <c r="BI9">
        <v>9210</v>
      </c>
      <c r="BJ9">
        <v>3</v>
      </c>
      <c r="BK9" t="s">
        <v>776</v>
      </c>
      <c r="BL9" t="s">
        <v>755</v>
      </c>
      <c r="BM9">
        <v>0.92929252944877894</v>
      </c>
      <c r="BN9" t="s">
        <v>71</v>
      </c>
      <c r="BO9" t="s">
        <v>675</v>
      </c>
      <c r="BP9">
        <v>2983.4349999999999</v>
      </c>
    </row>
    <row r="10" spans="1:68" ht="16.5">
      <c r="A10" s="297" t="str">
        <f t="shared" si="18"/>
        <v>송도버스</v>
      </c>
      <c r="B10" s="110" t="str">
        <f t="shared" si="19"/>
        <v>권복수</v>
      </c>
      <c r="C10" s="111" t="str">
        <f t="shared" si="20"/>
        <v>B</v>
      </c>
      <c r="D10" s="112">
        <f t="shared" si="21"/>
        <v>0.94928571428571429</v>
      </c>
      <c r="E10" s="113">
        <f t="shared" si="22"/>
        <v>9410</v>
      </c>
      <c r="F10" s="114" t="str">
        <f t="shared" si="23"/>
        <v>16-1</v>
      </c>
      <c r="G10" s="115" t="str">
        <f t="shared" si="24"/>
        <v>70바2229</v>
      </c>
      <c r="H10" s="116">
        <f t="shared" si="25"/>
        <v>1</v>
      </c>
      <c r="I10" s="117">
        <f t="shared" si="26"/>
        <v>2582.174</v>
      </c>
      <c r="J10" s="118">
        <f t="shared" si="27"/>
        <v>7.6027395956027749E-4</v>
      </c>
      <c r="K10" s="118">
        <f t="shared" si="28"/>
        <v>0.29382010801333558</v>
      </c>
      <c r="L10" s="118">
        <f t="shared" si="29"/>
        <v>0.18240443905019568</v>
      </c>
      <c r="M10" s="119">
        <f t="shared" si="30"/>
        <v>9.2420000000000009</v>
      </c>
      <c r="N10" s="120">
        <f t="shared" si="31"/>
        <v>3.8727057123183799E-2</v>
      </c>
      <c r="O10" s="120">
        <f t="shared" si="32"/>
        <v>28.115843471431436</v>
      </c>
      <c r="P10" s="233">
        <f t="shared" si="33"/>
        <v>13</v>
      </c>
      <c r="Q10" s="234">
        <f t="shared" si="34"/>
        <v>1</v>
      </c>
      <c r="R10" s="234">
        <f t="shared" si="35"/>
        <v>726</v>
      </c>
      <c r="T10">
        <v>521</v>
      </c>
      <c r="U10">
        <v>9410</v>
      </c>
      <c r="V10" t="s">
        <v>822</v>
      </c>
      <c r="W10">
        <v>2582.174</v>
      </c>
      <c r="X10">
        <v>968.73099999999999</v>
      </c>
      <c r="Y10">
        <v>2.6659999999999999</v>
      </c>
      <c r="Z10">
        <v>9.2420000000000009</v>
      </c>
      <c r="AA10">
        <v>134.439696</v>
      </c>
      <c r="AB10">
        <v>0.102211</v>
      </c>
      <c r="AC10">
        <v>39.501086000000001</v>
      </c>
      <c r="AD10" s="1">
        <v>471</v>
      </c>
      <c r="AE10">
        <v>1</v>
      </c>
      <c r="AF10">
        <v>726</v>
      </c>
      <c r="AG10">
        <v>80</v>
      </c>
      <c r="AH10">
        <v>19.206931000000001</v>
      </c>
      <c r="AI10">
        <v>553.79999999999995</v>
      </c>
      <c r="AJ10">
        <v>0</v>
      </c>
      <c r="AK10">
        <v>13</v>
      </c>
      <c r="AL10">
        <v>1774</v>
      </c>
      <c r="AM10" t="s">
        <v>823</v>
      </c>
      <c r="AN10" t="s">
        <v>1349</v>
      </c>
      <c r="AO10">
        <v>2582.174</v>
      </c>
      <c r="AR10" t="s">
        <v>139</v>
      </c>
      <c r="AS10">
        <v>45307</v>
      </c>
      <c r="AT10" t="s">
        <v>726</v>
      </c>
      <c r="AU10" t="s">
        <v>822</v>
      </c>
      <c r="AV10" t="s">
        <v>49</v>
      </c>
      <c r="AW10">
        <v>1</v>
      </c>
      <c r="BB10">
        <v>0.95214285714285718</v>
      </c>
      <c r="BC10" t="s">
        <v>69</v>
      </c>
      <c r="BF10" t="s">
        <v>139</v>
      </c>
      <c r="BG10" t="s">
        <v>257</v>
      </c>
      <c r="BH10" t="s">
        <v>822</v>
      </c>
      <c r="BI10">
        <v>9410</v>
      </c>
      <c r="BJ10">
        <v>1</v>
      </c>
      <c r="BK10" t="s">
        <v>726</v>
      </c>
      <c r="BL10" t="s">
        <v>674</v>
      </c>
      <c r="BM10">
        <v>0.94928571428571429</v>
      </c>
      <c r="BN10" t="s">
        <v>71</v>
      </c>
      <c r="BO10" t="s">
        <v>678</v>
      </c>
      <c r="BP10">
        <v>2582.174</v>
      </c>
    </row>
    <row r="11" spans="1:68" ht="16.5">
      <c r="A11" s="296" t="str">
        <f t="shared" si="18"/>
        <v>송도버스</v>
      </c>
      <c r="B11" s="126" t="str">
        <f t="shared" si="19"/>
        <v>권오선</v>
      </c>
      <c r="C11" s="127" t="str">
        <f t="shared" si="20"/>
        <v>A</v>
      </c>
      <c r="D11" s="128">
        <f t="shared" si="21"/>
        <v>0.98015378163528344</v>
      </c>
      <c r="E11" s="129">
        <f t="shared" si="22"/>
        <v>3855</v>
      </c>
      <c r="F11" s="130" t="str">
        <f t="shared" si="23"/>
        <v>16-1</v>
      </c>
      <c r="G11" s="131" t="str">
        <f t="shared" si="24"/>
        <v>70바2315</v>
      </c>
      <c r="H11" s="132">
        <f t="shared" si="25"/>
        <v>2</v>
      </c>
      <c r="I11" s="133">
        <f t="shared" si="26"/>
        <v>3195.4290000000001</v>
      </c>
      <c r="J11" s="134">
        <f t="shared" si="27"/>
        <v>3.9125862465613391E-3</v>
      </c>
      <c r="K11" s="134">
        <f t="shared" si="28"/>
        <v>0.31272047485453519</v>
      </c>
      <c r="L11" s="134">
        <f t="shared" si="29"/>
        <v>0.11735513447490149</v>
      </c>
      <c r="M11" s="135">
        <f t="shared" si="30"/>
        <v>8.8360000000000003</v>
      </c>
      <c r="N11" s="136">
        <f t="shared" si="31"/>
        <v>3.1294702526640399E-2</v>
      </c>
      <c r="O11" s="136">
        <f t="shared" si="32"/>
        <v>6.9787186634408087</v>
      </c>
      <c r="P11" s="231">
        <f t="shared" si="33"/>
        <v>9</v>
      </c>
      <c r="Q11" s="232">
        <f t="shared" si="34"/>
        <v>1</v>
      </c>
      <c r="R11" s="232">
        <f t="shared" si="35"/>
        <v>223</v>
      </c>
      <c r="T11">
        <v>521</v>
      </c>
      <c r="U11">
        <v>3855</v>
      </c>
      <c r="V11" t="s">
        <v>824</v>
      </c>
      <c r="W11">
        <v>3195.4290000000001</v>
      </c>
      <c r="X11">
        <v>1215.538</v>
      </c>
      <c r="Y11">
        <v>2.629</v>
      </c>
      <c r="Z11">
        <v>8.8360000000000003</v>
      </c>
      <c r="AA11">
        <v>158.100796</v>
      </c>
      <c r="AB11">
        <v>0.61858299999999999</v>
      </c>
      <c r="AC11">
        <v>49.441355999999999</v>
      </c>
      <c r="AD11" s="1">
        <v>375</v>
      </c>
      <c r="AE11">
        <v>1</v>
      </c>
      <c r="AF11">
        <v>223</v>
      </c>
      <c r="AG11">
        <v>90</v>
      </c>
      <c r="AH11">
        <v>20.21134</v>
      </c>
      <c r="AI11">
        <v>1388.6</v>
      </c>
      <c r="AJ11">
        <v>1.6</v>
      </c>
      <c r="AK11">
        <v>9</v>
      </c>
      <c r="AL11">
        <v>526</v>
      </c>
      <c r="AM11" t="s">
        <v>825</v>
      </c>
      <c r="AN11" t="s">
        <v>1350</v>
      </c>
      <c r="AO11">
        <v>3050.5610000000001</v>
      </c>
      <c r="AR11" t="s">
        <v>139</v>
      </c>
      <c r="AS11">
        <v>45307</v>
      </c>
      <c r="AT11" t="s">
        <v>741</v>
      </c>
      <c r="AU11" t="s">
        <v>824</v>
      </c>
      <c r="AV11" t="s">
        <v>49</v>
      </c>
      <c r="AW11">
        <v>2</v>
      </c>
      <c r="BB11">
        <v>0.97714462216474196</v>
      </c>
      <c r="BC11" t="s">
        <v>69</v>
      </c>
      <c r="BF11" t="s">
        <v>139</v>
      </c>
      <c r="BG11" t="s">
        <v>257</v>
      </c>
      <c r="BH11" t="s">
        <v>824</v>
      </c>
      <c r="BI11">
        <v>3855</v>
      </c>
      <c r="BJ11">
        <v>2</v>
      </c>
      <c r="BK11" t="s">
        <v>741</v>
      </c>
      <c r="BL11" t="s">
        <v>728</v>
      </c>
      <c r="BM11">
        <v>0.98015378163528344</v>
      </c>
      <c r="BN11" t="s">
        <v>69</v>
      </c>
      <c r="BO11" t="s">
        <v>678</v>
      </c>
      <c r="BP11">
        <v>3195.4290000000001</v>
      </c>
    </row>
    <row r="12" spans="1:68" ht="16.5">
      <c r="A12" s="297" t="str">
        <f t="shared" si="18"/>
        <v>송도버스</v>
      </c>
      <c r="B12" s="110" t="str">
        <f t="shared" si="19"/>
        <v>길기덕</v>
      </c>
      <c r="C12" s="111" t="str">
        <f t="shared" si="20"/>
        <v>C</v>
      </c>
      <c r="D12" s="112">
        <f t="shared" si="21"/>
        <v>0.87805788498990212</v>
      </c>
      <c r="E12" s="113">
        <f t="shared" si="22"/>
        <v>6882</v>
      </c>
      <c r="F12" s="114" t="str">
        <f t="shared" si="23"/>
        <v>8</v>
      </c>
      <c r="G12" s="115" t="str">
        <f t="shared" si="24"/>
        <v>70바2232</v>
      </c>
      <c r="H12" s="116">
        <f t="shared" si="25"/>
        <v>3</v>
      </c>
      <c r="I12" s="117">
        <f t="shared" si="26"/>
        <v>2579.3530000000001</v>
      </c>
      <c r="J12" s="118">
        <f t="shared" si="27"/>
        <v>3.1349884911135795E-3</v>
      </c>
      <c r="K12" s="118">
        <f t="shared" si="28"/>
        <v>0.35315809148042981</v>
      </c>
      <c r="L12" s="118">
        <f t="shared" si="29"/>
        <v>0.17329927311228824</v>
      </c>
      <c r="M12" s="119">
        <f t="shared" si="30"/>
        <v>9.625</v>
      </c>
      <c r="N12" s="120">
        <f t="shared" si="31"/>
        <v>3.8769412329370971E-2</v>
      </c>
      <c r="O12" s="120">
        <f t="shared" si="32"/>
        <v>11.243129575517582</v>
      </c>
      <c r="P12" s="233">
        <f t="shared" si="33"/>
        <v>1</v>
      </c>
      <c r="Q12" s="234">
        <f t="shared" si="34"/>
        <v>1</v>
      </c>
      <c r="R12" s="234">
        <f t="shared" si="35"/>
        <v>290</v>
      </c>
      <c r="T12">
        <v>521</v>
      </c>
      <c r="U12">
        <v>6882</v>
      </c>
      <c r="V12" t="s">
        <v>826</v>
      </c>
      <c r="W12">
        <v>2579.3530000000001</v>
      </c>
      <c r="X12">
        <v>1276.5229999999999</v>
      </c>
      <c r="Y12">
        <v>2.0209999999999999</v>
      </c>
      <c r="Z12">
        <v>9.625</v>
      </c>
      <c r="AA12">
        <v>154.43023199999999</v>
      </c>
      <c r="AB12">
        <v>0.48413699999999998</v>
      </c>
      <c r="AC12">
        <v>54.538285999999999</v>
      </c>
      <c r="AD12" s="1">
        <v>447</v>
      </c>
      <c r="AE12">
        <v>1</v>
      </c>
      <c r="AF12">
        <v>290</v>
      </c>
      <c r="AG12">
        <v>87</v>
      </c>
      <c r="AH12">
        <v>16.702383000000001</v>
      </c>
      <c r="AI12">
        <v>276.2</v>
      </c>
      <c r="AJ12">
        <v>3.2</v>
      </c>
      <c r="AK12">
        <v>1</v>
      </c>
      <c r="AL12">
        <v>106</v>
      </c>
      <c r="AM12" t="s">
        <v>827</v>
      </c>
      <c r="AN12" t="s">
        <v>1351</v>
      </c>
      <c r="AO12">
        <v>2295.2739999999999</v>
      </c>
      <c r="AR12" t="s">
        <v>139</v>
      </c>
      <c r="AS12">
        <v>8</v>
      </c>
      <c r="AT12" t="s">
        <v>757</v>
      </c>
      <c r="AU12" t="s">
        <v>826</v>
      </c>
      <c r="AV12" t="s">
        <v>49</v>
      </c>
      <c r="AW12">
        <v>3</v>
      </c>
      <c r="BB12">
        <v>0.88676428235919924</v>
      </c>
      <c r="BC12" t="s">
        <v>72</v>
      </c>
      <c r="BF12" t="s">
        <v>139</v>
      </c>
      <c r="BG12" t="s">
        <v>258</v>
      </c>
      <c r="BH12" t="s">
        <v>826</v>
      </c>
      <c r="BI12">
        <v>6882</v>
      </c>
      <c r="BJ12">
        <v>3</v>
      </c>
      <c r="BK12" t="s">
        <v>757</v>
      </c>
      <c r="BL12" t="s">
        <v>783</v>
      </c>
      <c r="BM12">
        <v>0.87805788498990212</v>
      </c>
      <c r="BN12" t="s">
        <v>72</v>
      </c>
      <c r="BO12" t="s">
        <v>677</v>
      </c>
      <c r="BP12">
        <v>2579.3530000000001</v>
      </c>
    </row>
    <row r="13" spans="1:68" ht="16.5">
      <c r="A13" s="296" t="str">
        <f t="shared" si="18"/>
        <v>송도버스</v>
      </c>
      <c r="B13" s="126" t="str">
        <f t="shared" si="19"/>
        <v>김강성</v>
      </c>
      <c r="C13" s="127" t="str">
        <f t="shared" si="20"/>
        <v>C</v>
      </c>
      <c r="D13" s="128">
        <f t="shared" si="21"/>
        <v>0.89072034332951688</v>
      </c>
      <c r="E13" s="129">
        <f t="shared" si="22"/>
        <v>1932</v>
      </c>
      <c r="F13" s="130" t="str">
        <f t="shared" si="23"/>
        <v>8</v>
      </c>
      <c r="G13" s="131" t="str">
        <f t="shared" si="24"/>
        <v>70바2319</v>
      </c>
      <c r="H13" s="132">
        <f t="shared" si="25"/>
        <v>2</v>
      </c>
      <c r="I13" s="133">
        <f t="shared" si="26"/>
        <v>2398.029</v>
      </c>
      <c r="J13" s="134">
        <f t="shared" si="27"/>
        <v>1.3971167057699387E-2</v>
      </c>
      <c r="K13" s="134">
        <f t="shared" si="28"/>
        <v>0.36865100391007743</v>
      </c>
      <c r="L13" s="134">
        <f t="shared" si="29"/>
        <v>0.23435913410555084</v>
      </c>
      <c r="M13" s="135">
        <f t="shared" si="30"/>
        <v>12.189</v>
      </c>
      <c r="N13" s="136">
        <f t="shared" si="31"/>
        <v>8.340182708382593E-2</v>
      </c>
      <c r="O13" s="136">
        <f t="shared" si="32"/>
        <v>43.285548256505656</v>
      </c>
      <c r="P13" s="231">
        <f t="shared" si="33"/>
        <v>25</v>
      </c>
      <c r="Q13" s="232">
        <f t="shared" si="34"/>
        <v>2</v>
      </c>
      <c r="R13" s="232">
        <f t="shared" si="35"/>
        <v>1038</v>
      </c>
      <c r="T13">
        <v>521</v>
      </c>
      <c r="U13">
        <v>1932</v>
      </c>
      <c r="V13" t="s">
        <v>828</v>
      </c>
      <c r="W13">
        <v>2398.029</v>
      </c>
      <c r="X13">
        <v>1206.4839999999999</v>
      </c>
      <c r="Y13">
        <v>1.988</v>
      </c>
      <c r="Z13">
        <v>12.189</v>
      </c>
      <c r="AA13">
        <v>144.16440600000001</v>
      </c>
      <c r="AB13">
        <v>2.0141450000000001</v>
      </c>
      <c r="AC13">
        <v>53.146352999999998</v>
      </c>
      <c r="AD13" s="1">
        <v>562</v>
      </c>
      <c r="AE13">
        <v>2</v>
      </c>
      <c r="AF13">
        <v>1038</v>
      </c>
      <c r="AG13">
        <v>88</v>
      </c>
      <c r="AH13">
        <v>16.633987999999999</v>
      </c>
      <c r="AI13">
        <v>417.5</v>
      </c>
      <c r="AJ13">
        <v>10.7</v>
      </c>
      <c r="AK13">
        <v>25</v>
      </c>
      <c r="AL13">
        <v>4926</v>
      </c>
      <c r="AM13" t="s">
        <v>829</v>
      </c>
      <c r="AN13" t="s">
        <v>1352</v>
      </c>
      <c r="AO13">
        <v>2276.009</v>
      </c>
      <c r="AR13" t="s">
        <v>139</v>
      </c>
      <c r="AS13">
        <v>8</v>
      </c>
      <c r="AT13" t="s">
        <v>808</v>
      </c>
      <c r="AU13" t="s">
        <v>828</v>
      </c>
      <c r="AV13" t="s">
        <v>49</v>
      </c>
      <c r="AW13">
        <v>2</v>
      </c>
      <c r="BB13">
        <v>0.90380919307253804</v>
      </c>
      <c r="BC13" t="s">
        <v>71</v>
      </c>
      <c r="BF13" t="s">
        <v>139</v>
      </c>
      <c r="BG13" t="s">
        <v>258</v>
      </c>
      <c r="BH13" t="s">
        <v>828</v>
      </c>
      <c r="BI13">
        <v>1932</v>
      </c>
      <c r="BJ13">
        <v>2</v>
      </c>
      <c r="BK13" t="s">
        <v>808</v>
      </c>
      <c r="BL13" t="s">
        <v>799</v>
      </c>
      <c r="BM13">
        <v>0.89072034332951688</v>
      </c>
      <c r="BN13" t="s">
        <v>72</v>
      </c>
      <c r="BO13" t="s">
        <v>675</v>
      </c>
      <c r="BP13">
        <v>2398.029</v>
      </c>
    </row>
    <row r="14" spans="1:68" ht="16.5">
      <c r="A14" s="297" t="str">
        <f t="shared" si="18"/>
        <v>송도버스</v>
      </c>
      <c r="B14" s="110" t="str">
        <f t="shared" si="19"/>
        <v>김광식</v>
      </c>
      <c r="C14" s="111" t="str">
        <f t="shared" si="20"/>
        <v>B</v>
      </c>
      <c r="D14" s="112">
        <f t="shared" si="21"/>
        <v>0.92695652173913057</v>
      </c>
      <c r="E14" s="113">
        <f t="shared" si="22"/>
        <v>9997</v>
      </c>
      <c r="F14" s="114" t="str">
        <f t="shared" si="23"/>
        <v>8</v>
      </c>
      <c r="G14" s="115" t="str">
        <f t="shared" si="24"/>
        <v>70바2289</v>
      </c>
      <c r="H14" s="116">
        <f t="shared" si="25"/>
        <v>1</v>
      </c>
      <c r="I14" s="117">
        <f t="shared" si="26"/>
        <v>2726.6030000000001</v>
      </c>
      <c r="J14" s="118">
        <f t="shared" si="27"/>
        <v>2.0369151153546771E-2</v>
      </c>
      <c r="K14" s="118">
        <f t="shared" si="28"/>
        <v>0.33434208529774095</v>
      </c>
      <c r="L14" s="118">
        <f t="shared" si="29"/>
        <v>0.20501701201091616</v>
      </c>
      <c r="M14" s="119">
        <f t="shared" si="30"/>
        <v>10.497999999999999</v>
      </c>
      <c r="N14" s="120">
        <f t="shared" si="31"/>
        <v>0</v>
      </c>
      <c r="O14" s="120">
        <f t="shared" si="32"/>
        <v>21.402490964581734</v>
      </c>
      <c r="P14" s="233">
        <f t="shared" si="33"/>
        <v>18</v>
      </c>
      <c r="Q14" s="234">
        <f t="shared" si="34"/>
        <v>0</v>
      </c>
      <c r="R14" s="234">
        <f t="shared" si="35"/>
        <v>600</v>
      </c>
      <c r="T14">
        <v>521</v>
      </c>
      <c r="U14">
        <v>9997</v>
      </c>
      <c r="V14" t="s">
        <v>830</v>
      </c>
      <c r="W14">
        <v>2803.4119999999998</v>
      </c>
      <c r="X14">
        <v>1318.8779999999999</v>
      </c>
      <c r="Y14">
        <v>2.1259999999999999</v>
      </c>
      <c r="Z14">
        <v>10.497999999999999</v>
      </c>
      <c r="AA14">
        <v>164.83107100000001</v>
      </c>
      <c r="AB14">
        <v>3.357469</v>
      </c>
      <c r="AC14">
        <v>55.109963999999998</v>
      </c>
      <c r="AD14" s="1">
        <v>559</v>
      </c>
      <c r="AE14">
        <v>0</v>
      </c>
      <c r="AF14">
        <v>600</v>
      </c>
      <c r="AG14">
        <v>89</v>
      </c>
      <c r="AH14">
        <v>17.007788000000001</v>
      </c>
      <c r="AI14">
        <v>577.1</v>
      </c>
      <c r="AJ14">
        <v>13.3</v>
      </c>
      <c r="AK14">
        <v>18</v>
      </c>
      <c r="AL14">
        <v>5046</v>
      </c>
      <c r="AM14" t="s">
        <v>831</v>
      </c>
      <c r="AN14" t="s">
        <v>1353</v>
      </c>
      <c r="AO14">
        <v>2726.6030000000001</v>
      </c>
      <c r="AR14" t="s">
        <v>139</v>
      </c>
      <c r="AS14">
        <v>8</v>
      </c>
      <c r="AT14" t="s">
        <v>790</v>
      </c>
      <c r="AU14" t="s">
        <v>830</v>
      </c>
      <c r="AV14" t="s">
        <v>49</v>
      </c>
      <c r="AW14">
        <v>1</v>
      </c>
      <c r="BB14">
        <v>0.93043478260869583</v>
      </c>
      <c r="BC14" t="s">
        <v>71</v>
      </c>
      <c r="BF14" t="s">
        <v>139</v>
      </c>
      <c r="BG14" t="s">
        <v>258</v>
      </c>
      <c r="BH14" t="s">
        <v>830</v>
      </c>
      <c r="BI14">
        <v>9997</v>
      </c>
      <c r="BJ14">
        <v>1</v>
      </c>
      <c r="BK14" t="s">
        <v>790</v>
      </c>
      <c r="BL14" t="s">
        <v>674</v>
      </c>
      <c r="BM14">
        <v>0.92695652173913057</v>
      </c>
      <c r="BN14" t="s">
        <v>71</v>
      </c>
      <c r="BO14" t="s">
        <v>675</v>
      </c>
      <c r="BP14">
        <v>2726.6030000000001</v>
      </c>
    </row>
    <row r="15" spans="1:68" ht="16.5">
      <c r="A15" s="296" t="str">
        <f t="shared" si="18"/>
        <v>송도버스</v>
      </c>
      <c r="B15" s="126" t="str">
        <f t="shared" si="19"/>
        <v>김기성</v>
      </c>
      <c r="C15" s="127" t="str">
        <f t="shared" si="20"/>
        <v>F</v>
      </c>
      <c r="D15" s="128">
        <f t="shared" si="21"/>
        <v>0.7517285856621102</v>
      </c>
      <c r="E15" s="129">
        <f t="shared" si="22"/>
        <v>7862</v>
      </c>
      <c r="F15" s="130" t="str">
        <f t="shared" si="23"/>
        <v>8</v>
      </c>
      <c r="G15" s="131" t="str">
        <f t="shared" si="24"/>
        <v>70바2247</v>
      </c>
      <c r="H15" s="132">
        <f t="shared" si="25"/>
        <v>2</v>
      </c>
      <c r="I15" s="133">
        <f t="shared" si="26"/>
        <v>1423.739</v>
      </c>
      <c r="J15" s="134">
        <f t="shared" si="27"/>
        <v>4.9945981504365437E-3</v>
      </c>
      <c r="K15" s="134">
        <f t="shared" si="28"/>
        <v>0.3439103079467522</v>
      </c>
      <c r="L15" s="134">
        <f t="shared" si="29"/>
        <v>0.17208210212686453</v>
      </c>
      <c r="M15" s="135">
        <f t="shared" si="30"/>
        <v>14.095000000000001</v>
      </c>
      <c r="N15" s="136">
        <f t="shared" si="31"/>
        <v>0</v>
      </c>
      <c r="O15" s="136">
        <f t="shared" si="32"/>
        <v>4.8647801329586455</v>
      </c>
      <c r="P15" s="231">
        <f t="shared" si="33"/>
        <v>7</v>
      </c>
      <c r="Q15" s="232">
        <f t="shared" si="34"/>
        <v>0</v>
      </c>
      <c r="R15" s="232">
        <f t="shared" si="35"/>
        <v>81</v>
      </c>
      <c r="T15">
        <v>521</v>
      </c>
      <c r="U15">
        <v>7862</v>
      </c>
      <c r="V15" t="s">
        <v>832</v>
      </c>
      <c r="W15">
        <v>1665.029</v>
      </c>
      <c r="X15">
        <v>886.30399999999997</v>
      </c>
      <c r="Y15">
        <v>1.879</v>
      </c>
      <c r="Z15">
        <v>14.095000000000001</v>
      </c>
      <c r="AA15">
        <v>91.707477999999995</v>
      </c>
      <c r="AB15">
        <v>0.458042</v>
      </c>
      <c r="AC15">
        <v>31.539147</v>
      </c>
      <c r="AD15" s="1">
        <v>245</v>
      </c>
      <c r="AE15">
        <v>0</v>
      </c>
      <c r="AF15">
        <v>81</v>
      </c>
      <c r="AG15">
        <v>85</v>
      </c>
      <c r="AH15">
        <v>18.155868999999999</v>
      </c>
      <c r="AI15">
        <v>153.1</v>
      </c>
      <c r="AJ15">
        <v>19.600000000000001</v>
      </c>
      <c r="AK15">
        <v>7</v>
      </c>
      <c r="AL15">
        <v>981</v>
      </c>
      <c r="AM15" t="s">
        <v>833</v>
      </c>
      <c r="AN15" t="s">
        <v>1354</v>
      </c>
      <c r="AO15">
        <v>1134.6869999999999</v>
      </c>
      <c r="AR15" t="s">
        <v>139</v>
      </c>
      <c r="AS15">
        <v>8</v>
      </c>
      <c r="AT15" t="s">
        <v>770</v>
      </c>
      <c r="AU15" t="s">
        <v>832</v>
      </c>
      <c r="AV15" t="s">
        <v>49</v>
      </c>
      <c r="AW15">
        <v>2</v>
      </c>
      <c r="BB15">
        <v>0.85135454124778553</v>
      </c>
      <c r="BC15" t="s">
        <v>72</v>
      </c>
      <c r="BF15" t="s">
        <v>139</v>
      </c>
      <c r="BG15" t="s">
        <v>258</v>
      </c>
      <c r="BH15" t="s">
        <v>832</v>
      </c>
      <c r="BI15">
        <v>7862</v>
      </c>
      <c r="BJ15">
        <v>2</v>
      </c>
      <c r="BK15" t="s">
        <v>770</v>
      </c>
      <c r="BL15" t="s">
        <v>804</v>
      </c>
      <c r="BM15">
        <v>0.7517285856621102</v>
      </c>
      <c r="BN15" t="s">
        <v>73</v>
      </c>
      <c r="BO15" t="s">
        <v>677</v>
      </c>
      <c r="BP15">
        <v>1423.739</v>
      </c>
    </row>
    <row r="16" spans="1:68" ht="16.5">
      <c r="A16" s="297" t="str">
        <f t="shared" si="18"/>
        <v>송도버스</v>
      </c>
      <c r="B16" s="110" t="str">
        <f t="shared" si="19"/>
        <v>김동균</v>
      </c>
      <c r="C16" s="111" t="str">
        <f t="shared" si="20"/>
        <v>A</v>
      </c>
      <c r="D16" s="112">
        <f t="shared" si="21"/>
        <v>0.97285181679613286</v>
      </c>
      <c r="E16" s="113">
        <f t="shared" si="22"/>
        <v>7185</v>
      </c>
      <c r="F16" s="114" t="str">
        <f t="shared" si="23"/>
        <v>16-1</v>
      </c>
      <c r="G16" s="115" t="str">
        <f t="shared" si="24"/>
        <v>70바2294</v>
      </c>
      <c r="H16" s="116">
        <f t="shared" si="25"/>
        <v>2</v>
      </c>
      <c r="I16" s="117">
        <f t="shared" si="26"/>
        <v>1491.0490000000002</v>
      </c>
      <c r="J16" s="118">
        <f t="shared" si="27"/>
        <v>1.4728649500673232E-2</v>
      </c>
      <c r="K16" s="118">
        <f t="shared" si="28"/>
        <v>0.32755850477317888</v>
      </c>
      <c r="L16" s="118">
        <f t="shared" si="29"/>
        <v>0.15425381727897605</v>
      </c>
      <c r="M16" s="119">
        <f t="shared" si="30"/>
        <v>8.0809999999999995</v>
      </c>
      <c r="N16" s="120">
        <f t="shared" si="31"/>
        <v>6.7066877077815681E-2</v>
      </c>
      <c r="O16" s="120">
        <f t="shared" si="32"/>
        <v>13.547509169718769</v>
      </c>
      <c r="P16" s="233">
        <f t="shared" si="33"/>
        <v>6</v>
      </c>
      <c r="Q16" s="234">
        <f t="shared" si="34"/>
        <v>1</v>
      </c>
      <c r="R16" s="234">
        <f t="shared" si="35"/>
        <v>202</v>
      </c>
      <c r="T16">
        <v>521</v>
      </c>
      <c r="U16">
        <v>7185</v>
      </c>
      <c r="V16" t="s">
        <v>834</v>
      </c>
      <c r="W16">
        <v>1491.049</v>
      </c>
      <c r="X16">
        <v>591.22</v>
      </c>
      <c r="Y16">
        <v>2.5219999999999998</v>
      </c>
      <c r="Z16">
        <v>8.0809999999999995</v>
      </c>
      <c r="AA16">
        <v>80.058595999999994</v>
      </c>
      <c r="AB16">
        <v>1.179155</v>
      </c>
      <c r="AC16">
        <v>26.223873999999999</v>
      </c>
      <c r="AD16" s="1">
        <v>230</v>
      </c>
      <c r="AE16">
        <v>1</v>
      </c>
      <c r="AF16">
        <v>202</v>
      </c>
      <c r="AG16">
        <v>68</v>
      </c>
      <c r="AH16">
        <v>18.624471</v>
      </c>
      <c r="AI16">
        <v>248</v>
      </c>
      <c r="AJ16">
        <v>0</v>
      </c>
      <c r="AK16">
        <v>6</v>
      </c>
      <c r="AL16">
        <v>511</v>
      </c>
      <c r="AM16" t="s">
        <v>835</v>
      </c>
      <c r="AN16" t="s">
        <v>1355</v>
      </c>
      <c r="AO16">
        <v>1348.5820000000001</v>
      </c>
      <c r="AR16" t="s">
        <v>139</v>
      </c>
      <c r="AS16">
        <v>45307</v>
      </c>
      <c r="AT16" t="s">
        <v>738</v>
      </c>
      <c r="AU16" t="s">
        <v>834</v>
      </c>
      <c r="AV16" t="s">
        <v>49</v>
      </c>
      <c r="AW16">
        <v>2</v>
      </c>
      <c r="BB16">
        <v>0.97313207345969177</v>
      </c>
      <c r="BC16" t="s">
        <v>69</v>
      </c>
      <c r="BF16" t="s">
        <v>139</v>
      </c>
      <c r="BG16" t="s">
        <v>257</v>
      </c>
      <c r="BH16" t="s">
        <v>834</v>
      </c>
      <c r="BI16">
        <v>7185</v>
      </c>
      <c r="BJ16">
        <v>2</v>
      </c>
      <c r="BK16" t="s">
        <v>738</v>
      </c>
      <c r="BL16" t="s">
        <v>740</v>
      </c>
      <c r="BM16">
        <v>0.97285181679613286</v>
      </c>
      <c r="BN16" t="s">
        <v>69</v>
      </c>
      <c r="BO16" t="s">
        <v>678</v>
      </c>
      <c r="BP16">
        <v>1491.0490000000002</v>
      </c>
    </row>
    <row r="17" spans="1:68" ht="16.5">
      <c r="A17" s="296" t="str">
        <f t="shared" si="18"/>
        <v>송도버스</v>
      </c>
      <c r="B17" s="126" t="str">
        <f t="shared" si="19"/>
        <v>김득환</v>
      </c>
      <c r="C17" s="127" t="str">
        <f t="shared" si="20"/>
        <v>A</v>
      </c>
      <c r="D17" s="128">
        <f t="shared" si="21"/>
        <v>0.96900421914569801</v>
      </c>
      <c r="E17" s="129">
        <f t="shared" si="22"/>
        <v>2388</v>
      </c>
      <c r="F17" s="130" t="str">
        <f t="shared" si="23"/>
        <v>16-1</v>
      </c>
      <c r="G17" s="131" t="str">
        <f t="shared" si="24"/>
        <v>70바2286</v>
      </c>
      <c r="H17" s="132">
        <f t="shared" si="25"/>
        <v>2</v>
      </c>
      <c r="I17" s="133">
        <f t="shared" si="26"/>
        <v>1088.2450000000001</v>
      </c>
      <c r="J17" s="134">
        <f t="shared" si="27"/>
        <v>4.6213531507103027E-3</v>
      </c>
      <c r="K17" s="134">
        <f t="shared" si="28"/>
        <v>0.30935816500111241</v>
      </c>
      <c r="L17" s="134">
        <f t="shared" si="29"/>
        <v>0.12956641197524454</v>
      </c>
      <c r="M17" s="135">
        <f t="shared" si="30"/>
        <v>8.6590000000000007</v>
      </c>
      <c r="N17" s="136">
        <f t="shared" si="31"/>
        <v>0</v>
      </c>
      <c r="O17" s="136">
        <f t="shared" si="32"/>
        <v>2.4810589527174489</v>
      </c>
      <c r="P17" s="231">
        <f t="shared" si="33"/>
        <v>1</v>
      </c>
      <c r="Q17" s="232">
        <f t="shared" si="34"/>
        <v>0</v>
      </c>
      <c r="R17" s="232">
        <f t="shared" si="35"/>
        <v>27</v>
      </c>
      <c r="T17">
        <v>521</v>
      </c>
      <c r="U17">
        <v>2388</v>
      </c>
      <c r="V17" t="s">
        <v>836</v>
      </c>
      <c r="W17">
        <v>1088.2449999999999</v>
      </c>
      <c r="X17">
        <v>418.44900000000001</v>
      </c>
      <c r="Y17">
        <v>2.601</v>
      </c>
      <c r="Z17">
        <v>8.6590000000000007</v>
      </c>
      <c r="AA17">
        <v>59.564155999999997</v>
      </c>
      <c r="AB17">
        <v>0.27526699999999998</v>
      </c>
      <c r="AC17">
        <v>18.426658</v>
      </c>
      <c r="AD17" s="1">
        <v>141</v>
      </c>
      <c r="AE17">
        <v>0</v>
      </c>
      <c r="AF17">
        <v>27</v>
      </c>
      <c r="AG17">
        <v>85</v>
      </c>
      <c r="AH17">
        <v>18.270132</v>
      </c>
      <c r="AI17">
        <v>83</v>
      </c>
      <c r="AJ17">
        <v>2</v>
      </c>
      <c r="AK17">
        <v>1</v>
      </c>
      <c r="AL17">
        <v>30</v>
      </c>
      <c r="AM17" t="s">
        <v>837</v>
      </c>
      <c r="AN17" t="s">
        <v>1356</v>
      </c>
      <c r="AO17">
        <v>943.85900000000004</v>
      </c>
      <c r="AR17" t="s">
        <v>139</v>
      </c>
      <c r="AS17">
        <v>45307</v>
      </c>
      <c r="AT17" t="s">
        <v>737</v>
      </c>
      <c r="AU17" t="s">
        <v>836</v>
      </c>
      <c r="AV17" t="s">
        <v>49</v>
      </c>
      <c r="AW17">
        <v>2</v>
      </c>
      <c r="BB17">
        <v>0.97380129934656923</v>
      </c>
      <c r="BC17" t="s">
        <v>69</v>
      </c>
      <c r="BF17" t="s">
        <v>139</v>
      </c>
      <c r="BG17" t="s">
        <v>257</v>
      </c>
      <c r="BH17" t="s">
        <v>836</v>
      </c>
      <c r="BI17">
        <v>2388</v>
      </c>
      <c r="BJ17">
        <v>2</v>
      </c>
      <c r="BK17" t="s">
        <v>737</v>
      </c>
      <c r="BL17" t="s">
        <v>727</v>
      </c>
      <c r="BM17">
        <v>0.96900421914569801</v>
      </c>
      <c r="BN17" t="s">
        <v>69</v>
      </c>
      <c r="BO17" t="s">
        <v>678</v>
      </c>
      <c r="BP17">
        <v>1088.2450000000001</v>
      </c>
    </row>
    <row r="18" spans="1:68" ht="16.5">
      <c r="A18" s="297" t="str">
        <f t="shared" si="18"/>
        <v>송도버스</v>
      </c>
      <c r="B18" s="110" t="str">
        <f t="shared" si="19"/>
        <v>김상돈</v>
      </c>
      <c r="C18" s="111" t="str">
        <f t="shared" si="20"/>
        <v>F</v>
      </c>
      <c r="D18" s="112">
        <f t="shared" si="21"/>
        <v>0.74954545454545451</v>
      </c>
      <c r="E18" s="113">
        <f t="shared" si="22"/>
        <v>6276</v>
      </c>
      <c r="F18" s="114" t="str">
        <f t="shared" si="23"/>
        <v>8</v>
      </c>
      <c r="G18" s="115" t="str">
        <f t="shared" si="24"/>
        <v>70바2271</v>
      </c>
      <c r="H18" s="116">
        <f t="shared" si="25"/>
        <v>1</v>
      </c>
      <c r="I18" s="117">
        <f t="shared" si="26"/>
        <v>2120.009</v>
      </c>
      <c r="J18" s="118">
        <f t="shared" si="27"/>
        <v>2.9635704049531884E-2</v>
      </c>
      <c r="K18" s="118">
        <f t="shared" si="28"/>
        <v>0.38128049162433159</v>
      </c>
      <c r="L18" s="118">
        <f t="shared" si="29"/>
        <v>0.26179134145185234</v>
      </c>
      <c r="M18" s="119">
        <f t="shared" si="30"/>
        <v>18.651</v>
      </c>
      <c r="N18" s="120">
        <f t="shared" si="31"/>
        <v>4.621104120407489E-2</v>
      </c>
      <c r="O18" s="120">
        <f t="shared" si="32"/>
        <v>23.013098519629295</v>
      </c>
      <c r="P18" s="233">
        <f t="shared" si="33"/>
        <v>20</v>
      </c>
      <c r="Q18" s="234">
        <f t="shared" si="34"/>
        <v>1</v>
      </c>
      <c r="R18" s="234">
        <f t="shared" si="35"/>
        <v>498</v>
      </c>
      <c r="T18">
        <v>521</v>
      </c>
      <c r="U18">
        <v>6276</v>
      </c>
      <c r="V18" t="s">
        <v>838</v>
      </c>
      <c r="W18">
        <v>2163.9850000000001</v>
      </c>
      <c r="X18">
        <v>1278.848</v>
      </c>
      <c r="Y18">
        <v>1.6919999999999999</v>
      </c>
      <c r="Z18">
        <v>18.651</v>
      </c>
      <c r="AA18">
        <v>134.16553200000001</v>
      </c>
      <c r="AB18">
        <v>3.9760900000000001</v>
      </c>
      <c r="AC18">
        <v>51.154699999999998</v>
      </c>
      <c r="AD18" s="1">
        <v>555</v>
      </c>
      <c r="AE18">
        <v>1</v>
      </c>
      <c r="AF18">
        <v>498</v>
      </c>
      <c r="AG18">
        <v>87</v>
      </c>
      <c r="AH18">
        <v>16.129217000000001</v>
      </c>
      <c r="AI18">
        <v>318.60000000000002</v>
      </c>
      <c r="AJ18">
        <v>46.6</v>
      </c>
      <c r="AK18">
        <v>20</v>
      </c>
      <c r="AL18">
        <v>14106</v>
      </c>
      <c r="AM18" t="s">
        <v>839</v>
      </c>
      <c r="AN18" t="s">
        <v>1357</v>
      </c>
      <c r="AO18">
        <v>2120.009</v>
      </c>
      <c r="AR18" t="s">
        <v>139</v>
      </c>
      <c r="AS18">
        <v>8</v>
      </c>
      <c r="AT18" t="s">
        <v>783</v>
      </c>
      <c r="AU18" t="s">
        <v>838</v>
      </c>
      <c r="AV18" t="s">
        <v>49</v>
      </c>
      <c r="AW18">
        <v>1</v>
      </c>
      <c r="BB18">
        <v>0.76999999999999991</v>
      </c>
      <c r="BC18" t="s">
        <v>73</v>
      </c>
      <c r="BF18" t="s">
        <v>139</v>
      </c>
      <c r="BG18" t="s">
        <v>258</v>
      </c>
      <c r="BH18" t="s">
        <v>838</v>
      </c>
      <c r="BI18">
        <v>6276</v>
      </c>
      <c r="BJ18">
        <v>1</v>
      </c>
      <c r="BK18" t="s">
        <v>783</v>
      </c>
      <c r="BL18" t="s">
        <v>674</v>
      </c>
      <c r="BM18">
        <v>0.74954545454545451</v>
      </c>
      <c r="BN18" t="s">
        <v>73</v>
      </c>
      <c r="BO18" t="s">
        <v>716</v>
      </c>
      <c r="BP18">
        <v>2120.009</v>
      </c>
    </row>
    <row r="19" spans="1:68" ht="16.5">
      <c r="A19" s="296" t="str">
        <f t="shared" si="18"/>
        <v>송도버스</v>
      </c>
      <c r="B19" s="126" t="str">
        <f t="shared" si="19"/>
        <v>김상민</v>
      </c>
      <c r="C19" s="127" t="str">
        <f t="shared" si="20"/>
        <v>C</v>
      </c>
      <c r="D19" s="128">
        <f t="shared" si="21"/>
        <v>0.87214734543260086</v>
      </c>
      <c r="E19" s="129">
        <f t="shared" si="22"/>
        <v>9244</v>
      </c>
      <c r="F19" s="130" t="str">
        <f t="shared" si="23"/>
        <v>8</v>
      </c>
      <c r="G19" s="131" t="str">
        <f t="shared" si="24"/>
        <v>70바2216</v>
      </c>
      <c r="H19" s="132">
        <f t="shared" si="25"/>
        <v>4</v>
      </c>
      <c r="I19" s="133">
        <f t="shared" si="26"/>
        <v>2894.1979999999999</v>
      </c>
      <c r="J19" s="134">
        <f t="shared" si="27"/>
        <v>1.4012029646229886E-2</v>
      </c>
      <c r="K19" s="134">
        <f t="shared" si="28"/>
        <v>0.38751492704172136</v>
      </c>
      <c r="L19" s="134">
        <f t="shared" si="29"/>
        <v>0.21214858140320739</v>
      </c>
      <c r="M19" s="135">
        <f t="shared" si="30"/>
        <v>10.968999999999999</v>
      </c>
      <c r="N19" s="136">
        <f t="shared" si="31"/>
        <v>6.849544950481215E-2</v>
      </c>
      <c r="O19" s="136">
        <f t="shared" si="32"/>
        <v>19.349964485109432</v>
      </c>
      <c r="P19" s="231">
        <f t="shared" si="33"/>
        <v>44</v>
      </c>
      <c r="Q19" s="232">
        <f t="shared" si="34"/>
        <v>2</v>
      </c>
      <c r="R19" s="232">
        <f t="shared" si="35"/>
        <v>565</v>
      </c>
      <c r="T19">
        <v>521</v>
      </c>
      <c r="U19">
        <v>9244</v>
      </c>
      <c r="V19" t="s">
        <v>840</v>
      </c>
      <c r="W19">
        <v>2919.902</v>
      </c>
      <c r="X19">
        <v>1498.4749999999999</v>
      </c>
      <c r="Y19">
        <v>1.9490000000000001</v>
      </c>
      <c r="Z19">
        <v>10.968999999999999</v>
      </c>
      <c r="AA19">
        <v>180.973568</v>
      </c>
      <c r="AB19">
        <v>2.5358070000000001</v>
      </c>
      <c r="AC19">
        <v>70.129958999999999</v>
      </c>
      <c r="AD19" s="1">
        <v>614</v>
      </c>
      <c r="AE19">
        <v>2</v>
      </c>
      <c r="AF19">
        <v>565</v>
      </c>
      <c r="AG19">
        <v>84</v>
      </c>
      <c r="AH19">
        <v>16.134411</v>
      </c>
      <c r="AI19">
        <v>419.7</v>
      </c>
      <c r="AJ19">
        <v>2.7</v>
      </c>
      <c r="AK19">
        <v>44</v>
      </c>
      <c r="AL19">
        <v>19067</v>
      </c>
      <c r="AM19" t="s">
        <v>841</v>
      </c>
      <c r="AN19" t="s">
        <v>1358</v>
      </c>
      <c r="AO19">
        <v>2564.5509999999999</v>
      </c>
      <c r="AR19" t="s">
        <v>139</v>
      </c>
      <c r="AS19">
        <v>8</v>
      </c>
      <c r="AT19" t="s">
        <v>749</v>
      </c>
      <c r="AU19" t="s">
        <v>840</v>
      </c>
      <c r="AV19" t="s">
        <v>49</v>
      </c>
      <c r="AW19">
        <v>4</v>
      </c>
      <c r="BB19">
        <v>0.88553640892446306</v>
      </c>
      <c r="BC19" t="s">
        <v>72</v>
      </c>
      <c r="BF19" t="s">
        <v>139</v>
      </c>
      <c r="BG19" t="s">
        <v>258</v>
      </c>
      <c r="BH19" t="s">
        <v>840</v>
      </c>
      <c r="BI19">
        <v>9244</v>
      </c>
      <c r="BJ19">
        <v>4</v>
      </c>
      <c r="BK19" t="s">
        <v>749</v>
      </c>
      <c r="BL19" t="s">
        <v>766</v>
      </c>
      <c r="BM19">
        <v>0.87214734543260086</v>
      </c>
      <c r="BN19" t="s">
        <v>72</v>
      </c>
      <c r="BO19" t="s">
        <v>677</v>
      </c>
      <c r="BP19">
        <v>2894.1979999999999</v>
      </c>
    </row>
    <row r="20" spans="1:68" ht="16.5">
      <c r="A20" s="297" t="str">
        <f t="shared" si="18"/>
        <v>송도버스</v>
      </c>
      <c r="B20" s="110" t="str">
        <f t="shared" si="19"/>
        <v>김상훈</v>
      </c>
      <c r="C20" s="111" t="str">
        <f t="shared" si="20"/>
        <v>S</v>
      </c>
      <c r="D20" s="112">
        <f t="shared" si="21"/>
        <v>1.0253846153846153</v>
      </c>
      <c r="E20" s="113">
        <f t="shared" si="22"/>
        <v>4795</v>
      </c>
      <c r="F20" s="114" t="str">
        <f t="shared" si="23"/>
        <v>16-1</v>
      </c>
      <c r="G20" s="115" t="str">
        <f t="shared" si="24"/>
        <v>70바2249</v>
      </c>
      <c r="H20" s="116">
        <f t="shared" si="25"/>
        <v>1</v>
      </c>
      <c r="I20" s="117">
        <f t="shared" si="26"/>
        <v>3077.942</v>
      </c>
      <c r="J20" s="118">
        <f t="shared" si="27"/>
        <v>3.0202147121962467E-2</v>
      </c>
      <c r="K20" s="118">
        <f t="shared" si="28"/>
        <v>0.33353628342535668</v>
      </c>
      <c r="L20" s="118">
        <f t="shared" si="29"/>
        <v>0.16666980729331482</v>
      </c>
      <c r="M20" s="119">
        <f t="shared" si="30"/>
        <v>8.9830000000000005</v>
      </c>
      <c r="N20" s="120">
        <f t="shared" si="31"/>
        <v>0</v>
      </c>
      <c r="O20" s="120">
        <f t="shared" si="32"/>
        <v>4.9724897794748291</v>
      </c>
      <c r="P20" s="233">
        <f t="shared" si="33"/>
        <v>16</v>
      </c>
      <c r="Q20" s="234">
        <f t="shared" si="34"/>
        <v>0</v>
      </c>
      <c r="R20" s="234">
        <f t="shared" si="35"/>
        <v>157</v>
      </c>
      <c r="T20">
        <v>521</v>
      </c>
      <c r="U20">
        <v>4795</v>
      </c>
      <c r="V20" t="s">
        <v>842</v>
      </c>
      <c r="W20">
        <v>3157.3719999999998</v>
      </c>
      <c r="X20">
        <v>1188.847</v>
      </c>
      <c r="Y20">
        <v>2.6560000000000001</v>
      </c>
      <c r="Z20">
        <v>8.9830000000000005</v>
      </c>
      <c r="AA20">
        <v>167.83108100000001</v>
      </c>
      <c r="AB20">
        <v>5.0688589999999998</v>
      </c>
      <c r="AC20">
        <v>55.977755000000002</v>
      </c>
      <c r="AD20" s="1">
        <v>513</v>
      </c>
      <c r="AE20">
        <v>0</v>
      </c>
      <c r="AF20">
        <v>157</v>
      </c>
      <c r="AG20">
        <v>83</v>
      </c>
      <c r="AH20">
        <v>18.812795999999999</v>
      </c>
      <c r="AI20">
        <v>867.4</v>
      </c>
      <c r="AJ20">
        <v>3.1</v>
      </c>
      <c r="AK20">
        <v>16</v>
      </c>
      <c r="AL20">
        <v>2521</v>
      </c>
      <c r="AM20" t="s">
        <v>843</v>
      </c>
      <c r="AN20" t="s">
        <v>1359</v>
      </c>
      <c r="AO20">
        <v>3077.942</v>
      </c>
      <c r="AR20" t="s">
        <v>139</v>
      </c>
      <c r="AS20">
        <v>45307</v>
      </c>
      <c r="AT20" t="s">
        <v>732</v>
      </c>
      <c r="AU20" t="s">
        <v>842</v>
      </c>
      <c r="AV20" t="s">
        <v>49</v>
      </c>
      <c r="AW20">
        <v>1</v>
      </c>
      <c r="BB20">
        <v>1.0273076923076923</v>
      </c>
      <c r="BC20" t="s">
        <v>74</v>
      </c>
      <c r="BF20" t="s">
        <v>139</v>
      </c>
      <c r="BG20" t="s">
        <v>257</v>
      </c>
      <c r="BH20" t="s">
        <v>842</v>
      </c>
      <c r="BI20">
        <v>4795</v>
      </c>
      <c r="BJ20">
        <v>1</v>
      </c>
      <c r="BK20" t="s">
        <v>732</v>
      </c>
      <c r="BL20" t="s">
        <v>674</v>
      </c>
      <c r="BM20">
        <v>1.0253846153846153</v>
      </c>
      <c r="BN20" t="s">
        <v>74</v>
      </c>
      <c r="BO20" t="s">
        <v>676</v>
      </c>
      <c r="BP20">
        <v>3077.942</v>
      </c>
    </row>
    <row r="21" spans="1:68" ht="16.5">
      <c r="A21" s="296" t="str">
        <f t="shared" si="18"/>
        <v>송도버스</v>
      </c>
      <c r="B21" s="126" t="str">
        <f t="shared" si="19"/>
        <v>김선일</v>
      </c>
      <c r="C21" s="127" t="str">
        <f t="shared" si="20"/>
        <v>S</v>
      </c>
      <c r="D21" s="128">
        <f t="shared" si="21"/>
        <v>1.0203846153846154</v>
      </c>
      <c r="E21" s="129">
        <f t="shared" si="22"/>
        <v>7741</v>
      </c>
      <c r="F21" s="130" t="str">
        <f t="shared" si="23"/>
        <v>16-1</v>
      </c>
      <c r="G21" s="131" t="str">
        <f t="shared" si="24"/>
        <v>70바2281</v>
      </c>
      <c r="H21" s="132">
        <f t="shared" si="25"/>
        <v>1</v>
      </c>
      <c r="I21" s="133">
        <f t="shared" si="26"/>
        <v>3229.03</v>
      </c>
      <c r="J21" s="134">
        <f t="shared" si="27"/>
        <v>1.6921847134995231E-2</v>
      </c>
      <c r="K21" s="134">
        <f t="shared" si="28"/>
        <v>0.32958604173379075</v>
      </c>
      <c r="L21" s="134">
        <f t="shared" si="29"/>
        <v>0.19944069890957963</v>
      </c>
      <c r="M21" s="135">
        <f t="shared" si="30"/>
        <v>9.109</v>
      </c>
      <c r="N21" s="136">
        <f t="shared" si="31"/>
        <v>6.1938105251422251E-2</v>
      </c>
      <c r="O21" s="136">
        <f t="shared" si="32"/>
        <v>3.2517505256996682</v>
      </c>
      <c r="P21" s="231">
        <f t="shared" si="33"/>
        <v>4</v>
      </c>
      <c r="Q21" s="232">
        <f t="shared" si="34"/>
        <v>2</v>
      </c>
      <c r="R21" s="232">
        <f t="shared" si="35"/>
        <v>105</v>
      </c>
      <c r="T21">
        <v>521</v>
      </c>
      <c r="U21">
        <v>7741</v>
      </c>
      <c r="V21" t="s">
        <v>844</v>
      </c>
      <c r="W21">
        <v>3229.03</v>
      </c>
      <c r="X21">
        <v>1216.2370000000001</v>
      </c>
      <c r="Y21">
        <v>2.6549999999999998</v>
      </c>
      <c r="Z21">
        <v>9.109</v>
      </c>
      <c r="AA21">
        <v>169.831637</v>
      </c>
      <c r="AB21">
        <v>2.8738649999999999</v>
      </c>
      <c r="AC21">
        <v>55.974136999999999</v>
      </c>
      <c r="AD21" s="1">
        <v>644</v>
      </c>
      <c r="AE21">
        <v>2</v>
      </c>
      <c r="AF21">
        <v>105</v>
      </c>
      <c r="AG21">
        <v>72</v>
      </c>
      <c r="AH21">
        <v>19.013124000000001</v>
      </c>
      <c r="AI21">
        <v>220.4</v>
      </c>
      <c r="AJ21">
        <v>0</v>
      </c>
      <c r="AK21">
        <v>4</v>
      </c>
      <c r="AL21">
        <v>157</v>
      </c>
      <c r="AM21" t="s">
        <v>845</v>
      </c>
      <c r="AN21" t="s">
        <v>1360</v>
      </c>
      <c r="AO21">
        <v>3229.03</v>
      </c>
      <c r="AR21" t="s">
        <v>139</v>
      </c>
      <c r="AS21">
        <v>45307</v>
      </c>
      <c r="AT21" t="s">
        <v>735</v>
      </c>
      <c r="AU21" t="s">
        <v>844</v>
      </c>
      <c r="AV21" t="s">
        <v>49</v>
      </c>
      <c r="AW21">
        <v>1</v>
      </c>
      <c r="BB21">
        <v>1.0211538461538461</v>
      </c>
      <c r="BC21" t="s">
        <v>74</v>
      </c>
      <c r="BF21" t="s">
        <v>139</v>
      </c>
      <c r="BG21" t="s">
        <v>257</v>
      </c>
      <c r="BH21" t="s">
        <v>844</v>
      </c>
      <c r="BI21">
        <v>7741</v>
      </c>
      <c r="BJ21">
        <v>1</v>
      </c>
      <c r="BK21" t="s">
        <v>735</v>
      </c>
      <c r="BL21" t="s">
        <v>674</v>
      </c>
      <c r="BM21">
        <v>1.0203846153846154</v>
      </c>
      <c r="BN21" t="s">
        <v>74</v>
      </c>
      <c r="BO21" t="s">
        <v>676</v>
      </c>
      <c r="BP21">
        <v>3229.03</v>
      </c>
    </row>
    <row r="22" spans="1:68" ht="16.5">
      <c r="A22" s="297" t="str">
        <f t="shared" si="18"/>
        <v>송도버스</v>
      </c>
      <c r="B22" s="110" t="str">
        <f t="shared" si="19"/>
        <v>김성태</v>
      </c>
      <c r="C22" s="111" t="str">
        <f t="shared" si="20"/>
        <v>A</v>
      </c>
      <c r="D22" s="112">
        <f t="shared" si="21"/>
        <v>0.95518518518518514</v>
      </c>
      <c r="E22" s="113">
        <f t="shared" si="22"/>
        <v>4501</v>
      </c>
      <c r="F22" s="114" t="str">
        <f t="shared" si="23"/>
        <v>16-1</v>
      </c>
      <c r="G22" s="115" t="str">
        <f t="shared" si="24"/>
        <v>70바2227</v>
      </c>
      <c r="H22" s="116">
        <f t="shared" si="25"/>
        <v>1</v>
      </c>
      <c r="I22" s="117">
        <f t="shared" si="26"/>
        <v>3106.6109999999999</v>
      </c>
      <c r="J22" s="118">
        <f t="shared" si="27"/>
        <v>8.0712224712553952E-3</v>
      </c>
      <c r="K22" s="118">
        <f t="shared" si="28"/>
        <v>0.31024962818805157</v>
      </c>
      <c r="L22" s="118">
        <f t="shared" si="29"/>
        <v>0.16320034919080631</v>
      </c>
      <c r="M22" s="119">
        <f t="shared" si="30"/>
        <v>11.234999999999999</v>
      </c>
      <c r="N22" s="120">
        <f t="shared" si="31"/>
        <v>3.2189417986352331E-2</v>
      </c>
      <c r="O22" s="120">
        <f t="shared" si="32"/>
        <v>16.867255024848621</v>
      </c>
      <c r="P22" s="233">
        <f t="shared" si="33"/>
        <v>5</v>
      </c>
      <c r="Q22" s="234">
        <f t="shared" si="34"/>
        <v>1</v>
      </c>
      <c r="R22" s="234">
        <f t="shared" si="35"/>
        <v>524</v>
      </c>
      <c r="T22">
        <v>521</v>
      </c>
      <c r="U22">
        <v>4501</v>
      </c>
      <c r="V22" t="s">
        <v>846</v>
      </c>
      <c r="W22">
        <v>3106.6109999999999</v>
      </c>
      <c r="X22">
        <v>1199.2719999999999</v>
      </c>
      <c r="Y22">
        <v>2.59</v>
      </c>
      <c r="Z22">
        <v>11.234999999999999</v>
      </c>
      <c r="AA22">
        <v>159.20413600000001</v>
      </c>
      <c r="AB22">
        <v>1.284972</v>
      </c>
      <c r="AC22">
        <v>49.393023999999997</v>
      </c>
      <c r="AD22" s="1">
        <v>507</v>
      </c>
      <c r="AE22">
        <v>1</v>
      </c>
      <c r="AF22">
        <v>524</v>
      </c>
      <c r="AG22">
        <v>69</v>
      </c>
      <c r="AH22">
        <v>19.513380999999999</v>
      </c>
      <c r="AI22">
        <v>154.19999999999999</v>
      </c>
      <c r="AJ22">
        <v>0</v>
      </c>
      <c r="AK22">
        <v>5</v>
      </c>
      <c r="AL22">
        <v>361</v>
      </c>
      <c r="AM22" t="s">
        <v>847</v>
      </c>
      <c r="AN22" t="s">
        <v>1361</v>
      </c>
      <c r="AO22">
        <v>3106.6109999999999</v>
      </c>
      <c r="AR22" t="s">
        <v>139</v>
      </c>
      <c r="AS22">
        <v>45307</v>
      </c>
      <c r="AT22" t="s">
        <v>725</v>
      </c>
      <c r="AU22" t="s">
        <v>846</v>
      </c>
      <c r="AV22" t="s">
        <v>49</v>
      </c>
      <c r="AW22">
        <v>1</v>
      </c>
      <c r="BB22">
        <v>0.95925925925925914</v>
      </c>
      <c r="BC22" t="s">
        <v>69</v>
      </c>
      <c r="BF22" t="s">
        <v>139</v>
      </c>
      <c r="BG22" t="s">
        <v>257</v>
      </c>
      <c r="BH22" t="s">
        <v>846</v>
      </c>
      <c r="BI22">
        <v>4501</v>
      </c>
      <c r="BJ22">
        <v>1</v>
      </c>
      <c r="BK22" t="s">
        <v>725</v>
      </c>
      <c r="BL22" t="s">
        <v>674</v>
      </c>
      <c r="BM22">
        <v>0.95518518518518514</v>
      </c>
      <c r="BN22" t="s">
        <v>69</v>
      </c>
      <c r="BO22" t="s">
        <v>678</v>
      </c>
      <c r="BP22">
        <v>3106.6109999999999</v>
      </c>
    </row>
    <row r="23" spans="1:68" ht="16.5">
      <c r="A23" s="296" t="str">
        <f t="shared" si="18"/>
        <v>송도버스</v>
      </c>
      <c r="B23" s="126" t="str">
        <f t="shared" si="19"/>
        <v>김세훈</v>
      </c>
      <c r="C23" s="127" t="str">
        <f t="shared" si="20"/>
        <v>D</v>
      </c>
      <c r="D23" s="128">
        <f t="shared" si="21"/>
        <v>0.83187448209057957</v>
      </c>
      <c r="E23" s="129">
        <f t="shared" si="22"/>
        <v>9620</v>
      </c>
      <c r="F23" s="130" t="str">
        <f t="shared" si="23"/>
        <v>8</v>
      </c>
      <c r="G23" s="131" t="str">
        <f t="shared" si="24"/>
        <v>70바2296</v>
      </c>
      <c r="H23" s="132">
        <f t="shared" si="25"/>
        <v>16</v>
      </c>
      <c r="I23" s="133">
        <f t="shared" si="26"/>
        <v>2428.1219999999994</v>
      </c>
      <c r="J23" s="134">
        <f t="shared" si="27"/>
        <v>9.9897496873073977E-3</v>
      </c>
      <c r="K23" s="134">
        <f t="shared" si="28"/>
        <v>0.36791745595112929</v>
      </c>
      <c r="L23" s="134">
        <f t="shared" si="29"/>
        <v>0.22280593808713076</v>
      </c>
      <c r="M23" s="135">
        <f t="shared" si="30"/>
        <v>13.343999999999999</v>
      </c>
      <c r="N23" s="136">
        <f t="shared" si="31"/>
        <v>7.772465729255483E-2</v>
      </c>
      <c r="O23" s="136">
        <f t="shared" si="32"/>
        <v>14.845409542877972</v>
      </c>
      <c r="P23" s="231">
        <f t="shared" si="33"/>
        <v>9</v>
      </c>
      <c r="Q23" s="232">
        <f t="shared" si="34"/>
        <v>2</v>
      </c>
      <c r="R23" s="232">
        <f t="shared" si="35"/>
        <v>382</v>
      </c>
      <c r="T23">
        <v>521</v>
      </c>
      <c r="U23">
        <v>9620</v>
      </c>
      <c r="V23" t="s">
        <v>848</v>
      </c>
      <c r="W23">
        <v>2573.1860000000001</v>
      </c>
      <c r="X23">
        <v>1290.5619999999999</v>
      </c>
      <c r="Y23">
        <v>1.994</v>
      </c>
      <c r="Z23">
        <v>13.343999999999999</v>
      </c>
      <c r="AA23">
        <v>141.22496000000001</v>
      </c>
      <c r="AB23">
        <v>1.4108019999999999</v>
      </c>
      <c r="AC23">
        <v>51.959128</v>
      </c>
      <c r="AD23" s="1">
        <v>541</v>
      </c>
      <c r="AE23">
        <v>2</v>
      </c>
      <c r="AF23">
        <v>382</v>
      </c>
      <c r="AG23">
        <v>89</v>
      </c>
      <c r="AH23">
        <v>18.220476000000001</v>
      </c>
      <c r="AI23">
        <v>563.20000000000005</v>
      </c>
      <c r="AJ23">
        <v>5.6</v>
      </c>
      <c r="AK23">
        <v>9</v>
      </c>
      <c r="AL23">
        <v>2117</v>
      </c>
      <c r="AM23" t="s">
        <v>849</v>
      </c>
      <c r="AN23" t="s">
        <v>1362</v>
      </c>
      <c r="AO23">
        <v>286.19</v>
      </c>
      <c r="AR23" t="s">
        <v>139</v>
      </c>
      <c r="AS23">
        <v>8</v>
      </c>
      <c r="AT23" t="s">
        <v>798</v>
      </c>
      <c r="AU23" t="s">
        <v>848</v>
      </c>
      <c r="AV23" t="s">
        <v>49</v>
      </c>
      <c r="AW23">
        <v>16</v>
      </c>
      <c r="BB23">
        <v>0.86226704668178844</v>
      </c>
      <c r="BC23" t="s">
        <v>72</v>
      </c>
      <c r="BF23" t="s">
        <v>139</v>
      </c>
      <c r="BG23" t="s">
        <v>258</v>
      </c>
      <c r="BH23" t="s">
        <v>848</v>
      </c>
      <c r="BI23">
        <v>9620</v>
      </c>
      <c r="BJ23">
        <v>16</v>
      </c>
      <c r="BK23" t="s">
        <v>798</v>
      </c>
      <c r="BL23" t="s">
        <v>732</v>
      </c>
      <c r="BM23">
        <v>0.83187448209057957</v>
      </c>
      <c r="BN23" t="s">
        <v>70</v>
      </c>
      <c r="BO23" t="s">
        <v>677</v>
      </c>
      <c r="BP23">
        <v>2428.1219999999994</v>
      </c>
    </row>
    <row r="24" spans="1:68" ht="16.5">
      <c r="A24" s="297" t="str">
        <f t="shared" si="18"/>
        <v>송도버스</v>
      </c>
      <c r="B24" s="110" t="str">
        <f t="shared" si="19"/>
        <v>김영민</v>
      </c>
      <c r="C24" s="111" t="str">
        <f t="shared" si="20"/>
        <v>D</v>
      </c>
      <c r="D24" s="112">
        <f t="shared" si="21"/>
        <v>0.81713073976545425</v>
      </c>
      <c r="E24" s="113">
        <f t="shared" si="22"/>
        <v>5154</v>
      </c>
      <c r="F24" s="114" t="str">
        <f t="shared" si="23"/>
        <v>8</v>
      </c>
      <c r="G24" s="115" t="str">
        <f t="shared" si="24"/>
        <v>70바2251</v>
      </c>
      <c r="H24" s="116">
        <f t="shared" si="25"/>
        <v>2</v>
      </c>
      <c r="I24" s="117">
        <f t="shared" si="26"/>
        <v>2763.2310000000002</v>
      </c>
      <c r="J24" s="118">
        <f t="shared" si="27"/>
        <v>1.5670890907264402E-2</v>
      </c>
      <c r="K24" s="118">
        <f t="shared" si="28"/>
        <v>0.36333592784331531</v>
      </c>
      <c r="L24" s="118">
        <f t="shared" si="29"/>
        <v>0.1317298481379226</v>
      </c>
      <c r="M24" s="119">
        <f t="shared" si="30"/>
        <v>11.13</v>
      </c>
      <c r="N24" s="120">
        <f t="shared" si="31"/>
        <v>0</v>
      </c>
      <c r="O24" s="120">
        <f t="shared" si="32"/>
        <v>15.452924493102458</v>
      </c>
      <c r="P24" s="233">
        <f t="shared" si="33"/>
        <v>47</v>
      </c>
      <c r="Q24" s="234">
        <f t="shared" si="34"/>
        <v>0</v>
      </c>
      <c r="R24" s="234">
        <f t="shared" si="35"/>
        <v>427</v>
      </c>
      <c r="T24">
        <v>521</v>
      </c>
      <c r="U24">
        <v>5154</v>
      </c>
      <c r="V24" t="s">
        <v>850</v>
      </c>
      <c r="W24">
        <v>2763.2310000000002</v>
      </c>
      <c r="X24">
        <v>1466.39</v>
      </c>
      <c r="Y24">
        <v>1.8839999999999999</v>
      </c>
      <c r="Z24">
        <v>11.13</v>
      </c>
      <c r="AA24">
        <v>172.53996699999999</v>
      </c>
      <c r="AB24">
        <v>2.7038549999999999</v>
      </c>
      <c r="AC24">
        <v>62.689968999999998</v>
      </c>
      <c r="AD24" s="1">
        <v>364</v>
      </c>
      <c r="AE24">
        <v>0</v>
      </c>
      <c r="AF24">
        <v>427</v>
      </c>
      <c r="AG24">
        <v>86</v>
      </c>
      <c r="AH24">
        <v>16.015018999999999</v>
      </c>
      <c r="AI24">
        <v>708.6</v>
      </c>
      <c r="AJ24">
        <v>28.9</v>
      </c>
      <c r="AK24">
        <v>47</v>
      </c>
      <c r="AL24">
        <v>14693</v>
      </c>
      <c r="AM24" t="s">
        <v>851</v>
      </c>
      <c r="AN24" t="s">
        <v>1363</v>
      </c>
      <c r="AO24">
        <v>2610.1080000000002</v>
      </c>
      <c r="AR24" t="s">
        <v>139</v>
      </c>
      <c r="AS24">
        <v>8</v>
      </c>
      <c r="AT24" t="s">
        <v>772</v>
      </c>
      <c r="AU24" t="s">
        <v>850</v>
      </c>
      <c r="AV24" t="s">
        <v>49</v>
      </c>
      <c r="AW24">
        <v>2</v>
      </c>
      <c r="BB24">
        <v>0.81967685088500608</v>
      </c>
      <c r="BC24" t="s">
        <v>70</v>
      </c>
      <c r="BF24" t="s">
        <v>139</v>
      </c>
      <c r="BG24" t="s">
        <v>258</v>
      </c>
      <c r="BH24" t="s">
        <v>850</v>
      </c>
      <c r="BI24">
        <v>5154</v>
      </c>
      <c r="BJ24">
        <v>2</v>
      </c>
      <c r="BK24" t="s">
        <v>772</v>
      </c>
      <c r="BL24" t="s">
        <v>784</v>
      </c>
      <c r="BM24">
        <v>0.81713073976545425</v>
      </c>
      <c r="BN24" t="s">
        <v>70</v>
      </c>
      <c r="BO24" t="s">
        <v>679</v>
      </c>
      <c r="BP24">
        <v>2763.2310000000002</v>
      </c>
    </row>
    <row r="25" spans="1:68" ht="16.5">
      <c r="A25" s="296" t="str">
        <f t="shared" si="18"/>
        <v>송도버스</v>
      </c>
      <c r="B25" s="126" t="str">
        <f t="shared" si="19"/>
        <v>김옥구</v>
      </c>
      <c r="C25" s="127" t="str">
        <f t="shared" si="20"/>
        <v>F</v>
      </c>
      <c r="D25" s="128">
        <f t="shared" si="21"/>
        <v>0.78659876573733112</v>
      </c>
      <c r="E25" s="129">
        <f t="shared" si="22"/>
        <v>7983</v>
      </c>
      <c r="F25" s="130" t="str">
        <f t="shared" si="23"/>
        <v>8</v>
      </c>
      <c r="G25" s="131" t="str">
        <f t="shared" si="24"/>
        <v>70바2242</v>
      </c>
      <c r="H25" s="132">
        <f t="shared" si="25"/>
        <v>3</v>
      </c>
      <c r="I25" s="133">
        <f t="shared" si="26"/>
        <v>1973.722</v>
      </c>
      <c r="J25" s="134">
        <f t="shared" si="27"/>
        <v>5.7283523735472534E-4</v>
      </c>
      <c r="K25" s="134">
        <f t="shared" si="28"/>
        <v>0.37738261515713034</v>
      </c>
      <c r="L25" s="134">
        <f t="shared" si="29"/>
        <v>0.10639796283367162</v>
      </c>
      <c r="M25" s="135">
        <f t="shared" si="30"/>
        <v>13.313000000000001</v>
      </c>
      <c r="N25" s="136">
        <f t="shared" si="31"/>
        <v>5.0665696587462672E-2</v>
      </c>
      <c r="O25" s="136">
        <f t="shared" si="32"/>
        <v>21.887580925783876</v>
      </c>
      <c r="P25" s="231">
        <f t="shared" si="33"/>
        <v>26</v>
      </c>
      <c r="Q25" s="232">
        <f t="shared" si="34"/>
        <v>1</v>
      </c>
      <c r="R25" s="232">
        <f t="shared" si="35"/>
        <v>432</v>
      </c>
      <c r="T25">
        <v>521</v>
      </c>
      <c r="U25">
        <v>7983</v>
      </c>
      <c r="V25" t="s">
        <v>852</v>
      </c>
      <c r="W25">
        <v>1973.722</v>
      </c>
      <c r="X25">
        <v>1089.7829999999999</v>
      </c>
      <c r="Y25">
        <v>1.8109999999999999</v>
      </c>
      <c r="Z25">
        <v>13.313000000000001</v>
      </c>
      <c r="AA25">
        <v>111.522469</v>
      </c>
      <c r="AB25">
        <v>6.3883999999999996E-2</v>
      </c>
      <c r="AC25">
        <v>42.086641</v>
      </c>
      <c r="AD25" s="1">
        <v>210</v>
      </c>
      <c r="AE25">
        <v>1</v>
      </c>
      <c r="AF25">
        <v>432</v>
      </c>
      <c r="AG25">
        <v>88</v>
      </c>
      <c r="AH25">
        <v>17.697976000000001</v>
      </c>
      <c r="AI25">
        <v>596.9</v>
      </c>
      <c r="AJ25">
        <v>43.2</v>
      </c>
      <c r="AK25">
        <v>26</v>
      </c>
      <c r="AL25">
        <v>8747</v>
      </c>
      <c r="AM25" t="s">
        <v>853</v>
      </c>
      <c r="AN25" t="s">
        <v>1364</v>
      </c>
      <c r="AO25">
        <v>1664.153</v>
      </c>
      <c r="AR25" t="s">
        <v>139</v>
      </c>
      <c r="AS25">
        <v>8</v>
      </c>
      <c r="AT25" t="s">
        <v>767</v>
      </c>
      <c r="AU25" t="s">
        <v>852</v>
      </c>
      <c r="AV25" t="s">
        <v>49</v>
      </c>
      <c r="AW25">
        <v>3</v>
      </c>
      <c r="BB25">
        <v>0.81815668447174061</v>
      </c>
      <c r="BC25" t="s">
        <v>70</v>
      </c>
      <c r="BF25" t="s">
        <v>139</v>
      </c>
      <c r="BG25" t="s">
        <v>258</v>
      </c>
      <c r="BH25" t="s">
        <v>852</v>
      </c>
      <c r="BI25">
        <v>7983</v>
      </c>
      <c r="BJ25">
        <v>3</v>
      </c>
      <c r="BK25" t="s">
        <v>767</v>
      </c>
      <c r="BL25" t="s">
        <v>801</v>
      </c>
      <c r="BM25">
        <v>0.78659876573733112</v>
      </c>
      <c r="BN25" t="s">
        <v>73</v>
      </c>
      <c r="BO25" t="s">
        <v>679</v>
      </c>
      <c r="BP25">
        <v>1973.722</v>
      </c>
    </row>
    <row r="26" spans="1:68" ht="16.5">
      <c r="A26" s="297" t="str">
        <f t="shared" si="18"/>
        <v>송도버스</v>
      </c>
      <c r="B26" s="110" t="str">
        <f t="shared" si="19"/>
        <v>김용남</v>
      </c>
      <c r="C26" s="111" t="str">
        <f t="shared" si="20"/>
        <v>B</v>
      </c>
      <c r="D26" s="112">
        <f t="shared" si="21"/>
        <v>0.93846153846153846</v>
      </c>
      <c r="E26" s="113">
        <f t="shared" si="22"/>
        <v>7917</v>
      </c>
      <c r="F26" s="114" t="str">
        <f t="shared" si="23"/>
        <v>16-1</v>
      </c>
      <c r="G26" s="115" t="str">
        <f t="shared" si="24"/>
        <v>70바2243</v>
      </c>
      <c r="H26" s="116">
        <f t="shared" si="25"/>
        <v>1</v>
      </c>
      <c r="I26" s="117">
        <f t="shared" si="26"/>
        <v>2892.3</v>
      </c>
      <c r="J26" s="118">
        <f t="shared" si="27"/>
        <v>3.4137392117108256E-2</v>
      </c>
      <c r="K26" s="118">
        <f t="shared" si="28"/>
        <v>0.25831152368610516</v>
      </c>
      <c r="L26" s="118">
        <f t="shared" si="29"/>
        <v>7.260657608131936E-2</v>
      </c>
      <c r="M26" s="119">
        <f t="shared" si="30"/>
        <v>7.6669999999999998</v>
      </c>
      <c r="N26" s="120">
        <f t="shared" si="31"/>
        <v>3.4574560038723508E-2</v>
      </c>
      <c r="O26" s="120">
        <f t="shared" si="32"/>
        <v>1.5558552017425578</v>
      </c>
      <c r="P26" s="233">
        <f t="shared" si="33"/>
        <v>8</v>
      </c>
      <c r="Q26" s="234">
        <f t="shared" si="34"/>
        <v>1</v>
      </c>
      <c r="R26" s="234">
        <f t="shared" si="35"/>
        <v>45</v>
      </c>
      <c r="T26">
        <v>521</v>
      </c>
      <c r="U26">
        <v>7917</v>
      </c>
      <c r="V26" t="s">
        <v>854</v>
      </c>
      <c r="W26">
        <v>2892.3</v>
      </c>
      <c r="X26">
        <v>1179.2170000000001</v>
      </c>
      <c r="Y26">
        <v>2.4529999999999998</v>
      </c>
      <c r="Z26">
        <v>7.6669999999999998</v>
      </c>
      <c r="AA26">
        <v>153.39885899999999</v>
      </c>
      <c r="AB26">
        <v>5.236637</v>
      </c>
      <c r="AC26">
        <v>39.624693000000001</v>
      </c>
      <c r="AD26" s="1">
        <v>210</v>
      </c>
      <c r="AE26">
        <v>1</v>
      </c>
      <c r="AF26">
        <v>45</v>
      </c>
      <c r="AG26">
        <v>78</v>
      </c>
      <c r="AH26">
        <v>18.854768</v>
      </c>
      <c r="AI26">
        <v>648.6</v>
      </c>
      <c r="AJ26">
        <v>0</v>
      </c>
      <c r="AK26">
        <v>8</v>
      </c>
      <c r="AL26">
        <v>1331</v>
      </c>
      <c r="AM26" t="s">
        <v>855</v>
      </c>
      <c r="AN26" t="s">
        <v>1365</v>
      </c>
      <c r="AO26">
        <v>2892.3</v>
      </c>
      <c r="AR26" t="s">
        <v>139</v>
      </c>
      <c r="AS26">
        <v>45307</v>
      </c>
      <c r="AT26" t="s">
        <v>730</v>
      </c>
      <c r="AU26" t="s">
        <v>854</v>
      </c>
      <c r="AV26" t="s">
        <v>49</v>
      </c>
      <c r="AW26">
        <v>1</v>
      </c>
      <c r="BB26">
        <v>0.94346153846153835</v>
      </c>
      <c r="BC26" t="s">
        <v>71</v>
      </c>
      <c r="BF26" t="s">
        <v>139</v>
      </c>
      <c r="BG26" t="s">
        <v>257</v>
      </c>
      <c r="BH26" t="s">
        <v>854</v>
      </c>
      <c r="BI26">
        <v>7917</v>
      </c>
      <c r="BJ26">
        <v>1</v>
      </c>
      <c r="BK26" t="s">
        <v>730</v>
      </c>
      <c r="BL26" t="s">
        <v>674</v>
      </c>
      <c r="BM26">
        <v>0.93846153846153846</v>
      </c>
      <c r="BN26" t="s">
        <v>71</v>
      </c>
      <c r="BO26" t="s">
        <v>675</v>
      </c>
      <c r="BP26">
        <v>2892.3</v>
      </c>
    </row>
    <row r="27" spans="1:68" ht="16.5">
      <c r="A27" s="296" t="str">
        <f t="shared" si="18"/>
        <v>송도버스</v>
      </c>
      <c r="B27" s="126" t="str">
        <f t="shared" si="19"/>
        <v>김장권</v>
      </c>
      <c r="C27" s="127" t="str">
        <f t="shared" si="20"/>
        <v>A</v>
      </c>
      <c r="D27" s="128">
        <f t="shared" si="21"/>
        <v>0.95036381168800632</v>
      </c>
      <c r="E27" s="129">
        <f t="shared" si="22"/>
        <v>7096</v>
      </c>
      <c r="F27" s="130" t="str">
        <f t="shared" si="23"/>
        <v>16-1</v>
      </c>
      <c r="G27" s="131" t="str">
        <f t="shared" si="24"/>
        <v>70바2233</v>
      </c>
      <c r="H27" s="132">
        <f t="shared" si="25"/>
        <v>3</v>
      </c>
      <c r="I27" s="133">
        <f t="shared" si="26"/>
        <v>3170.2739999999999</v>
      </c>
      <c r="J27" s="134">
        <f t="shared" si="27"/>
        <v>6.2639189742012468E-3</v>
      </c>
      <c r="K27" s="134">
        <f t="shared" si="28"/>
        <v>0.30551948719285055</v>
      </c>
      <c r="L27" s="134">
        <f t="shared" si="29"/>
        <v>0.10093764766073847</v>
      </c>
      <c r="M27" s="135">
        <f t="shared" si="30"/>
        <v>10.176</v>
      </c>
      <c r="N27" s="136">
        <f t="shared" si="31"/>
        <v>9.4479499838125119E-2</v>
      </c>
      <c r="O27" s="136">
        <f t="shared" si="32"/>
        <v>29.572083449333164</v>
      </c>
      <c r="P27" s="231">
        <f t="shared" si="33"/>
        <v>13</v>
      </c>
      <c r="Q27" s="232">
        <f t="shared" si="34"/>
        <v>3</v>
      </c>
      <c r="R27" s="232">
        <f t="shared" si="35"/>
        <v>939</v>
      </c>
      <c r="T27">
        <v>521</v>
      </c>
      <c r="U27">
        <v>7096</v>
      </c>
      <c r="V27" t="s">
        <v>856</v>
      </c>
      <c r="W27">
        <v>3175.2919999999999</v>
      </c>
      <c r="X27">
        <v>1339.0450000000001</v>
      </c>
      <c r="Y27">
        <v>2.371</v>
      </c>
      <c r="Z27">
        <v>10.176</v>
      </c>
      <c r="AA27">
        <v>152.23329100000001</v>
      </c>
      <c r="AB27">
        <v>0.95357700000000001</v>
      </c>
      <c r="AC27">
        <v>46.510236999999996</v>
      </c>
      <c r="AD27" s="1">
        <v>320</v>
      </c>
      <c r="AE27">
        <v>3</v>
      </c>
      <c r="AF27">
        <v>939</v>
      </c>
      <c r="AG27">
        <v>91</v>
      </c>
      <c r="AH27">
        <v>20.858065</v>
      </c>
      <c r="AI27">
        <v>885.8</v>
      </c>
      <c r="AJ27">
        <v>7.7</v>
      </c>
      <c r="AK27">
        <v>13</v>
      </c>
      <c r="AL27">
        <v>772</v>
      </c>
      <c r="AM27" t="s">
        <v>857</v>
      </c>
      <c r="AN27" t="s">
        <v>1366</v>
      </c>
      <c r="AO27">
        <v>2872.4380000000001</v>
      </c>
      <c r="AR27" t="s">
        <v>139</v>
      </c>
      <c r="AS27">
        <v>45307</v>
      </c>
      <c r="AT27" t="s">
        <v>728</v>
      </c>
      <c r="AU27" t="s">
        <v>856</v>
      </c>
      <c r="AV27" t="s">
        <v>49</v>
      </c>
      <c r="AW27">
        <v>3</v>
      </c>
      <c r="BB27">
        <v>0.94761253602879569</v>
      </c>
      <c r="BC27" t="s">
        <v>71</v>
      </c>
      <c r="BF27" t="s">
        <v>139</v>
      </c>
      <c r="BG27" t="s">
        <v>257</v>
      </c>
      <c r="BH27" t="s">
        <v>856</v>
      </c>
      <c r="BI27">
        <v>7096</v>
      </c>
      <c r="BJ27">
        <v>3</v>
      </c>
      <c r="BK27" t="s">
        <v>728</v>
      </c>
      <c r="BL27" t="s">
        <v>729</v>
      </c>
      <c r="BM27">
        <v>0.95036381168800632</v>
      </c>
      <c r="BN27" t="s">
        <v>69</v>
      </c>
      <c r="BO27" t="s">
        <v>675</v>
      </c>
      <c r="BP27">
        <v>3170.2739999999999</v>
      </c>
    </row>
    <row r="28" spans="1:68" ht="16.5">
      <c r="A28" s="297" t="str">
        <f t="shared" si="18"/>
        <v>송도버스</v>
      </c>
      <c r="B28" s="110" t="str">
        <f t="shared" si="19"/>
        <v>김정식</v>
      </c>
      <c r="C28" s="111" t="str">
        <f t="shared" si="20"/>
        <v>D</v>
      </c>
      <c r="D28" s="112">
        <f t="shared" si="21"/>
        <v>0.81190253025015202</v>
      </c>
      <c r="E28" s="113">
        <f t="shared" si="22"/>
        <v>9490</v>
      </c>
      <c r="F28" s="114" t="str">
        <f t="shared" si="23"/>
        <v>16-1</v>
      </c>
      <c r="G28" s="115" t="str">
        <f t="shared" si="24"/>
        <v>70바2243</v>
      </c>
      <c r="H28" s="116">
        <f t="shared" si="25"/>
        <v>12</v>
      </c>
      <c r="I28" s="117">
        <f t="shared" si="26"/>
        <v>2673.2829999999994</v>
      </c>
      <c r="J28" s="118">
        <f t="shared" si="27"/>
        <v>1.6247652818506153E-2</v>
      </c>
      <c r="K28" s="118">
        <f t="shared" si="28"/>
        <v>0.29990801154459124</v>
      </c>
      <c r="L28" s="118">
        <f t="shared" si="29"/>
        <v>0.20873210954470595</v>
      </c>
      <c r="M28" s="119">
        <f t="shared" si="30"/>
        <v>11.231999999999999</v>
      </c>
      <c r="N28" s="120">
        <f t="shared" si="31"/>
        <v>0</v>
      </c>
      <c r="O28" s="120">
        <f t="shared" si="32"/>
        <v>17.581378402511071</v>
      </c>
      <c r="P28" s="233">
        <f t="shared" si="33"/>
        <v>5</v>
      </c>
      <c r="Q28" s="234">
        <f t="shared" si="34"/>
        <v>0</v>
      </c>
      <c r="R28" s="234">
        <f t="shared" si="35"/>
        <v>470</v>
      </c>
      <c r="T28">
        <v>521</v>
      </c>
      <c r="U28">
        <v>9490</v>
      </c>
      <c r="V28" t="s">
        <v>858</v>
      </c>
      <c r="W28">
        <v>2673.2829999999999</v>
      </c>
      <c r="X28">
        <v>1251.6790000000001</v>
      </c>
      <c r="Y28">
        <v>2.1360000000000001</v>
      </c>
      <c r="Z28">
        <v>11.231999999999999</v>
      </c>
      <c r="AA28">
        <v>143.64302499999999</v>
      </c>
      <c r="AB28">
        <v>2.3338619999999999</v>
      </c>
      <c r="AC28">
        <v>43.079694000000003</v>
      </c>
      <c r="AD28" s="1">
        <v>558</v>
      </c>
      <c r="AE28">
        <v>0</v>
      </c>
      <c r="AF28">
        <v>470</v>
      </c>
      <c r="AG28">
        <v>67</v>
      </c>
      <c r="AH28">
        <v>18.610600000000002</v>
      </c>
      <c r="AI28">
        <v>388.5</v>
      </c>
      <c r="AJ28">
        <v>0</v>
      </c>
      <c r="AK28">
        <v>5</v>
      </c>
      <c r="AL28">
        <v>229</v>
      </c>
      <c r="AM28" t="s">
        <v>859</v>
      </c>
      <c r="AN28" t="s">
        <v>1367</v>
      </c>
      <c r="AO28">
        <v>465.233</v>
      </c>
      <c r="AR28" t="s">
        <v>139</v>
      </c>
      <c r="AS28">
        <v>45307</v>
      </c>
      <c r="AT28" t="s">
        <v>730</v>
      </c>
      <c r="AU28" t="s">
        <v>858</v>
      </c>
      <c r="AV28" t="s">
        <v>49</v>
      </c>
      <c r="AW28">
        <v>12</v>
      </c>
      <c r="BB28">
        <v>0.82150431423662129</v>
      </c>
      <c r="BC28" t="s">
        <v>70</v>
      </c>
      <c r="BF28" t="s">
        <v>139</v>
      </c>
      <c r="BG28" t="s">
        <v>257</v>
      </c>
      <c r="BH28" t="s">
        <v>858</v>
      </c>
      <c r="BI28">
        <v>9490</v>
      </c>
      <c r="BJ28">
        <v>12</v>
      </c>
      <c r="BK28" t="s">
        <v>730</v>
      </c>
      <c r="BL28" t="s">
        <v>732</v>
      </c>
      <c r="BM28">
        <v>0.81190253025015202</v>
      </c>
      <c r="BN28" t="s">
        <v>70</v>
      </c>
      <c r="BO28" t="s">
        <v>679</v>
      </c>
      <c r="BP28">
        <v>2673.2829999999994</v>
      </c>
    </row>
    <row r="29" spans="1:68" ht="16.5">
      <c r="A29" s="296" t="str">
        <f t="shared" si="18"/>
        <v>송도버스</v>
      </c>
      <c r="B29" s="126" t="str">
        <f t="shared" si="19"/>
        <v>김정웅</v>
      </c>
      <c r="C29" s="127" t="str">
        <f t="shared" si="20"/>
        <v>B</v>
      </c>
      <c r="D29" s="128">
        <f t="shared" si="21"/>
        <v>0.93772727272727274</v>
      </c>
      <c r="E29" s="129">
        <f t="shared" si="22"/>
        <v>5720</v>
      </c>
      <c r="F29" s="130" t="str">
        <f t="shared" si="23"/>
        <v>8</v>
      </c>
      <c r="G29" s="131" t="str">
        <f t="shared" si="24"/>
        <v>70바2256</v>
      </c>
      <c r="H29" s="132">
        <f t="shared" si="25"/>
        <v>1</v>
      </c>
      <c r="I29" s="133">
        <f t="shared" si="26"/>
        <v>3020.884</v>
      </c>
      <c r="J29" s="134">
        <f t="shared" si="27"/>
        <v>2.1568178472479979E-2</v>
      </c>
      <c r="K29" s="134">
        <f t="shared" si="28"/>
        <v>0.3641896910967703</v>
      </c>
      <c r="L29" s="134">
        <f t="shared" si="29"/>
        <v>0.19497604012600286</v>
      </c>
      <c r="M29" s="135">
        <f t="shared" si="30"/>
        <v>10.426</v>
      </c>
      <c r="N29" s="136">
        <f t="shared" si="31"/>
        <v>3.310289306044191E-2</v>
      </c>
      <c r="O29" s="136">
        <f t="shared" si="32"/>
        <v>8.6067521957148969</v>
      </c>
      <c r="P29" s="231">
        <f t="shared" si="33"/>
        <v>26</v>
      </c>
      <c r="Q29" s="232">
        <f t="shared" si="34"/>
        <v>1</v>
      </c>
      <c r="R29" s="232">
        <f t="shared" si="35"/>
        <v>260</v>
      </c>
      <c r="T29">
        <v>521</v>
      </c>
      <c r="U29">
        <v>5720</v>
      </c>
      <c r="V29" t="s">
        <v>860</v>
      </c>
      <c r="W29">
        <v>3020.884</v>
      </c>
      <c r="X29">
        <v>1461.749</v>
      </c>
      <c r="Y29">
        <v>2.0670000000000002</v>
      </c>
      <c r="Z29">
        <v>10.426</v>
      </c>
      <c r="AA29">
        <v>184.37495799999999</v>
      </c>
      <c r="AB29">
        <v>3.9766319999999999</v>
      </c>
      <c r="AC29">
        <v>67.147458999999998</v>
      </c>
      <c r="AD29" s="1">
        <v>589</v>
      </c>
      <c r="AE29">
        <v>1</v>
      </c>
      <c r="AF29">
        <v>260</v>
      </c>
      <c r="AG29">
        <v>67</v>
      </c>
      <c r="AH29">
        <v>16.384459</v>
      </c>
      <c r="AI29">
        <v>150.30000000000001</v>
      </c>
      <c r="AJ29">
        <v>0</v>
      </c>
      <c r="AK29">
        <v>26</v>
      </c>
      <c r="AL29">
        <v>5360</v>
      </c>
      <c r="AM29" t="s">
        <v>861</v>
      </c>
      <c r="AN29" t="s">
        <v>1368</v>
      </c>
      <c r="AO29">
        <v>3020.884</v>
      </c>
      <c r="AR29" t="s">
        <v>139</v>
      </c>
      <c r="AS29">
        <v>8</v>
      </c>
      <c r="AT29" t="s">
        <v>778</v>
      </c>
      <c r="AU29" t="s">
        <v>860</v>
      </c>
      <c r="AV29" t="s">
        <v>49</v>
      </c>
      <c r="AW29">
        <v>1</v>
      </c>
      <c r="BB29">
        <v>0.93954545454545457</v>
      </c>
      <c r="BC29" t="s">
        <v>71</v>
      </c>
      <c r="BF29" t="s">
        <v>139</v>
      </c>
      <c r="BG29" t="s">
        <v>258</v>
      </c>
      <c r="BH29" t="s">
        <v>860</v>
      </c>
      <c r="BI29">
        <v>5720</v>
      </c>
      <c r="BJ29">
        <v>1</v>
      </c>
      <c r="BK29" t="s">
        <v>778</v>
      </c>
      <c r="BL29" t="s">
        <v>674</v>
      </c>
      <c r="BM29">
        <v>0.93772727272727274</v>
      </c>
      <c r="BN29" t="s">
        <v>71</v>
      </c>
      <c r="BO29" t="s">
        <v>675</v>
      </c>
      <c r="BP29">
        <v>3020.884</v>
      </c>
    </row>
    <row r="30" spans="1:68" ht="16.5">
      <c r="A30" s="297" t="str">
        <f t="shared" si="18"/>
        <v>송도버스</v>
      </c>
      <c r="B30" s="110" t="str">
        <f t="shared" si="19"/>
        <v>김종만</v>
      </c>
      <c r="C30" s="111" t="str">
        <f t="shared" si="20"/>
        <v>B</v>
      </c>
      <c r="D30" s="112">
        <f t="shared" si="21"/>
        <v>0.93347273008918619</v>
      </c>
      <c r="E30" s="113">
        <f t="shared" si="22"/>
        <v>2404</v>
      </c>
      <c r="F30" s="114" t="str">
        <f t="shared" si="23"/>
        <v>16-1</v>
      </c>
      <c r="G30" s="115" t="str">
        <f t="shared" si="24"/>
        <v>70바2280</v>
      </c>
      <c r="H30" s="116">
        <f t="shared" si="25"/>
        <v>2</v>
      </c>
      <c r="I30" s="117">
        <f t="shared" si="26"/>
        <v>3204.2629999999999</v>
      </c>
      <c r="J30" s="118">
        <f t="shared" si="27"/>
        <v>2.1328576616632764E-2</v>
      </c>
      <c r="K30" s="118">
        <f t="shared" si="28"/>
        <v>0.33369973651750579</v>
      </c>
      <c r="L30" s="118">
        <f t="shared" si="29"/>
        <v>0.29460752753441277</v>
      </c>
      <c r="M30" s="119">
        <f t="shared" si="30"/>
        <v>10.515000000000001</v>
      </c>
      <c r="N30" s="120">
        <f t="shared" si="31"/>
        <v>0</v>
      </c>
      <c r="O30" s="120">
        <f t="shared" si="32"/>
        <v>21.190520253799392</v>
      </c>
      <c r="P30" s="233">
        <f t="shared" si="33"/>
        <v>3</v>
      </c>
      <c r="Q30" s="234">
        <f t="shared" si="34"/>
        <v>0</v>
      </c>
      <c r="R30" s="234">
        <f t="shared" si="35"/>
        <v>679</v>
      </c>
      <c r="T30">
        <v>521</v>
      </c>
      <c r="U30">
        <v>2404</v>
      </c>
      <c r="V30" t="s">
        <v>862</v>
      </c>
      <c r="W30">
        <v>3204.2629999999999</v>
      </c>
      <c r="X30">
        <v>1316.749</v>
      </c>
      <c r="Y30">
        <v>2.4329999999999998</v>
      </c>
      <c r="Z30">
        <v>10.515000000000001</v>
      </c>
      <c r="AA30">
        <v>170.531633</v>
      </c>
      <c r="AB30">
        <v>3.637197</v>
      </c>
      <c r="AC30">
        <v>56.906360999999997</v>
      </c>
      <c r="AD30" s="1">
        <v>944</v>
      </c>
      <c r="AE30">
        <v>0</v>
      </c>
      <c r="AF30">
        <v>679</v>
      </c>
      <c r="AG30">
        <v>85</v>
      </c>
      <c r="AH30">
        <v>18.789845</v>
      </c>
      <c r="AI30">
        <v>1058.0999999999999</v>
      </c>
      <c r="AJ30">
        <v>18.2</v>
      </c>
      <c r="AK30">
        <v>3</v>
      </c>
      <c r="AL30">
        <v>1002</v>
      </c>
      <c r="AM30" t="s">
        <v>863</v>
      </c>
      <c r="AN30" t="s">
        <v>1369</v>
      </c>
      <c r="AO30">
        <v>3034.5030000000002</v>
      </c>
      <c r="AR30" t="s">
        <v>139</v>
      </c>
      <c r="AS30">
        <v>45307</v>
      </c>
      <c r="AT30" t="s">
        <v>734</v>
      </c>
      <c r="AU30" t="s">
        <v>862</v>
      </c>
      <c r="AV30" t="s">
        <v>49</v>
      </c>
      <c r="AW30">
        <v>2</v>
      </c>
      <c r="BB30">
        <v>0.93638569822092055</v>
      </c>
      <c r="BC30" t="s">
        <v>71</v>
      </c>
      <c r="BF30" t="s">
        <v>139</v>
      </c>
      <c r="BG30" t="s">
        <v>257</v>
      </c>
      <c r="BH30" t="s">
        <v>862</v>
      </c>
      <c r="BI30">
        <v>2404</v>
      </c>
      <c r="BJ30">
        <v>2</v>
      </c>
      <c r="BK30" t="s">
        <v>734</v>
      </c>
      <c r="BL30" t="s">
        <v>730</v>
      </c>
      <c r="BM30">
        <v>0.93347273008918619</v>
      </c>
      <c r="BN30" t="s">
        <v>71</v>
      </c>
      <c r="BO30" t="s">
        <v>675</v>
      </c>
      <c r="BP30">
        <v>3204.2629999999999</v>
      </c>
    </row>
    <row r="31" spans="1:68" ht="16.5">
      <c r="A31" s="296" t="str">
        <f t="shared" si="18"/>
        <v>송도버스</v>
      </c>
      <c r="B31" s="126" t="str">
        <f t="shared" si="19"/>
        <v>김종진</v>
      </c>
      <c r="C31" s="127" t="str">
        <f t="shared" si="20"/>
        <v>A</v>
      </c>
      <c r="D31" s="128">
        <f t="shared" si="21"/>
        <v>0.96008700951120918</v>
      </c>
      <c r="E31" s="129">
        <f t="shared" si="22"/>
        <v>929</v>
      </c>
      <c r="F31" s="130" t="str">
        <f t="shared" si="23"/>
        <v>16-1</v>
      </c>
      <c r="G31" s="131" t="str">
        <f t="shared" si="24"/>
        <v>70바2299</v>
      </c>
      <c r="H31" s="132">
        <f t="shared" si="25"/>
        <v>2</v>
      </c>
      <c r="I31" s="133">
        <f t="shared" si="26"/>
        <v>2894.386</v>
      </c>
      <c r="J31" s="134">
        <f t="shared" si="27"/>
        <v>2.6608275348472495E-2</v>
      </c>
      <c r="K31" s="134">
        <f t="shared" si="28"/>
        <v>0.30505405266373303</v>
      </c>
      <c r="L31" s="134">
        <f t="shared" si="29"/>
        <v>0.15961934586471879</v>
      </c>
      <c r="M31" s="135">
        <f t="shared" si="30"/>
        <v>10.994999999999999</v>
      </c>
      <c r="N31" s="136">
        <f t="shared" si="31"/>
        <v>6.7013932866782325E-2</v>
      </c>
      <c r="O31" s="136">
        <f t="shared" si="32"/>
        <v>2.7810782139714667</v>
      </c>
      <c r="P31" s="231">
        <f t="shared" si="33"/>
        <v>20</v>
      </c>
      <c r="Q31" s="232">
        <f t="shared" si="34"/>
        <v>2</v>
      </c>
      <c r="R31" s="232">
        <f t="shared" si="35"/>
        <v>83</v>
      </c>
      <c r="T31">
        <v>521</v>
      </c>
      <c r="U31">
        <v>929</v>
      </c>
      <c r="V31" t="s">
        <v>864</v>
      </c>
      <c r="W31">
        <v>2984.4540000000002</v>
      </c>
      <c r="X31">
        <v>1249.923</v>
      </c>
      <c r="Y31">
        <v>2.3879999999999999</v>
      </c>
      <c r="Z31">
        <v>10.994999999999999</v>
      </c>
      <c r="AA31">
        <v>164.37968799999999</v>
      </c>
      <c r="AB31">
        <v>4.3738599999999996</v>
      </c>
      <c r="AC31">
        <v>50.144689999999997</v>
      </c>
      <c r="AD31" s="1">
        <v>462</v>
      </c>
      <c r="AE31">
        <v>2</v>
      </c>
      <c r="AF31">
        <v>83</v>
      </c>
      <c r="AG31">
        <v>80</v>
      </c>
      <c r="AH31">
        <v>18.155856</v>
      </c>
      <c r="AI31">
        <v>369.3</v>
      </c>
      <c r="AJ31">
        <v>0</v>
      </c>
      <c r="AK31">
        <v>20</v>
      </c>
      <c r="AL31">
        <v>10478</v>
      </c>
      <c r="AM31" t="s">
        <v>865</v>
      </c>
      <c r="AN31" t="s">
        <v>1370</v>
      </c>
      <c r="AO31">
        <v>2750.4409999999998</v>
      </c>
      <c r="AR31" t="s">
        <v>139</v>
      </c>
      <c r="AS31">
        <v>45307</v>
      </c>
      <c r="AT31" t="s">
        <v>739</v>
      </c>
      <c r="AU31" t="s">
        <v>864</v>
      </c>
      <c r="AV31" t="s">
        <v>49</v>
      </c>
      <c r="AW31">
        <v>2</v>
      </c>
      <c r="BB31">
        <v>0.96008700951120918</v>
      </c>
      <c r="BC31" t="s">
        <v>69</v>
      </c>
      <c r="BF31" t="s">
        <v>139</v>
      </c>
      <c r="BG31" t="s">
        <v>257</v>
      </c>
      <c r="BH31" t="s">
        <v>864</v>
      </c>
      <c r="BI31">
        <v>929</v>
      </c>
      <c r="BJ31">
        <v>2</v>
      </c>
      <c r="BK31" t="s">
        <v>739</v>
      </c>
      <c r="BL31" t="s">
        <v>725</v>
      </c>
      <c r="BM31">
        <v>0.96008700951120918</v>
      </c>
      <c r="BN31" t="s">
        <v>69</v>
      </c>
      <c r="BO31" t="s">
        <v>678</v>
      </c>
      <c r="BP31">
        <v>2894.386</v>
      </c>
    </row>
    <row r="32" spans="1:68" ht="16.5">
      <c r="A32" s="297" t="str">
        <f t="shared" si="18"/>
        <v>송도버스</v>
      </c>
      <c r="B32" s="110" t="str">
        <f t="shared" si="19"/>
        <v>김준수</v>
      </c>
      <c r="C32" s="111" t="str">
        <f t="shared" si="20"/>
        <v>C</v>
      </c>
      <c r="D32" s="112">
        <f t="shared" si="21"/>
        <v>0.87928495140004115</v>
      </c>
      <c r="E32" s="113">
        <f t="shared" si="22"/>
        <v>1778</v>
      </c>
      <c r="F32" s="114" t="str">
        <f t="shared" si="23"/>
        <v>8</v>
      </c>
      <c r="G32" s="115" t="str">
        <f t="shared" si="24"/>
        <v>70바2308</v>
      </c>
      <c r="H32" s="116">
        <f t="shared" si="25"/>
        <v>15</v>
      </c>
      <c r="I32" s="117">
        <f t="shared" si="26"/>
        <v>2501.2180000000003</v>
      </c>
      <c r="J32" s="118">
        <f t="shared" si="27"/>
        <v>1.4266407172684379E-2</v>
      </c>
      <c r="K32" s="118">
        <f t="shared" si="28"/>
        <v>0.38266093063397905</v>
      </c>
      <c r="L32" s="118">
        <f t="shared" si="29"/>
        <v>0.24747942802266731</v>
      </c>
      <c r="M32" s="119">
        <f t="shared" si="30"/>
        <v>11.955</v>
      </c>
      <c r="N32" s="120">
        <f t="shared" si="31"/>
        <v>0</v>
      </c>
      <c r="O32" s="120">
        <f t="shared" si="32"/>
        <v>44.956858182362637</v>
      </c>
      <c r="P32" s="233">
        <f t="shared" si="33"/>
        <v>33</v>
      </c>
      <c r="Q32" s="234">
        <f t="shared" si="34"/>
        <v>0</v>
      </c>
      <c r="R32" s="234">
        <f t="shared" si="35"/>
        <v>1153</v>
      </c>
      <c r="T32">
        <v>521</v>
      </c>
      <c r="U32">
        <v>1778</v>
      </c>
      <c r="V32" t="s">
        <v>866</v>
      </c>
      <c r="W32">
        <v>2564.681</v>
      </c>
      <c r="X32">
        <v>1204.739</v>
      </c>
      <c r="Y32">
        <v>2.129</v>
      </c>
      <c r="Z32">
        <v>11.955</v>
      </c>
      <c r="AA32">
        <v>152.902197</v>
      </c>
      <c r="AB32">
        <v>2.181365</v>
      </c>
      <c r="AC32">
        <v>58.509697000000003</v>
      </c>
      <c r="AD32" s="1">
        <v>619</v>
      </c>
      <c r="AE32">
        <v>0</v>
      </c>
      <c r="AF32">
        <v>1153</v>
      </c>
      <c r="AG32">
        <v>74</v>
      </c>
      <c r="AH32">
        <v>16.773343000000001</v>
      </c>
      <c r="AI32">
        <v>562.6</v>
      </c>
      <c r="AJ32">
        <v>0</v>
      </c>
      <c r="AK32">
        <v>33</v>
      </c>
      <c r="AL32">
        <v>9591</v>
      </c>
      <c r="AM32" t="s">
        <v>867</v>
      </c>
      <c r="AN32" t="s">
        <v>1371</v>
      </c>
      <c r="AO32">
        <v>285.774</v>
      </c>
      <c r="AR32" t="s">
        <v>139</v>
      </c>
      <c r="AS32">
        <v>8</v>
      </c>
      <c r="AT32" t="s">
        <v>801</v>
      </c>
      <c r="AU32" t="s">
        <v>866</v>
      </c>
      <c r="AV32" t="s">
        <v>49</v>
      </c>
      <c r="AW32">
        <v>15</v>
      </c>
      <c r="BB32">
        <v>0.89044124008883119</v>
      </c>
      <c r="BC32" t="s">
        <v>72</v>
      </c>
      <c r="BF32" t="s">
        <v>139</v>
      </c>
      <c r="BG32" t="s">
        <v>258</v>
      </c>
      <c r="BH32" t="s">
        <v>866</v>
      </c>
      <c r="BI32">
        <v>1778</v>
      </c>
      <c r="BJ32">
        <v>15</v>
      </c>
      <c r="BK32" t="s">
        <v>801</v>
      </c>
      <c r="BL32" t="s">
        <v>770</v>
      </c>
      <c r="BM32">
        <v>0.87928495140004115</v>
      </c>
      <c r="BN32" t="s">
        <v>72</v>
      </c>
      <c r="BO32" t="s">
        <v>677</v>
      </c>
      <c r="BP32">
        <v>2501.2180000000003</v>
      </c>
    </row>
    <row r="33" spans="1:68" ht="16.5">
      <c r="A33" s="296" t="str">
        <f t="shared" si="18"/>
        <v>송도버스</v>
      </c>
      <c r="B33" s="126" t="str">
        <f t="shared" si="19"/>
        <v>김철희</v>
      </c>
      <c r="C33" s="127" t="str">
        <f t="shared" si="20"/>
        <v>B</v>
      </c>
      <c r="D33" s="128">
        <f t="shared" si="21"/>
        <v>0.92295047971950883</v>
      </c>
      <c r="E33" s="129">
        <f t="shared" si="22"/>
        <v>9415</v>
      </c>
      <c r="F33" s="130" t="str">
        <f t="shared" si="23"/>
        <v>8</v>
      </c>
      <c r="G33" s="131" t="str">
        <f t="shared" si="24"/>
        <v>70바2255</v>
      </c>
      <c r="H33" s="132">
        <f t="shared" si="25"/>
        <v>4</v>
      </c>
      <c r="I33" s="133">
        <f t="shared" si="26"/>
        <v>509.65800000000002</v>
      </c>
      <c r="J33" s="134">
        <f t="shared" si="27"/>
        <v>4.3078904077879648E-2</v>
      </c>
      <c r="K33" s="134">
        <f t="shared" si="28"/>
        <v>0.32011332618037619</v>
      </c>
      <c r="L33" s="134">
        <f t="shared" si="29"/>
        <v>0.39045791491549237</v>
      </c>
      <c r="M33" s="135">
        <f t="shared" si="30"/>
        <v>11.833</v>
      </c>
      <c r="N33" s="136">
        <f t="shared" si="31"/>
        <v>0.13306631359738125</v>
      </c>
      <c r="O33" s="136">
        <f t="shared" si="32"/>
        <v>26.080997465086725</v>
      </c>
      <c r="P33" s="231">
        <f t="shared" si="33"/>
        <v>7</v>
      </c>
      <c r="Q33" s="232">
        <f t="shared" si="34"/>
        <v>1</v>
      </c>
      <c r="R33" s="232">
        <f t="shared" si="35"/>
        <v>196</v>
      </c>
      <c r="T33">
        <v>521</v>
      </c>
      <c r="U33">
        <v>9415</v>
      </c>
      <c r="V33" t="s">
        <v>868</v>
      </c>
      <c r="W33">
        <v>751.505</v>
      </c>
      <c r="X33">
        <v>373.64499999999998</v>
      </c>
      <c r="Y33">
        <v>2.0110000000000001</v>
      </c>
      <c r="Z33">
        <v>11.833</v>
      </c>
      <c r="AA33">
        <v>43.943596999999997</v>
      </c>
      <c r="AB33">
        <v>1.8930419999999999</v>
      </c>
      <c r="AC33">
        <v>14.066931</v>
      </c>
      <c r="AD33" s="1">
        <v>199</v>
      </c>
      <c r="AE33">
        <v>1</v>
      </c>
      <c r="AF33">
        <v>196</v>
      </c>
      <c r="AG33">
        <v>66</v>
      </c>
      <c r="AH33">
        <v>17.101580999999999</v>
      </c>
      <c r="AI33">
        <v>89</v>
      </c>
      <c r="AJ33">
        <v>0</v>
      </c>
      <c r="AK33">
        <v>7</v>
      </c>
      <c r="AL33">
        <v>997</v>
      </c>
      <c r="AM33" t="s">
        <v>869</v>
      </c>
      <c r="AN33" t="s">
        <v>1372</v>
      </c>
      <c r="AO33">
        <v>136.39099999999999</v>
      </c>
      <c r="AR33" t="s">
        <v>139</v>
      </c>
      <c r="AS33">
        <v>8</v>
      </c>
      <c r="AT33" t="s">
        <v>776</v>
      </c>
      <c r="AU33" t="s">
        <v>868</v>
      </c>
      <c r="AV33" t="s">
        <v>49</v>
      </c>
      <c r="AW33">
        <v>4</v>
      </c>
      <c r="BB33">
        <v>0.92295047971950883</v>
      </c>
      <c r="BC33" t="s">
        <v>71</v>
      </c>
      <c r="BF33" t="s">
        <v>139</v>
      </c>
      <c r="BG33" t="s">
        <v>258</v>
      </c>
      <c r="BH33" t="s">
        <v>868</v>
      </c>
      <c r="BI33">
        <v>9415</v>
      </c>
      <c r="BJ33">
        <v>4</v>
      </c>
      <c r="BK33" t="s">
        <v>776</v>
      </c>
      <c r="BL33" t="s">
        <v>744</v>
      </c>
      <c r="BM33">
        <v>0.92295047971950883</v>
      </c>
      <c r="BN33" t="s">
        <v>71</v>
      </c>
      <c r="BO33" t="s">
        <v>675</v>
      </c>
      <c r="BP33">
        <v>509.65800000000002</v>
      </c>
    </row>
    <row r="34" spans="1:68" ht="16.5">
      <c r="A34" s="297" t="str">
        <f t="shared" si="18"/>
        <v>송도버스</v>
      </c>
      <c r="B34" s="110" t="str">
        <f t="shared" si="19"/>
        <v>김춘식</v>
      </c>
      <c r="C34" s="111" t="str">
        <f t="shared" si="20"/>
        <v>D</v>
      </c>
      <c r="D34" s="112">
        <f t="shared" si="21"/>
        <v>0.84428407057194033</v>
      </c>
      <c r="E34" s="113">
        <f t="shared" si="22"/>
        <v>3215</v>
      </c>
      <c r="F34" s="114" t="str">
        <f t="shared" si="23"/>
        <v>16-1</v>
      </c>
      <c r="G34" s="115" t="str">
        <f t="shared" si="24"/>
        <v>70바2324</v>
      </c>
      <c r="H34" s="116">
        <f t="shared" si="25"/>
        <v>2</v>
      </c>
      <c r="I34" s="117">
        <f t="shared" si="26"/>
        <v>2802.848</v>
      </c>
      <c r="J34" s="118">
        <f t="shared" si="27"/>
        <v>1.6070714187084285E-2</v>
      </c>
      <c r="K34" s="118">
        <f t="shared" si="28"/>
        <v>0.33357774460744516</v>
      </c>
      <c r="L34" s="118">
        <f t="shared" si="29"/>
        <v>0.19872643825137859</v>
      </c>
      <c r="M34" s="119">
        <f t="shared" si="30"/>
        <v>9.7140000000000004</v>
      </c>
      <c r="N34" s="120">
        <f t="shared" si="31"/>
        <v>0</v>
      </c>
      <c r="O34" s="120">
        <f t="shared" si="32"/>
        <v>25.045953258970876</v>
      </c>
      <c r="P34" s="233">
        <f t="shared" si="33"/>
        <v>8</v>
      </c>
      <c r="Q34" s="234">
        <f t="shared" si="34"/>
        <v>0</v>
      </c>
      <c r="R34" s="234">
        <f t="shared" si="35"/>
        <v>702</v>
      </c>
      <c r="T34">
        <v>521</v>
      </c>
      <c r="U34">
        <v>3215</v>
      </c>
      <c r="V34" t="s">
        <v>870</v>
      </c>
      <c r="W34">
        <v>2802.848</v>
      </c>
      <c r="X34">
        <v>1272.971</v>
      </c>
      <c r="Y34">
        <v>2.202</v>
      </c>
      <c r="Z34">
        <v>9.7140000000000004</v>
      </c>
      <c r="AA34">
        <v>151.084138</v>
      </c>
      <c r="AB34">
        <v>2.4280300000000001</v>
      </c>
      <c r="AC34">
        <v>50.398305999999998</v>
      </c>
      <c r="AD34" s="1">
        <v>557</v>
      </c>
      <c r="AE34">
        <v>0</v>
      </c>
      <c r="AF34">
        <v>702</v>
      </c>
      <c r="AG34">
        <v>68</v>
      </c>
      <c r="AH34">
        <v>18.551570000000002</v>
      </c>
      <c r="AI34">
        <v>196.1</v>
      </c>
      <c r="AJ34">
        <v>0</v>
      </c>
      <c r="AK34">
        <v>8</v>
      </c>
      <c r="AL34">
        <v>1104</v>
      </c>
      <c r="AM34" t="s">
        <v>871</v>
      </c>
      <c r="AN34" t="s">
        <v>1373</v>
      </c>
      <c r="AO34">
        <v>2623.8330000000001</v>
      </c>
      <c r="AR34" t="s">
        <v>139</v>
      </c>
      <c r="AS34">
        <v>45307</v>
      </c>
      <c r="AT34" t="s">
        <v>743</v>
      </c>
      <c r="AU34" t="s">
        <v>870</v>
      </c>
      <c r="AV34" t="s">
        <v>49</v>
      </c>
      <c r="AW34">
        <v>2</v>
      </c>
      <c r="BB34">
        <v>0.84843973220754809</v>
      </c>
      <c r="BC34" t="s">
        <v>70</v>
      </c>
      <c r="BF34" t="s">
        <v>139</v>
      </c>
      <c r="BG34" t="s">
        <v>257</v>
      </c>
      <c r="BH34" t="s">
        <v>870</v>
      </c>
      <c r="BI34">
        <v>3215</v>
      </c>
      <c r="BJ34">
        <v>2</v>
      </c>
      <c r="BK34" t="s">
        <v>743</v>
      </c>
      <c r="BL34" t="s">
        <v>740</v>
      </c>
      <c r="BM34">
        <v>0.84428407057194033</v>
      </c>
      <c r="BN34" t="s">
        <v>70</v>
      </c>
      <c r="BO34" t="s">
        <v>679</v>
      </c>
      <c r="BP34">
        <v>2802.848</v>
      </c>
    </row>
    <row r="35" spans="1:68" ht="16.5">
      <c r="A35" s="296" t="str">
        <f t="shared" si="18"/>
        <v>송도버스</v>
      </c>
      <c r="B35" s="126" t="str">
        <f t="shared" si="19"/>
        <v>김충규</v>
      </c>
      <c r="C35" s="127" t="str">
        <f t="shared" si="20"/>
        <v>C</v>
      </c>
      <c r="D35" s="128">
        <f t="shared" si="21"/>
        <v>0.89056052998776292</v>
      </c>
      <c r="E35" s="129">
        <f t="shared" si="22"/>
        <v>7253</v>
      </c>
      <c r="F35" s="130" t="str">
        <f t="shared" si="23"/>
        <v>8</v>
      </c>
      <c r="G35" s="131" t="str">
        <f t="shared" si="24"/>
        <v>70바2313</v>
      </c>
      <c r="H35" s="132">
        <f t="shared" si="25"/>
        <v>2</v>
      </c>
      <c r="I35" s="133">
        <f t="shared" si="26"/>
        <v>2229.2040000000002</v>
      </c>
      <c r="J35" s="134">
        <f t="shared" si="27"/>
        <v>8.5710250685082229E-3</v>
      </c>
      <c r="K35" s="134">
        <f t="shared" si="28"/>
        <v>0.38107640504161211</v>
      </c>
      <c r="L35" s="134">
        <f t="shared" si="29"/>
        <v>0.21083759045829811</v>
      </c>
      <c r="M35" s="135">
        <f t="shared" si="30"/>
        <v>11.489000000000001</v>
      </c>
      <c r="N35" s="136">
        <f t="shared" si="31"/>
        <v>8.9718123599275793E-2</v>
      </c>
      <c r="O35" s="136">
        <f t="shared" si="32"/>
        <v>24.537906804401928</v>
      </c>
      <c r="P35" s="231">
        <f t="shared" si="33"/>
        <v>19</v>
      </c>
      <c r="Q35" s="232">
        <f t="shared" si="34"/>
        <v>2</v>
      </c>
      <c r="R35" s="232">
        <f t="shared" si="35"/>
        <v>547</v>
      </c>
      <c r="T35">
        <v>521</v>
      </c>
      <c r="U35">
        <v>7253</v>
      </c>
      <c r="V35" t="s">
        <v>872</v>
      </c>
      <c r="W35">
        <v>2229.2040000000002</v>
      </c>
      <c r="X35">
        <v>1087.0450000000001</v>
      </c>
      <c r="Y35">
        <v>2.0510000000000002</v>
      </c>
      <c r="Z35">
        <v>11.489000000000001</v>
      </c>
      <c r="AA35">
        <v>133.81386599999999</v>
      </c>
      <c r="AB35">
        <v>1.146922</v>
      </c>
      <c r="AC35">
        <v>50.993307000000001</v>
      </c>
      <c r="AD35" s="1">
        <v>470</v>
      </c>
      <c r="AE35">
        <v>2</v>
      </c>
      <c r="AF35">
        <v>547</v>
      </c>
      <c r="AG35">
        <v>84</v>
      </c>
      <c r="AH35">
        <v>16.658991</v>
      </c>
      <c r="AI35">
        <v>217.1</v>
      </c>
      <c r="AJ35">
        <v>7.2</v>
      </c>
      <c r="AK35">
        <v>19</v>
      </c>
      <c r="AL35">
        <v>8973</v>
      </c>
      <c r="AM35" t="s">
        <v>873</v>
      </c>
      <c r="AN35" t="s">
        <v>1374</v>
      </c>
      <c r="AO35">
        <v>2109.0590000000002</v>
      </c>
      <c r="AR35" t="s">
        <v>139</v>
      </c>
      <c r="AS35">
        <v>8</v>
      </c>
      <c r="AT35" t="s">
        <v>804</v>
      </c>
      <c r="AU35" t="s">
        <v>872</v>
      </c>
      <c r="AV35" t="s">
        <v>49</v>
      </c>
      <c r="AW35">
        <v>2</v>
      </c>
      <c r="BB35">
        <v>0.89194239581560919</v>
      </c>
      <c r="BC35" t="s">
        <v>72</v>
      </c>
      <c r="BF35" t="s">
        <v>139</v>
      </c>
      <c r="BG35" t="s">
        <v>258</v>
      </c>
      <c r="BH35" t="s">
        <v>872</v>
      </c>
      <c r="BI35">
        <v>7253</v>
      </c>
      <c r="BJ35">
        <v>2</v>
      </c>
      <c r="BK35" t="s">
        <v>804</v>
      </c>
      <c r="BL35" t="s">
        <v>802</v>
      </c>
      <c r="BM35">
        <v>0.89056052998776292</v>
      </c>
      <c r="BN35" t="s">
        <v>72</v>
      </c>
      <c r="BO35" t="s">
        <v>677</v>
      </c>
      <c r="BP35">
        <v>2229.2040000000002</v>
      </c>
    </row>
    <row r="36" spans="1:68" ht="16.5">
      <c r="A36" s="297" t="str">
        <f t="shared" si="18"/>
        <v>송도버스</v>
      </c>
      <c r="B36" s="110" t="str">
        <f t="shared" si="19"/>
        <v>김태연</v>
      </c>
      <c r="C36" s="111" t="str">
        <f t="shared" si="20"/>
        <v>D</v>
      </c>
      <c r="D36" s="112">
        <f t="shared" si="21"/>
        <v>0.83819549076075794</v>
      </c>
      <c r="E36" s="113">
        <f t="shared" si="22"/>
        <v>3625</v>
      </c>
      <c r="F36" s="114" t="str">
        <f t="shared" si="23"/>
        <v>8</v>
      </c>
      <c r="G36" s="115" t="str">
        <f t="shared" si="24"/>
        <v>70바2217</v>
      </c>
      <c r="H36" s="116">
        <f t="shared" si="25"/>
        <v>14</v>
      </c>
      <c r="I36" s="117">
        <f t="shared" si="26"/>
        <v>2571.8980000000001</v>
      </c>
      <c r="J36" s="118">
        <f t="shared" si="27"/>
        <v>2.0651148927590228E-2</v>
      </c>
      <c r="K36" s="118">
        <f t="shared" si="28"/>
        <v>0.35956346038683823</v>
      </c>
      <c r="L36" s="118">
        <f t="shared" si="29"/>
        <v>0.23756774180002471</v>
      </c>
      <c r="M36" s="119">
        <f t="shared" si="30"/>
        <v>12.704000000000001</v>
      </c>
      <c r="N36" s="120">
        <f t="shared" si="31"/>
        <v>0.33781818250064277</v>
      </c>
      <c r="O36" s="120">
        <f t="shared" si="32"/>
        <v>25.524040455604119</v>
      </c>
      <c r="P36" s="233">
        <f t="shared" si="33"/>
        <v>10</v>
      </c>
      <c r="Q36" s="234">
        <f t="shared" si="34"/>
        <v>9</v>
      </c>
      <c r="R36" s="234">
        <f t="shared" si="35"/>
        <v>680</v>
      </c>
      <c r="T36">
        <v>521</v>
      </c>
      <c r="U36">
        <v>3625</v>
      </c>
      <c r="V36" t="s">
        <v>874</v>
      </c>
      <c r="W36">
        <v>2664.1550000000002</v>
      </c>
      <c r="X36">
        <v>1373.7919999999999</v>
      </c>
      <c r="Y36">
        <v>1.9390000000000001</v>
      </c>
      <c r="Z36">
        <v>12.704000000000001</v>
      </c>
      <c r="AA36">
        <v>159.31191100000001</v>
      </c>
      <c r="AB36">
        <v>3.289974</v>
      </c>
      <c r="AC36">
        <v>57.282741999999999</v>
      </c>
      <c r="AD36" s="1">
        <v>611</v>
      </c>
      <c r="AE36">
        <v>9</v>
      </c>
      <c r="AF36">
        <v>680</v>
      </c>
      <c r="AG36">
        <v>72</v>
      </c>
      <c r="AH36">
        <v>16.722885999999999</v>
      </c>
      <c r="AI36">
        <v>280.39999999999998</v>
      </c>
      <c r="AJ36">
        <v>0</v>
      </c>
      <c r="AK36">
        <v>10</v>
      </c>
      <c r="AL36">
        <v>1427</v>
      </c>
      <c r="AM36" t="s">
        <v>875</v>
      </c>
      <c r="AN36" t="s">
        <v>1375</v>
      </c>
      <c r="AO36">
        <v>298.18700000000001</v>
      </c>
      <c r="AR36" t="s">
        <v>139</v>
      </c>
      <c r="AS36">
        <v>8</v>
      </c>
      <c r="AT36" t="s">
        <v>750</v>
      </c>
      <c r="AU36" t="s">
        <v>874</v>
      </c>
      <c r="AV36" t="s">
        <v>49</v>
      </c>
      <c r="AW36">
        <v>14</v>
      </c>
      <c r="BB36">
        <v>0.85792879443244818</v>
      </c>
      <c r="BC36" t="s">
        <v>72</v>
      </c>
      <c r="BF36" t="s">
        <v>139</v>
      </c>
      <c r="BG36" t="s">
        <v>258</v>
      </c>
      <c r="BH36" t="s">
        <v>874</v>
      </c>
      <c r="BI36">
        <v>3625</v>
      </c>
      <c r="BJ36">
        <v>14</v>
      </c>
      <c r="BK36" t="s">
        <v>750</v>
      </c>
      <c r="BL36" t="s">
        <v>761</v>
      </c>
      <c r="BM36">
        <v>0.83819549076075794</v>
      </c>
      <c r="BN36" t="s">
        <v>70</v>
      </c>
      <c r="BO36" t="s">
        <v>677</v>
      </c>
      <c r="BP36">
        <v>2571.8980000000001</v>
      </c>
    </row>
    <row r="37" spans="1:68" ht="16.5">
      <c r="A37" s="296" t="str">
        <f t="shared" si="18"/>
        <v>송도버스</v>
      </c>
      <c r="B37" s="126" t="str">
        <f t="shared" si="19"/>
        <v>김택문</v>
      </c>
      <c r="C37" s="127" t="str">
        <f t="shared" si="20"/>
        <v>S</v>
      </c>
      <c r="D37" s="128">
        <f t="shared" si="21"/>
        <v>1.0000268425698584</v>
      </c>
      <c r="E37" s="129">
        <f t="shared" si="22"/>
        <v>6518</v>
      </c>
      <c r="F37" s="130" t="str">
        <f t="shared" si="23"/>
        <v>16-1</v>
      </c>
      <c r="G37" s="131" t="str">
        <f t="shared" si="24"/>
        <v>70바2294</v>
      </c>
      <c r="H37" s="132">
        <f t="shared" si="25"/>
        <v>2</v>
      </c>
      <c r="I37" s="133">
        <f t="shared" si="26"/>
        <v>3088.7019999999998</v>
      </c>
      <c r="J37" s="134">
        <f t="shared" si="27"/>
        <v>8.1155927793269324E-3</v>
      </c>
      <c r="K37" s="134">
        <f t="shared" si="28"/>
        <v>0.33279417738395722</v>
      </c>
      <c r="L37" s="134">
        <f t="shared" si="29"/>
        <v>0.29591718462965999</v>
      </c>
      <c r="M37" s="135">
        <f t="shared" si="30"/>
        <v>8.3989999999999991</v>
      </c>
      <c r="N37" s="136">
        <f t="shared" si="31"/>
        <v>0</v>
      </c>
      <c r="O37" s="136">
        <f t="shared" si="32"/>
        <v>5.0188902823236266</v>
      </c>
      <c r="P37" s="231">
        <f t="shared" si="33"/>
        <v>12</v>
      </c>
      <c r="Q37" s="232">
        <f t="shared" si="34"/>
        <v>0</v>
      </c>
      <c r="R37" s="232">
        <f t="shared" si="35"/>
        <v>159</v>
      </c>
      <c r="T37">
        <v>521</v>
      </c>
      <c r="U37">
        <v>6518</v>
      </c>
      <c r="V37" t="s">
        <v>876</v>
      </c>
      <c r="W37">
        <v>3168.0309999999999</v>
      </c>
      <c r="X37">
        <v>1232.6869999999999</v>
      </c>
      <c r="Y37">
        <v>2.57</v>
      </c>
      <c r="Z37">
        <v>8.3989999999999991</v>
      </c>
      <c r="AA37">
        <v>164.05024700000001</v>
      </c>
      <c r="AB37">
        <v>1.3313649999999999</v>
      </c>
      <c r="AC37">
        <v>54.594966999999997</v>
      </c>
      <c r="AD37" s="1">
        <v>914</v>
      </c>
      <c r="AE37">
        <v>0</v>
      </c>
      <c r="AF37">
        <v>159</v>
      </c>
      <c r="AG37">
        <v>69</v>
      </c>
      <c r="AH37">
        <v>19.311344999999999</v>
      </c>
      <c r="AI37">
        <v>316.8</v>
      </c>
      <c r="AJ37">
        <v>0</v>
      </c>
      <c r="AK37">
        <v>12</v>
      </c>
      <c r="AL37">
        <v>1076</v>
      </c>
      <c r="AM37" t="s">
        <v>877</v>
      </c>
      <c r="AN37" t="s">
        <v>1376</v>
      </c>
      <c r="AO37">
        <v>2960.74</v>
      </c>
      <c r="AR37" t="s">
        <v>139</v>
      </c>
      <c r="AS37">
        <v>45307</v>
      </c>
      <c r="AT37" t="s">
        <v>738</v>
      </c>
      <c r="AU37" t="s">
        <v>876</v>
      </c>
      <c r="AV37" t="s">
        <v>49</v>
      </c>
      <c r="AW37">
        <v>2</v>
      </c>
      <c r="BB37">
        <v>1.0026602341790729</v>
      </c>
      <c r="BC37" t="s">
        <v>74</v>
      </c>
      <c r="BF37" t="s">
        <v>139</v>
      </c>
      <c r="BG37" t="s">
        <v>257</v>
      </c>
      <c r="BH37" t="s">
        <v>876</v>
      </c>
      <c r="BI37">
        <v>6518</v>
      </c>
      <c r="BJ37">
        <v>2</v>
      </c>
      <c r="BK37" t="s">
        <v>738</v>
      </c>
      <c r="BL37" t="s">
        <v>808</v>
      </c>
      <c r="BM37">
        <v>1.0000268425698584</v>
      </c>
      <c r="BN37" t="s">
        <v>74</v>
      </c>
      <c r="BO37" t="s">
        <v>676</v>
      </c>
      <c r="BP37">
        <v>3088.7019999999998</v>
      </c>
    </row>
    <row r="38" spans="1:68" ht="16.5">
      <c r="A38" s="297" t="str">
        <f t="shared" si="18"/>
        <v>송도버스</v>
      </c>
      <c r="B38" s="110" t="str">
        <f t="shared" si="19"/>
        <v>김평환</v>
      </c>
      <c r="C38" s="111" t="str">
        <f t="shared" si="20"/>
        <v>F</v>
      </c>
      <c r="D38" s="112">
        <f t="shared" si="21"/>
        <v>0.73311731893127818</v>
      </c>
      <c r="E38" s="113">
        <f t="shared" si="22"/>
        <v>5010</v>
      </c>
      <c r="F38" s="114" t="str">
        <f t="shared" si="23"/>
        <v>16-1</v>
      </c>
      <c r="G38" s="115" t="str">
        <f t="shared" si="24"/>
        <v>70바2283</v>
      </c>
      <c r="H38" s="116">
        <f t="shared" si="25"/>
        <v>2</v>
      </c>
      <c r="I38" s="117">
        <f t="shared" si="26"/>
        <v>2859.2219999999998</v>
      </c>
      <c r="J38" s="118">
        <f t="shared" si="27"/>
        <v>1.3148202980454684E-2</v>
      </c>
      <c r="K38" s="118">
        <f t="shared" si="28"/>
        <v>0.3163807949488322</v>
      </c>
      <c r="L38" s="118">
        <f t="shared" si="29"/>
        <v>0.17976918196628316</v>
      </c>
      <c r="M38" s="119">
        <f t="shared" si="30"/>
        <v>11.922000000000001</v>
      </c>
      <c r="N38" s="120">
        <f t="shared" si="31"/>
        <v>3.4030551267706093E-2</v>
      </c>
      <c r="O38" s="120">
        <f t="shared" si="32"/>
        <v>19.329353120057061</v>
      </c>
      <c r="P38" s="233">
        <f t="shared" si="33"/>
        <v>20</v>
      </c>
      <c r="Q38" s="234">
        <f t="shared" si="34"/>
        <v>1</v>
      </c>
      <c r="R38" s="234">
        <f t="shared" si="35"/>
        <v>568</v>
      </c>
      <c r="T38">
        <v>521</v>
      </c>
      <c r="U38">
        <v>5010</v>
      </c>
      <c r="V38" t="s">
        <v>878</v>
      </c>
      <c r="W38">
        <v>2938.5360000000001</v>
      </c>
      <c r="X38">
        <v>1583.1379999999999</v>
      </c>
      <c r="Y38">
        <v>1.8560000000000001</v>
      </c>
      <c r="Z38">
        <v>11.922000000000001</v>
      </c>
      <c r="AA38">
        <v>149.891358</v>
      </c>
      <c r="AB38">
        <v>1.9708019999999999</v>
      </c>
      <c r="AC38">
        <v>47.422747000000001</v>
      </c>
      <c r="AD38" s="1">
        <v>514</v>
      </c>
      <c r="AE38">
        <v>1</v>
      </c>
      <c r="AF38">
        <v>568</v>
      </c>
      <c r="AG38">
        <v>87</v>
      </c>
      <c r="AH38">
        <v>19.604438999999999</v>
      </c>
      <c r="AI38">
        <v>1458.1</v>
      </c>
      <c r="AJ38">
        <v>2</v>
      </c>
      <c r="AK38">
        <v>20</v>
      </c>
      <c r="AL38">
        <v>3678</v>
      </c>
      <c r="AM38" t="s">
        <v>879</v>
      </c>
      <c r="AN38" t="s">
        <v>1377</v>
      </c>
      <c r="AO38">
        <v>2715.0059999999999</v>
      </c>
      <c r="AR38" t="s">
        <v>139</v>
      </c>
      <c r="AS38">
        <v>45307</v>
      </c>
      <c r="AT38" t="s">
        <v>736</v>
      </c>
      <c r="AU38" t="s">
        <v>878</v>
      </c>
      <c r="AV38" t="s">
        <v>49</v>
      </c>
      <c r="AW38">
        <v>2</v>
      </c>
      <c r="BB38">
        <v>0.74456669849350632</v>
      </c>
      <c r="BC38" t="s">
        <v>73</v>
      </c>
      <c r="BF38" t="s">
        <v>139</v>
      </c>
      <c r="BG38" t="s">
        <v>257</v>
      </c>
      <c r="BH38" t="s">
        <v>878</v>
      </c>
      <c r="BI38">
        <v>5010</v>
      </c>
      <c r="BJ38">
        <v>2</v>
      </c>
      <c r="BK38" t="s">
        <v>736</v>
      </c>
      <c r="BL38" t="s">
        <v>729</v>
      </c>
      <c r="BM38">
        <v>0.73311731893127818</v>
      </c>
      <c r="BN38" t="s">
        <v>73</v>
      </c>
      <c r="BO38" t="s">
        <v>716</v>
      </c>
      <c r="BP38">
        <v>2859.2219999999998</v>
      </c>
    </row>
    <row r="39" spans="1:68" ht="16.5">
      <c r="A39" s="296" t="str">
        <f t="shared" si="18"/>
        <v>송도버스</v>
      </c>
      <c r="B39" s="126" t="str">
        <f t="shared" si="19"/>
        <v>김학길</v>
      </c>
      <c r="C39" s="127" t="str">
        <f t="shared" si="20"/>
        <v>S</v>
      </c>
      <c r="D39" s="128">
        <f t="shared" si="21"/>
        <v>1.0731792082592877</v>
      </c>
      <c r="E39" s="129">
        <f t="shared" si="22"/>
        <v>539</v>
      </c>
      <c r="F39" s="130" t="str">
        <f t="shared" si="23"/>
        <v>16-1</v>
      </c>
      <c r="G39" s="131" t="str">
        <f t="shared" si="24"/>
        <v>70바2320</v>
      </c>
      <c r="H39" s="132">
        <f t="shared" si="25"/>
        <v>3</v>
      </c>
      <c r="I39" s="133">
        <f t="shared" si="26"/>
        <v>3191.1710000000003</v>
      </c>
      <c r="J39" s="134">
        <f t="shared" si="27"/>
        <v>2.0971222130205429E-3</v>
      </c>
      <c r="K39" s="134">
        <f t="shared" si="28"/>
        <v>0.31334468739665317</v>
      </c>
      <c r="L39" s="134">
        <f t="shared" si="29"/>
        <v>0.2099542769723089</v>
      </c>
      <c r="M39" s="135">
        <f t="shared" si="30"/>
        <v>7.7270000000000003</v>
      </c>
      <c r="N39" s="136">
        <f t="shared" si="31"/>
        <v>0</v>
      </c>
      <c r="O39" s="136">
        <f t="shared" si="32"/>
        <v>8.6488627528891442</v>
      </c>
      <c r="P39" s="231">
        <f t="shared" si="33"/>
        <v>16</v>
      </c>
      <c r="Q39" s="232">
        <f t="shared" si="34"/>
        <v>0</v>
      </c>
      <c r="R39" s="232">
        <f t="shared" si="35"/>
        <v>276</v>
      </c>
      <c r="T39">
        <v>521</v>
      </c>
      <c r="U39">
        <v>539</v>
      </c>
      <c r="V39" t="s">
        <v>880</v>
      </c>
      <c r="W39">
        <v>3191.1709999999998</v>
      </c>
      <c r="X39">
        <v>1106.6210000000001</v>
      </c>
      <c r="Y39">
        <v>2.8839999999999999</v>
      </c>
      <c r="Z39">
        <v>7.7270000000000003</v>
      </c>
      <c r="AA39">
        <v>163.43635</v>
      </c>
      <c r="AB39">
        <v>0.342746</v>
      </c>
      <c r="AC39">
        <v>51.211911999999998</v>
      </c>
      <c r="AD39" s="1">
        <v>670</v>
      </c>
      <c r="AE39">
        <v>0</v>
      </c>
      <c r="AF39">
        <v>276</v>
      </c>
      <c r="AG39">
        <v>75</v>
      </c>
      <c r="AH39">
        <v>19.525466000000002</v>
      </c>
      <c r="AI39">
        <v>318.3</v>
      </c>
      <c r="AJ39">
        <v>0</v>
      </c>
      <c r="AK39">
        <v>16</v>
      </c>
      <c r="AL39">
        <v>1729</v>
      </c>
      <c r="AM39" t="s">
        <v>881</v>
      </c>
      <c r="AN39" t="s">
        <v>1378</v>
      </c>
      <c r="AO39">
        <v>2869.6750000000002</v>
      </c>
      <c r="AR39" t="s">
        <v>139</v>
      </c>
      <c r="AS39">
        <v>45307</v>
      </c>
      <c r="AT39" t="s">
        <v>742</v>
      </c>
      <c r="AU39" t="s">
        <v>880</v>
      </c>
      <c r="AV39" t="s">
        <v>49</v>
      </c>
      <c r="AW39">
        <v>3</v>
      </c>
      <c r="BB39">
        <v>1.0731792082592877</v>
      </c>
      <c r="BC39" t="s">
        <v>74</v>
      </c>
      <c r="BF39" t="s">
        <v>139</v>
      </c>
      <c r="BG39" t="s">
        <v>257</v>
      </c>
      <c r="BH39" t="s">
        <v>880</v>
      </c>
      <c r="BI39">
        <v>539</v>
      </c>
      <c r="BJ39">
        <v>3</v>
      </c>
      <c r="BK39" t="s">
        <v>742</v>
      </c>
      <c r="BL39" t="s">
        <v>729</v>
      </c>
      <c r="BM39">
        <v>1.0731792082592877</v>
      </c>
      <c r="BN39" t="s">
        <v>74</v>
      </c>
      <c r="BO39" t="s">
        <v>676</v>
      </c>
      <c r="BP39">
        <v>3191.1710000000003</v>
      </c>
    </row>
    <row r="40" spans="1:68" ht="16.5">
      <c r="A40" s="297" t="str">
        <f t="shared" si="18"/>
        <v>송도버스</v>
      </c>
      <c r="B40" s="110" t="str">
        <f t="shared" si="19"/>
        <v>김현식</v>
      </c>
      <c r="C40" s="111" t="str">
        <f t="shared" si="20"/>
        <v>F</v>
      </c>
      <c r="D40" s="112">
        <f t="shared" si="21"/>
        <v>0.79389721228467103</v>
      </c>
      <c r="E40" s="113">
        <f t="shared" si="22"/>
        <v>7218</v>
      </c>
      <c r="F40" s="114" t="str">
        <f t="shared" si="23"/>
        <v>8</v>
      </c>
      <c r="G40" s="115" t="str">
        <f t="shared" si="24"/>
        <v>70바2253</v>
      </c>
      <c r="H40" s="116">
        <f t="shared" si="25"/>
        <v>2</v>
      </c>
      <c r="I40" s="117">
        <f t="shared" si="26"/>
        <v>2552.4949999999999</v>
      </c>
      <c r="J40" s="118">
        <f t="shared" si="27"/>
        <v>2.188390690562108E-2</v>
      </c>
      <c r="K40" s="118">
        <f t="shared" si="28"/>
        <v>0.38086048645096399</v>
      </c>
      <c r="L40" s="118">
        <f t="shared" si="29"/>
        <v>0.24250782077927677</v>
      </c>
      <c r="M40" s="119">
        <f t="shared" si="30"/>
        <v>14.323</v>
      </c>
      <c r="N40" s="120">
        <f t="shared" si="31"/>
        <v>0.31341883137870985</v>
      </c>
      <c r="O40" s="120">
        <f t="shared" si="32"/>
        <v>47.678839723486242</v>
      </c>
      <c r="P40" s="233">
        <f t="shared" si="33"/>
        <v>23</v>
      </c>
      <c r="Q40" s="234">
        <f t="shared" si="34"/>
        <v>8</v>
      </c>
      <c r="R40" s="234">
        <f t="shared" si="35"/>
        <v>1217</v>
      </c>
      <c r="T40">
        <v>521</v>
      </c>
      <c r="U40">
        <v>7218</v>
      </c>
      <c r="V40" t="s">
        <v>882</v>
      </c>
      <c r="W40">
        <v>2552.4949999999999</v>
      </c>
      <c r="X40">
        <v>1394.4559999999999</v>
      </c>
      <c r="Y40">
        <v>1.83</v>
      </c>
      <c r="Z40">
        <v>14.323</v>
      </c>
      <c r="AA40">
        <v>155.24997500000001</v>
      </c>
      <c r="AB40">
        <v>3.3974760000000002</v>
      </c>
      <c r="AC40">
        <v>59.128580999999997</v>
      </c>
      <c r="AD40" s="1">
        <v>619</v>
      </c>
      <c r="AE40">
        <v>8</v>
      </c>
      <c r="AF40">
        <v>1217</v>
      </c>
      <c r="AG40">
        <v>77</v>
      </c>
      <c r="AH40">
        <v>16.441193999999999</v>
      </c>
      <c r="AI40">
        <v>554.70000000000005</v>
      </c>
      <c r="AJ40">
        <v>0</v>
      </c>
      <c r="AK40">
        <v>23</v>
      </c>
      <c r="AL40">
        <v>7149</v>
      </c>
      <c r="AM40" t="s">
        <v>883</v>
      </c>
      <c r="AN40" t="s">
        <v>1379</v>
      </c>
      <c r="AO40">
        <v>2395.5659999999998</v>
      </c>
      <c r="AR40" t="s">
        <v>139</v>
      </c>
      <c r="AS40">
        <v>8</v>
      </c>
      <c r="AT40" t="s">
        <v>774</v>
      </c>
      <c r="AU40" t="s">
        <v>882</v>
      </c>
      <c r="AV40" t="s">
        <v>49</v>
      </c>
      <c r="AW40">
        <v>2</v>
      </c>
      <c r="BB40">
        <v>0.79798222934582486</v>
      </c>
      <c r="BC40" t="s">
        <v>73</v>
      </c>
      <c r="BF40" t="s">
        <v>139</v>
      </c>
      <c r="BG40" t="s">
        <v>258</v>
      </c>
      <c r="BH40" t="s">
        <v>882</v>
      </c>
      <c r="BI40">
        <v>7218</v>
      </c>
      <c r="BJ40">
        <v>2</v>
      </c>
      <c r="BK40" t="s">
        <v>774</v>
      </c>
      <c r="BL40" t="s">
        <v>753</v>
      </c>
      <c r="BM40">
        <v>0.79389721228467103</v>
      </c>
      <c r="BN40" t="s">
        <v>73</v>
      </c>
      <c r="BO40" t="s">
        <v>716</v>
      </c>
      <c r="BP40">
        <v>2552.4949999999999</v>
      </c>
    </row>
    <row r="41" spans="1:68" ht="16.5">
      <c r="A41" s="296" t="str">
        <f t="shared" si="18"/>
        <v>송도버스</v>
      </c>
      <c r="B41" s="126" t="str">
        <f t="shared" si="19"/>
        <v>김현식B</v>
      </c>
      <c r="C41" s="127" t="str">
        <f t="shared" si="20"/>
        <v>F</v>
      </c>
      <c r="D41" s="128">
        <f t="shared" si="21"/>
        <v>0.75062677632661201</v>
      </c>
      <c r="E41" s="129">
        <f t="shared" si="22"/>
        <v>8333</v>
      </c>
      <c r="F41" s="130" t="str">
        <f t="shared" si="23"/>
        <v>16-1</v>
      </c>
      <c r="G41" s="131" t="str">
        <f t="shared" si="24"/>
        <v>70바2294</v>
      </c>
      <c r="H41" s="132">
        <f t="shared" si="25"/>
        <v>11</v>
      </c>
      <c r="I41" s="133">
        <f t="shared" si="26"/>
        <v>1958.7119999999998</v>
      </c>
      <c r="J41" s="134">
        <f t="shared" si="27"/>
        <v>2.770321930902948E-2</v>
      </c>
      <c r="K41" s="134">
        <f t="shared" si="28"/>
        <v>0.39752291568590936</v>
      </c>
      <c r="L41" s="134">
        <f t="shared" si="29"/>
        <v>0.281817847646821</v>
      </c>
      <c r="M41" s="135">
        <f t="shared" si="30"/>
        <v>14.699</v>
      </c>
      <c r="N41" s="136">
        <f t="shared" si="31"/>
        <v>0.22166117316392508</v>
      </c>
      <c r="O41" s="136">
        <f t="shared" si="32"/>
        <v>4.3888912286457167</v>
      </c>
      <c r="P41" s="231">
        <f t="shared" si="33"/>
        <v>38</v>
      </c>
      <c r="Q41" s="232">
        <f t="shared" si="34"/>
        <v>5</v>
      </c>
      <c r="R41" s="232">
        <f t="shared" si="35"/>
        <v>99</v>
      </c>
      <c r="T41">
        <v>521</v>
      </c>
      <c r="U41">
        <v>8333</v>
      </c>
      <c r="V41" t="s">
        <v>884</v>
      </c>
      <c r="W41">
        <v>2255.6950000000002</v>
      </c>
      <c r="X41">
        <v>1276.3779999999999</v>
      </c>
      <c r="Y41">
        <v>1.7669999999999999</v>
      </c>
      <c r="Z41">
        <v>14.699</v>
      </c>
      <c r="AA41">
        <v>142.13081</v>
      </c>
      <c r="AB41">
        <v>3.937481</v>
      </c>
      <c r="AC41">
        <v>56.500253999999998</v>
      </c>
      <c r="AD41" s="1">
        <v>552</v>
      </c>
      <c r="AE41">
        <v>5</v>
      </c>
      <c r="AF41">
        <v>99</v>
      </c>
      <c r="AG41">
        <v>82</v>
      </c>
      <c r="AH41">
        <v>15.870556000000001</v>
      </c>
      <c r="AI41">
        <v>764.6</v>
      </c>
      <c r="AJ41">
        <v>22.2</v>
      </c>
      <c r="AK41">
        <v>38</v>
      </c>
      <c r="AL41">
        <v>22802</v>
      </c>
      <c r="AM41" t="s">
        <v>885</v>
      </c>
      <c r="AN41" t="s">
        <v>1380</v>
      </c>
      <c r="AO41">
        <v>313.15600000000001</v>
      </c>
      <c r="AR41" t="s">
        <v>139</v>
      </c>
      <c r="AS41">
        <v>45307</v>
      </c>
      <c r="AT41" t="s">
        <v>738</v>
      </c>
      <c r="AU41" t="s">
        <v>884</v>
      </c>
      <c r="AV41" t="s">
        <v>49</v>
      </c>
      <c r="AW41">
        <v>11</v>
      </c>
      <c r="BB41">
        <v>0.76723605928867933</v>
      </c>
      <c r="BC41" t="s">
        <v>73</v>
      </c>
      <c r="BF41" t="s">
        <v>139</v>
      </c>
      <c r="BG41" t="s">
        <v>257</v>
      </c>
      <c r="BH41" t="s">
        <v>884</v>
      </c>
      <c r="BI41">
        <v>8333</v>
      </c>
      <c r="BJ41">
        <v>11</v>
      </c>
      <c r="BK41" t="s">
        <v>738</v>
      </c>
      <c r="BL41" t="s">
        <v>747</v>
      </c>
      <c r="BM41">
        <v>0.75062677632661201</v>
      </c>
      <c r="BN41" t="s">
        <v>73</v>
      </c>
      <c r="BO41" t="s">
        <v>716</v>
      </c>
      <c r="BP41">
        <v>1958.7119999999998</v>
      </c>
    </row>
    <row r="42" spans="1:68" ht="16.5">
      <c r="A42" s="297" t="str">
        <f t="shared" si="18"/>
        <v>송도버스</v>
      </c>
      <c r="B42" s="110" t="str">
        <f t="shared" si="19"/>
        <v>김형규</v>
      </c>
      <c r="C42" s="111" t="str">
        <f t="shared" si="20"/>
        <v>F</v>
      </c>
      <c r="D42" s="112">
        <f t="shared" si="21"/>
        <v>0.75153233976239575</v>
      </c>
      <c r="E42" s="113">
        <f t="shared" si="22"/>
        <v>7145</v>
      </c>
      <c r="F42" s="114" t="str">
        <f t="shared" si="23"/>
        <v>16-1</v>
      </c>
      <c r="G42" s="115" t="str">
        <f t="shared" si="24"/>
        <v>70바2283</v>
      </c>
      <c r="H42" s="116">
        <f t="shared" si="25"/>
        <v>2</v>
      </c>
      <c r="I42" s="117">
        <f t="shared" si="26"/>
        <v>3074.6240000000003</v>
      </c>
      <c r="J42" s="118">
        <f t="shared" si="27"/>
        <v>1.1052208706600295E-2</v>
      </c>
      <c r="K42" s="118">
        <f t="shared" si="28"/>
        <v>0.32375449576795523</v>
      </c>
      <c r="L42" s="118">
        <f t="shared" si="29"/>
        <v>0.24165556503819652</v>
      </c>
      <c r="M42" s="119">
        <f t="shared" si="30"/>
        <v>11.755000000000001</v>
      </c>
      <c r="N42" s="120">
        <f t="shared" si="31"/>
        <v>0.13009720863429156</v>
      </c>
      <c r="O42" s="120">
        <f t="shared" si="32"/>
        <v>14.017974230344915</v>
      </c>
      <c r="P42" s="233">
        <f t="shared" si="33"/>
        <v>23</v>
      </c>
      <c r="Q42" s="234">
        <f t="shared" si="34"/>
        <v>4</v>
      </c>
      <c r="R42" s="234">
        <f t="shared" si="35"/>
        <v>431</v>
      </c>
      <c r="T42">
        <v>521</v>
      </c>
      <c r="U42">
        <v>7145</v>
      </c>
      <c r="V42" t="s">
        <v>886</v>
      </c>
      <c r="W42">
        <v>3074.6239999999998</v>
      </c>
      <c r="X42">
        <v>1640.289</v>
      </c>
      <c r="Y42">
        <v>1.8740000000000001</v>
      </c>
      <c r="Z42">
        <v>11.755000000000001</v>
      </c>
      <c r="AA42">
        <v>159.46830600000001</v>
      </c>
      <c r="AB42">
        <v>1.7624770000000001</v>
      </c>
      <c r="AC42">
        <v>51.628580999999997</v>
      </c>
      <c r="AD42" s="1">
        <v>743</v>
      </c>
      <c r="AE42">
        <v>4</v>
      </c>
      <c r="AF42">
        <v>431</v>
      </c>
      <c r="AG42">
        <v>76</v>
      </c>
      <c r="AH42">
        <v>19.280470000000001</v>
      </c>
      <c r="AI42">
        <v>416.9</v>
      </c>
      <c r="AJ42">
        <v>0</v>
      </c>
      <c r="AK42">
        <v>23</v>
      </c>
      <c r="AL42">
        <v>3248</v>
      </c>
      <c r="AM42" t="s">
        <v>887</v>
      </c>
      <c r="AN42" t="s">
        <v>1381</v>
      </c>
      <c r="AO42">
        <v>2952.0990000000002</v>
      </c>
      <c r="AR42" t="s">
        <v>139</v>
      </c>
      <c r="AS42">
        <v>45307</v>
      </c>
      <c r="AT42" t="s">
        <v>736</v>
      </c>
      <c r="AU42" t="s">
        <v>886</v>
      </c>
      <c r="AV42" t="s">
        <v>49</v>
      </c>
      <c r="AW42">
        <v>2</v>
      </c>
      <c r="BB42">
        <v>0.749815951931876</v>
      </c>
      <c r="BC42" t="s">
        <v>73</v>
      </c>
      <c r="BF42" t="s">
        <v>139</v>
      </c>
      <c r="BG42" t="s">
        <v>257</v>
      </c>
      <c r="BH42" t="s">
        <v>886</v>
      </c>
      <c r="BI42">
        <v>7145</v>
      </c>
      <c r="BJ42">
        <v>2</v>
      </c>
      <c r="BK42" t="s">
        <v>736</v>
      </c>
      <c r="BL42" t="s">
        <v>725</v>
      </c>
      <c r="BM42">
        <v>0.75153233976239575</v>
      </c>
      <c r="BN42" t="s">
        <v>73</v>
      </c>
      <c r="BO42" t="s">
        <v>716</v>
      </c>
      <c r="BP42">
        <v>3074.6240000000003</v>
      </c>
    </row>
    <row r="43" spans="1:68" ht="16.5">
      <c r="A43" s="296" t="str">
        <f t="shared" si="18"/>
        <v>송도버스</v>
      </c>
      <c r="B43" s="126" t="str">
        <f t="shared" si="19"/>
        <v>김형석</v>
      </c>
      <c r="C43" s="127" t="str">
        <f t="shared" si="20"/>
        <v>C</v>
      </c>
      <c r="D43" s="128">
        <f t="shared" si="21"/>
        <v>0.88485433270387159</v>
      </c>
      <c r="E43" s="129">
        <f t="shared" si="22"/>
        <v>7976</v>
      </c>
      <c r="F43" s="130" t="str">
        <f t="shared" si="23"/>
        <v>8</v>
      </c>
      <c r="G43" s="131" t="str">
        <f t="shared" si="24"/>
        <v>70바2235</v>
      </c>
      <c r="H43" s="132">
        <f t="shared" si="25"/>
        <v>2</v>
      </c>
      <c r="I43" s="133">
        <f t="shared" si="26"/>
        <v>2740.8980000000001</v>
      </c>
      <c r="J43" s="134">
        <f t="shared" si="27"/>
        <v>1.0101393680289849E-2</v>
      </c>
      <c r="K43" s="134">
        <f t="shared" si="28"/>
        <v>0.3551899552002713</v>
      </c>
      <c r="L43" s="134">
        <f t="shared" si="29"/>
        <v>0.23568917923979657</v>
      </c>
      <c r="M43" s="135">
        <f t="shared" si="30"/>
        <v>11.734</v>
      </c>
      <c r="N43" s="136">
        <f t="shared" si="31"/>
        <v>3.6484393071175944E-2</v>
      </c>
      <c r="O43" s="136">
        <f t="shared" si="32"/>
        <v>7.4793005795910679</v>
      </c>
      <c r="P43" s="231">
        <f t="shared" si="33"/>
        <v>15</v>
      </c>
      <c r="Q43" s="232">
        <f t="shared" si="34"/>
        <v>1</v>
      </c>
      <c r="R43" s="232">
        <f t="shared" si="35"/>
        <v>205</v>
      </c>
      <c r="T43">
        <v>521</v>
      </c>
      <c r="U43">
        <v>7976</v>
      </c>
      <c r="V43" t="s">
        <v>888</v>
      </c>
      <c r="W43">
        <v>2740.8980000000001</v>
      </c>
      <c r="X43">
        <v>1403.913</v>
      </c>
      <c r="Y43">
        <v>1.952</v>
      </c>
      <c r="Z43">
        <v>11.734</v>
      </c>
      <c r="AA43">
        <v>165.95412999999999</v>
      </c>
      <c r="AB43">
        <v>1.6763680000000001</v>
      </c>
      <c r="AC43">
        <v>58.945239999999998</v>
      </c>
      <c r="AD43" s="1">
        <v>646</v>
      </c>
      <c r="AE43">
        <v>1</v>
      </c>
      <c r="AF43">
        <v>205</v>
      </c>
      <c r="AG43">
        <v>77</v>
      </c>
      <c r="AH43">
        <v>16.515996999999999</v>
      </c>
      <c r="AI43">
        <v>264.39999999999998</v>
      </c>
      <c r="AJ43">
        <v>0</v>
      </c>
      <c r="AK43">
        <v>15</v>
      </c>
      <c r="AL43">
        <v>3429</v>
      </c>
      <c r="AM43" t="s">
        <v>889</v>
      </c>
      <c r="AN43" t="s">
        <v>1382</v>
      </c>
      <c r="AO43">
        <v>2605.835</v>
      </c>
      <c r="AR43" t="s">
        <v>139</v>
      </c>
      <c r="AS43">
        <v>8</v>
      </c>
      <c r="AT43" t="s">
        <v>759</v>
      </c>
      <c r="AU43" t="s">
        <v>888</v>
      </c>
      <c r="AV43" t="s">
        <v>49</v>
      </c>
      <c r="AW43">
        <v>2</v>
      </c>
      <c r="BB43">
        <v>0.88571821586316779</v>
      </c>
      <c r="BC43" t="s">
        <v>72</v>
      </c>
      <c r="BF43" t="s">
        <v>139</v>
      </c>
      <c r="BG43" t="s">
        <v>258</v>
      </c>
      <c r="BH43" t="s">
        <v>888</v>
      </c>
      <c r="BI43">
        <v>7976</v>
      </c>
      <c r="BJ43">
        <v>2</v>
      </c>
      <c r="BK43" t="s">
        <v>759</v>
      </c>
      <c r="BL43" t="s">
        <v>772</v>
      </c>
      <c r="BM43">
        <v>0.88485433270387159</v>
      </c>
      <c r="BN43" t="s">
        <v>72</v>
      </c>
      <c r="BO43" t="s">
        <v>677</v>
      </c>
      <c r="BP43">
        <v>2740.8980000000001</v>
      </c>
    </row>
    <row r="44" spans="1:68" ht="16.5">
      <c r="A44" s="297" t="str">
        <f t="shared" si="18"/>
        <v>송도버스</v>
      </c>
      <c r="B44" s="110" t="str">
        <f t="shared" si="19"/>
        <v>김환석</v>
      </c>
      <c r="C44" s="111" t="str">
        <f t="shared" si="20"/>
        <v>C</v>
      </c>
      <c r="D44" s="112">
        <f t="shared" si="21"/>
        <v>0.89636363636363625</v>
      </c>
      <c r="E44" s="113">
        <f t="shared" si="22"/>
        <v>7641</v>
      </c>
      <c r="F44" s="114" t="str">
        <f t="shared" si="23"/>
        <v>8</v>
      </c>
      <c r="G44" s="115" t="str">
        <f t="shared" si="24"/>
        <v>75아1107</v>
      </c>
      <c r="H44" s="116">
        <f t="shared" si="25"/>
        <v>1</v>
      </c>
      <c r="I44" s="117">
        <f t="shared" si="26"/>
        <v>2838.9340000000002</v>
      </c>
      <c r="J44" s="118">
        <f t="shared" si="27"/>
        <v>1.9044957862071651E-2</v>
      </c>
      <c r="K44" s="118">
        <f t="shared" si="28"/>
        <v>0.36467371008424954</v>
      </c>
      <c r="L44" s="118">
        <f t="shared" si="29"/>
        <v>7.1153468167981362E-2</v>
      </c>
      <c r="M44" s="119">
        <f t="shared" si="30"/>
        <v>12.862</v>
      </c>
      <c r="N44" s="120">
        <f t="shared" si="31"/>
        <v>0</v>
      </c>
      <c r="O44" s="120">
        <f t="shared" si="32"/>
        <v>14.076483846888074</v>
      </c>
      <c r="P44" s="233">
        <f t="shared" si="33"/>
        <v>42</v>
      </c>
      <c r="Q44" s="234">
        <f t="shared" si="34"/>
        <v>0</v>
      </c>
      <c r="R44" s="234">
        <f t="shared" si="35"/>
        <v>406</v>
      </c>
      <c r="T44">
        <v>521</v>
      </c>
      <c r="U44">
        <v>7641</v>
      </c>
      <c r="V44" t="s">
        <v>890</v>
      </c>
      <c r="W44">
        <v>2884.2429999999999</v>
      </c>
      <c r="X44">
        <v>1458.876</v>
      </c>
      <c r="Y44">
        <v>1.9770000000000001</v>
      </c>
      <c r="Z44">
        <v>12.862</v>
      </c>
      <c r="AA44">
        <v>182.024136</v>
      </c>
      <c r="AB44">
        <v>3.4666419999999998</v>
      </c>
      <c r="AC44">
        <v>66.379417000000004</v>
      </c>
      <c r="AD44" s="1">
        <v>202</v>
      </c>
      <c r="AE44">
        <v>0</v>
      </c>
      <c r="AF44">
        <v>406</v>
      </c>
      <c r="AG44">
        <v>79</v>
      </c>
      <c r="AH44">
        <v>15.845387000000001</v>
      </c>
      <c r="AI44">
        <v>749.4</v>
      </c>
      <c r="AJ44">
        <v>0</v>
      </c>
      <c r="AK44">
        <v>42</v>
      </c>
      <c r="AL44">
        <v>10186</v>
      </c>
      <c r="AM44" t="s">
        <v>891</v>
      </c>
      <c r="AN44" t="s">
        <v>1383</v>
      </c>
      <c r="AO44">
        <v>2838.9340000000002</v>
      </c>
      <c r="AR44" t="s">
        <v>139</v>
      </c>
      <c r="AS44">
        <v>8</v>
      </c>
      <c r="AT44" t="s">
        <v>810</v>
      </c>
      <c r="AU44" t="s">
        <v>890</v>
      </c>
      <c r="AV44" t="s">
        <v>49</v>
      </c>
      <c r="AW44">
        <v>1</v>
      </c>
      <c r="BB44">
        <v>0.89818181818181808</v>
      </c>
      <c r="BC44" t="s">
        <v>72</v>
      </c>
      <c r="BF44" t="s">
        <v>139</v>
      </c>
      <c r="BG44" t="s">
        <v>258</v>
      </c>
      <c r="BH44" t="s">
        <v>890</v>
      </c>
      <c r="BI44">
        <v>7641</v>
      </c>
      <c r="BJ44">
        <v>1</v>
      </c>
      <c r="BK44" t="s">
        <v>810</v>
      </c>
      <c r="BL44" t="s">
        <v>674</v>
      </c>
      <c r="BM44">
        <v>0.89636363636363625</v>
      </c>
      <c r="BN44" t="s">
        <v>72</v>
      </c>
      <c r="BO44" t="s">
        <v>677</v>
      </c>
      <c r="BP44">
        <v>2838.9340000000002</v>
      </c>
    </row>
    <row r="45" spans="1:68" ht="16.5">
      <c r="A45" s="296" t="str">
        <f t="shared" si="18"/>
        <v>송도버스</v>
      </c>
      <c r="B45" s="126" t="str">
        <f t="shared" si="19"/>
        <v>김희수</v>
      </c>
      <c r="C45" s="127" t="str">
        <f t="shared" si="20"/>
        <v>F</v>
      </c>
      <c r="D45" s="128">
        <f t="shared" si="21"/>
        <v>0.77471522114080216</v>
      </c>
      <c r="E45" s="129">
        <f t="shared" si="22"/>
        <v>8943</v>
      </c>
      <c r="F45" s="130" t="str">
        <f t="shared" si="23"/>
        <v>8</v>
      </c>
      <c r="G45" s="131" t="str">
        <f t="shared" si="24"/>
        <v>70바2293</v>
      </c>
      <c r="H45" s="132">
        <f t="shared" si="25"/>
        <v>1</v>
      </c>
      <c r="I45" s="133">
        <f t="shared" si="26"/>
        <v>1948.414</v>
      </c>
      <c r="J45" s="134">
        <f t="shared" si="27"/>
        <v>1.7901791783724197E-2</v>
      </c>
      <c r="K45" s="134">
        <f t="shared" si="28"/>
        <v>0.37696536558001897</v>
      </c>
      <c r="L45" s="134">
        <f t="shared" si="29"/>
        <v>0.27817496692181437</v>
      </c>
      <c r="M45" s="135">
        <f t="shared" si="30"/>
        <v>16.812999999999999</v>
      </c>
      <c r="N45" s="136">
        <f t="shared" si="31"/>
        <v>1.567160158870861</v>
      </c>
      <c r="O45" s="136">
        <f t="shared" si="32"/>
        <v>38.199528872477238</v>
      </c>
      <c r="P45" s="231">
        <f t="shared" si="33"/>
        <v>20</v>
      </c>
      <c r="Q45" s="232">
        <f t="shared" si="34"/>
        <v>32</v>
      </c>
      <c r="R45" s="232">
        <f t="shared" si="35"/>
        <v>780</v>
      </c>
      <c r="T45">
        <v>521</v>
      </c>
      <c r="U45">
        <v>8943</v>
      </c>
      <c r="V45" t="s">
        <v>892</v>
      </c>
      <c r="W45">
        <v>2041.91</v>
      </c>
      <c r="X45">
        <v>1161.5530000000001</v>
      </c>
      <c r="Y45">
        <v>1.758</v>
      </c>
      <c r="Z45">
        <v>16.812999999999999</v>
      </c>
      <c r="AA45">
        <v>120.657196</v>
      </c>
      <c r="AB45">
        <v>2.15998</v>
      </c>
      <c r="AC45">
        <v>45.483584</v>
      </c>
      <c r="AD45" s="1">
        <v>542</v>
      </c>
      <c r="AE45">
        <v>32</v>
      </c>
      <c r="AF45">
        <v>780</v>
      </c>
      <c r="AG45">
        <v>88</v>
      </c>
      <c r="AH45">
        <v>16.923234000000001</v>
      </c>
      <c r="AI45">
        <v>606.29999999999995</v>
      </c>
      <c r="AJ45">
        <v>1.4</v>
      </c>
      <c r="AK45">
        <v>20</v>
      </c>
      <c r="AL45">
        <v>9576</v>
      </c>
      <c r="AM45" t="s">
        <v>893</v>
      </c>
      <c r="AN45" t="s">
        <v>1384</v>
      </c>
      <c r="AO45">
        <v>1948.414</v>
      </c>
      <c r="AR45" t="s">
        <v>139</v>
      </c>
      <c r="AS45">
        <v>8</v>
      </c>
      <c r="AT45" t="s">
        <v>794</v>
      </c>
      <c r="AU45" t="s">
        <v>892</v>
      </c>
      <c r="AV45" t="s">
        <v>49</v>
      </c>
      <c r="AW45">
        <v>1</v>
      </c>
      <c r="BB45">
        <v>0.82904761904761903</v>
      </c>
      <c r="BC45" t="s">
        <v>70</v>
      </c>
      <c r="BF45" t="s">
        <v>139</v>
      </c>
      <c r="BG45" t="s">
        <v>258</v>
      </c>
      <c r="BH45" t="s">
        <v>892</v>
      </c>
      <c r="BI45">
        <v>8943</v>
      </c>
      <c r="BJ45">
        <v>1</v>
      </c>
      <c r="BK45" t="s">
        <v>794</v>
      </c>
      <c r="BL45" t="s">
        <v>674</v>
      </c>
      <c r="BM45">
        <v>0.77471522114080216</v>
      </c>
      <c r="BN45" t="s">
        <v>73</v>
      </c>
      <c r="BO45" t="s">
        <v>679</v>
      </c>
      <c r="BP45">
        <v>1948.414</v>
      </c>
    </row>
    <row r="46" spans="1:68" ht="16.5">
      <c r="A46" s="297" t="str">
        <f t="shared" si="18"/>
        <v>송도버스</v>
      </c>
      <c r="B46" s="110" t="str">
        <f t="shared" si="19"/>
        <v>나경구</v>
      </c>
      <c r="C46" s="111" t="str">
        <f t="shared" si="20"/>
        <v>C</v>
      </c>
      <c r="D46" s="112">
        <f t="shared" si="21"/>
        <v>0.85678539837470447</v>
      </c>
      <c r="E46" s="113">
        <f t="shared" si="22"/>
        <v>3121</v>
      </c>
      <c r="F46" s="114" t="str">
        <f t="shared" si="23"/>
        <v>16-1</v>
      </c>
      <c r="G46" s="115" t="str">
        <f t="shared" si="24"/>
        <v>70바2236</v>
      </c>
      <c r="H46" s="116">
        <f t="shared" si="25"/>
        <v>2</v>
      </c>
      <c r="I46" s="117">
        <f t="shared" si="26"/>
        <v>3203.0370000000003</v>
      </c>
      <c r="J46" s="118">
        <f t="shared" si="27"/>
        <v>2.0561159406377759E-3</v>
      </c>
      <c r="K46" s="118">
        <f t="shared" si="28"/>
        <v>0.326259338946359</v>
      </c>
      <c r="L46" s="118">
        <f t="shared" si="29"/>
        <v>0.17452186783980328</v>
      </c>
      <c r="M46" s="119">
        <f t="shared" si="30"/>
        <v>8.4410000000000007</v>
      </c>
      <c r="N46" s="120">
        <f t="shared" si="31"/>
        <v>0</v>
      </c>
      <c r="O46" s="120">
        <f t="shared" si="32"/>
        <v>8.5543813574429528</v>
      </c>
      <c r="P46" s="233">
        <f t="shared" si="33"/>
        <v>5</v>
      </c>
      <c r="Q46" s="234">
        <f t="shared" si="34"/>
        <v>0</v>
      </c>
      <c r="R46" s="234">
        <f t="shared" si="35"/>
        <v>274</v>
      </c>
      <c r="T46">
        <v>521</v>
      </c>
      <c r="U46">
        <v>3121</v>
      </c>
      <c r="V46" t="s">
        <v>894</v>
      </c>
      <c r="W46">
        <v>3203.0369999999998</v>
      </c>
      <c r="X46">
        <v>1494.07</v>
      </c>
      <c r="Y46">
        <v>2.1440000000000001</v>
      </c>
      <c r="Z46">
        <v>8.4410000000000007</v>
      </c>
      <c r="AA46">
        <v>170.344966</v>
      </c>
      <c r="AB46">
        <v>0.35024899999999998</v>
      </c>
      <c r="AC46">
        <v>55.576636000000001</v>
      </c>
      <c r="AD46" s="1">
        <v>559</v>
      </c>
      <c r="AE46">
        <v>0</v>
      </c>
      <c r="AF46">
        <v>274</v>
      </c>
      <c r="AG46">
        <v>67</v>
      </c>
      <c r="AH46">
        <v>18.803238</v>
      </c>
      <c r="AI46">
        <v>422.9</v>
      </c>
      <c r="AJ46">
        <v>0</v>
      </c>
      <c r="AK46">
        <v>5</v>
      </c>
      <c r="AL46">
        <v>326</v>
      </c>
      <c r="AM46" t="s">
        <v>895</v>
      </c>
      <c r="AN46" t="s">
        <v>1385</v>
      </c>
      <c r="AO46">
        <v>3032.9470000000001</v>
      </c>
      <c r="AR46" t="s">
        <v>139</v>
      </c>
      <c r="AS46">
        <v>45307</v>
      </c>
      <c r="AT46" t="s">
        <v>729</v>
      </c>
      <c r="AU46" t="s">
        <v>894</v>
      </c>
      <c r="AV46" t="s">
        <v>49</v>
      </c>
      <c r="AW46">
        <v>2</v>
      </c>
      <c r="BB46">
        <v>0.8583220022007122</v>
      </c>
      <c r="BC46" t="s">
        <v>72</v>
      </c>
      <c r="BF46" t="s">
        <v>139</v>
      </c>
      <c r="BG46" t="s">
        <v>257</v>
      </c>
      <c r="BH46" t="s">
        <v>894</v>
      </c>
      <c r="BI46">
        <v>3121</v>
      </c>
      <c r="BJ46">
        <v>2</v>
      </c>
      <c r="BK46" t="s">
        <v>729</v>
      </c>
      <c r="BL46" t="s">
        <v>742</v>
      </c>
      <c r="BM46">
        <v>0.85678539837470447</v>
      </c>
      <c r="BN46" t="s">
        <v>72</v>
      </c>
      <c r="BO46" t="s">
        <v>677</v>
      </c>
      <c r="BP46">
        <v>3203.0370000000003</v>
      </c>
    </row>
    <row r="47" spans="1:68" ht="16.5">
      <c r="A47" s="296" t="str">
        <f t="shared" si="18"/>
        <v>송도버스</v>
      </c>
      <c r="B47" s="126" t="str">
        <f t="shared" si="19"/>
        <v>남기경</v>
      </c>
      <c r="C47" s="127" t="str">
        <f t="shared" si="20"/>
        <v>A</v>
      </c>
      <c r="D47" s="128">
        <f t="shared" si="21"/>
        <v>0.9529303240761211</v>
      </c>
      <c r="E47" s="129">
        <f t="shared" si="22"/>
        <v>3575</v>
      </c>
      <c r="F47" s="130" t="str">
        <f t="shared" si="23"/>
        <v>16-1</v>
      </c>
      <c r="G47" s="131" t="str">
        <f t="shared" si="24"/>
        <v>70바2279</v>
      </c>
      <c r="H47" s="132">
        <f t="shared" si="25"/>
        <v>3</v>
      </c>
      <c r="I47" s="133">
        <f t="shared" si="26"/>
        <v>2969.549</v>
      </c>
      <c r="J47" s="134">
        <f t="shared" si="27"/>
        <v>2.6419843263062884E-3</v>
      </c>
      <c r="K47" s="134">
        <f t="shared" si="28"/>
        <v>0.35387799231277878</v>
      </c>
      <c r="L47" s="134">
        <f t="shared" si="29"/>
        <v>0.27613620788880738</v>
      </c>
      <c r="M47" s="135">
        <f t="shared" si="30"/>
        <v>12.147</v>
      </c>
      <c r="N47" s="136">
        <f t="shared" si="31"/>
        <v>6.6387947931932437E-2</v>
      </c>
      <c r="O47" s="136">
        <f t="shared" si="32"/>
        <v>8.8295970749470154</v>
      </c>
      <c r="P47" s="231">
        <f t="shared" si="33"/>
        <v>2</v>
      </c>
      <c r="Q47" s="232">
        <f t="shared" si="34"/>
        <v>2</v>
      </c>
      <c r="R47" s="232">
        <f t="shared" si="35"/>
        <v>266</v>
      </c>
      <c r="T47">
        <v>521</v>
      </c>
      <c r="U47">
        <v>3575</v>
      </c>
      <c r="V47" t="s">
        <v>896</v>
      </c>
      <c r="W47">
        <v>3012.5949999999998</v>
      </c>
      <c r="X47">
        <v>1164.8409999999999</v>
      </c>
      <c r="Y47">
        <v>2.5859999999999999</v>
      </c>
      <c r="Z47">
        <v>12.147</v>
      </c>
      <c r="AA47">
        <v>155.38775000000001</v>
      </c>
      <c r="AB47">
        <v>0.41053200000000001</v>
      </c>
      <c r="AC47">
        <v>54.988304999999997</v>
      </c>
      <c r="AD47" s="1">
        <v>820</v>
      </c>
      <c r="AE47">
        <v>2</v>
      </c>
      <c r="AF47">
        <v>266</v>
      </c>
      <c r="AG47">
        <v>71</v>
      </c>
      <c r="AH47">
        <v>19.387595999999998</v>
      </c>
      <c r="AI47">
        <v>401.7</v>
      </c>
      <c r="AJ47">
        <v>0</v>
      </c>
      <c r="AK47">
        <v>2</v>
      </c>
      <c r="AL47">
        <v>354</v>
      </c>
      <c r="AM47" t="s">
        <v>897</v>
      </c>
      <c r="AN47" t="s">
        <v>1386</v>
      </c>
      <c r="AO47">
        <v>2673.8449999999998</v>
      </c>
      <c r="AR47" t="s">
        <v>139</v>
      </c>
      <c r="AS47">
        <v>45307</v>
      </c>
      <c r="AT47" t="s">
        <v>733</v>
      </c>
      <c r="AU47" t="s">
        <v>896</v>
      </c>
      <c r="AV47" t="s">
        <v>49</v>
      </c>
      <c r="AW47">
        <v>3</v>
      </c>
      <c r="BB47">
        <v>0.95269309745948771</v>
      </c>
      <c r="BC47" t="s">
        <v>69</v>
      </c>
      <c r="BF47" t="s">
        <v>139</v>
      </c>
      <c r="BG47" t="s">
        <v>257</v>
      </c>
      <c r="BH47" t="s">
        <v>896</v>
      </c>
      <c r="BI47">
        <v>3575</v>
      </c>
      <c r="BJ47">
        <v>3</v>
      </c>
      <c r="BK47" t="s">
        <v>733</v>
      </c>
      <c r="BL47" t="s">
        <v>724</v>
      </c>
      <c r="BM47">
        <v>0.9529303240761211</v>
      </c>
      <c r="BN47" t="s">
        <v>69</v>
      </c>
      <c r="BO47" t="s">
        <v>678</v>
      </c>
      <c r="BP47">
        <v>2969.549</v>
      </c>
    </row>
    <row r="48" spans="1:68" ht="16.5">
      <c r="A48" s="297" t="str">
        <f t="shared" si="18"/>
        <v>송도버스</v>
      </c>
      <c r="B48" s="110" t="str">
        <f t="shared" si="19"/>
        <v>노진환</v>
      </c>
      <c r="C48" s="111" t="str">
        <f t="shared" si="20"/>
        <v>B</v>
      </c>
      <c r="D48" s="112">
        <f t="shared" si="21"/>
        <v>0.93227272727272725</v>
      </c>
      <c r="E48" s="113">
        <f t="shared" si="22"/>
        <v>3074</v>
      </c>
      <c r="F48" s="114" t="str">
        <f t="shared" si="23"/>
        <v>8</v>
      </c>
      <c r="G48" s="115" t="str">
        <f t="shared" si="24"/>
        <v>70바2238</v>
      </c>
      <c r="H48" s="116">
        <f t="shared" si="25"/>
        <v>1</v>
      </c>
      <c r="I48" s="117">
        <f t="shared" si="26"/>
        <v>2542.65</v>
      </c>
      <c r="J48" s="118">
        <f t="shared" si="27"/>
        <v>5.3950603331767493E-3</v>
      </c>
      <c r="K48" s="118">
        <f t="shared" si="28"/>
        <v>0.35577979264316101</v>
      </c>
      <c r="L48" s="118">
        <f t="shared" si="29"/>
        <v>0.22299569346941184</v>
      </c>
      <c r="M48" s="119">
        <f t="shared" si="30"/>
        <v>11.282999999999999</v>
      </c>
      <c r="N48" s="120">
        <f t="shared" si="31"/>
        <v>0.1179871394018052</v>
      </c>
      <c r="O48" s="120">
        <f t="shared" si="32"/>
        <v>18.091361374943464</v>
      </c>
      <c r="P48" s="233">
        <f t="shared" si="33"/>
        <v>12</v>
      </c>
      <c r="Q48" s="234">
        <f t="shared" si="34"/>
        <v>3</v>
      </c>
      <c r="R48" s="234">
        <f t="shared" si="35"/>
        <v>460</v>
      </c>
      <c r="T48">
        <v>521</v>
      </c>
      <c r="U48">
        <v>3074</v>
      </c>
      <c r="V48" t="s">
        <v>898</v>
      </c>
      <c r="W48">
        <v>2542.65</v>
      </c>
      <c r="X48">
        <v>1233.47</v>
      </c>
      <c r="Y48">
        <v>2.0609999999999999</v>
      </c>
      <c r="Z48">
        <v>11.282999999999999</v>
      </c>
      <c r="AA48">
        <v>152.089124</v>
      </c>
      <c r="AB48">
        <v>0.82052999999999998</v>
      </c>
      <c r="AC48">
        <v>54.110236999999998</v>
      </c>
      <c r="AD48" s="1">
        <v>567</v>
      </c>
      <c r="AE48">
        <v>3</v>
      </c>
      <c r="AF48">
        <v>460</v>
      </c>
      <c r="AG48">
        <v>89</v>
      </c>
      <c r="AH48">
        <v>16.718157000000001</v>
      </c>
      <c r="AI48">
        <v>590.29999999999995</v>
      </c>
      <c r="AJ48">
        <v>48</v>
      </c>
      <c r="AK48">
        <v>12</v>
      </c>
      <c r="AL48">
        <v>1581</v>
      </c>
      <c r="AM48" t="s">
        <v>899</v>
      </c>
      <c r="AN48" t="s">
        <v>1387</v>
      </c>
      <c r="AO48">
        <v>2542.65</v>
      </c>
      <c r="AR48" t="s">
        <v>139</v>
      </c>
      <c r="AS48">
        <v>8</v>
      </c>
      <c r="AT48" t="s">
        <v>761</v>
      </c>
      <c r="AU48" t="s">
        <v>898</v>
      </c>
      <c r="AV48" t="s">
        <v>49</v>
      </c>
      <c r="AW48">
        <v>1</v>
      </c>
      <c r="BB48">
        <v>0.93681818181818177</v>
      </c>
      <c r="BC48" t="s">
        <v>71</v>
      </c>
      <c r="BF48" t="s">
        <v>139</v>
      </c>
      <c r="BG48" t="s">
        <v>258</v>
      </c>
      <c r="BH48" t="s">
        <v>898</v>
      </c>
      <c r="BI48">
        <v>3074</v>
      </c>
      <c r="BJ48">
        <v>1</v>
      </c>
      <c r="BK48" t="s">
        <v>761</v>
      </c>
      <c r="BL48" t="s">
        <v>674</v>
      </c>
      <c r="BM48">
        <v>0.93227272727272725</v>
      </c>
      <c r="BN48" t="s">
        <v>71</v>
      </c>
      <c r="BO48" t="s">
        <v>675</v>
      </c>
      <c r="BP48">
        <v>2542.65</v>
      </c>
    </row>
    <row r="49" spans="1:68" ht="16.5">
      <c r="A49" s="296" t="str">
        <f t="shared" si="18"/>
        <v>송도버스</v>
      </c>
      <c r="B49" s="126" t="str">
        <f t="shared" si="19"/>
        <v>박규준</v>
      </c>
      <c r="C49" s="127" t="str">
        <f t="shared" si="20"/>
        <v>D</v>
      </c>
      <c r="D49" s="128">
        <f t="shared" si="21"/>
        <v>0.80718586409670379</v>
      </c>
      <c r="E49" s="129">
        <f t="shared" si="22"/>
        <v>3069</v>
      </c>
      <c r="F49" s="130" t="str">
        <f t="shared" si="23"/>
        <v>8</v>
      </c>
      <c r="G49" s="131" t="str">
        <f t="shared" si="24"/>
        <v>70바2247</v>
      </c>
      <c r="H49" s="132">
        <f t="shared" si="25"/>
        <v>3</v>
      </c>
      <c r="I49" s="133">
        <f t="shared" si="26"/>
        <v>2040.0790000000002</v>
      </c>
      <c r="J49" s="134">
        <f t="shared" si="27"/>
        <v>7.9894621140830912E-3</v>
      </c>
      <c r="K49" s="134">
        <f t="shared" si="28"/>
        <v>0.33792855144656614</v>
      </c>
      <c r="L49" s="134">
        <f t="shared" si="29"/>
        <v>0.23283412063944581</v>
      </c>
      <c r="M49" s="135">
        <f t="shared" si="30"/>
        <v>12.284000000000001</v>
      </c>
      <c r="N49" s="136">
        <f t="shared" si="31"/>
        <v>0</v>
      </c>
      <c r="O49" s="136">
        <f t="shared" si="32"/>
        <v>1.9399823596952874</v>
      </c>
      <c r="P49" s="231">
        <f t="shared" si="33"/>
        <v>8</v>
      </c>
      <c r="Q49" s="232">
        <f t="shared" si="34"/>
        <v>0</v>
      </c>
      <c r="R49" s="232">
        <f t="shared" si="35"/>
        <v>43</v>
      </c>
      <c r="T49">
        <v>521</v>
      </c>
      <c r="U49">
        <v>3069</v>
      </c>
      <c r="V49" t="s">
        <v>900</v>
      </c>
      <c r="W49">
        <v>2216.5149999999999</v>
      </c>
      <c r="X49">
        <v>1203.3150000000001</v>
      </c>
      <c r="Y49">
        <v>1.8420000000000001</v>
      </c>
      <c r="Z49">
        <v>12.284000000000001</v>
      </c>
      <c r="AA49">
        <v>136.91247100000001</v>
      </c>
      <c r="AB49">
        <v>1.0938570000000001</v>
      </c>
      <c r="AC49">
        <v>46.266632999999999</v>
      </c>
      <c r="AD49" s="1">
        <v>475</v>
      </c>
      <c r="AE49">
        <v>0</v>
      </c>
      <c r="AF49">
        <v>43</v>
      </c>
      <c r="AG49">
        <v>63</v>
      </c>
      <c r="AH49">
        <v>16.189284000000001</v>
      </c>
      <c r="AI49">
        <v>24.9</v>
      </c>
      <c r="AJ49">
        <v>0</v>
      </c>
      <c r="AK49">
        <v>8</v>
      </c>
      <c r="AL49">
        <v>585</v>
      </c>
      <c r="AM49" t="s">
        <v>901</v>
      </c>
      <c r="AN49" t="s">
        <v>1388</v>
      </c>
      <c r="AO49">
        <v>1592.5840000000001</v>
      </c>
      <c r="AR49" t="s">
        <v>139</v>
      </c>
      <c r="AS49">
        <v>8</v>
      </c>
      <c r="AT49" t="s">
        <v>770</v>
      </c>
      <c r="AU49" t="s">
        <v>900</v>
      </c>
      <c r="AV49" t="s">
        <v>49</v>
      </c>
      <c r="AW49">
        <v>3</v>
      </c>
      <c r="BB49">
        <v>0.84229200356452905</v>
      </c>
      <c r="BC49" t="s">
        <v>70</v>
      </c>
      <c r="BF49" t="s">
        <v>139</v>
      </c>
      <c r="BG49" t="s">
        <v>258</v>
      </c>
      <c r="BH49" t="s">
        <v>900</v>
      </c>
      <c r="BI49">
        <v>3069</v>
      </c>
      <c r="BJ49">
        <v>3</v>
      </c>
      <c r="BK49" t="s">
        <v>770</v>
      </c>
      <c r="BL49" t="s">
        <v>804</v>
      </c>
      <c r="BM49">
        <v>0.80718586409670379</v>
      </c>
      <c r="BN49" t="s">
        <v>70</v>
      </c>
      <c r="BO49" t="s">
        <v>679</v>
      </c>
      <c r="BP49">
        <v>2040.0790000000002</v>
      </c>
    </row>
    <row r="50" spans="1:68" ht="16.5">
      <c r="A50" s="297" t="str">
        <f t="shared" si="18"/>
        <v>송도버스</v>
      </c>
      <c r="B50" s="110" t="str">
        <f t="shared" si="19"/>
        <v>박달수</v>
      </c>
      <c r="C50" s="111" t="str">
        <f t="shared" si="20"/>
        <v>F</v>
      </c>
      <c r="D50" s="112">
        <f t="shared" si="21"/>
        <v>0.75447013745299385</v>
      </c>
      <c r="E50" s="113">
        <f t="shared" si="22"/>
        <v>4695</v>
      </c>
      <c r="F50" s="114" t="str">
        <f t="shared" si="23"/>
        <v>8</v>
      </c>
      <c r="G50" s="115" t="str">
        <f t="shared" si="24"/>
        <v>70바2282</v>
      </c>
      <c r="H50" s="116">
        <f t="shared" si="25"/>
        <v>2</v>
      </c>
      <c r="I50" s="117">
        <f t="shared" si="26"/>
        <v>2665.2220000000002</v>
      </c>
      <c r="J50" s="118">
        <f t="shared" si="27"/>
        <v>3.3133460951345318E-2</v>
      </c>
      <c r="K50" s="118">
        <f t="shared" si="28"/>
        <v>0.38038222807994837</v>
      </c>
      <c r="L50" s="118">
        <f t="shared" si="29"/>
        <v>0.28515448244086233</v>
      </c>
      <c r="M50" s="119">
        <f t="shared" si="30"/>
        <v>12.946999999999999</v>
      </c>
      <c r="N50" s="120">
        <f t="shared" si="31"/>
        <v>0.97552849256084473</v>
      </c>
      <c r="O50" s="120">
        <f t="shared" si="32"/>
        <v>13.807480202399649</v>
      </c>
      <c r="P50" s="233">
        <f t="shared" si="33"/>
        <v>52</v>
      </c>
      <c r="Q50" s="234">
        <f t="shared" si="34"/>
        <v>26</v>
      </c>
      <c r="R50" s="234">
        <f t="shared" si="35"/>
        <v>368</v>
      </c>
      <c r="T50">
        <v>521</v>
      </c>
      <c r="U50">
        <v>4695</v>
      </c>
      <c r="V50" t="s">
        <v>902</v>
      </c>
      <c r="W50">
        <v>2665.2220000000002</v>
      </c>
      <c r="X50">
        <v>1580.8510000000001</v>
      </c>
      <c r="Y50">
        <v>1.6859999999999999</v>
      </c>
      <c r="Z50">
        <v>12.946999999999999</v>
      </c>
      <c r="AA50">
        <v>171.226091</v>
      </c>
      <c r="AB50">
        <v>5.6733130000000003</v>
      </c>
      <c r="AC50">
        <v>65.131361999999996</v>
      </c>
      <c r="AD50" s="1">
        <v>760</v>
      </c>
      <c r="AE50">
        <v>26</v>
      </c>
      <c r="AF50">
        <v>368</v>
      </c>
      <c r="AG50">
        <v>79</v>
      </c>
      <c r="AH50">
        <v>15.565512999999999</v>
      </c>
      <c r="AI50">
        <v>293.2</v>
      </c>
      <c r="AJ50">
        <v>0</v>
      </c>
      <c r="AK50">
        <v>52</v>
      </c>
      <c r="AL50">
        <v>20008</v>
      </c>
      <c r="AM50" t="s">
        <v>903</v>
      </c>
      <c r="AN50" t="s">
        <v>1389</v>
      </c>
      <c r="AO50">
        <v>2548.7420000000002</v>
      </c>
      <c r="AR50" t="s">
        <v>139</v>
      </c>
      <c r="AS50">
        <v>8</v>
      </c>
      <c r="AT50" t="s">
        <v>786</v>
      </c>
      <c r="AU50" t="s">
        <v>902</v>
      </c>
      <c r="AV50" t="s">
        <v>49</v>
      </c>
      <c r="AW50">
        <v>2</v>
      </c>
      <c r="BB50">
        <v>0.76651077573548188</v>
      </c>
      <c r="BC50" t="s">
        <v>73</v>
      </c>
      <c r="BF50" t="s">
        <v>139</v>
      </c>
      <c r="BG50" t="s">
        <v>258</v>
      </c>
      <c r="BH50" t="s">
        <v>902</v>
      </c>
      <c r="BI50">
        <v>4695</v>
      </c>
      <c r="BJ50">
        <v>2</v>
      </c>
      <c r="BK50" t="s">
        <v>786</v>
      </c>
      <c r="BL50" t="s">
        <v>759</v>
      </c>
      <c r="BM50">
        <v>0.75447013745299385</v>
      </c>
      <c r="BN50" t="s">
        <v>73</v>
      </c>
      <c r="BO50" t="s">
        <v>716</v>
      </c>
      <c r="BP50">
        <v>2665.2220000000002</v>
      </c>
    </row>
    <row r="51" spans="1:68" ht="16.5">
      <c r="A51" s="296" t="str">
        <f t="shared" si="18"/>
        <v>송도버스</v>
      </c>
      <c r="B51" s="126" t="str">
        <f t="shared" si="19"/>
        <v>박명식</v>
      </c>
      <c r="C51" s="127" t="str">
        <f t="shared" si="20"/>
        <v>B</v>
      </c>
      <c r="D51" s="128">
        <f t="shared" si="21"/>
        <v>0.92789274798980648</v>
      </c>
      <c r="E51" s="129">
        <f t="shared" si="22"/>
        <v>2533</v>
      </c>
      <c r="F51" s="130" t="str">
        <f t="shared" si="23"/>
        <v>16-1</v>
      </c>
      <c r="G51" s="131" t="str">
        <f t="shared" si="24"/>
        <v>70바2225</v>
      </c>
      <c r="H51" s="132">
        <f t="shared" si="25"/>
        <v>2</v>
      </c>
      <c r="I51" s="133">
        <f t="shared" si="26"/>
        <v>3014.3739999999998</v>
      </c>
      <c r="J51" s="134">
        <f t="shared" si="27"/>
        <v>9.8164937075446192E-3</v>
      </c>
      <c r="K51" s="134">
        <f t="shared" si="28"/>
        <v>0.33282788778200872</v>
      </c>
      <c r="L51" s="134">
        <f t="shared" si="29"/>
        <v>0.16753063820216071</v>
      </c>
      <c r="M51" s="135">
        <f t="shared" si="30"/>
        <v>11.526999999999999</v>
      </c>
      <c r="N51" s="136">
        <f t="shared" si="31"/>
        <v>0</v>
      </c>
      <c r="O51" s="136">
        <f t="shared" si="32"/>
        <v>6.9334462147032854</v>
      </c>
      <c r="P51" s="231">
        <f t="shared" si="33"/>
        <v>20</v>
      </c>
      <c r="Q51" s="232">
        <f t="shared" si="34"/>
        <v>0</v>
      </c>
      <c r="R51" s="232">
        <f t="shared" si="35"/>
        <v>209</v>
      </c>
      <c r="T51">
        <v>521</v>
      </c>
      <c r="U51">
        <v>2533</v>
      </c>
      <c r="V51" t="s">
        <v>904</v>
      </c>
      <c r="W51">
        <v>3014.3739999999998</v>
      </c>
      <c r="X51">
        <v>1201.355</v>
      </c>
      <c r="Y51">
        <v>2.5089999999999999</v>
      </c>
      <c r="Z51">
        <v>11.526999999999999</v>
      </c>
      <c r="AA51">
        <v>156.84775500000001</v>
      </c>
      <c r="AB51">
        <v>1.539695</v>
      </c>
      <c r="AC51">
        <v>52.203307000000002</v>
      </c>
      <c r="AD51" s="1">
        <v>505</v>
      </c>
      <c r="AE51">
        <v>0</v>
      </c>
      <c r="AF51">
        <v>209</v>
      </c>
      <c r="AG51">
        <v>82</v>
      </c>
      <c r="AH51">
        <v>19.21847</v>
      </c>
      <c r="AI51">
        <v>289.8</v>
      </c>
      <c r="AJ51">
        <v>0</v>
      </c>
      <c r="AK51">
        <v>20</v>
      </c>
      <c r="AL51">
        <v>1485</v>
      </c>
      <c r="AM51" t="s">
        <v>905</v>
      </c>
      <c r="AN51" t="s">
        <v>1390</v>
      </c>
      <c r="AO51">
        <v>2853.9609999999998</v>
      </c>
      <c r="AR51" t="s">
        <v>139</v>
      </c>
      <c r="AS51">
        <v>45307</v>
      </c>
      <c r="AT51" t="s">
        <v>724</v>
      </c>
      <c r="AU51" t="s">
        <v>904</v>
      </c>
      <c r="AV51" t="s">
        <v>49</v>
      </c>
      <c r="AW51">
        <v>2</v>
      </c>
      <c r="BB51">
        <v>0.92764329035291748</v>
      </c>
      <c r="BC51" t="s">
        <v>71</v>
      </c>
      <c r="BF51" t="s">
        <v>139</v>
      </c>
      <c r="BG51" t="s">
        <v>257</v>
      </c>
      <c r="BH51" t="s">
        <v>904</v>
      </c>
      <c r="BI51">
        <v>2533</v>
      </c>
      <c r="BJ51">
        <v>2</v>
      </c>
      <c r="BK51" t="s">
        <v>724</v>
      </c>
      <c r="BL51" t="s">
        <v>726</v>
      </c>
      <c r="BM51">
        <v>0.92789274798980648</v>
      </c>
      <c r="BN51" t="s">
        <v>71</v>
      </c>
      <c r="BO51" t="s">
        <v>675</v>
      </c>
      <c r="BP51">
        <v>3014.3739999999998</v>
      </c>
    </row>
    <row r="52" spans="1:68" ht="16.5">
      <c r="A52" s="297" t="str">
        <f t="shared" si="18"/>
        <v>송도버스</v>
      </c>
      <c r="B52" s="110" t="str">
        <f t="shared" si="19"/>
        <v>박삼규</v>
      </c>
      <c r="C52" s="111" t="str">
        <f t="shared" si="20"/>
        <v>F</v>
      </c>
      <c r="D52" s="112">
        <f t="shared" si="21"/>
        <v>0.76697261790694549</v>
      </c>
      <c r="E52" s="113">
        <f t="shared" si="22"/>
        <v>2831</v>
      </c>
      <c r="F52" s="114" t="str">
        <f t="shared" si="23"/>
        <v>8</v>
      </c>
      <c r="G52" s="115" t="str">
        <f t="shared" si="24"/>
        <v>70바2296</v>
      </c>
      <c r="H52" s="116">
        <f t="shared" si="25"/>
        <v>3</v>
      </c>
      <c r="I52" s="117">
        <f t="shared" si="26"/>
        <v>1768.8020000000001</v>
      </c>
      <c r="J52" s="118">
        <f t="shared" si="27"/>
        <v>2.6324675677429247E-2</v>
      </c>
      <c r="K52" s="118">
        <f t="shared" si="28"/>
        <v>0.37999532018599774</v>
      </c>
      <c r="L52" s="118">
        <f t="shared" si="29"/>
        <v>0.25836696249778096</v>
      </c>
      <c r="M52" s="119">
        <f t="shared" si="30"/>
        <v>13.15</v>
      </c>
      <c r="N52" s="120">
        <f t="shared" si="31"/>
        <v>5.6535440371505687E-2</v>
      </c>
      <c r="O52" s="120">
        <f t="shared" si="32"/>
        <v>18.37401812073935</v>
      </c>
      <c r="P52" s="233">
        <f t="shared" si="33"/>
        <v>24</v>
      </c>
      <c r="Q52" s="234">
        <f t="shared" si="34"/>
        <v>1</v>
      </c>
      <c r="R52" s="234">
        <f t="shared" si="35"/>
        <v>325</v>
      </c>
      <c r="T52">
        <v>521</v>
      </c>
      <c r="U52">
        <v>2831</v>
      </c>
      <c r="V52" t="s">
        <v>906</v>
      </c>
      <c r="W52">
        <v>1768.8019999999999</v>
      </c>
      <c r="X52">
        <v>1003.386</v>
      </c>
      <c r="Y52">
        <v>1.7629999999999999</v>
      </c>
      <c r="Z52">
        <v>13.15</v>
      </c>
      <c r="AA52">
        <v>110.81637000000001</v>
      </c>
      <c r="AB52">
        <v>2.917205</v>
      </c>
      <c r="AC52">
        <v>42.109701999999999</v>
      </c>
      <c r="AD52" s="1">
        <v>457</v>
      </c>
      <c r="AE52">
        <v>1</v>
      </c>
      <c r="AF52">
        <v>325</v>
      </c>
      <c r="AG52">
        <v>78</v>
      </c>
      <c r="AH52">
        <v>15.961558</v>
      </c>
      <c r="AI52">
        <v>337.3</v>
      </c>
      <c r="AJ52">
        <v>0</v>
      </c>
      <c r="AK52">
        <v>24</v>
      </c>
      <c r="AL52">
        <v>10417</v>
      </c>
      <c r="AM52" t="s">
        <v>907</v>
      </c>
      <c r="AN52" t="s">
        <v>1391</v>
      </c>
      <c r="AO52">
        <v>1492.4770000000001</v>
      </c>
      <c r="AR52" t="s">
        <v>139</v>
      </c>
      <c r="AS52">
        <v>8</v>
      </c>
      <c r="AT52" t="s">
        <v>798</v>
      </c>
      <c r="AU52" t="s">
        <v>906</v>
      </c>
      <c r="AV52" t="s">
        <v>49</v>
      </c>
      <c r="AW52">
        <v>3</v>
      </c>
      <c r="BB52">
        <v>0.79903550240406784</v>
      </c>
      <c r="BC52" t="s">
        <v>73</v>
      </c>
      <c r="BF52" t="s">
        <v>139</v>
      </c>
      <c r="BG52" t="s">
        <v>258</v>
      </c>
      <c r="BH52" t="s">
        <v>906</v>
      </c>
      <c r="BI52">
        <v>2831</v>
      </c>
      <c r="BJ52">
        <v>3</v>
      </c>
      <c r="BK52" t="s">
        <v>798</v>
      </c>
      <c r="BL52" t="s">
        <v>755</v>
      </c>
      <c r="BM52">
        <v>0.76697261790694549</v>
      </c>
      <c r="BN52" t="s">
        <v>73</v>
      </c>
      <c r="BO52" t="s">
        <v>716</v>
      </c>
      <c r="BP52">
        <v>1768.8020000000001</v>
      </c>
    </row>
    <row r="53" spans="1:68" ht="16.5">
      <c r="A53" s="296" t="str">
        <f t="shared" si="18"/>
        <v>송도버스</v>
      </c>
      <c r="B53" s="126" t="str">
        <f t="shared" si="19"/>
        <v>박영식</v>
      </c>
      <c r="C53" s="127" t="str">
        <f t="shared" si="20"/>
        <v>F</v>
      </c>
      <c r="D53" s="128">
        <f t="shared" si="21"/>
        <v>0.78826086956521746</v>
      </c>
      <c r="E53" s="129">
        <f t="shared" si="22"/>
        <v>4060</v>
      </c>
      <c r="F53" s="130" t="str">
        <f t="shared" si="23"/>
        <v>8</v>
      </c>
      <c r="G53" s="131" t="str">
        <f t="shared" si="24"/>
        <v>70바2264</v>
      </c>
      <c r="H53" s="132">
        <f t="shared" si="25"/>
        <v>1</v>
      </c>
      <c r="I53" s="133">
        <f t="shared" si="26"/>
        <v>2430.741</v>
      </c>
      <c r="J53" s="134">
        <f t="shared" si="27"/>
        <v>2.822259019379187E-2</v>
      </c>
      <c r="K53" s="134">
        <f t="shared" si="28"/>
        <v>0.35216951122842594</v>
      </c>
      <c r="L53" s="134">
        <f t="shared" si="29"/>
        <v>0.20816697459745814</v>
      </c>
      <c r="M53" s="135">
        <f t="shared" si="30"/>
        <v>12.243</v>
      </c>
      <c r="N53" s="136">
        <f t="shared" si="31"/>
        <v>0</v>
      </c>
      <c r="O53" s="136">
        <f t="shared" si="32"/>
        <v>38.693308470938589</v>
      </c>
      <c r="P53" s="231">
        <f t="shared" si="33"/>
        <v>34</v>
      </c>
      <c r="Q53" s="232">
        <f t="shared" si="34"/>
        <v>0</v>
      </c>
      <c r="R53" s="232">
        <f t="shared" si="35"/>
        <v>962</v>
      </c>
      <c r="T53">
        <v>521</v>
      </c>
      <c r="U53">
        <v>4060</v>
      </c>
      <c r="V53" t="s">
        <v>908</v>
      </c>
      <c r="W53">
        <v>2486.2179999999998</v>
      </c>
      <c r="X53">
        <v>1348.8489999999999</v>
      </c>
      <c r="Y53">
        <v>1.843</v>
      </c>
      <c r="Z53">
        <v>12.243</v>
      </c>
      <c r="AA53">
        <v>152.99913900000001</v>
      </c>
      <c r="AB53">
        <v>4.3180319999999996</v>
      </c>
      <c r="AC53">
        <v>53.881632000000003</v>
      </c>
      <c r="AD53" s="1">
        <v>506</v>
      </c>
      <c r="AE53">
        <v>0</v>
      </c>
      <c r="AF53">
        <v>962</v>
      </c>
      <c r="AG53">
        <v>82</v>
      </c>
      <c r="AH53">
        <v>16.249881999999999</v>
      </c>
      <c r="AI53">
        <v>547.9</v>
      </c>
      <c r="AJ53">
        <v>0</v>
      </c>
      <c r="AK53">
        <v>34</v>
      </c>
      <c r="AL53">
        <v>12109</v>
      </c>
      <c r="AM53" t="s">
        <v>909</v>
      </c>
      <c r="AN53" t="s">
        <v>1392</v>
      </c>
      <c r="AO53">
        <v>2430.741</v>
      </c>
      <c r="AR53" t="s">
        <v>139</v>
      </c>
      <c r="AS53">
        <v>8</v>
      </c>
      <c r="AT53" t="s">
        <v>779</v>
      </c>
      <c r="AU53" t="s">
        <v>908</v>
      </c>
      <c r="AV53" t="s">
        <v>49</v>
      </c>
      <c r="AW53">
        <v>1</v>
      </c>
      <c r="BB53">
        <v>0.80217391304347829</v>
      </c>
      <c r="BC53" t="s">
        <v>70</v>
      </c>
      <c r="BF53" t="s">
        <v>139</v>
      </c>
      <c r="BG53" t="s">
        <v>258</v>
      </c>
      <c r="BH53" t="s">
        <v>908</v>
      </c>
      <c r="BI53">
        <v>4060</v>
      </c>
      <c r="BJ53">
        <v>1</v>
      </c>
      <c r="BK53" t="s">
        <v>779</v>
      </c>
      <c r="BL53" t="s">
        <v>674</v>
      </c>
      <c r="BM53">
        <v>0.78826086956521746</v>
      </c>
      <c r="BN53" t="s">
        <v>73</v>
      </c>
      <c r="BO53" t="s">
        <v>679</v>
      </c>
      <c r="BP53">
        <v>2430.741</v>
      </c>
    </row>
    <row r="54" spans="1:68" ht="16.5">
      <c r="A54" s="297" t="str">
        <f t="shared" si="18"/>
        <v>송도버스</v>
      </c>
      <c r="B54" s="110" t="str">
        <f t="shared" si="19"/>
        <v>박요섭</v>
      </c>
      <c r="C54" s="111" t="str">
        <f t="shared" si="20"/>
        <v>B</v>
      </c>
      <c r="D54" s="112">
        <f t="shared" si="21"/>
        <v>0.94407192589024458</v>
      </c>
      <c r="E54" s="113">
        <f t="shared" si="22"/>
        <v>672</v>
      </c>
      <c r="F54" s="114" t="str">
        <f t="shared" si="23"/>
        <v>16-1</v>
      </c>
      <c r="G54" s="115" t="str">
        <f t="shared" si="24"/>
        <v>70바2229</v>
      </c>
      <c r="H54" s="116">
        <f t="shared" si="25"/>
        <v>17</v>
      </c>
      <c r="I54" s="117">
        <f t="shared" si="26"/>
        <v>2799.5920000000001</v>
      </c>
      <c r="J54" s="118">
        <f t="shared" si="27"/>
        <v>1.2226026261667328E-2</v>
      </c>
      <c r="K54" s="118">
        <f t="shared" si="28"/>
        <v>0.3375812422294</v>
      </c>
      <c r="L54" s="118">
        <f t="shared" si="29"/>
        <v>0.13109053033442014</v>
      </c>
      <c r="M54" s="119">
        <f t="shared" si="30"/>
        <v>10.766</v>
      </c>
      <c r="N54" s="120">
        <f t="shared" si="31"/>
        <v>3.4599382401024142E-2</v>
      </c>
      <c r="O54" s="120">
        <f t="shared" si="32"/>
        <v>8.7536437474591082</v>
      </c>
      <c r="P54" s="233">
        <f t="shared" si="33"/>
        <v>11</v>
      </c>
      <c r="Q54" s="234">
        <f t="shared" si="34"/>
        <v>1</v>
      </c>
      <c r="R54" s="234">
        <f t="shared" si="35"/>
        <v>253</v>
      </c>
      <c r="T54">
        <v>521</v>
      </c>
      <c r="U54">
        <v>672</v>
      </c>
      <c r="V54" t="s">
        <v>910</v>
      </c>
      <c r="W54">
        <v>2890.2249999999999</v>
      </c>
      <c r="X54">
        <v>1247.125</v>
      </c>
      <c r="Y54">
        <v>2.3180000000000001</v>
      </c>
      <c r="Z54">
        <v>10.766</v>
      </c>
      <c r="AA54">
        <v>157.059944</v>
      </c>
      <c r="AB54">
        <v>1.9202189999999999</v>
      </c>
      <c r="AC54">
        <v>53.020491</v>
      </c>
      <c r="AD54" s="1">
        <v>367</v>
      </c>
      <c r="AE54">
        <v>1</v>
      </c>
      <c r="AF54">
        <v>253</v>
      </c>
      <c r="AG54">
        <v>77</v>
      </c>
      <c r="AH54">
        <v>18.402049999999999</v>
      </c>
      <c r="AI54">
        <v>771.7</v>
      </c>
      <c r="AJ54">
        <v>0</v>
      </c>
      <c r="AK54">
        <v>11</v>
      </c>
      <c r="AL54">
        <v>1929</v>
      </c>
      <c r="AM54" t="s">
        <v>911</v>
      </c>
      <c r="AN54" t="s">
        <v>1393</v>
      </c>
      <c r="AO54">
        <v>340.03399999999999</v>
      </c>
      <c r="AR54" t="s">
        <v>139</v>
      </c>
      <c r="AS54">
        <v>45307</v>
      </c>
      <c r="AT54" t="s">
        <v>726</v>
      </c>
      <c r="AU54" t="s">
        <v>910</v>
      </c>
      <c r="AV54" t="s">
        <v>49</v>
      </c>
      <c r="AW54">
        <v>17</v>
      </c>
      <c r="BB54">
        <v>0.94407192589024458</v>
      </c>
      <c r="BC54" t="s">
        <v>71</v>
      </c>
      <c r="BF54" t="s">
        <v>139</v>
      </c>
      <c r="BG54" t="s">
        <v>257</v>
      </c>
      <c r="BH54" t="s">
        <v>910</v>
      </c>
      <c r="BI54">
        <v>672</v>
      </c>
      <c r="BJ54">
        <v>17</v>
      </c>
      <c r="BK54" t="s">
        <v>726</v>
      </c>
      <c r="BL54" t="s">
        <v>742</v>
      </c>
      <c r="BM54">
        <v>0.94407192589024458</v>
      </c>
      <c r="BN54" t="s">
        <v>71</v>
      </c>
      <c r="BO54" t="s">
        <v>675</v>
      </c>
      <c r="BP54">
        <v>2799.5920000000001</v>
      </c>
    </row>
    <row r="55" spans="1:68" ht="16.5">
      <c r="A55" s="296" t="str">
        <f t="shared" si="18"/>
        <v>송도버스</v>
      </c>
      <c r="B55" s="126" t="str">
        <f t="shared" si="19"/>
        <v>박정구</v>
      </c>
      <c r="C55" s="127" t="str">
        <f t="shared" si="20"/>
        <v>C</v>
      </c>
      <c r="D55" s="128">
        <f t="shared" si="21"/>
        <v>0.89009743761826232</v>
      </c>
      <c r="E55" s="129">
        <f t="shared" si="22"/>
        <v>3111</v>
      </c>
      <c r="F55" s="130" t="str">
        <f t="shared" si="23"/>
        <v>16-1</v>
      </c>
      <c r="G55" s="131" t="str">
        <f t="shared" si="24"/>
        <v>70바2225</v>
      </c>
      <c r="H55" s="132">
        <f t="shared" si="25"/>
        <v>2</v>
      </c>
      <c r="I55" s="133">
        <f t="shared" si="26"/>
        <v>3210.2470000000003</v>
      </c>
      <c r="J55" s="134">
        <f t="shared" si="27"/>
        <v>1.321217476873025E-2</v>
      </c>
      <c r="K55" s="134">
        <f t="shared" si="28"/>
        <v>0.33131814271634602</v>
      </c>
      <c r="L55" s="134">
        <f t="shared" si="29"/>
        <v>0.21244471219815794</v>
      </c>
      <c r="M55" s="135">
        <f t="shared" si="30"/>
        <v>12.64</v>
      </c>
      <c r="N55" s="136">
        <f t="shared" si="31"/>
        <v>3.0301221411933893E-2</v>
      </c>
      <c r="O55" s="136">
        <f t="shared" si="32"/>
        <v>5.4542198541481008</v>
      </c>
      <c r="P55" s="231">
        <f t="shared" si="33"/>
        <v>23</v>
      </c>
      <c r="Q55" s="232">
        <f t="shared" si="34"/>
        <v>1</v>
      </c>
      <c r="R55" s="232">
        <f t="shared" si="35"/>
        <v>180</v>
      </c>
      <c r="T55">
        <v>521</v>
      </c>
      <c r="U55">
        <v>3111</v>
      </c>
      <c r="V55" t="s">
        <v>912</v>
      </c>
      <c r="W55">
        <v>3300.1970000000001</v>
      </c>
      <c r="X55">
        <v>1364.1369999999999</v>
      </c>
      <c r="Y55">
        <v>2.419</v>
      </c>
      <c r="Z55">
        <v>12.64</v>
      </c>
      <c r="AA55">
        <v>168.36107899999999</v>
      </c>
      <c r="AB55">
        <v>2.2244160000000002</v>
      </c>
      <c r="AC55">
        <v>55.781080000000003</v>
      </c>
      <c r="AD55" s="1">
        <v>682</v>
      </c>
      <c r="AE55">
        <v>1</v>
      </c>
      <c r="AF55">
        <v>180</v>
      </c>
      <c r="AG55">
        <v>84</v>
      </c>
      <c r="AH55">
        <v>19.601899</v>
      </c>
      <c r="AI55">
        <v>536.4</v>
      </c>
      <c r="AJ55">
        <v>0</v>
      </c>
      <c r="AK55">
        <v>23</v>
      </c>
      <c r="AL55">
        <v>3851</v>
      </c>
      <c r="AM55" t="s">
        <v>913</v>
      </c>
      <c r="AN55" t="s">
        <v>1394</v>
      </c>
      <c r="AO55">
        <v>3040.4520000000002</v>
      </c>
      <c r="AR55" t="s">
        <v>139</v>
      </c>
      <c r="AS55">
        <v>45307</v>
      </c>
      <c r="AT55" t="s">
        <v>724</v>
      </c>
      <c r="AU55" t="s">
        <v>912</v>
      </c>
      <c r="AV55" t="s">
        <v>49</v>
      </c>
      <c r="AW55">
        <v>2</v>
      </c>
      <c r="BB55">
        <v>0.89366135159574656</v>
      </c>
      <c r="BC55" t="s">
        <v>72</v>
      </c>
      <c r="BF55" t="s">
        <v>139</v>
      </c>
      <c r="BG55" t="s">
        <v>257</v>
      </c>
      <c r="BH55" t="s">
        <v>912</v>
      </c>
      <c r="BI55">
        <v>3111</v>
      </c>
      <c r="BJ55">
        <v>2</v>
      </c>
      <c r="BK55" t="s">
        <v>724</v>
      </c>
      <c r="BL55" t="s">
        <v>726</v>
      </c>
      <c r="BM55">
        <v>0.89009743761826232</v>
      </c>
      <c r="BN55" t="s">
        <v>72</v>
      </c>
      <c r="BO55" t="s">
        <v>677</v>
      </c>
      <c r="BP55">
        <v>3210.2470000000003</v>
      </c>
    </row>
    <row r="56" spans="1:68" ht="16.5">
      <c r="A56" s="297" t="str">
        <f t="shared" si="18"/>
        <v>송도버스</v>
      </c>
      <c r="B56" s="110" t="str">
        <f t="shared" si="19"/>
        <v>박종대</v>
      </c>
      <c r="C56" s="111" t="str">
        <f t="shared" si="20"/>
        <v>D</v>
      </c>
      <c r="D56" s="112">
        <f t="shared" si="21"/>
        <v>0.81679999999999997</v>
      </c>
      <c r="E56" s="113">
        <f t="shared" si="22"/>
        <v>2242</v>
      </c>
      <c r="F56" s="114" t="str">
        <f t="shared" si="23"/>
        <v>16-1</v>
      </c>
      <c r="G56" s="115" t="str">
        <f t="shared" si="24"/>
        <v>70바2215</v>
      </c>
      <c r="H56" s="116">
        <f t="shared" si="25"/>
        <v>2</v>
      </c>
      <c r="I56" s="117">
        <f t="shared" si="26"/>
        <v>1594.6220000000001</v>
      </c>
      <c r="J56" s="118">
        <f t="shared" si="27"/>
        <v>2.7716706098124495E-2</v>
      </c>
      <c r="K56" s="118">
        <f t="shared" si="28"/>
        <v>0.34057898479049437</v>
      </c>
      <c r="L56" s="118">
        <f t="shared" si="29"/>
        <v>0.16931912390522644</v>
      </c>
      <c r="M56" s="119">
        <f t="shared" si="30"/>
        <v>14.839</v>
      </c>
      <c r="N56" s="120">
        <f t="shared" si="31"/>
        <v>0.68981865294721878</v>
      </c>
      <c r="O56" s="120">
        <f t="shared" si="32"/>
        <v>72.932644852510492</v>
      </c>
      <c r="P56" s="233">
        <f t="shared" si="33"/>
        <v>18</v>
      </c>
      <c r="Q56" s="234">
        <f t="shared" si="34"/>
        <v>11</v>
      </c>
      <c r="R56" s="234">
        <f t="shared" si="35"/>
        <v>1163</v>
      </c>
      <c r="T56">
        <v>521</v>
      </c>
      <c r="U56">
        <v>2242</v>
      </c>
      <c r="V56" t="s">
        <v>914</v>
      </c>
      <c r="W56">
        <v>1594.6220000000001</v>
      </c>
      <c r="X56">
        <v>817.65800000000002</v>
      </c>
      <c r="Y56">
        <v>1.95</v>
      </c>
      <c r="Z56">
        <v>14.839</v>
      </c>
      <c r="AA56">
        <v>84.826097000000004</v>
      </c>
      <c r="AB56">
        <v>2.3511000000000002</v>
      </c>
      <c r="AC56">
        <v>28.889986</v>
      </c>
      <c r="AD56" s="1">
        <v>270</v>
      </c>
      <c r="AE56">
        <v>11</v>
      </c>
      <c r="AF56">
        <v>1163</v>
      </c>
      <c r="AG56">
        <v>71</v>
      </c>
      <c r="AH56">
        <v>18.798718999999998</v>
      </c>
      <c r="AI56">
        <v>530.20000000000005</v>
      </c>
      <c r="AJ56">
        <v>0</v>
      </c>
      <c r="AK56">
        <v>18</v>
      </c>
      <c r="AL56">
        <v>2780</v>
      </c>
      <c r="AM56" t="s">
        <v>915</v>
      </c>
      <c r="AN56" t="s">
        <v>1395</v>
      </c>
      <c r="AO56">
        <v>1317.1690000000001</v>
      </c>
      <c r="AR56" t="s">
        <v>139</v>
      </c>
      <c r="AS56">
        <v>45307</v>
      </c>
      <c r="AT56" t="s">
        <v>723</v>
      </c>
      <c r="AU56" t="s">
        <v>914</v>
      </c>
      <c r="AV56" t="s">
        <v>49</v>
      </c>
      <c r="AW56">
        <v>2</v>
      </c>
      <c r="BB56">
        <v>0.82240000000000002</v>
      </c>
      <c r="BC56" t="s">
        <v>70</v>
      </c>
      <c r="BF56" t="s">
        <v>139</v>
      </c>
      <c r="BG56" t="s">
        <v>257</v>
      </c>
      <c r="BH56" t="s">
        <v>914</v>
      </c>
      <c r="BI56">
        <v>2242</v>
      </c>
      <c r="BJ56">
        <v>2</v>
      </c>
      <c r="BK56" t="s">
        <v>723</v>
      </c>
      <c r="BL56" t="s">
        <v>740</v>
      </c>
      <c r="BM56">
        <v>0.81679999999999997</v>
      </c>
      <c r="BN56" t="s">
        <v>70</v>
      </c>
      <c r="BO56" t="s">
        <v>679</v>
      </c>
      <c r="BP56">
        <v>1594.6220000000001</v>
      </c>
    </row>
    <row r="57" spans="1:68" ht="16.5">
      <c r="A57" s="296" t="str">
        <f t="shared" si="18"/>
        <v>송도버스</v>
      </c>
      <c r="B57" s="126" t="str">
        <f t="shared" si="19"/>
        <v>박종수</v>
      </c>
      <c r="C57" s="127" t="str">
        <f t="shared" si="20"/>
        <v>B</v>
      </c>
      <c r="D57" s="128">
        <f t="shared" si="21"/>
        <v>0.91826086956521746</v>
      </c>
      <c r="E57" s="129">
        <f t="shared" si="22"/>
        <v>5535</v>
      </c>
      <c r="F57" s="130" t="str">
        <f t="shared" si="23"/>
        <v>8</v>
      </c>
      <c r="G57" s="131" t="str">
        <f t="shared" si="24"/>
        <v>70바2309</v>
      </c>
      <c r="H57" s="132">
        <f t="shared" si="25"/>
        <v>1</v>
      </c>
      <c r="I57" s="133">
        <f t="shared" si="26"/>
        <v>1480.7840000000001</v>
      </c>
      <c r="J57" s="134">
        <f t="shared" si="27"/>
        <v>4.1343538620665123E-3</v>
      </c>
      <c r="K57" s="134">
        <f t="shared" si="28"/>
        <v>0.32399293231664367</v>
      </c>
      <c r="L57" s="134">
        <f t="shared" si="29"/>
        <v>0.17828393607710508</v>
      </c>
      <c r="M57" s="135">
        <f t="shared" si="30"/>
        <v>11.048999999999999</v>
      </c>
      <c r="N57" s="136">
        <f t="shared" si="31"/>
        <v>6.7531793968600415E-2</v>
      </c>
      <c r="O57" s="136">
        <f t="shared" si="32"/>
        <v>8.1038152762320497</v>
      </c>
      <c r="P57" s="231">
        <f t="shared" si="33"/>
        <v>3</v>
      </c>
      <c r="Q57" s="232">
        <f t="shared" si="34"/>
        <v>1</v>
      </c>
      <c r="R57" s="232">
        <f t="shared" si="35"/>
        <v>120</v>
      </c>
      <c r="T57">
        <v>521</v>
      </c>
      <c r="U57">
        <v>5535</v>
      </c>
      <c r="V57" t="s">
        <v>916</v>
      </c>
      <c r="W57">
        <v>1480.7840000000001</v>
      </c>
      <c r="X57">
        <v>700.84299999999996</v>
      </c>
      <c r="Y57">
        <v>2.113</v>
      </c>
      <c r="Z57">
        <v>11.048999999999999</v>
      </c>
      <c r="AA57">
        <v>90.161367999999996</v>
      </c>
      <c r="AB57">
        <v>0.37275900000000001</v>
      </c>
      <c r="AC57">
        <v>29.211646000000002</v>
      </c>
      <c r="AD57" s="1">
        <v>264</v>
      </c>
      <c r="AE57">
        <v>1</v>
      </c>
      <c r="AF57">
        <v>120</v>
      </c>
      <c r="AG57">
        <v>71</v>
      </c>
      <c r="AH57">
        <v>16.423708000000001</v>
      </c>
      <c r="AI57">
        <v>118.9</v>
      </c>
      <c r="AJ57">
        <v>0</v>
      </c>
      <c r="AK57">
        <v>3</v>
      </c>
      <c r="AL57">
        <v>269</v>
      </c>
      <c r="AM57" t="s">
        <v>917</v>
      </c>
      <c r="AN57" t="s">
        <v>1396</v>
      </c>
      <c r="AO57">
        <v>1480.7840000000001</v>
      </c>
      <c r="AR57" t="s">
        <v>139</v>
      </c>
      <c r="AS57">
        <v>8</v>
      </c>
      <c r="AT57" t="s">
        <v>802</v>
      </c>
      <c r="AU57" t="s">
        <v>916</v>
      </c>
      <c r="AV57" t="s">
        <v>49</v>
      </c>
      <c r="AW57">
        <v>1</v>
      </c>
      <c r="BB57">
        <v>0.91869565217391314</v>
      </c>
      <c r="BC57" t="s">
        <v>71</v>
      </c>
      <c r="BF57" t="s">
        <v>139</v>
      </c>
      <c r="BG57" t="s">
        <v>258</v>
      </c>
      <c r="BH57" t="s">
        <v>916</v>
      </c>
      <c r="BI57">
        <v>5535</v>
      </c>
      <c r="BJ57">
        <v>1</v>
      </c>
      <c r="BK57" t="s">
        <v>802</v>
      </c>
      <c r="BL57" t="s">
        <v>674</v>
      </c>
      <c r="BM57">
        <v>0.91826086956521746</v>
      </c>
      <c r="BN57" t="s">
        <v>71</v>
      </c>
      <c r="BO57" t="s">
        <v>675</v>
      </c>
      <c r="BP57">
        <v>1480.7840000000001</v>
      </c>
    </row>
    <row r="58" spans="1:68" ht="16.5">
      <c r="A58" s="297" t="str">
        <f t="shared" si="18"/>
        <v>송도버스</v>
      </c>
      <c r="B58" s="110" t="str">
        <f t="shared" si="19"/>
        <v>박찬두</v>
      </c>
      <c r="C58" s="111" t="str">
        <f t="shared" si="20"/>
        <v>B</v>
      </c>
      <c r="D58" s="112">
        <f t="shared" si="21"/>
        <v>0.93097619993793257</v>
      </c>
      <c r="E58" s="113">
        <f t="shared" si="22"/>
        <v>8331</v>
      </c>
      <c r="F58" s="114" t="str">
        <f t="shared" si="23"/>
        <v>8</v>
      </c>
      <c r="G58" s="115" t="str">
        <f t="shared" si="24"/>
        <v>70바2234</v>
      </c>
      <c r="H58" s="116">
        <f t="shared" si="25"/>
        <v>2</v>
      </c>
      <c r="I58" s="117">
        <f t="shared" si="26"/>
        <v>2593.4650000000001</v>
      </c>
      <c r="J58" s="118">
        <f t="shared" si="27"/>
        <v>6.6378876020215929E-5</v>
      </c>
      <c r="K58" s="118">
        <f t="shared" si="28"/>
        <v>0.34547243265592897</v>
      </c>
      <c r="L58" s="118">
        <f t="shared" si="29"/>
        <v>0.20166071259878193</v>
      </c>
      <c r="M58" s="119">
        <f t="shared" si="30"/>
        <v>11.37</v>
      </c>
      <c r="N58" s="120">
        <f t="shared" si="31"/>
        <v>0</v>
      </c>
      <c r="O58" s="120">
        <f t="shared" si="32"/>
        <v>13.302666509862288</v>
      </c>
      <c r="P58" s="233">
        <f t="shared" si="33"/>
        <v>13</v>
      </c>
      <c r="Q58" s="234">
        <f t="shared" si="34"/>
        <v>0</v>
      </c>
      <c r="R58" s="234">
        <f t="shared" si="35"/>
        <v>345</v>
      </c>
      <c r="T58">
        <v>521</v>
      </c>
      <c r="U58">
        <v>8331</v>
      </c>
      <c r="V58" t="s">
        <v>918</v>
      </c>
      <c r="W58">
        <v>2593.4650000000001</v>
      </c>
      <c r="X58">
        <v>1271.4169999999999</v>
      </c>
      <c r="Y58">
        <v>2.04</v>
      </c>
      <c r="Z58">
        <v>11.37</v>
      </c>
      <c r="AA58">
        <v>158.996365</v>
      </c>
      <c r="AB58">
        <v>1.0553999999999999E-2</v>
      </c>
      <c r="AC58">
        <v>54.928860999999998</v>
      </c>
      <c r="AD58" s="1">
        <v>523</v>
      </c>
      <c r="AE58">
        <v>0</v>
      </c>
      <c r="AF58">
        <v>345</v>
      </c>
      <c r="AG58">
        <v>73</v>
      </c>
      <c r="AH58">
        <v>16.311472999999999</v>
      </c>
      <c r="AI58">
        <v>208.1</v>
      </c>
      <c r="AJ58">
        <v>0</v>
      </c>
      <c r="AK58">
        <v>13</v>
      </c>
      <c r="AL58">
        <v>8148</v>
      </c>
      <c r="AM58" t="s">
        <v>919</v>
      </c>
      <c r="AN58" t="s">
        <v>1397</v>
      </c>
      <c r="AO58">
        <v>2477.0070000000001</v>
      </c>
      <c r="AR58" t="s">
        <v>139</v>
      </c>
      <c r="AS58">
        <v>8</v>
      </c>
      <c r="AT58" t="s">
        <v>758</v>
      </c>
      <c r="AU58" t="s">
        <v>918</v>
      </c>
      <c r="AV58" t="s">
        <v>49</v>
      </c>
      <c r="AW58">
        <v>2</v>
      </c>
      <c r="BB58">
        <v>0.92891414609763023</v>
      </c>
      <c r="BC58" t="s">
        <v>71</v>
      </c>
      <c r="BF58" t="s">
        <v>139</v>
      </c>
      <c r="BG58" t="s">
        <v>258</v>
      </c>
      <c r="BH58" t="s">
        <v>918</v>
      </c>
      <c r="BI58">
        <v>8331</v>
      </c>
      <c r="BJ58">
        <v>2</v>
      </c>
      <c r="BK58" t="s">
        <v>758</v>
      </c>
      <c r="BL58" t="s">
        <v>783</v>
      </c>
      <c r="BM58">
        <v>0.93097619993793257</v>
      </c>
      <c r="BN58" t="s">
        <v>71</v>
      </c>
      <c r="BO58" t="s">
        <v>675</v>
      </c>
      <c r="BP58">
        <v>2593.4650000000001</v>
      </c>
    </row>
    <row r="59" spans="1:68" ht="16.5">
      <c r="A59" s="296" t="str">
        <f t="shared" si="18"/>
        <v>송도버스</v>
      </c>
      <c r="B59" s="126" t="str">
        <f t="shared" si="19"/>
        <v>박청일</v>
      </c>
      <c r="C59" s="127" t="str">
        <f t="shared" si="20"/>
        <v>D</v>
      </c>
      <c r="D59" s="128">
        <f t="shared" si="21"/>
        <v>0.80079905898151571</v>
      </c>
      <c r="E59" s="129">
        <f t="shared" si="22"/>
        <v>6063</v>
      </c>
      <c r="F59" s="130" t="str">
        <f t="shared" si="23"/>
        <v>8</v>
      </c>
      <c r="G59" s="131" t="str">
        <f t="shared" si="24"/>
        <v>70바2307</v>
      </c>
      <c r="H59" s="132">
        <f t="shared" si="25"/>
        <v>2</v>
      </c>
      <c r="I59" s="133">
        <f t="shared" si="26"/>
        <v>2449.7779999999998</v>
      </c>
      <c r="J59" s="134">
        <f t="shared" si="27"/>
        <v>4.35884643349519E-2</v>
      </c>
      <c r="K59" s="134">
        <f t="shared" si="28"/>
        <v>0.36802487158448044</v>
      </c>
      <c r="L59" s="134">
        <f t="shared" si="29"/>
        <v>0.23349054485753404</v>
      </c>
      <c r="M59" s="135">
        <f t="shared" si="30"/>
        <v>14.512</v>
      </c>
      <c r="N59" s="136">
        <f t="shared" si="31"/>
        <v>0</v>
      </c>
      <c r="O59" s="136">
        <f t="shared" si="32"/>
        <v>11.757663859079054</v>
      </c>
      <c r="P59" s="231">
        <f t="shared" si="33"/>
        <v>54</v>
      </c>
      <c r="Q59" s="232">
        <f t="shared" si="34"/>
        <v>0</v>
      </c>
      <c r="R59" s="232">
        <f t="shared" si="35"/>
        <v>297</v>
      </c>
      <c r="T59">
        <v>521</v>
      </c>
      <c r="U59">
        <v>6063</v>
      </c>
      <c r="V59" t="s">
        <v>920</v>
      </c>
      <c r="W59">
        <v>2526.0120000000002</v>
      </c>
      <c r="X59">
        <v>1384.0650000000001</v>
      </c>
      <c r="Y59">
        <v>1.825</v>
      </c>
      <c r="Z59">
        <v>14.512</v>
      </c>
      <c r="AA59">
        <v>166.09830400000001</v>
      </c>
      <c r="AB59">
        <v>7.2399699999999996</v>
      </c>
      <c r="AC59">
        <v>61.128307</v>
      </c>
      <c r="AD59" s="1">
        <v>572</v>
      </c>
      <c r="AE59">
        <v>0</v>
      </c>
      <c r="AF59">
        <v>297</v>
      </c>
      <c r="AG59">
        <v>78</v>
      </c>
      <c r="AH59">
        <v>15.207933000000001</v>
      </c>
      <c r="AI59">
        <v>415.2</v>
      </c>
      <c r="AJ59">
        <v>0</v>
      </c>
      <c r="AK59">
        <v>54</v>
      </c>
      <c r="AL59">
        <v>24763</v>
      </c>
      <c r="AM59" t="s">
        <v>921</v>
      </c>
      <c r="AN59" t="s">
        <v>1398</v>
      </c>
      <c r="AO59">
        <v>2336.0309999999999</v>
      </c>
      <c r="AR59" t="s">
        <v>139</v>
      </c>
      <c r="AS59">
        <v>8</v>
      </c>
      <c r="AT59" t="s">
        <v>799</v>
      </c>
      <c r="AU59" t="s">
        <v>920</v>
      </c>
      <c r="AV59" t="s">
        <v>49</v>
      </c>
      <c r="AW59">
        <v>2</v>
      </c>
      <c r="BB59">
        <v>0.82764754695026532</v>
      </c>
      <c r="BC59" t="s">
        <v>70</v>
      </c>
      <c r="BF59" t="s">
        <v>139</v>
      </c>
      <c r="BG59" t="s">
        <v>258</v>
      </c>
      <c r="BH59" t="s">
        <v>920</v>
      </c>
      <c r="BI59">
        <v>6063</v>
      </c>
      <c r="BJ59">
        <v>2</v>
      </c>
      <c r="BK59" t="s">
        <v>799</v>
      </c>
      <c r="BL59" t="s">
        <v>779</v>
      </c>
      <c r="BM59">
        <v>0.80079905898151571</v>
      </c>
      <c r="BN59" t="s">
        <v>70</v>
      </c>
      <c r="BO59" t="s">
        <v>679</v>
      </c>
      <c r="BP59">
        <v>2449.7779999999998</v>
      </c>
    </row>
    <row r="60" spans="1:68" ht="16.5">
      <c r="A60" s="297" t="str">
        <f t="shared" si="18"/>
        <v>송도버스</v>
      </c>
      <c r="B60" s="110" t="str">
        <f t="shared" si="19"/>
        <v>박해숙</v>
      </c>
      <c r="C60" s="111" t="str">
        <f t="shared" si="20"/>
        <v>B</v>
      </c>
      <c r="D60" s="112">
        <f t="shared" si="21"/>
        <v>0.93768808543303261</v>
      </c>
      <c r="E60" s="113">
        <f t="shared" si="22"/>
        <v>7149</v>
      </c>
      <c r="F60" s="114" t="str">
        <f t="shared" si="23"/>
        <v>8</v>
      </c>
      <c r="G60" s="115" t="str">
        <f t="shared" si="24"/>
        <v>70바2276</v>
      </c>
      <c r="H60" s="116">
        <f t="shared" si="25"/>
        <v>2</v>
      </c>
      <c r="I60" s="117">
        <f t="shared" si="26"/>
        <v>2590.9300000000003</v>
      </c>
      <c r="J60" s="118">
        <f t="shared" si="27"/>
        <v>1.6941124691069693E-2</v>
      </c>
      <c r="K60" s="118">
        <f t="shared" si="28"/>
        <v>0.34527147339888126</v>
      </c>
      <c r="L60" s="118">
        <f t="shared" si="29"/>
        <v>0.31185713238103691</v>
      </c>
      <c r="M60" s="119">
        <f t="shared" si="30"/>
        <v>9.7319999999999993</v>
      </c>
      <c r="N60" s="120">
        <f t="shared" si="31"/>
        <v>0.38596179750128334</v>
      </c>
      <c r="O60" s="120">
        <f t="shared" si="32"/>
        <v>3.7824256155125768</v>
      </c>
      <c r="P60" s="233">
        <f t="shared" si="33"/>
        <v>26</v>
      </c>
      <c r="Q60" s="234">
        <f t="shared" si="34"/>
        <v>10</v>
      </c>
      <c r="R60" s="234">
        <f t="shared" si="35"/>
        <v>98</v>
      </c>
      <c r="T60">
        <v>521</v>
      </c>
      <c r="U60">
        <v>7149</v>
      </c>
      <c r="V60" t="s">
        <v>922</v>
      </c>
      <c r="W60">
        <v>2590.9299999999998</v>
      </c>
      <c r="X60">
        <v>1192.752</v>
      </c>
      <c r="Y60">
        <v>2.1720000000000002</v>
      </c>
      <c r="Z60">
        <v>9.7319999999999993</v>
      </c>
      <c r="AA60">
        <v>159.29078200000001</v>
      </c>
      <c r="AB60">
        <v>2.6985649999999999</v>
      </c>
      <c r="AC60">
        <v>54.998562999999997</v>
      </c>
      <c r="AD60" s="1">
        <v>808</v>
      </c>
      <c r="AE60">
        <v>10</v>
      </c>
      <c r="AF60">
        <v>98</v>
      </c>
      <c r="AG60">
        <v>68</v>
      </c>
      <c r="AH60">
        <v>16.265409999999999</v>
      </c>
      <c r="AI60">
        <v>124.5</v>
      </c>
      <c r="AJ60">
        <v>0</v>
      </c>
      <c r="AK60">
        <v>26</v>
      </c>
      <c r="AL60">
        <v>3186</v>
      </c>
      <c r="AM60" t="s">
        <v>923</v>
      </c>
      <c r="AN60" t="s">
        <v>1399</v>
      </c>
      <c r="AO60">
        <v>2435.0610000000001</v>
      </c>
      <c r="AR60" t="s">
        <v>139</v>
      </c>
      <c r="AS60">
        <v>8</v>
      </c>
      <c r="AT60" t="s">
        <v>784</v>
      </c>
      <c r="AU60" t="s">
        <v>922</v>
      </c>
      <c r="AV60" t="s">
        <v>49</v>
      </c>
      <c r="AW60">
        <v>2</v>
      </c>
      <c r="BB60">
        <v>0.94729962122807576</v>
      </c>
      <c r="BC60" t="s">
        <v>71</v>
      </c>
      <c r="BF60" t="s">
        <v>139</v>
      </c>
      <c r="BG60" t="s">
        <v>258</v>
      </c>
      <c r="BH60" t="s">
        <v>922</v>
      </c>
      <c r="BI60">
        <v>7149</v>
      </c>
      <c r="BJ60">
        <v>2</v>
      </c>
      <c r="BK60" t="s">
        <v>784</v>
      </c>
      <c r="BL60" t="s">
        <v>751</v>
      </c>
      <c r="BM60">
        <v>0.93768808543303261</v>
      </c>
      <c r="BN60" t="s">
        <v>71</v>
      </c>
      <c r="BO60" t="s">
        <v>675</v>
      </c>
      <c r="BP60">
        <v>2590.9300000000003</v>
      </c>
    </row>
    <row r="61" spans="1:68" ht="16.5">
      <c r="A61" s="296" t="str">
        <f t="shared" si="18"/>
        <v>송도버스</v>
      </c>
      <c r="B61" s="126" t="str">
        <f t="shared" si="19"/>
        <v>박환우</v>
      </c>
      <c r="C61" s="127" t="str">
        <f t="shared" si="20"/>
        <v>C</v>
      </c>
      <c r="D61" s="128">
        <f t="shared" si="21"/>
        <v>0.87467350838295588</v>
      </c>
      <c r="E61" s="129">
        <f t="shared" si="22"/>
        <v>2713</v>
      </c>
      <c r="F61" s="130" t="str">
        <f t="shared" si="23"/>
        <v>16-1</v>
      </c>
      <c r="G61" s="131" t="str">
        <f t="shared" si="24"/>
        <v>70바2231</v>
      </c>
      <c r="H61" s="132">
        <f t="shared" si="25"/>
        <v>2</v>
      </c>
      <c r="I61" s="133">
        <f t="shared" si="26"/>
        <v>3028.6469999999999</v>
      </c>
      <c r="J61" s="134">
        <f t="shared" si="27"/>
        <v>1.0999543134566355E-2</v>
      </c>
      <c r="K61" s="134">
        <f t="shared" si="28"/>
        <v>0.31342384070122353</v>
      </c>
      <c r="L61" s="134">
        <f t="shared" si="29"/>
        <v>0.23079612777586825</v>
      </c>
      <c r="M61" s="135">
        <f t="shared" si="30"/>
        <v>9.76</v>
      </c>
      <c r="N61" s="136">
        <f t="shared" si="31"/>
        <v>6.6036088061764878E-2</v>
      </c>
      <c r="O61" s="136">
        <f t="shared" si="32"/>
        <v>3.92914723967501</v>
      </c>
      <c r="P61" s="231">
        <f t="shared" si="33"/>
        <v>6</v>
      </c>
      <c r="Q61" s="232">
        <f t="shared" si="34"/>
        <v>2</v>
      </c>
      <c r="R61" s="232">
        <f t="shared" si="35"/>
        <v>119</v>
      </c>
      <c r="T61">
        <v>521</v>
      </c>
      <c r="U61">
        <v>2713</v>
      </c>
      <c r="V61" t="s">
        <v>924</v>
      </c>
      <c r="W61">
        <v>3028.6469999999999</v>
      </c>
      <c r="X61">
        <v>1380.2940000000001</v>
      </c>
      <c r="Y61">
        <v>2.194</v>
      </c>
      <c r="Z61">
        <v>9.76</v>
      </c>
      <c r="AA61">
        <v>159.75163499999999</v>
      </c>
      <c r="AB61">
        <v>1.7571950000000001</v>
      </c>
      <c r="AC61">
        <v>50.069971000000002</v>
      </c>
      <c r="AD61" s="1">
        <v>699</v>
      </c>
      <c r="AE61">
        <v>2</v>
      </c>
      <c r="AF61">
        <v>119</v>
      </c>
      <c r="AG61">
        <v>66</v>
      </c>
      <c r="AH61">
        <v>18.958472</v>
      </c>
      <c r="AI61">
        <v>117.1</v>
      </c>
      <c r="AJ61">
        <v>0</v>
      </c>
      <c r="AK61">
        <v>6</v>
      </c>
      <c r="AL61">
        <v>2090</v>
      </c>
      <c r="AM61" t="s">
        <v>925</v>
      </c>
      <c r="AN61" t="s">
        <v>1400</v>
      </c>
      <c r="AO61">
        <v>2856.2809999999999</v>
      </c>
      <c r="AR61" t="s">
        <v>139</v>
      </c>
      <c r="AS61">
        <v>45307</v>
      </c>
      <c r="AT61" t="s">
        <v>727</v>
      </c>
      <c r="AU61" t="s">
        <v>924</v>
      </c>
      <c r="AV61" t="s">
        <v>49</v>
      </c>
      <c r="AW61">
        <v>2</v>
      </c>
      <c r="BB61">
        <v>0.87845839954276606</v>
      </c>
      <c r="BC61" t="s">
        <v>72</v>
      </c>
      <c r="BF61" t="s">
        <v>139</v>
      </c>
      <c r="BG61" t="s">
        <v>257</v>
      </c>
      <c r="BH61" t="s">
        <v>924</v>
      </c>
      <c r="BI61">
        <v>2713</v>
      </c>
      <c r="BJ61">
        <v>2</v>
      </c>
      <c r="BK61" t="s">
        <v>727</v>
      </c>
      <c r="BL61" t="s">
        <v>729</v>
      </c>
      <c r="BM61">
        <v>0.87467350838295588</v>
      </c>
      <c r="BN61" t="s">
        <v>72</v>
      </c>
      <c r="BO61" t="s">
        <v>677</v>
      </c>
      <c r="BP61">
        <v>3028.6469999999999</v>
      </c>
    </row>
    <row r="62" spans="1:68" ht="16.5">
      <c r="A62" s="297" t="str">
        <f t="shared" si="18"/>
        <v>송도버스</v>
      </c>
      <c r="B62" s="110" t="str">
        <f t="shared" si="19"/>
        <v>박훈</v>
      </c>
      <c r="C62" s="111" t="str">
        <f t="shared" si="20"/>
        <v>S</v>
      </c>
      <c r="D62" s="112">
        <f t="shared" si="21"/>
        <v>1.1344165602347742</v>
      </c>
      <c r="E62" s="113">
        <f t="shared" si="22"/>
        <v>5772</v>
      </c>
      <c r="F62" s="114" t="str">
        <f t="shared" si="23"/>
        <v>8</v>
      </c>
      <c r="G62" s="115" t="str">
        <f t="shared" si="24"/>
        <v>75아1107</v>
      </c>
      <c r="H62" s="116">
        <f t="shared" si="25"/>
        <v>2</v>
      </c>
      <c r="I62" s="117">
        <f t="shared" si="26"/>
        <v>2684.3590000000004</v>
      </c>
      <c r="J62" s="118">
        <f t="shared" si="27"/>
        <v>4.8030011931601765E-3</v>
      </c>
      <c r="K62" s="118">
        <f t="shared" si="28"/>
        <v>0.31591422779343653</v>
      </c>
      <c r="L62" s="118">
        <f t="shared" si="29"/>
        <v>1.9744005924691888E-2</v>
      </c>
      <c r="M62" s="119">
        <f t="shared" si="30"/>
        <v>8.5679999999999996</v>
      </c>
      <c r="N62" s="120">
        <f t="shared" si="31"/>
        <v>7.4505682734686385E-2</v>
      </c>
      <c r="O62" s="120">
        <f t="shared" si="32"/>
        <v>14.267838243692442</v>
      </c>
      <c r="P62" s="233">
        <f t="shared" si="33"/>
        <v>1</v>
      </c>
      <c r="Q62" s="234">
        <f t="shared" si="34"/>
        <v>2</v>
      </c>
      <c r="R62" s="234">
        <f t="shared" si="35"/>
        <v>383</v>
      </c>
      <c r="T62">
        <v>521</v>
      </c>
      <c r="U62">
        <v>5772</v>
      </c>
      <c r="V62" t="s">
        <v>926</v>
      </c>
      <c r="W62">
        <v>2684.3589999999999</v>
      </c>
      <c r="X62">
        <v>1092.5650000000001</v>
      </c>
      <c r="Y62">
        <v>2.4569999999999999</v>
      </c>
      <c r="Z62">
        <v>8.5679999999999996</v>
      </c>
      <c r="AA62">
        <v>157.01328599999999</v>
      </c>
      <c r="AB62">
        <v>0.754135</v>
      </c>
      <c r="AC62">
        <v>49.602730999999999</v>
      </c>
      <c r="AD62" s="1">
        <v>53</v>
      </c>
      <c r="AE62">
        <v>2</v>
      </c>
      <c r="AF62">
        <v>383</v>
      </c>
      <c r="AG62">
        <v>85</v>
      </c>
      <c r="AH62">
        <v>17.096381000000001</v>
      </c>
      <c r="AI62">
        <v>397.2</v>
      </c>
      <c r="AJ62">
        <v>2</v>
      </c>
      <c r="AK62">
        <v>1</v>
      </c>
      <c r="AL62">
        <v>1</v>
      </c>
      <c r="AM62" t="s">
        <v>927</v>
      </c>
      <c r="AN62" t="s">
        <v>1401</v>
      </c>
      <c r="AO62">
        <v>2546.1060000000002</v>
      </c>
      <c r="AR62" t="s">
        <v>139</v>
      </c>
      <c r="AS62">
        <v>8</v>
      </c>
      <c r="AT62" t="s">
        <v>810</v>
      </c>
      <c r="AU62" t="s">
        <v>926</v>
      </c>
      <c r="AV62" t="s">
        <v>49</v>
      </c>
      <c r="AW62">
        <v>2</v>
      </c>
      <c r="BB62">
        <v>1.117479393675463</v>
      </c>
      <c r="BC62" t="s">
        <v>74</v>
      </c>
      <c r="BF62" t="s">
        <v>139</v>
      </c>
      <c r="BG62" t="s">
        <v>258</v>
      </c>
      <c r="BH62" t="s">
        <v>926</v>
      </c>
      <c r="BI62">
        <v>5772</v>
      </c>
      <c r="BJ62">
        <v>2</v>
      </c>
      <c r="BK62" t="s">
        <v>810</v>
      </c>
      <c r="BL62" t="s">
        <v>778</v>
      </c>
      <c r="BM62">
        <v>1.1344165602347742</v>
      </c>
      <c r="BN62" t="s">
        <v>74</v>
      </c>
      <c r="BO62" t="s">
        <v>676</v>
      </c>
      <c r="BP62">
        <v>2684.3590000000004</v>
      </c>
    </row>
    <row r="63" spans="1:68" ht="16.5">
      <c r="A63" s="296" t="str">
        <f t="shared" si="18"/>
        <v>송도버스</v>
      </c>
      <c r="B63" s="126" t="str">
        <f t="shared" si="19"/>
        <v>방수남</v>
      </c>
      <c r="C63" s="127" t="str">
        <f t="shared" si="20"/>
        <v>F</v>
      </c>
      <c r="D63" s="128">
        <f t="shared" si="21"/>
        <v>0.7719493018489807</v>
      </c>
      <c r="E63" s="129">
        <f t="shared" si="22"/>
        <v>1335</v>
      </c>
      <c r="F63" s="130" t="str">
        <f t="shared" si="23"/>
        <v>8</v>
      </c>
      <c r="G63" s="131" t="str">
        <f t="shared" si="24"/>
        <v>70바2264</v>
      </c>
      <c r="H63" s="132">
        <f t="shared" si="25"/>
        <v>3</v>
      </c>
      <c r="I63" s="133">
        <f t="shared" si="26"/>
        <v>2510.3140000000003</v>
      </c>
      <c r="J63" s="134">
        <f t="shared" si="27"/>
        <v>1.6513452527666145E-2</v>
      </c>
      <c r="K63" s="134">
        <f t="shared" si="28"/>
        <v>0.38478936899117555</v>
      </c>
      <c r="L63" s="134">
        <f t="shared" si="29"/>
        <v>0.26769559505304913</v>
      </c>
      <c r="M63" s="135">
        <f t="shared" si="30"/>
        <v>14.028</v>
      </c>
      <c r="N63" s="136">
        <f t="shared" si="31"/>
        <v>0</v>
      </c>
      <c r="O63" s="136">
        <f t="shared" si="32"/>
        <v>17.073266241140306</v>
      </c>
      <c r="P63" s="231">
        <f t="shared" si="33"/>
        <v>31</v>
      </c>
      <c r="Q63" s="232">
        <f t="shared" si="34"/>
        <v>0</v>
      </c>
      <c r="R63" s="232">
        <f t="shared" si="35"/>
        <v>436</v>
      </c>
      <c r="T63">
        <v>521</v>
      </c>
      <c r="U63">
        <v>1335</v>
      </c>
      <c r="V63" t="s">
        <v>928</v>
      </c>
      <c r="W63">
        <v>2553.6999999999998</v>
      </c>
      <c r="X63">
        <v>1432.5250000000001</v>
      </c>
      <c r="Y63">
        <v>1.7829999999999999</v>
      </c>
      <c r="Z63">
        <v>14.028</v>
      </c>
      <c r="AA63">
        <v>155.99941899999999</v>
      </c>
      <c r="AB63">
        <v>2.5760890000000001</v>
      </c>
      <c r="AC63">
        <v>60.026918000000002</v>
      </c>
      <c r="AD63" s="1">
        <v>672</v>
      </c>
      <c r="AE63">
        <v>0</v>
      </c>
      <c r="AF63">
        <v>436</v>
      </c>
      <c r="AG63">
        <v>86</v>
      </c>
      <c r="AH63">
        <v>16.369931999999999</v>
      </c>
      <c r="AI63">
        <v>817.6</v>
      </c>
      <c r="AJ63">
        <v>8</v>
      </c>
      <c r="AK63">
        <v>31</v>
      </c>
      <c r="AL63">
        <v>10589</v>
      </c>
      <c r="AM63" t="s">
        <v>929</v>
      </c>
      <c r="AN63" t="s">
        <v>1402</v>
      </c>
      <c r="AO63">
        <v>2170.2750000000001</v>
      </c>
      <c r="AR63" t="s">
        <v>139</v>
      </c>
      <c r="AS63">
        <v>8</v>
      </c>
      <c r="AT63" t="s">
        <v>779</v>
      </c>
      <c r="AU63" t="s">
        <v>928</v>
      </c>
      <c r="AV63" t="s">
        <v>49</v>
      </c>
      <c r="AW63">
        <v>3</v>
      </c>
      <c r="BB63">
        <v>0.77938289945152461</v>
      </c>
      <c r="BC63" t="s">
        <v>73</v>
      </c>
      <c r="BF63" t="s">
        <v>139</v>
      </c>
      <c r="BG63" t="s">
        <v>258</v>
      </c>
      <c r="BH63" t="s">
        <v>928</v>
      </c>
      <c r="BI63">
        <v>1335</v>
      </c>
      <c r="BJ63">
        <v>3</v>
      </c>
      <c r="BK63" t="s">
        <v>779</v>
      </c>
      <c r="BL63" t="s">
        <v>783</v>
      </c>
      <c r="BM63">
        <v>0.7719493018489807</v>
      </c>
      <c r="BN63" t="s">
        <v>73</v>
      </c>
      <c r="BO63" t="s">
        <v>716</v>
      </c>
      <c r="BP63">
        <v>2510.3140000000003</v>
      </c>
    </row>
    <row r="64" spans="1:68" ht="16.5">
      <c r="A64" s="297" t="str">
        <f t="shared" si="18"/>
        <v>송도버스</v>
      </c>
      <c r="B64" s="110" t="str">
        <f t="shared" si="19"/>
        <v>배성호</v>
      </c>
      <c r="C64" s="111" t="str">
        <f t="shared" si="20"/>
        <v>F</v>
      </c>
      <c r="D64" s="112">
        <f t="shared" si="21"/>
        <v>0.79318181818181821</v>
      </c>
      <c r="E64" s="113">
        <f t="shared" si="22"/>
        <v>5850</v>
      </c>
      <c r="F64" s="114" t="str">
        <f t="shared" si="23"/>
        <v>8</v>
      </c>
      <c r="G64" s="115" t="str">
        <f t="shared" si="24"/>
        <v>70바2296</v>
      </c>
      <c r="H64" s="116">
        <f t="shared" si="25"/>
        <v>1</v>
      </c>
      <c r="I64" s="117">
        <f t="shared" si="26"/>
        <v>2423.6239999999998</v>
      </c>
      <c r="J64" s="118">
        <f t="shared" si="27"/>
        <v>2.7140083327062012E-2</v>
      </c>
      <c r="K64" s="118">
        <f t="shared" si="28"/>
        <v>0.35472516200330684</v>
      </c>
      <c r="L64" s="118">
        <f t="shared" si="29"/>
        <v>0.2607665215396448</v>
      </c>
      <c r="M64" s="119">
        <f t="shared" si="30"/>
        <v>11.752000000000001</v>
      </c>
      <c r="N64" s="120">
        <f t="shared" si="31"/>
        <v>0.19890221887359288</v>
      </c>
      <c r="O64" s="120">
        <f t="shared" si="32"/>
        <v>15.753055734788557</v>
      </c>
      <c r="P64" s="233">
        <f t="shared" si="33"/>
        <v>30</v>
      </c>
      <c r="Q64" s="234">
        <f t="shared" si="34"/>
        <v>5</v>
      </c>
      <c r="R64" s="234">
        <f t="shared" si="35"/>
        <v>396</v>
      </c>
      <c r="T64">
        <v>521</v>
      </c>
      <c r="U64">
        <v>5850</v>
      </c>
      <c r="V64" t="s">
        <v>930</v>
      </c>
      <c r="W64">
        <v>2513.7979999999998</v>
      </c>
      <c r="X64">
        <v>1371.376</v>
      </c>
      <c r="Y64">
        <v>1.833</v>
      </c>
      <c r="Z64">
        <v>11.752000000000001</v>
      </c>
      <c r="AA64">
        <v>154.39329900000001</v>
      </c>
      <c r="AB64">
        <v>4.1902470000000003</v>
      </c>
      <c r="AC64">
        <v>54.767187999999997</v>
      </c>
      <c r="AD64" s="1">
        <v>632</v>
      </c>
      <c r="AE64">
        <v>5</v>
      </c>
      <c r="AF64">
        <v>396</v>
      </c>
      <c r="AG64">
        <v>79</v>
      </c>
      <c r="AH64">
        <v>16.281780999999999</v>
      </c>
      <c r="AI64">
        <v>360.6</v>
      </c>
      <c r="AJ64">
        <v>0</v>
      </c>
      <c r="AK64">
        <v>30</v>
      </c>
      <c r="AL64">
        <v>9466</v>
      </c>
      <c r="AM64" t="s">
        <v>931</v>
      </c>
      <c r="AN64" t="s">
        <v>1403</v>
      </c>
      <c r="AO64">
        <v>2423.6239999999998</v>
      </c>
      <c r="AR64" t="s">
        <v>139</v>
      </c>
      <c r="AS64">
        <v>8</v>
      </c>
      <c r="AT64" t="s">
        <v>798</v>
      </c>
      <c r="AU64" t="s">
        <v>930</v>
      </c>
      <c r="AV64" t="s">
        <v>49</v>
      </c>
      <c r="AW64">
        <v>1</v>
      </c>
      <c r="BB64">
        <v>0.83045454545454533</v>
      </c>
      <c r="BC64" t="s">
        <v>70</v>
      </c>
      <c r="BF64" t="s">
        <v>139</v>
      </c>
      <c r="BG64" t="s">
        <v>258</v>
      </c>
      <c r="BH64" t="s">
        <v>930</v>
      </c>
      <c r="BI64">
        <v>5850</v>
      </c>
      <c r="BJ64">
        <v>1</v>
      </c>
      <c r="BK64" t="s">
        <v>798</v>
      </c>
      <c r="BL64" t="s">
        <v>674</v>
      </c>
      <c r="BM64">
        <v>0.79318181818181821</v>
      </c>
      <c r="BN64" t="s">
        <v>73</v>
      </c>
      <c r="BO64" t="s">
        <v>679</v>
      </c>
      <c r="BP64">
        <v>2423.6239999999998</v>
      </c>
    </row>
    <row r="65" spans="1:68" ht="16.5">
      <c r="A65" s="296" t="str">
        <f t="shared" si="18"/>
        <v>송도버스</v>
      </c>
      <c r="B65" s="126" t="str">
        <f t="shared" si="19"/>
        <v>서대원</v>
      </c>
      <c r="C65" s="127" t="str">
        <f t="shared" si="20"/>
        <v>B</v>
      </c>
      <c r="D65" s="128">
        <f t="shared" si="21"/>
        <v>0.93091701938904847</v>
      </c>
      <c r="E65" s="129">
        <f t="shared" si="22"/>
        <v>699</v>
      </c>
      <c r="F65" s="130" t="str">
        <f t="shared" si="23"/>
        <v>8</v>
      </c>
      <c r="G65" s="131" t="str">
        <f t="shared" si="24"/>
        <v>70바2235</v>
      </c>
      <c r="H65" s="132">
        <f t="shared" si="25"/>
        <v>17</v>
      </c>
      <c r="I65" s="133">
        <f t="shared" si="26"/>
        <v>3102.6559999999999</v>
      </c>
      <c r="J65" s="134">
        <f t="shared" si="27"/>
        <v>1.7432033219490634E-2</v>
      </c>
      <c r="K65" s="134">
        <f t="shared" si="28"/>
        <v>0.33892667897940321</v>
      </c>
      <c r="L65" s="134">
        <f t="shared" si="29"/>
        <v>0.2062748819076301</v>
      </c>
      <c r="M65" s="135">
        <f t="shared" si="30"/>
        <v>10.603</v>
      </c>
      <c r="N65" s="136">
        <f t="shared" si="31"/>
        <v>3.1561173444428665E-2</v>
      </c>
      <c r="O65" s="136">
        <f t="shared" si="32"/>
        <v>15.244046773659045</v>
      </c>
      <c r="P65" s="231">
        <f t="shared" si="33"/>
        <v>13</v>
      </c>
      <c r="Q65" s="232">
        <f t="shared" si="34"/>
        <v>1</v>
      </c>
      <c r="R65" s="232">
        <f t="shared" si="35"/>
        <v>483</v>
      </c>
      <c r="T65">
        <v>521</v>
      </c>
      <c r="U65">
        <v>699</v>
      </c>
      <c r="V65" t="s">
        <v>932</v>
      </c>
      <c r="W65">
        <v>3168.45</v>
      </c>
      <c r="X65">
        <v>1480.2070000000001</v>
      </c>
      <c r="Y65">
        <v>2.141</v>
      </c>
      <c r="Z65">
        <v>10.603</v>
      </c>
      <c r="AA65">
        <v>187.96579600000001</v>
      </c>
      <c r="AB65">
        <v>3.2766259999999998</v>
      </c>
      <c r="AC65">
        <v>63.706623</v>
      </c>
      <c r="AD65" s="1">
        <v>640</v>
      </c>
      <c r="AE65">
        <v>1</v>
      </c>
      <c r="AF65">
        <v>483</v>
      </c>
      <c r="AG65">
        <v>70</v>
      </c>
      <c r="AH65">
        <v>16.856524</v>
      </c>
      <c r="AI65">
        <v>264.8</v>
      </c>
      <c r="AJ65">
        <v>0</v>
      </c>
      <c r="AK65">
        <v>13</v>
      </c>
      <c r="AL65">
        <v>2857</v>
      </c>
      <c r="AM65" t="s">
        <v>933</v>
      </c>
      <c r="AN65" t="s">
        <v>1404</v>
      </c>
      <c r="AO65">
        <v>413.11900000000003</v>
      </c>
      <c r="AR65" t="s">
        <v>139</v>
      </c>
      <c r="AS65">
        <v>8</v>
      </c>
      <c r="AT65" t="s">
        <v>759</v>
      </c>
      <c r="AU65" t="s">
        <v>932</v>
      </c>
      <c r="AV65" t="s">
        <v>49</v>
      </c>
      <c r="AW65">
        <v>17</v>
      </c>
      <c r="BB65">
        <v>0.93091701938904847</v>
      </c>
      <c r="BC65" t="s">
        <v>71</v>
      </c>
      <c r="BF65" t="s">
        <v>139</v>
      </c>
      <c r="BG65" t="s">
        <v>258</v>
      </c>
      <c r="BH65" t="s">
        <v>932</v>
      </c>
      <c r="BI65">
        <v>699</v>
      </c>
      <c r="BJ65">
        <v>17</v>
      </c>
      <c r="BK65" t="s">
        <v>759</v>
      </c>
      <c r="BL65" t="s">
        <v>753</v>
      </c>
      <c r="BM65">
        <v>0.93091701938904847</v>
      </c>
      <c r="BN65" t="s">
        <v>71</v>
      </c>
      <c r="BO65" t="s">
        <v>675</v>
      </c>
      <c r="BP65">
        <v>3102.6559999999999</v>
      </c>
    </row>
    <row r="66" spans="1:68" ht="16.5">
      <c r="A66" s="297" t="str">
        <f t="shared" si="18"/>
        <v>송도버스</v>
      </c>
      <c r="B66" s="110" t="str">
        <f t="shared" si="19"/>
        <v>서은석</v>
      </c>
      <c r="C66" s="111" t="str">
        <f t="shared" si="20"/>
        <v>F</v>
      </c>
      <c r="D66" s="112">
        <f t="shared" si="21"/>
        <v>0.72045454545454535</v>
      </c>
      <c r="E66" s="113">
        <f t="shared" si="22"/>
        <v>9352</v>
      </c>
      <c r="F66" s="114" t="str">
        <f t="shared" si="23"/>
        <v>8</v>
      </c>
      <c r="G66" s="115" t="str">
        <f t="shared" si="24"/>
        <v>70바2240</v>
      </c>
      <c r="H66" s="116">
        <f t="shared" si="25"/>
        <v>1</v>
      </c>
      <c r="I66" s="117">
        <f t="shared" si="26"/>
        <v>1065.4169999999999</v>
      </c>
      <c r="J66" s="118">
        <f t="shared" si="27"/>
        <v>1.8010505172969156E-2</v>
      </c>
      <c r="K66" s="118">
        <f t="shared" si="28"/>
        <v>0.34079187940089117</v>
      </c>
      <c r="L66" s="118">
        <f t="shared" si="29"/>
        <v>0.24872890145360926</v>
      </c>
      <c r="M66" s="119">
        <f t="shared" si="30"/>
        <v>12.32</v>
      </c>
      <c r="N66" s="120">
        <f t="shared" si="31"/>
        <v>2.5342189959424339</v>
      </c>
      <c r="O66" s="120">
        <f t="shared" si="32"/>
        <v>15.205313975654605</v>
      </c>
      <c r="P66" s="233">
        <f t="shared" si="33"/>
        <v>13</v>
      </c>
      <c r="Q66" s="234">
        <f t="shared" si="34"/>
        <v>27</v>
      </c>
      <c r="R66" s="234">
        <f t="shared" si="35"/>
        <v>162</v>
      </c>
      <c r="T66">
        <v>521</v>
      </c>
      <c r="U66">
        <v>9352</v>
      </c>
      <c r="V66" t="s">
        <v>934</v>
      </c>
      <c r="W66">
        <v>1065.4169999999999</v>
      </c>
      <c r="X66">
        <v>626.39400000000001</v>
      </c>
      <c r="Y66">
        <v>1.7010000000000001</v>
      </c>
      <c r="Z66">
        <v>12.32</v>
      </c>
      <c r="AA66">
        <v>66.750542999999993</v>
      </c>
      <c r="AB66">
        <v>1.2022109999999999</v>
      </c>
      <c r="AC66">
        <v>22.748042999999999</v>
      </c>
      <c r="AD66" s="1">
        <v>265</v>
      </c>
      <c r="AE66">
        <v>27</v>
      </c>
      <c r="AF66">
        <v>162</v>
      </c>
      <c r="AG66">
        <v>86</v>
      </c>
      <c r="AH66">
        <v>15.961173</v>
      </c>
      <c r="AI66">
        <v>144.6</v>
      </c>
      <c r="AJ66">
        <v>0</v>
      </c>
      <c r="AK66">
        <v>13</v>
      </c>
      <c r="AL66">
        <v>2312</v>
      </c>
      <c r="AM66" t="s">
        <v>935</v>
      </c>
      <c r="AN66" t="s">
        <v>1405</v>
      </c>
      <c r="AO66">
        <v>1065.4169999999999</v>
      </c>
      <c r="AR66" t="s">
        <v>139</v>
      </c>
      <c r="AS66">
        <v>8</v>
      </c>
      <c r="AT66" t="s">
        <v>764</v>
      </c>
      <c r="AU66" t="s">
        <v>934</v>
      </c>
      <c r="AV66" t="s">
        <v>49</v>
      </c>
      <c r="AW66">
        <v>1</v>
      </c>
      <c r="BB66">
        <v>0.77318181818181819</v>
      </c>
      <c r="BC66" t="s">
        <v>73</v>
      </c>
      <c r="BF66" t="s">
        <v>139</v>
      </c>
      <c r="BG66" t="s">
        <v>258</v>
      </c>
      <c r="BH66" t="s">
        <v>934</v>
      </c>
      <c r="BI66">
        <v>9352</v>
      </c>
      <c r="BJ66">
        <v>1</v>
      </c>
      <c r="BK66" t="s">
        <v>764</v>
      </c>
      <c r="BL66" t="s">
        <v>674</v>
      </c>
      <c r="BM66">
        <v>0.72045454545454535</v>
      </c>
      <c r="BN66" t="s">
        <v>73</v>
      </c>
      <c r="BO66" t="s">
        <v>716</v>
      </c>
      <c r="BP66">
        <v>1065.4169999999999</v>
      </c>
    </row>
    <row r="67" spans="1:68" ht="16.5">
      <c r="A67" s="297" t="str">
        <f t="shared" ref="A67:A105" si="36">BF67</f>
        <v>송도버스</v>
      </c>
      <c r="B67" s="110" t="str">
        <f t="shared" ref="B67:B105" si="37">BH67</f>
        <v>서재덕</v>
      </c>
      <c r="C67" s="111" t="str">
        <f t="shared" ref="C67:C105" si="38">BN67</f>
        <v>F</v>
      </c>
      <c r="D67" s="112">
        <f t="shared" ref="D67:D105" si="39">BM67</f>
        <v>0.77260869565217394</v>
      </c>
      <c r="E67" s="113">
        <f t="shared" ref="E67:E105" si="40">U67</f>
        <v>8477</v>
      </c>
      <c r="F67" s="114" t="str">
        <f t="shared" ref="F67:F105" si="41">BG67</f>
        <v>8</v>
      </c>
      <c r="G67" s="115" t="str">
        <f t="shared" ref="G67:G105" si="42">BK67</f>
        <v>70바2253</v>
      </c>
      <c r="H67" s="116">
        <f t="shared" ref="H67:H105" si="43">BJ67</f>
        <v>1</v>
      </c>
      <c r="I67" s="117">
        <f t="shared" ref="I67:I105" si="44">BP67</f>
        <v>2107.2179999999998</v>
      </c>
      <c r="J67" s="118">
        <f t="shared" ref="J67:J105" si="45">AB67/AA67</f>
        <v>2.3898974117804256E-2</v>
      </c>
      <c r="K67" s="118">
        <f t="shared" ref="K67:K105" si="46">AC67/AA67</f>
        <v>0.40614143786187562</v>
      </c>
      <c r="L67" s="118">
        <f t="shared" ref="L67:L105" si="47">AD67/I67</f>
        <v>0.22778848700039581</v>
      </c>
      <c r="M67" s="119">
        <f t="shared" ref="M67:M105" si="48">Z67</f>
        <v>13.872999999999999</v>
      </c>
      <c r="N67" s="120">
        <f t="shared" ref="N67:N105" si="49">AE67*100/W67</f>
        <v>0.33219154354224389</v>
      </c>
      <c r="O67" s="120">
        <f t="shared" ref="O67:O105" si="50">AF67*100/W67</f>
        <v>27.66680998358974</v>
      </c>
      <c r="P67" s="233">
        <f t="shared" ref="P67:P105" si="51">AK67</f>
        <v>72</v>
      </c>
      <c r="Q67" s="234">
        <f t="shared" ref="Q67:Q105" si="52">AE67</f>
        <v>7</v>
      </c>
      <c r="R67" s="234">
        <f t="shared" ref="R67:R105" si="53">AF67</f>
        <v>583</v>
      </c>
      <c r="T67">
        <v>521</v>
      </c>
      <c r="U67">
        <v>8477</v>
      </c>
      <c r="V67" t="s">
        <v>936</v>
      </c>
      <c r="W67">
        <v>2107.2179999999998</v>
      </c>
      <c r="X67">
        <v>1165.8330000000001</v>
      </c>
      <c r="Y67">
        <v>1.8069999999999999</v>
      </c>
      <c r="Z67">
        <v>13.872999999999999</v>
      </c>
      <c r="AA67">
        <v>138.18526199999999</v>
      </c>
      <c r="AB67">
        <v>3.302486</v>
      </c>
      <c r="AC67">
        <v>56.122760999999997</v>
      </c>
      <c r="AD67" s="1">
        <v>480</v>
      </c>
      <c r="AE67">
        <v>7</v>
      </c>
      <c r="AF67">
        <v>583</v>
      </c>
      <c r="AG67">
        <v>88</v>
      </c>
      <c r="AH67">
        <v>15.249223000000001</v>
      </c>
      <c r="AI67">
        <v>669.1</v>
      </c>
      <c r="AJ67">
        <v>18.100000000000001</v>
      </c>
      <c r="AK67">
        <v>72</v>
      </c>
      <c r="AL67">
        <v>45993</v>
      </c>
      <c r="AM67" t="s">
        <v>937</v>
      </c>
      <c r="AN67" t="s">
        <v>1406</v>
      </c>
      <c r="AO67">
        <v>2107.2179999999998</v>
      </c>
      <c r="AR67" t="s">
        <v>139</v>
      </c>
      <c r="AS67">
        <v>8</v>
      </c>
      <c r="AT67" t="s">
        <v>774</v>
      </c>
      <c r="AU67" t="s">
        <v>936</v>
      </c>
      <c r="AV67" t="s">
        <v>49</v>
      </c>
      <c r="AW67">
        <v>1</v>
      </c>
      <c r="BB67">
        <v>0.78565217391304354</v>
      </c>
      <c r="BC67" t="s">
        <v>73</v>
      </c>
      <c r="BF67" t="s">
        <v>139</v>
      </c>
      <c r="BG67" t="s">
        <v>258</v>
      </c>
      <c r="BH67" t="s">
        <v>936</v>
      </c>
      <c r="BI67">
        <v>8477</v>
      </c>
      <c r="BJ67">
        <v>1</v>
      </c>
      <c r="BK67" t="s">
        <v>774</v>
      </c>
      <c r="BL67" t="s">
        <v>674</v>
      </c>
      <c r="BM67">
        <v>0.77260869565217394</v>
      </c>
      <c r="BN67" t="s">
        <v>73</v>
      </c>
      <c r="BO67" t="s">
        <v>716</v>
      </c>
      <c r="BP67">
        <v>2107.2179999999998</v>
      </c>
    </row>
    <row r="68" spans="1:68" ht="16.5">
      <c r="A68" s="297" t="str">
        <f t="shared" si="36"/>
        <v>송도버스</v>
      </c>
      <c r="B68" s="110" t="str">
        <f t="shared" si="37"/>
        <v>서정식</v>
      </c>
      <c r="C68" s="111" t="str">
        <f t="shared" si="38"/>
        <v>D</v>
      </c>
      <c r="D68" s="112">
        <f t="shared" si="39"/>
        <v>0.81334961396230043</v>
      </c>
      <c r="E68" s="113">
        <f t="shared" si="40"/>
        <v>8049</v>
      </c>
      <c r="F68" s="114" t="str">
        <f t="shared" si="41"/>
        <v>8</v>
      </c>
      <c r="G68" s="115" t="str">
        <f t="shared" si="42"/>
        <v>70바2309</v>
      </c>
      <c r="H68" s="116">
        <f t="shared" si="43"/>
        <v>1</v>
      </c>
      <c r="I68" s="117">
        <f t="shared" si="44"/>
        <v>1572.652</v>
      </c>
      <c r="J68" s="118">
        <f t="shared" si="45"/>
        <v>1.3727058651138411E-2</v>
      </c>
      <c r="K68" s="118">
        <f t="shared" si="46"/>
        <v>0.36375478290444829</v>
      </c>
      <c r="L68" s="118">
        <f t="shared" si="47"/>
        <v>0.20220620963824165</v>
      </c>
      <c r="M68" s="119">
        <f t="shared" si="48"/>
        <v>13.898</v>
      </c>
      <c r="N68" s="120">
        <f t="shared" si="49"/>
        <v>0</v>
      </c>
      <c r="O68" s="120">
        <f t="shared" si="50"/>
        <v>4.7940111737337361</v>
      </c>
      <c r="P68" s="233">
        <f t="shared" si="51"/>
        <v>24</v>
      </c>
      <c r="Q68" s="234">
        <f t="shared" si="52"/>
        <v>0</v>
      </c>
      <c r="R68" s="234">
        <f t="shared" si="53"/>
        <v>78</v>
      </c>
      <c r="T68">
        <v>521</v>
      </c>
      <c r="U68">
        <v>8049</v>
      </c>
      <c r="V68" t="s">
        <v>938</v>
      </c>
      <c r="W68">
        <v>1627.03</v>
      </c>
      <c r="X68">
        <v>854.73400000000004</v>
      </c>
      <c r="Y68">
        <v>1.9039999999999999</v>
      </c>
      <c r="Z68">
        <v>13.898</v>
      </c>
      <c r="AA68">
        <v>102.229985</v>
      </c>
      <c r="AB68">
        <v>1.4033169999999999</v>
      </c>
      <c r="AC68">
        <v>37.186646000000003</v>
      </c>
      <c r="AD68" s="1">
        <v>318</v>
      </c>
      <c r="AE68">
        <v>0</v>
      </c>
      <c r="AF68">
        <v>78</v>
      </c>
      <c r="AG68">
        <v>75</v>
      </c>
      <c r="AH68">
        <v>15.915388999999999</v>
      </c>
      <c r="AI68">
        <v>287.60000000000002</v>
      </c>
      <c r="AJ68">
        <v>0</v>
      </c>
      <c r="AK68">
        <v>24</v>
      </c>
      <c r="AL68">
        <v>3250</v>
      </c>
      <c r="AM68" t="s">
        <v>939</v>
      </c>
      <c r="AN68" t="s">
        <v>1407</v>
      </c>
      <c r="AO68">
        <v>1572.652</v>
      </c>
      <c r="AR68" t="s">
        <v>139</v>
      </c>
      <c r="AS68">
        <v>8</v>
      </c>
      <c r="AT68" t="s">
        <v>802</v>
      </c>
      <c r="AU68" t="s">
        <v>938</v>
      </c>
      <c r="AV68" t="s">
        <v>49</v>
      </c>
      <c r="AW68">
        <v>1</v>
      </c>
      <c r="BB68">
        <v>0.82739130434782615</v>
      </c>
      <c r="BC68" t="s">
        <v>70</v>
      </c>
      <c r="BF68" t="s">
        <v>139</v>
      </c>
      <c r="BG68" t="s">
        <v>258</v>
      </c>
      <c r="BH68" t="s">
        <v>938</v>
      </c>
      <c r="BI68">
        <v>8049</v>
      </c>
      <c r="BJ68">
        <v>1</v>
      </c>
      <c r="BK68" t="s">
        <v>802</v>
      </c>
      <c r="BL68" t="s">
        <v>674</v>
      </c>
      <c r="BM68">
        <v>0.81334961396230043</v>
      </c>
      <c r="BN68" t="s">
        <v>70</v>
      </c>
      <c r="BO68" t="s">
        <v>679</v>
      </c>
      <c r="BP68">
        <v>1572.652</v>
      </c>
    </row>
    <row r="69" spans="1:68" ht="16.5">
      <c r="A69" s="297" t="str">
        <f t="shared" si="36"/>
        <v>송도버스</v>
      </c>
      <c r="B69" s="110" t="str">
        <f t="shared" si="37"/>
        <v>서현국</v>
      </c>
      <c r="C69" s="111" t="str">
        <f t="shared" si="38"/>
        <v>F</v>
      </c>
      <c r="D69" s="112">
        <f t="shared" si="39"/>
        <v>0.73790368109029858</v>
      </c>
      <c r="E69" s="113">
        <f t="shared" si="40"/>
        <v>3375</v>
      </c>
      <c r="F69" s="114" t="str">
        <f t="shared" si="41"/>
        <v>8</v>
      </c>
      <c r="G69" s="115" t="str">
        <f t="shared" si="42"/>
        <v>70바2291</v>
      </c>
      <c r="H69" s="116">
        <f t="shared" si="43"/>
        <v>1</v>
      </c>
      <c r="I69" s="117">
        <f t="shared" si="44"/>
        <v>1661.2360000000001</v>
      </c>
      <c r="J69" s="118">
        <f t="shared" si="45"/>
        <v>3.9552591016978028E-2</v>
      </c>
      <c r="K69" s="118">
        <f t="shared" si="46"/>
        <v>0.39170873389444066</v>
      </c>
      <c r="L69" s="118">
        <f t="shared" si="47"/>
        <v>0.2449983024687642</v>
      </c>
      <c r="M69" s="119">
        <f t="shared" si="48"/>
        <v>16.48</v>
      </c>
      <c r="N69" s="120">
        <f t="shared" si="49"/>
        <v>0.16545151719041262</v>
      </c>
      <c r="O69" s="120">
        <f t="shared" si="50"/>
        <v>32.538798380781152</v>
      </c>
      <c r="P69" s="233">
        <f t="shared" si="51"/>
        <v>34</v>
      </c>
      <c r="Q69" s="234">
        <f t="shared" si="52"/>
        <v>3</v>
      </c>
      <c r="R69" s="234">
        <f t="shared" si="53"/>
        <v>590</v>
      </c>
      <c r="T69">
        <v>521</v>
      </c>
      <c r="U69">
        <v>3375</v>
      </c>
      <c r="V69" t="s">
        <v>940</v>
      </c>
      <c r="W69">
        <v>1813.22</v>
      </c>
      <c r="X69">
        <v>1041.54</v>
      </c>
      <c r="Y69">
        <v>1.7410000000000001</v>
      </c>
      <c r="Z69">
        <v>16.48</v>
      </c>
      <c r="AA69">
        <v>112.093592</v>
      </c>
      <c r="AB69">
        <v>4.433592</v>
      </c>
      <c r="AC69">
        <v>43.908039000000002</v>
      </c>
      <c r="AD69" s="1">
        <v>407</v>
      </c>
      <c r="AE69">
        <v>3</v>
      </c>
      <c r="AF69">
        <v>590</v>
      </c>
      <c r="AG69">
        <v>72</v>
      </c>
      <c r="AH69">
        <v>16.175946</v>
      </c>
      <c r="AI69">
        <v>519.4</v>
      </c>
      <c r="AJ69">
        <v>0</v>
      </c>
      <c r="AK69">
        <v>34</v>
      </c>
      <c r="AL69">
        <v>17463</v>
      </c>
      <c r="AM69" t="s">
        <v>941</v>
      </c>
      <c r="AN69" t="s">
        <v>1408</v>
      </c>
      <c r="AO69">
        <v>1661.2360000000001</v>
      </c>
      <c r="AR69" t="s">
        <v>139</v>
      </c>
      <c r="AS69">
        <v>8</v>
      </c>
      <c r="AT69" t="s">
        <v>792</v>
      </c>
      <c r="AU69" t="s">
        <v>940</v>
      </c>
      <c r="AV69" t="s">
        <v>49</v>
      </c>
      <c r="AW69">
        <v>1</v>
      </c>
      <c r="BB69">
        <v>0.79909090909090907</v>
      </c>
      <c r="BC69" t="s">
        <v>73</v>
      </c>
      <c r="BF69" t="s">
        <v>139</v>
      </c>
      <c r="BG69" t="s">
        <v>258</v>
      </c>
      <c r="BH69" t="s">
        <v>940</v>
      </c>
      <c r="BI69">
        <v>3375</v>
      </c>
      <c r="BJ69">
        <v>1</v>
      </c>
      <c r="BK69" t="s">
        <v>792</v>
      </c>
      <c r="BL69" t="s">
        <v>674</v>
      </c>
      <c r="BM69">
        <v>0.73790368109029858</v>
      </c>
      <c r="BN69" t="s">
        <v>73</v>
      </c>
      <c r="BO69" t="s">
        <v>716</v>
      </c>
      <c r="BP69">
        <v>1661.2360000000001</v>
      </c>
    </row>
    <row r="70" spans="1:68" ht="16.5">
      <c r="A70" s="297" t="str">
        <f t="shared" si="36"/>
        <v>송도버스</v>
      </c>
      <c r="B70" s="110" t="str">
        <f t="shared" si="37"/>
        <v>석승우</v>
      </c>
      <c r="C70" s="111" t="str">
        <f t="shared" si="38"/>
        <v>D</v>
      </c>
      <c r="D70" s="112">
        <f t="shared" si="39"/>
        <v>0.80482847306956717</v>
      </c>
      <c r="E70" s="113">
        <f t="shared" si="40"/>
        <v>5079</v>
      </c>
      <c r="F70" s="114" t="str">
        <f t="shared" si="41"/>
        <v>16-1</v>
      </c>
      <c r="G70" s="115" t="str">
        <f t="shared" si="42"/>
        <v>70바2286</v>
      </c>
      <c r="H70" s="116">
        <f t="shared" si="43"/>
        <v>15</v>
      </c>
      <c r="I70" s="117">
        <f t="shared" si="44"/>
        <v>2813.306</v>
      </c>
      <c r="J70" s="118">
        <f t="shared" si="45"/>
        <v>3.4505971706681286E-3</v>
      </c>
      <c r="K70" s="118">
        <f t="shared" si="46"/>
        <v>0.3619521372477702</v>
      </c>
      <c r="L70" s="118">
        <f t="shared" si="47"/>
        <v>0.19372226128263331</v>
      </c>
      <c r="M70" s="119">
        <f t="shared" si="48"/>
        <v>14.076000000000001</v>
      </c>
      <c r="N70" s="120">
        <f t="shared" si="49"/>
        <v>0.13829847923534772</v>
      </c>
      <c r="O70" s="120">
        <f t="shared" si="50"/>
        <v>50.444370301093073</v>
      </c>
      <c r="P70" s="233">
        <f t="shared" si="51"/>
        <v>9</v>
      </c>
      <c r="Q70" s="234">
        <f t="shared" si="52"/>
        <v>4</v>
      </c>
      <c r="R70" s="234">
        <f t="shared" si="53"/>
        <v>1459</v>
      </c>
      <c r="T70">
        <v>521</v>
      </c>
      <c r="U70">
        <v>5079</v>
      </c>
      <c r="V70" t="s">
        <v>943</v>
      </c>
      <c r="W70">
        <v>2892.2950000000001</v>
      </c>
      <c r="X70">
        <v>1461.5540000000001</v>
      </c>
      <c r="Y70">
        <v>1.9790000000000001</v>
      </c>
      <c r="Z70">
        <v>14.076000000000001</v>
      </c>
      <c r="AA70">
        <v>157.53302199999999</v>
      </c>
      <c r="AB70">
        <v>0.54358300000000004</v>
      </c>
      <c r="AC70">
        <v>57.019413999999998</v>
      </c>
      <c r="AD70" s="1">
        <v>545</v>
      </c>
      <c r="AE70">
        <v>4</v>
      </c>
      <c r="AF70">
        <v>1459</v>
      </c>
      <c r="AG70">
        <v>76</v>
      </c>
      <c r="AH70">
        <v>18.359928</v>
      </c>
      <c r="AI70">
        <v>1116.9000000000001</v>
      </c>
      <c r="AJ70">
        <v>0</v>
      </c>
      <c r="AK70">
        <v>9</v>
      </c>
      <c r="AL70">
        <v>1366</v>
      </c>
      <c r="AM70" t="s">
        <v>944</v>
      </c>
      <c r="AN70" t="s">
        <v>1409</v>
      </c>
      <c r="AO70">
        <v>328.69799999999998</v>
      </c>
      <c r="AR70" t="s">
        <v>139</v>
      </c>
      <c r="AS70">
        <v>45307</v>
      </c>
      <c r="AT70" t="s">
        <v>737</v>
      </c>
      <c r="AU70" t="s">
        <v>943</v>
      </c>
      <c r="AV70" t="s">
        <v>49</v>
      </c>
      <c r="AW70">
        <v>15</v>
      </c>
      <c r="BB70">
        <v>0.81944368642035403</v>
      </c>
      <c r="BC70" t="s">
        <v>70</v>
      </c>
      <c r="BF70" t="s">
        <v>139</v>
      </c>
      <c r="BG70" t="s">
        <v>257</v>
      </c>
      <c r="BH70" t="s">
        <v>943</v>
      </c>
      <c r="BI70">
        <v>5079</v>
      </c>
      <c r="BJ70">
        <v>15</v>
      </c>
      <c r="BK70" t="s">
        <v>737</v>
      </c>
      <c r="BL70" t="s">
        <v>726</v>
      </c>
      <c r="BM70">
        <v>0.80482847306956717</v>
      </c>
      <c r="BN70" t="s">
        <v>70</v>
      </c>
      <c r="BO70" t="s">
        <v>679</v>
      </c>
      <c r="BP70">
        <v>2813.306</v>
      </c>
    </row>
    <row r="71" spans="1:68" ht="16.5">
      <c r="A71" s="297" t="str">
        <f t="shared" si="36"/>
        <v>송도버스</v>
      </c>
      <c r="B71" s="110" t="str">
        <f t="shared" si="37"/>
        <v>손형주</v>
      </c>
      <c r="C71" s="111" t="str">
        <f t="shared" si="38"/>
        <v>B</v>
      </c>
      <c r="D71" s="112">
        <f t="shared" si="39"/>
        <v>0.92120074814862829</v>
      </c>
      <c r="E71" s="113">
        <f t="shared" si="40"/>
        <v>4718</v>
      </c>
      <c r="F71" s="114" t="str">
        <f t="shared" si="41"/>
        <v>16-1</v>
      </c>
      <c r="G71" s="115" t="str">
        <f t="shared" si="42"/>
        <v>70바2280</v>
      </c>
      <c r="H71" s="116">
        <f t="shared" si="43"/>
        <v>13</v>
      </c>
      <c r="I71" s="117">
        <f t="shared" si="44"/>
        <v>1954.652</v>
      </c>
      <c r="J71" s="118">
        <f t="shared" si="45"/>
        <v>2.0492594364585469E-2</v>
      </c>
      <c r="K71" s="118">
        <f t="shared" si="46"/>
        <v>0.32296850761444923</v>
      </c>
      <c r="L71" s="118">
        <f t="shared" si="47"/>
        <v>0.18724560689063832</v>
      </c>
      <c r="M71" s="119">
        <f t="shared" si="48"/>
        <v>10.178000000000001</v>
      </c>
      <c r="N71" s="120">
        <f t="shared" si="49"/>
        <v>0</v>
      </c>
      <c r="O71" s="120">
        <f t="shared" si="50"/>
        <v>20.823078664292467</v>
      </c>
      <c r="P71" s="233">
        <f t="shared" si="51"/>
        <v>10</v>
      </c>
      <c r="Q71" s="234">
        <f t="shared" si="52"/>
        <v>0</v>
      </c>
      <c r="R71" s="234">
        <f t="shared" si="53"/>
        <v>448</v>
      </c>
      <c r="T71">
        <v>521</v>
      </c>
      <c r="U71">
        <v>4718</v>
      </c>
      <c r="V71" t="s">
        <v>945</v>
      </c>
      <c r="W71">
        <v>2151.4589999999998</v>
      </c>
      <c r="X71">
        <v>928.77200000000005</v>
      </c>
      <c r="Y71">
        <v>2.3159999999999998</v>
      </c>
      <c r="Z71">
        <v>10.178000000000001</v>
      </c>
      <c r="AA71">
        <v>118.564978</v>
      </c>
      <c r="AB71">
        <v>2.4297040000000001</v>
      </c>
      <c r="AC71">
        <v>38.292754000000002</v>
      </c>
      <c r="AD71" s="1">
        <v>366</v>
      </c>
      <c r="AE71">
        <v>0</v>
      </c>
      <c r="AF71">
        <v>448</v>
      </c>
      <c r="AG71">
        <v>81</v>
      </c>
      <c r="AH71">
        <v>18.145821999999999</v>
      </c>
      <c r="AI71">
        <v>615.1</v>
      </c>
      <c r="AJ71">
        <v>0</v>
      </c>
      <c r="AK71">
        <v>10</v>
      </c>
      <c r="AL71">
        <v>3862</v>
      </c>
      <c r="AM71" t="s">
        <v>946</v>
      </c>
      <c r="AN71" t="s">
        <v>1410</v>
      </c>
      <c r="AO71">
        <v>251.16399999999999</v>
      </c>
      <c r="AR71" t="s">
        <v>139</v>
      </c>
      <c r="AS71">
        <v>45307</v>
      </c>
      <c r="AT71" t="s">
        <v>734</v>
      </c>
      <c r="AU71" t="s">
        <v>945</v>
      </c>
      <c r="AV71" t="s">
        <v>49</v>
      </c>
      <c r="AW71">
        <v>13</v>
      </c>
      <c r="BB71">
        <v>0.92591055991393367</v>
      </c>
      <c r="BC71" t="s">
        <v>71</v>
      </c>
      <c r="BF71" t="s">
        <v>139</v>
      </c>
      <c r="BG71" t="s">
        <v>257</v>
      </c>
      <c r="BH71" t="s">
        <v>945</v>
      </c>
      <c r="BI71">
        <v>4718</v>
      </c>
      <c r="BJ71">
        <v>13</v>
      </c>
      <c r="BK71" t="s">
        <v>734</v>
      </c>
      <c r="BL71" t="s">
        <v>732</v>
      </c>
      <c r="BM71">
        <v>0.92120074814862829</v>
      </c>
      <c r="BN71" t="s">
        <v>71</v>
      </c>
      <c r="BO71" t="s">
        <v>675</v>
      </c>
      <c r="BP71">
        <v>1954.652</v>
      </c>
    </row>
    <row r="72" spans="1:68" ht="16.5">
      <c r="A72" s="297" t="str">
        <f t="shared" si="36"/>
        <v>송도버스</v>
      </c>
      <c r="B72" s="110" t="str">
        <f t="shared" si="37"/>
        <v>송상봉</v>
      </c>
      <c r="C72" s="111" t="str">
        <f t="shared" si="38"/>
        <v>C</v>
      </c>
      <c r="D72" s="112">
        <f t="shared" si="39"/>
        <v>0.89830970319232628</v>
      </c>
      <c r="E72" s="113">
        <f t="shared" si="40"/>
        <v>7897</v>
      </c>
      <c r="F72" s="114" t="str">
        <f t="shared" si="41"/>
        <v>16-1</v>
      </c>
      <c r="G72" s="115" t="str">
        <f t="shared" si="42"/>
        <v>70바2279</v>
      </c>
      <c r="H72" s="116">
        <f t="shared" si="43"/>
        <v>14</v>
      </c>
      <c r="I72" s="117">
        <f t="shared" si="44"/>
        <v>3145.826</v>
      </c>
      <c r="J72" s="118">
        <f t="shared" si="45"/>
        <v>9.9601421549480977E-3</v>
      </c>
      <c r="K72" s="118">
        <f t="shared" si="46"/>
        <v>0.33880680588543016</v>
      </c>
      <c r="L72" s="118">
        <f t="shared" si="47"/>
        <v>0.15703347864757936</v>
      </c>
      <c r="M72" s="119">
        <f t="shared" si="48"/>
        <v>10.956</v>
      </c>
      <c r="N72" s="120">
        <f t="shared" si="49"/>
        <v>3.1788153572384487E-2</v>
      </c>
      <c r="O72" s="120">
        <f t="shared" si="50"/>
        <v>5.9125965644635148</v>
      </c>
      <c r="P72" s="233">
        <f t="shared" si="51"/>
        <v>5</v>
      </c>
      <c r="Q72" s="234">
        <f t="shared" si="52"/>
        <v>1</v>
      </c>
      <c r="R72" s="234">
        <f t="shared" si="53"/>
        <v>186</v>
      </c>
      <c r="T72">
        <v>521</v>
      </c>
      <c r="U72">
        <v>7897</v>
      </c>
      <c r="V72" t="s">
        <v>947</v>
      </c>
      <c r="W72">
        <v>3145.826</v>
      </c>
      <c r="X72">
        <v>1359.058</v>
      </c>
      <c r="Y72">
        <v>2.3149999999999999</v>
      </c>
      <c r="Z72">
        <v>10.956</v>
      </c>
      <c r="AA72">
        <v>164.84885199999999</v>
      </c>
      <c r="AB72">
        <v>1.641918</v>
      </c>
      <c r="AC72">
        <v>55.851913000000003</v>
      </c>
      <c r="AD72" s="1">
        <v>494</v>
      </c>
      <c r="AE72">
        <v>1</v>
      </c>
      <c r="AF72">
        <v>186</v>
      </c>
      <c r="AG72">
        <v>69</v>
      </c>
      <c r="AH72">
        <v>19.083093000000002</v>
      </c>
      <c r="AI72">
        <v>614</v>
      </c>
      <c r="AJ72">
        <v>0</v>
      </c>
      <c r="AK72">
        <v>5</v>
      </c>
      <c r="AL72">
        <v>468</v>
      </c>
      <c r="AM72" t="s">
        <v>948</v>
      </c>
      <c r="AN72" t="s">
        <v>1411</v>
      </c>
      <c r="AO72">
        <v>440.13</v>
      </c>
      <c r="AR72" t="s">
        <v>139</v>
      </c>
      <c r="AS72">
        <v>45307</v>
      </c>
      <c r="AT72" t="s">
        <v>733</v>
      </c>
      <c r="AU72" t="s">
        <v>947</v>
      </c>
      <c r="AV72" t="s">
        <v>49</v>
      </c>
      <c r="AW72">
        <v>14</v>
      </c>
      <c r="BB72">
        <v>0.90076957610431663</v>
      </c>
      <c r="BC72" t="s">
        <v>71</v>
      </c>
      <c r="BF72" t="s">
        <v>139</v>
      </c>
      <c r="BG72" t="s">
        <v>257</v>
      </c>
      <c r="BH72" t="s">
        <v>947</v>
      </c>
      <c r="BI72">
        <v>7897</v>
      </c>
      <c r="BJ72">
        <v>14</v>
      </c>
      <c r="BK72" t="s">
        <v>733</v>
      </c>
      <c r="BL72" t="s">
        <v>727</v>
      </c>
      <c r="BM72">
        <v>0.89830970319232628</v>
      </c>
      <c r="BN72" t="s">
        <v>72</v>
      </c>
      <c r="BO72" t="s">
        <v>675</v>
      </c>
      <c r="BP72">
        <v>3145.826</v>
      </c>
    </row>
    <row r="73" spans="1:68" ht="16.5">
      <c r="A73" s="297" t="str">
        <f t="shared" si="36"/>
        <v>송도버스</v>
      </c>
      <c r="B73" s="110" t="str">
        <f t="shared" si="37"/>
        <v>송일용</v>
      </c>
      <c r="C73" s="111" t="str">
        <f t="shared" si="38"/>
        <v>C</v>
      </c>
      <c r="D73" s="112">
        <f t="shared" si="39"/>
        <v>0.85774616656593838</v>
      </c>
      <c r="E73" s="113">
        <f t="shared" si="40"/>
        <v>939</v>
      </c>
      <c r="F73" s="114" t="str">
        <f t="shared" si="41"/>
        <v>8</v>
      </c>
      <c r="G73" s="115" t="str">
        <f t="shared" si="42"/>
        <v>70바2217</v>
      </c>
      <c r="H73" s="116">
        <f t="shared" si="43"/>
        <v>5</v>
      </c>
      <c r="I73" s="117">
        <f t="shared" si="44"/>
        <v>2401.2909999999993</v>
      </c>
      <c r="J73" s="118">
        <f t="shared" si="45"/>
        <v>1.2725277017011299E-2</v>
      </c>
      <c r="K73" s="118">
        <f t="shared" si="46"/>
        <v>0.35703339516615334</v>
      </c>
      <c r="L73" s="118">
        <f t="shared" si="47"/>
        <v>0.16449484881257628</v>
      </c>
      <c r="M73" s="119">
        <f t="shared" si="48"/>
        <v>11.847</v>
      </c>
      <c r="N73" s="120">
        <f t="shared" si="49"/>
        <v>4.1644265522171195E-2</v>
      </c>
      <c r="O73" s="120">
        <f t="shared" si="50"/>
        <v>37.438194704431908</v>
      </c>
      <c r="P73" s="233">
        <f t="shared" si="51"/>
        <v>9</v>
      </c>
      <c r="Q73" s="234">
        <f t="shared" si="52"/>
        <v>1</v>
      </c>
      <c r="R73" s="234">
        <f t="shared" si="53"/>
        <v>899</v>
      </c>
      <c r="T73">
        <v>521</v>
      </c>
      <c r="U73">
        <v>939</v>
      </c>
      <c r="V73" t="s">
        <v>949</v>
      </c>
      <c r="W73">
        <v>2401.2910000000002</v>
      </c>
      <c r="X73">
        <v>1263.652</v>
      </c>
      <c r="Y73">
        <v>1.9</v>
      </c>
      <c r="Z73">
        <v>11.847</v>
      </c>
      <c r="AA73">
        <v>143.47774100000001</v>
      </c>
      <c r="AB73">
        <v>1.8257939999999999</v>
      </c>
      <c r="AC73">
        <v>51.226345000000002</v>
      </c>
      <c r="AD73" s="1">
        <v>395</v>
      </c>
      <c r="AE73">
        <v>1</v>
      </c>
      <c r="AF73">
        <v>899</v>
      </c>
      <c r="AG73">
        <v>86</v>
      </c>
      <c r="AH73">
        <v>16.736331</v>
      </c>
      <c r="AI73">
        <v>461.8</v>
      </c>
      <c r="AJ73">
        <v>12.6</v>
      </c>
      <c r="AK73">
        <v>9</v>
      </c>
      <c r="AL73">
        <v>1246</v>
      </c>
      <c r="AM73" t="s">
        <v>950</v>
      </c>
      <c r="AN73" t="s">
        <v>1412</v>
      </c>
      <c r="AO73">
        <v>1869.8219999999999</v>
      </c>
      <c r="AR73" t="s">
        <v>139</v>
      </c>
      <c r="AS73">
        <v>8</v>
      </c>
      <c r="AT73" t="s">
        <v>750</v>
      </c>
      <c r="AU73" t="s">
        <v>949</v>
      </c>
      <c r="AV73" t="s">
        <v>49</v>
      </c>
      <c r="AW73">
        <v>5</v>
      </c>
      <c r="BB73">
        <v>0.85774616656593838</v>
      </c>
      <c r="BC73" t="s">
        <v>72</v>
      </c>
      <c r="BF73" t="s">
        <v>139</v>
      </c>
      <c r="BG73" t="s">
        <v>258</v>
      </c>
      <c r="BH73" t="s">
        <v>949</v>
      </c>
      <c r="BI73">
        <v>939</v>
      </c>
      <c r="BJ73">
        <v>5</v>
      </c>
      <c r="BK73" t="s">
        <v>750</v>
      </c>
      <c r="BL73" t="s">
        <v>757</v>
      </c>
      <c r="BM73">
        <v>0.85774616656593838</v>
      </c>
      <c r="BN73" t="s">
        <v>72</v>
      </c>
      <c r="BO73" t="s">
        <v>677</v>
      </c>
      <c r="BP73">
        <v>2401.2909999999993</v>
      </c>
    </row>
    <row r="74" spans="1:68" ht="16.5">
      <c r="A74" s="297" t="str">
        <f t="shared" si="36"/>
        <v>송도버스</v>
      </c>
      <c r="B74" s="110" t="str">
        <f t="shared" si="37"/>
        <v>신정은</v>
      </c>
      <c r="C74" s="111" t="str">
        <f t="shared" si="38"/>
        <v>A</v>
      </c>
      <c r="D74" s="112">
        <f t="shared" si="39"/>
        <v>0.95788523293229966</v>
      </c>
      <c r="E74" s="113">
        <f t="shared" si="40"/>
        <v>9189</v>
      </c>
      <c r="F74" s="114" t="str">
        <f t="shared" si="41"/>
        <v>16-1</v>
      </c>
      <c r="G74" s="115" t="str">
        <f t="shared" si="42"/>
        <v>70바2299</v>
      </c>
      <c r="H74" s="116">
        <f t="shared" si="43"/>
        <v>2</v>
      </c>
      <c r="I74" s="117">
        <f t="shared" si="44"/>
        <v>2983.41</v>
      </c>
      <c r="J74" s="118">
        <f t="shared" si="45"/>
        <v>1.0887496404109463E-2</v>
      </c>
      <c r="K74" s="118">
        <f t="shared" si="46"/>
        <v>0.31350251211117275</v>
      </c>
      <c r="L74" s="118">
        <f t="shared" si="47"/>
        <v>0.200106589439601</v>
      </c>
      <c r="M74" s="119">
        <f t="shared" si="48"/>
        <v>11.516</v>
      </c>
      <c r="N74" s="120">
        <f t="shared" si="49"/>
        <v>3.3518691698425626E-2</v>
      </c>
      <c r="O74" s="120">
        <f t="shared" si="50"/>
        <v>6.7037383396851258</v>
      </c>
      <c r="P74" s="233">
        <f t="shared" si="51"/>
        <v>9</v>
      </c>
      <c r="Q74" s="234">
        <f t="shared" si="52"/>
        <v>1</v>
      </c>
      <c r="R74" s="234">
        <f t="shared" si="53"/>
        <v>200</v>
      </c>
      <c r="T74">
        <v>521</v>
      </c>
      <c r="U74">
        <v>9189</v>
      </c>
      <c r="V74" t="s">
        <v>951</v>
      </c>
      <c r="W74">
        <v>2983.41</v>
      </c>
      <c r="X74">
        <v>1249.056</v>
      </c>
      <c r="Y74">
        <v>2.3889999999999998</v>
      </c>
      <c r="Z74">
        <v>11.516</v>
      </c>
      <c r="AA74">
        <v>157.41580400000001</v>
      </c>
      <c r="AB74">
        <v>1.7138640000000001</v>
      </c>
      <c r="AC74">
        <v>49.350250000000003</v>
      </c>
      <c r="AD74" s="1">
        <v>597</v>
      </c>
      <c r="AE74">
        <v>1</v>
      </c>
      <c r="AF74">
        <v>200</v>
      </c>
      <c r="AG74">
        <v>79</v>
      </c>
      <c r="AH74">
        <v>18.952417000000001</v>
      </c>
      <c r="AI74">
        <v>658.6</v>
      </c>
      <c r="AJ74">
        <v>0</v>
      </c>
      <c r="AK74">
        <v>9</v>
      </c>
      <c r="AL74">
        <v>1028</v>
      </c>
      <c r="AM74" t="s">
        <v>952</v>
      </c>
      <c r="AN74" t="s">
        <v>1413</v>
      </c>
      <c r="AO74">
        <v>2837.7719999999999</v>
      </c>
      <c r="AR74" t="s">
        <v>139</v>
      </c>
      <c r="AS74">
        <v>45307</v>
      </c>
      <c r="AT74" t="s">
        <v>739</v>
      </c>
      <c r="AU74" t="s">
        <v>951</v>
      </c>
      <c r="AV74" t="s">
        <v>49</v>
      </c>
      <c r="AW74">
        <v>2</v>
      </c>
      <c r="BB74">
        <v>0.95371303898249626</v>
      </c>
      <c r="BC74" t="s">
        <v>69</v>
      </c>
      <c r="BF74" t="s">
        <v>139</v>
      </c>
      <c r="BG74" t="s">
        <v>257</v>
      </c>
      <c r="BH74" t="s">
        <v>951</v>
      </c>
      <c r="BI74">
        <v>9189</v>
      </c>
      <c r="BJ74">
        <v>2</v>
      </c>
      <c r="BK74" t="s">
        <v>739</v>
      </c>
      <c r="BL74" t="s">
        <v>731</v>
      </c>
      <c r="BM74">
        <v>0.95788523293229966</v>
      </c>
      <c r="BN74" t="s">
        <v>69</v>
      </c>
      <c r="BO74" t="s">
        <v>678</v>
      </c>
      <c r="BP74">
        <v>2983.41</v>
      </c>
    </row>
    <row r="75" spans="1:68" ht="16.5">
      <c r="A75" s="297" t="str">
        <f t="shared" si="36"/>
        <v>송도버스</v>
      </c>
      <c r="B75" s="110" t="str">
        <f t="shared" si="37"/>
        <v>신철순</v>
      </c>
      <c r="C75" s="111" t="str">
        <f t="shared" si="38"/>
        <v>F</v>
      </c>
      <c r="D75" s="112">
        <f t="shared" si="39"/>
        <v>0.78656191184978586</v>
      </c>
      <c r="E75" s="113">
        <f t="shared" si="40"/>
        <v>4920</v>
      </c>
      <c r="F75" s="114" t="str">
        <f t="shared" si="41"/>
        <v>8</v>
      </c>
      <c r="G75" s="115" t="str">
        <f t="shared" si="42"/>
        <v>70바2246</v>
      </c>
      <c r="H75" s="116">
        <f t="shared" si="43"/>
        <v>3</v>
      </c>
      <c r="I75" s="117">
        <f t="shared" si="44"/>
        <v>2483.0050000000001</v>
      </c>
      <c r="J75" s="118">
        <f t="shared" si="45"/>
        <v>2.4724427591270005E-2</v>
      </c>
      <c r="K75" s="118">
        <f t="shared" si="46"/>
        <v>0.3739850792193497</v>
      </c>
      <c r="L75" s="118">
        <f t="shared" si="47"/>
        <v>0.22754686357860737</v>
      </c>
      <c r="M75" s="119">
        <f t="shared" si="48"/>
        <v>14.167999999999999</v>
      </c>
      <c r="N75" s="120">
        <f t="shared" si="49"/>
        <v>0</v>
      </c>
      <c r="O75" s="120">
        <f t="shared" si="50"/>
        <v>31.212180402375346</v>
      </c>
      <c r="P75" s="233">
        <f t="shared" si="51"/>
        <v>28</v>
      </c>
      <c r="Q75" s="234">
        <f t="shared" si="52"/>
        <v>0</v>
      </c>
      <c r="R75" s="234">
        <f t="shared" si="53"/>
        <v>775</v>
      </c>
      <c r="T75">
        <v>521</v>
      </c>
      <c r="U75">
        <v>4920</v>
      </c>
      <c r="V75" t="s">
        <v>953</v>
      </c>
      <c r="W75">
        <v>2483.0050000000001</v>
      </c>
      <c r="X75">
        <v>1389.645</v>
      </c>
      <c r="Y75">
        <v>1.7869999999999999</v>
      </c>
      <c r="Z75">
        <v>14.167999999999999</v>
      </c>
      <c r="AA75">
        <v>151.43497199999999</v>
      </c>
      <c r="AB75">
        <v>3.7441430000000002</v>
      </c>
      <c r="AC75">
        <v>56.634419999999999</v>
      </c>
      <c r="AD75" s="1">
        <v>565</v>
      </c>
      <c r="AE75">
        <v>0</v>
      </c>
      <c r="AF75">
        <v>775</v>
      </c>
      <c r="AG75">
        <v>78</v>
      </c>
      <c r="AH75">
        <v>16.396509000000002</v>
      </c>
      <c r="AI75">
        <v>508.6</v>
      </c>
      <c r="AJ75">
        <v>0</v>
      </c>
      <c r="AK75">
        <v>28</v>
      </c>
      <c r="AL75">
        <v>8860</v>
      </c>
      <c r="AM75" t="s">
        <v>954</v>
      </c>
      <c r="AN75" t="s">
        <v>1414</v>
      </c>
      <c r="AO75">
        <v>2235.38</v>
      </c>
      <c r="AR75" t="s">
        <v>139</v>
      </c>
      <c r="AS75">
        <v>8</v>
      </c>
      <c r="AT75" t="s">
        <v>768</v>
      </c>
      <c r="AU75" t="s">
        <v>953</v>
      </c>
      <c r="AV75" t="s">
        <v>49</v>
      </c>
      <c r="AW75">
        <v>3</v>
      </c>
      <c r="BB75">
        <v>0.81110685739682054</v>
      </c>
      <c r="BC75" t="s">
        <v>70</v>
      </c>
      <c r="BF75" t="s">
        <v>139</v>
      </c>
      <c r="BG75" t="s">
        <v>258</v>
      </c>
      <c r="BH75" t="s">
        <v>953</v>
      </c>
      <c r="BI75">
        <v>4920</v>
      </c>
      <c r="BJ75">
        <v>3</v>
      </c>
      <c r="BK75" t="s">
        <v>768</v>
      </c>
      <c r="BL75" t="s">
        <v>801</v>
      </c>
      <c r="BM75">
        <v>0.78656191184978586</v>
      </c>
      <c r="BN75" t="s">
        <v>73</v>
      </c>
      <c r="BO75" t="s">
        <v>679</v>
      </c>
      <c r="BP75">
        <v>2483.0050000000001</v>
      </c>
    </row>
    <row r="76" spans="1:68" ht="16.5">
      <c r="A76" s="297" t="str">
        <f t="shared" si="36"/>
        <v>송도버스</v>
      </c>
      <c r="B76" s="110" t="str">
        <f t="shared" si="37"/>
        <v>양기면</v>
      </c>
      <c r="C76" s="111" t="str">
        <f t="shared" si="38"/>
        <v>D</v>
      </c>
      <c r="D76" s="112">
        <f t="shared" si="39"/>
        <v>0.80548042365252615</v>
      </c>
      <c r="E76" s="113">
        <f t="shared" si="40"/>
        <v>4586</v>
      </c>
      <c r="F76" s="114" t="str">
        <f t="shared" si="41"/>
        <v>8</v>
      </c>
      <c r="G76" s="115" t="str">
        <f t="shared" si="42"/>
        <v>70바2308</v>
      </c>
      <c r="H76" s="116">
        <f t="shared" si="43"/>
        <v>2</v>
      </c>
      <c r="I76" s="117">
        <f t="shared" si="44"/>
        <v>2620.9790000000003</v>
      </c>
      <c r="J76" s="118">
        <f t="shared" si="45"/>
        <v>1.057452664783514E-2</v>
      </c>
      <c r="K76" s="118">
        <f t="shared" si="46"/>
        <v>0.36582131458106404</v>
      </c>
      <c r="L76" s="118">
        <f t="shared" si="47"/>
        <v>0.21976520987005235</v>
      </c>
      <c r="M76" s="119">
        <f t="shared" si="48"/>
        <v>15.124000000000001</v>
      </c>
      <c r="N76" s="120">
        <f t="shared" si="49"/>
        <v>3.8153682269106315E-2</v>
      </c>
      <c r="O76" s="120">
        <f t="shared" si="50"/>
        <v>39.527214830794144</v>
      </c>
      <c r="P76" s="233">
        <f t="shared" si="51"/>
        <v>19</v>
      </c>
      <c r="Q76" s="234">
        <f t="shared" si="52"/>
        <v>1</v>
      </c>
      <c r="R76" s="234">
        <f t="shared" si="53"/>
        <v>1036</v>
      </c>
      <c r="T76">
        <v>521</v>
      </c>
      <c r="U76">
        <v>4586</v>
      </c>
      <c r="V76" t="s">
        <v>955</v>
      </c>
      <c r="W76">
        <v>2620.9789999999998</v>
      </c>
      <c r="X76">
        <v>1421.086</v>
      </c>
      <c r="Y76">
        <v>1.8440000000000001</v>
      </c>
      <c r="Z76">
        <v>15.124000000000001</v>
      </c>
      <c r="AA76">
        <v>164.35912999999999</v>
      </c>
      <c r="AB76">
        <v>1.7380199999999999</v>
      </c>
      <c r="AC76">
        <v>60.126072999999998</v>
      </c>
      <c r="AD76" s="1">
        <v>576</v>
      </c>
      <c r="AE76">
        <v>1</v>
      </c>
      <c r="AF76">
        <v>1036</v>
      </c>
      <c r="AG76">
        <v>84</v>
      </c>
      <c r="AH76">
        <v>15.946659</v>
      </c>
      <c r="AI76">
        <v>491</v>
      </c>
      <c r="AJ76">
        <v>0</v>
      </c>
      <c r="AK76">
        <v>19</v>
      </c>
      <c r="AL76">
        <v>4173</v>
      </c>
      <c r="AM76" t="s">
        <v>956</v>
      </c>
      <c r="AN76" t="s">
        <v>1415</v>
      </c>
      <c r="AO76">
        <v>2442.3760000000002</v>
      </c>
      <c r="AR76" t="s">
        <v>139</v>
      </c>
      <c r="AS76">
        <v>8</v>
      </c>
      <c r="AT76" t="s">
        <v>801</v>
      </c>
      <c r="AU76" t="s">
        <v>955</v>
      </c>
      <c r="AV76" t="s">
        <v>49</v>
      </c>
      <c r="AW76">
        <v>2</v>
      </c>
      <c r="BB76">
        <v>0.80531017553262052</v>
      </c>
      <c r="BC76" t="s">
        <v>70</v>
      </c>
      <c r="BF76" t="s">
        <v>139</v>
      </c>
      <c r="BG76" t="s">
        <v>258</v>
      </c>
      <c r="BH76" t="s">
        <v>955</v>
      </c>
      <c r="BI76">
        <v>4586</v>
      </c>
      <c r="BJ76">
        <v>2</v>
      </c>
      <c r="BK76" t="s">
        <v>801</v>
      </c>
      <c r="BL76" t="s">
        <v>751</v>
      </c>
      <c r="BM76">
        <v>0.80548042365252615</v>
      </c>
      <c r="BN76" t="s">
        <v>70</v>
      </c>
      <c r="BO76" t="s">
        <v>679</v>
      </c>
      <c r="BP76">
        <v>2620.9790000000003</v>
      </c>
    </row>
    <row r="77" spans="1:68" ht="16.5">
      <c r="A77" s="297" t="str">
        <f t="shared" si="36"/>
        <v>송도버스</v>
      </c>
      <c r="B77" s="110" t="str">
        <f t="shared" si="37"/>
        <v>양현세</v>
      </c>
      <c r="C77" s="111" t="str">
        <f t="shared" si="38"/>
        <v>D</v>
      </c>
      <c r="D77" s="112">
        <f t="shared" si="39"/>
        <v>0.80227347401652227</v>
      </c>
      <c r="E77" s="113">
        <f t="shared" si="40"/>
        <v>5027</v>
      </c>
      <c r="F77" s="114" t="str">
        <f t="shared" si="41"/>
        <v>16-1</v>
      </c>
      <c r="G77" s="115" t="str">
        <f t="shared" si="42"/>
        <v>70바2233</v>
      </c>
      <c r="H77" s="116">
        <f t="shared" si="43"/>
        <v>2</v>
      </c>
      <c r="I77" s="117">
        <f t="shared" si="44"/>
        <v>3216.002</v>
      </c>
      <c r="J77" s="118">
        <f t="shared" si="45"/>
        <v>1.9385782290321101E-2</v>
      </c>
      <c r="K77" s="118">
        <f t="shared" si="46"/>
        <v>0.36434992525066318</v>
      </c>
      <c r="L77" s="118">
        <f t="shared" si="47"/>
        <v>0.2036690275690127</v>
      </c>
      <c r="M77" s="119">
        <f t="shared" si="48"/>
        <v>13.055999999999999</v>
      </c>
      <c r="N77" s="120">
        <f t="shared" si="49"/>
        <v>0</v>
      </c>
      <c r="O77" s="120">
        <f t="shared" si="50"/>
        <v>41.853207802731468</v>
      </c>
      <c r="P77" s="233">
        <f t="shared" si="51"/>
        <v>47</v>
      </c>
      <c r="Q77" s="234">
        <f t="shared" si="52"/>
        <v>0</v>
      </c>
      <c r="R77" s="234">
        <f t="shared" si="53"/>
        <v>1346</v>
      </c>
      <c r="T77">
        <v>521</v>
      </c>
      <c r="U77">
        <v>5027</v>
      </c>
      <c r="V77" t="s">
        <v>957</v>
      </c>
      <c r="W77">
        <v>3216.002</v>
      </c>
      <c r="X77">
        <v>1596.6310000000001</v>
      </c>
      <c r="Y77">
        <v>2.0139999999999998</v>
      </c>
      <c r="Z77">
        <v>13.055999999999999</v>
      </c>
      <c r="AA77">
        <v>174.41024300000001</v>
      </c>
      <c r="AB77">
        <v>3.3810790000000002</v>
      </c>
      <c r="AC77">
        <v>63.546359000000002</v>
      </c>
      <c r="AD77" s="1">
        <v>655</v>
      </c>
      <c r="AE77">
        <v>0</v>
      </c>
      <c r="AF77">
        <v>1346</v>
      </c>
      <c r="AG77">
        <v>84</v>
      </c>
      <c r="AH77">
        <v>18.439295000000001</v>
      </c>
      <c r="AI77">
        <v>1226.2</v>
      </c>
      <c r="AJ77">
        <v>0</v>
      </c>
      <c r="AK77">
        <v>47</v>
      </c>
      <c r="AL77">
        <v>15059</v>
      </c>
      <c r="AM77" t="s">
        <v>958</v>
      </c>
      <c r="AN77" t="s">
        <v>1416</v>
      </c>
      <c r="AO77">
        <v>3036.0479999999998</v>
      </c>
      <c r="AR77" t="s">
        <v>139</v>
      </c>
      <c r="AS77">
        <v>45307</v>
      </c>
      <c r="AT77" t="s">
        <v>728</v>
      </c>
      <c r="AU77" t="s">
        <v>957</v>
      </c>
      <c r="AV77" t="s">
        <v>49</v>
      </c>
      <c r="AW77">
        <v>2</v>
      </c>
      <c r="BB77">
        <v>0.80521399532233362</v>
      </c>
      <c r="BC77" t="s">
        <v>70</v>
      </c>
      <c r="BF77" t="s">
        <v>139</v>
      </c>
      <c r="BG77" t="s">
        <v>257</v>
      </c>
      <c r="BH77" t="s">
        <v>957</v>
      </c>
      <c r="BI77">
        <v>5027</v>
      </c>
      <c r="BJ77">
        <v>2</v>
      </c>
      <c r="BK77" t="s">
        <v>728</v>
      </c>
      <c r="BL77" t="s">
        <v>738</v>
      </c>
      <c r="BM77">
        <v>0.80227347401652227</v>
      </c>
      <c r="BN77" t="s">
        <v>70</v>
      </c>
      <c r="BO77" t="s">
        <v>679</v>
      </c>
      <c r="BP77">
        <v>3216.002</v>
      </c>
    </row>
    <row r="78" spans="1:68" ht="16.5">
      <c r="A78" s="297" t="str">
        <f t="shared" si="36"/>
        <v>송도버스</v>
      </c>
      <c r="B78" s="110" t="str">
        <f t="shared" si="37"/>
        <v>여종수</v>
      </c>
      <c r="C78" s="111" t="str">
        <f t="shared" si="38"/>
        <v>D</v>
      </c>
      <c r="D78" s="112">
        <f t="shared" si="39"/>
        <v>0.84105672099053963</v>
      </c>
      <c r="E78" s="113">
        <f t="shared" si="40"/>
        <v>2598</v>
      </c>
      <c r="F78" s="114" t="str">
        <f t="shared" si="41"/>
        <v>8</v>
      </c>
      <c r="G78" s="115" t="str">
        <f t="shared" si="42"/>
        <v>70바2232</v>
      </c>
      <c r="H78" s="116">
        <f t="shared" si="43"/>
        <v>2</v>
      </c>
      <c r="I78" s="117">
        <f t="shared" si="44"/>
        <v>3030.8809999999999</v>
      </c>
      <c r="J78" s="118">
        <f t="shared" si="45"/>
        <v>9.2867000006404288E-3</v>
      </c>
      <c r="K78" s="118">
        <f t="shared" si="46"/>
        <v>0.35534247097748306</v>
      </c>
      <c r="L78" s="118">
        <f t="shared" si="47"/>
        <v>0.24580311797130935</v>
      </c>
      <c r="M78" s="119">
        <f t="shared" si="48"/>
        <v>10.638999999999999</v>
      </c>
      <c r="N78" s="120">
        <f t="shared" si="49"/>
        <v>0</v>
      </c>
      <c r="O78" s="120">
        <f t="shared" si="50"/>
        <v>29.892298641880036</v>
      </c>
      <c r="P78" s="233">
        <f t="shared" si="51"/>
        <v>21</v>
      </c>
      <c r="Q78" s="234">
        <f t="shared" si="52"/>
        <v>0</v>
      </c>
      <c r="R78" s="234">
        <f t="shared" si="53"/>
        <v>906</v>
      </c>
      <c r="T78">
        <v>521</v>
      </c>
      <c r="U78">
        <v>2598</v>
      </c>
      <c r="V78" t="s">
        <v>959</v>
      </c>
      <c r="W78">
        <v>3030.8809999999999</v>
      </c>
      <c r="X78">
        <v>1568.4970000000001</v>
      </c>
      <c r="Y78">
        <v>1.9319999999999999</v>
      </c>
      <c r="Z78">
        <v>10.638999999999999</v>
      </c>
      <c r="AA78">
        <v>179.25495599999999</v>
      </c>
      <c r="AB78">
        <v>1.664687</v>
      </c>
      <c r="AC78">
        <v>63.696899000000002</v>
      </c>
      <c r="AD78" s="1">
        <v>745</v>
      </c>
      <c r="AE78">
        <v>0</v>
      </c>
      <c r="AF78">
        <v>906</v>
      </c>
      <c r="AG78">
        <v>88</v>
      </c>
      <c r="AH78">
        <v>16.908213</v>
      </c>
      <c r="AI78">
        <v>719.4</v>
      </c>
      <c r="AJ78">
        <v>11.2</v>
      </c>
      <c r="AK78">
        <v>21</v>
      </c>
      <c r="AL78">
        <v>2926</v>
      </c>
      <c r="AM78" t="s">
        <v>960</v>
      </c>
      <c r="AN78" t="s">
        <v>1417</v>
      </c>
      <c r="AO78">
        <v>2869.625</v>
      </c>
      <c r="AR78" t="s">
        <v>139</v>
      </c>
      <c r="AS78">
        <v>8</v>
      </c>
      <c r="AT78" t="s">
        <v>757</v>
      </c>
      <c r="AU78" t="s">
        <v>959</v>
      </c>
      <c r="AV78" t="s">
        <v>49</v>
      </c>
      <c r="AW78">
        <v>2</v>
      </c>
      <c r="BB78">
        <v>0.8424388812017537</v>
      </c>
      <c r="BC78" t="s">
        <v>70</v>
      </c>
      <c r="BF78" t="s">
        <v>139</v>
      </c>
      <c r="BG78" t="s">
        <v>258</v>
      </c>
      <c r="BH78" t="s">
        <v>959</v>
      </c>
      <c r="BI78">
        <v>2598</v>
      </c>
      <c r="BJ78">
        <v>2</v>
      </c>
      <c r="BK78" t="s">
        <v>757</v>
      </c>
      <c r="BL78" t="s">
        <v>751</v>
      </c>
      <c r="BM78">
        <v>0.84105672099053963</v>
      </c>
      <c r="BN78" t="s">
        <v>70</v>
      </c>
      <c r="BO78" t="s">
        <v>679</v>
      </c>
      <c r="BP78">
        <v>3030.8809999999999</v>
      </c>
    </row>
    <row r="79" spans="1:68" ht="16.5">
      <c r="A79" s="297" t="str">
        <f t="shared" si="36"/>
        <v>송도버스</v>
      </c>
      <c r="B79" s="110" t="str">
        <f t="shared" si="37"/>
        <v>오병찬</v>
      </c>
      <c r="C79" s="111" t="str">
        <f t="shared" si="38"/>
        <v>S</v>
      </c>
      <c r="D79" s="112">
        <f t="shared" si="39"/>
        <v>1.0239484820390405</v>
      </c>
      <c r="E79" s="113">
        <f t="shared" si="40"/>
        <v>7800</v>
      </c>
      <c r="F79" s="114" t="str">
        <f t="shared" si="41"/>
        <v>8</v>
      </c>
      <c r="G79" s="115" t="str">
        <f t="shared" si="42"/>
        <v>70바2255</v>
      </c>
      <c r="H79" s="116">
        <f t="shared" si="43"/>
        <v>2</v>
      </c>
      <c r="I79" s="117">
        <f t="shared" si="44"/>
        <v>2722.5349999999999</v>
      </c>
      <c r="J79" s="118">
        <f t="shared" si="45"/>
        <v>2.2000113917783132E-2</v>
      </c>
      <c r="K79" s="118">
        <f t="shared" si="46"/>
        <v>0.34751374747239899</v>
      </c>
      <c r="L79" s="118">
        <f t="shared" si="47"/>
        <v>0.13920849502393909</v>
      </c>
      <c r="M79" s="119">
        <f t="shared" si="48"/>
        <v>10.260999999999999</v>
      </c>
      <c r="N79" s="120">
        <f t="shared" si="49"/>
        <v>0</v>
      </c>
      <c r="O79" s="120">
        <f t="shared" si="50"/>
        <v>6.2074500419645666</v>
      </c>
      <c r="P79" s="233">
        <f t="shared" si="51"/>
        <v>12</v>
      </c>
      <c r="Q79" s="234">
        <f t="shared" si="52"/>
        <v>0</v>
      </c>
      <c r="R79" s="234">
        <f t="shared" si="53"/>
        <v>169</v>
      </c>
      <c r="T79">
        <v>521</v>
      </c>
      <c r="U79">
        <v>7800</v>
      </c>
      <c r="V79" t="s">
        <v>961</v>
      </c>
      <c r="W79">
        <v>2722.5349999999999</v>
      </c>
      <c r="X79">
        <v>1216.8399999999999</v>
      </c>
      <c r="Y79">
        <v>2.2370000000000001</v>
      </c>
      <c r="Z79">
        <v>10.260999999999999</v>
      </c>
      <c r="AA79">
        <v>161.85357099999999</v>
      </c>
      <c r="AB79">
        <v>3.560797</v>
      </c>
      <c r="AC79">
        <v>56.246341000000001</v>
      </c>
      <c r="AD79" s="1">
        <v>379</v>
      </c>
      <c r="AE79">
        <v>0</v>
      </c>
      <c r="AF79">
        <v>169</v>
      </c>
      <c r="AG79">
        <v>69</v>
      </c>
      <c r="AH79">
        <v>16.820975000000001</v>
      </c>
      <c r="AI79">
        <v>213.1</v>
      </c>
      <c r="AJ79">
        <v>0</v>
      </c>
      <c r="AK79">
        <v>12</v>
      </c>
      <c r="AL79">
        <v>2277</v>
      </c>
      <c r="AM79" t="s">
        <v>962</v>
      </c>
      <c r="AN79" t="s">
        <v>1418</v>
      </c>
      <c r="AO79">
        <v>2593.5659999999998</v>
      </c>
      <c r="AR79" t="s">
        <v>139</v>
      </c>
      <c r="AS79">
        <v>8</v>
      </c>
      <c r="AT79" t="s">
        <v>776</v>
      </c>
      <c r="AU79" t="s">
        <v>961</v>
      </c>
      <c r="AV79" t="s">
        <v>49</v>
      </c>
      <c r="AW79">
        <v>2</v>
      </c>
      <c r="BB79">
        <v>1.0170261826502938</v>
      </c>
      <c r="BC79" t="s">
        <v>74</v>
      </c>
      <c r="BF79" t="s">
        <v>139</v>
      </c>
      <c r="BG79" t="s">
        <v>258</v>
      </c>
      <c r="BH79" t="s">
        <v>961</v>
      </c>
      <c r="BI79">
        <v>7800</v>
      </c>
      <c r="BJ79">
        <v>2</v>
      </c>
      <c r="BK79" t="s">
        <v>776</v>
      </c>
      <c r="BL79" t="s">
        <v>755</v>
      </c>
      <c r="BM79">
        <v>1.0239484820390405</v>
      </c>
      <c r="BN79" t="s">
        <v>74</v>
      </c>
      <c r="BO79" t="s">
        <v>676</v>
      </c>
      <c r="BP79">
        <v>2722.5349999999999</v>
      </c>
    </row>
    <row r="80" spans="1:68" ht="16.5">
      <c r="A80" s="297" t="str">
        <f t="shared" si="36"/>
        <v>송도버스</v>
      </c>
      <c r="B80" s="110" t="str">
        <f t="shared" si="37"/>
        <v>오승근</v>
      </c>
      <c r="C80" s="111" t="str">
        <f t="shared" si="38"/>
        <v>C</v>
      </c>
      <c r="D80" s="112">
        <f t="shared" si="39"/>
        <v>0.85585473576489068</v>
      </c>
      <c r="E80" s="113">
        <f t="shared" si="40"/>
        <v>9933</v>
      </c>
      <c r="F80" s="114" t="str">
        <f t="shared" si="41"/>
        <v>8</v>
      </c>
      <c r="G80" s="115" t="str">
        <f t="shared" si="42"/>
        <v>70바2216</v>
      </c>
      <c r="H80" s="116">
        <f t="shared" si="43"/>
        <v>4</v>
      </c>
      <c r="I80" s="117">
        <f t="shared" si="44"/>
        <v>2879.9349999999999</v>
      </c>
      <c r="J80" s="118">
        <f t="shared" si="45"/>
        <v>9.0211757718590881E-3</v>
      </c>
      <c r="K80" s="118">
        <f t="shared" si="46"/>
        <v>0.36291824622299373</v>
      </c>
      <c r="L80" s="118">
        <f t="shared" si="47"/>
        <v>0.29236770968789227</v>
      </c>
      <c r="M80" s="119">
        <f t="shared" si="48"/>
        <v>11.601000000000001</v>
      </c>
      <c r="N80" s="120">
        <f t="shared" si="49"/>
        <v>0.10416901770352456</v>
      </c>
      <c r="O80" s="120">
        <f t="shared" si="50"/>
        <v>9.1321505520089872</v>
      </c>
      <c r="P80" s="233">
        <f t="shared" si="51"/>
        <v>12</v>
      </c>
      <c r="Q80" s="234">
        <f t="shared" si="52"/>
        <v>3</v>
      </c>
      <c r="R80" s="234">
        <f t="shared" si="53"/>
        <v>263</v>
      </c>
      <c r="T80">
        <v>521</v>
      </c>
      <c r="U80">
        <v>9933</v>
      </c>
      <c r="V80" t="s">
        <v>963</v>
      </c>
      <c r="W80">
        <v>2879.9349999999999</v>
      </c>
      <c r="X80">
        <v>1511.5609999999999</v>
      </c>
      <c r="Y80">
        <v>1.905</v>
      </c>
      <c r="Z80">
        <v>11.601000000000001</v>
      </c>
      <c r="AA80">
        <v>167.780236</v>
      </c>
      <c r="AB80">
        <v>1.5135749999999999</v>
      </c>
      <c r="AC80">
        <v>60.890509000000002</v>
      </c>
      <c r="AD80" s="1">
        <v>842</v>
      </c>
      <c r="AE80">
        <v>3</v>
      </c>
      <c r="AF80">
        <v>263</v>
      </c>
      <c r="AG80">
        <v>79</v>
      </c>
      <c r="AH80">
        <v>17.164923999999999</v>
      </c>
      <c r="AI80">
        <v>337.6</v>
      </c>
      <c r="AJ80">
        <v>0</v>
      </c>
      <c r="AK80">
        <v>12</v>
      </c>
      <c r="AL80">
        <v>1431</v>
      </c>
      <c r="AM80" t="s">
        <v>964</v>
      </c>
      <c r="AN80" t="s">
        <v>1419</v>
      </c>
      <c r="AO80">
        <v>2469.8980000000001</v>
      </c>
      <c r="AR80" t="s">
        <v>139</v>
      </c>
      <c r="AS80">
        <v>8</v>
      </c>
      <c r="AT80" t="s">
        <v>749</v>
      </c>
      <c r="AU80" t="s">
        <v>963</v>
      </c>
      <c r="AV80" t="s">
        <v>49</v>
      </c>
      <c r="AW80">
        <v>4</v>
      </c>
      <c r="BB80">
        <v>0.86524929920773697</v>
      </c>
      <c r="BC80" t="s">
        <v>72</v>
      </c>
      <c r="BF80" t="s">
        <v>139</v>
      </c>
      <c r="BG80" t="s">
        <v>258</v>
      </c>
      <c r="BH80" t="s">
        <v>963</v>
      </c>
      <c r="BI80">
        <v>9933</v>
      </c>
      <c r="BJ80">
        <v>4</v>
      </c>
      <c r="BK80" t="s">
        <v>749</v>
      </c>
      <c r="BL80" t="s">
        <v>767</v>
      </c>
      <c r="BM80">
        <v>0.85585473576489068</v>
      </c>
      <c r="BN80" t="s">
        <v>72</v>
      </c>
      <c r="BO80" t="s">
        <v>677</v>
      </c>
      <c r="BP80">
        <v>2879.9349999999999</v>
      </c>
    </row>
    <row r="81" spans="1:68" ht="16.5">
      <c r="A81" s="297" t="str">
        <f t="shared" si="36"/>
        <v>송도버스</v>
      </c>
      <c r="B81" s="110" t="str">
        <f t="shared" si="37"/>
        <v>유영욱</v>
      </c>
      <c r="C81" s="111" t="str">
        <f t="shared" si="38"/>
        <v>D</v>
      </c>
      <c r="D81" s="112">
        <f t="shared" si="39"/>
        <v>0.82818181818181813</v>
      </c>
      <c r="E81" s="113">
        <f t="shared" si="40"/>
        <v>8199</v>
      </c>
      <c r="F81" s="114" t="str">
        <f t="shared" si="41"/>
        <v>8</v>
      </c>
      <c r="G81" s="115" t="str">
        <f t="shared" si="42"/>
        <v>70바2234</v>
      </c>
      <c r="H81" s="116">
        <f t="shared" si="43"/>
        <v>1</v>
      </c>
      <c r="I81" s="117">
        <f t="shared" si="44"/>
        <v>2408.777</v>
      </c>
      <c r="J81" s="118">
        <f t="shared" si="45"/>
        <v>9.1659175246662436E-3</v>
      </c>
      <c r="K81" s="118">
        <f t="shared" si="46"/>
        <v>0.34448088231444557</v>
      </c>
      <c r="L81" s="118">
        <f t="shared" si="47"/>
        <v>0.26320410731254906</v>
      </c>
      <c r="M81" s="119">
        <f t="shared" si="48"/>
        <v>14.117000000000001</v>
      </c>
      <c r="N81" s="120">
        <f t="shared" si="49"/>
        <v>4.1514843424692284E-2</v>
      </c>
      <c r="O81" s="120">
        <f t="shared" si="50"/>
        <v>13.201720209052146</v>
      </c>
      <c r="P81" s="233">
        <f t="shared" si="51"/>
        <v>16</v>
      </c>
      <c r="Q81" s="234">
        <f t="shared" si="52"/>
        <v>1</v>
      </c>
      <c r="R81" s="234">
        <f t="shared" si="53"/>
        <v>318</v>
      </c>
      <c r="T81">
        <v>521</v>
      </c>
      <c r="U81">
        <v>8199</v>
      </c>
      <c r="V81" t="s">
        <v>965</v>
      </c>
      <c r="W81">
        <v>2408.777</v>
      </c>
      <c r="X81">
        <v>1289.961</v>
      </c>
      <c r="Y81">
        <v>1.867</v>
      </c>
      <c r="Z81">
        <v>14.117000000000001</v>
      </c>
      <c r="AA81">
        <v>141.765513</v>
      </c>
      <c r="AB81">
        <v>1.2994110000000001</v>
      </c>
      <c r="AC81">
        <v>48.835509000000002</v>
      </c>
      <c r="AD81" s="1">
        <v>634</v>
      </c>
      <c r="AE81">
        <v>1</v>
      </c>
      <c r="AF81">
        <v>318</v>
      </c>
      <c r="AG81">
        <v>84</v>
      </c>
      <c r="AH81">
        <v>16.991275999999999</v>
      </c>
      <c r="AI81">
        <v>326.89999999999998</v>
      </c>
      <c r="AJ81">
        <v>1.8</v>
      </c>
      <c r="AK81">
        <v>16</v>
      </c>
      <c r="AL81">
        <v>2021</v>
      </c>
      <c r="AM81" t="s">
        <v>966</v>
      </c>
      <c r="AN81" t="s">
        <v>1420</v>
      </c>
      <c r="AO81">
        <v>2408.777</v>
      </c>
      <c r="AR81" t="s">
        <v>139</v>
      </c>
      <c r="AS81">
        <v>8</v>
      </c>
      <c r="AT81" t="s">
        <v>758</v>
      </c>
      <c r="AU81" t="s">
        <v>965</v>
      </c>
      <c r="AV81" t="s">
        <v>49</v>
      </c>
      <c r="AW81">
        <v>1</v>
      </c>
      <c r="BB81">
        <v>0.84863636363636352</v>
      </c>
      <c r="BC81" t="s">
        <v>70</v>
      </c>
      <c r="BF81" t="s">
        <v>139</v>
      </c>
      <c r="BG81" t="s">
        <v>258</v>
      </c>
      <c r="BH81" t="s">
        <v>965</v>
      </c>
      <c r="BI81">
        <v>8199</v>
      </c>
      <c r="BJ81">
        <v>1</v>
      </c>
      <c r="BK81" t="s">
        <v>758</v>
      </c>
      <c r="BL81" t="s">
        <v>674</v>
      </c>
      <c r="BM81">
        <v>0.82818181818181813</v>
      </c>
      <c r="BN81" t="s">
        <v>70</v>
      </c>
      <c r="BO81" t="s">
        <v>679</v>
      </c>
      <c r="BP81">
        <v>2408.777</v>
      </c>
    </row>
    <row r="82" spans="1:68" ht="16.5">
      <c r="A82" s="297" t="str">
        <f t="shared" si="36"/>
        <v>송도버스</v>
      </c>
      <c r="B82" s="110" t="str">
        <f t="shared" si="37"/>
        <v>유주현</v>
      </c>
      <c r="C82" s="111" t="str">
        <f t="shared" si="38"/>
        <v>D</v>
      </c>
      <c r="D82" s="112">
        <f t="shared" si="39"/>
        <v>0.84322083352181665</v>
      </c>
      <c r="E82" s="113">
        <f t="shared" si="40"/>
        <v>8628</v>
      </c>
      <c r="F82" s="114" t="str">
        <f t="shared" si="41"/>
        <v>8</v>
      </c>
      <c r="G82" s="115" t="str">
        <f t="shared" si="42"/>
        <v>70바2256</v>
      </c>
      <c r="H82" s="116">
        <f t="shared" si="43"/>
        <v>13</v>
      </c>
      <c r="I82" s="117">
        <f t="shared" si="44"/>
        <v>2136.0419999999999</v>
      </c>
      <c r="J82" s="118">
        <f t="shared" si="45"/>
        <v>4.4075001012895522E-3</v>
      </c>
      <c r="K82" s="118">
        <f t="shared" si="46"/>
        <v>0.36451905954753394</v>
      </c>
      <c r="L82" s="118">
        <f t="shared" si="47"/>
        <v>3.7452447096077701E-2</v>
      </c>
      <c r="M82" s="119">
        <f t="shared" si="48"/>
        <v>13.394</v>
      </c>
      <c r="N82" s="120">
        <f t="shared" si="49"/>
        <v>4.4839349578330752E-2</v>
      </c>
      <c r="O82" s="120">
        <f t="shared" si="50"/>
        <v>48.605854942910533</v>
      </c>
      <c r="P82" s="233">
        <f t="shared" si="51"/>
        <v>11</v>
      </c>
      <c r="Q82" s="234">
        <f t="shared" si="52"/>
        <v>1</v>
      </c>
      <c r="R82" s="234">
        <f t="shared" si="53"/>
        <v>1084</v>
      </c>
      <c r="T82">
        <v>521</v>
      </c>
      <c r="U82">
        <v>8628</v>
      </c>
      <c r="V82" t="s">
        <v>967</v>
      </c>
      <c r="W82">
        <v>2230.1840000000002</v>
      </c>
      <c r="X82">
        <v>1127.2180000000001</v>
      </c>
      <c r="Y82">
        <v>1.978</v>
      </c>
      <c r="Z82">
        <v>13.394</v>
      </c>
      <c r="AA82">
        <v>124.593304</v>
      </c>
      <c r="AB82">
        <v>0.54914499999999999</v>
      </c>
      <c r="AC82">
        <v>45.416634000000002</v>
      </c>
      <c r="AD82" s="1">
        <v>80</v>
      </c>
      <c r="AE82">
        <v>1</v>
      </c>
      <c r="AF82">
        <v>1084</v>
      </c>
      <c r="AG82">
        <v>82</v>
      </c>
      <c r="AH82">
        <v>17.899709000000001</v>
      </c>
      <c r="AI82">
        <v>504.8</v>
      </c>
      <c r="AJ82">
        <v>1.5</v>
      </c>
      <c r="AK82">
        <v>11</v>
      </c>
      <c r="AL82">
        <v>1810</v>
      </c>
      <c r="AM82" t="s">
        <v>968</v>
      </c>
      <c r="AN82" t="s">
        <v>1421</v>
      </c>
      <c r="AO82">
        <v>291.14600000000002</v>
      </c>
      <c r="AR82" t="s">
        <v>139</v>
      </c>
      <c r="AS82">
        <v>8</v>
      </c>
      <c r="AT82" t="s">
        <v>778</v>
      </c>
      <c r="AU82" t="s">
        <v>967</v>
      </c>
      <c r="AV82" t="s">
        <v>49</v>
      </c>
      <c r="AW82">
        <v>13</v>
      </c>
      <c r="BB82">
        <v>0.84536211425306074</v>
      </c>
      <c r="BC82" t="s">
        <v>70</v>
      </c>
      <c r="BF82" t="s">
        <v>139</v>
      </c>
      <c r="BG82" t="s">
        <v>258</v>
      </c>
      <c r="BH82" t="s">
        <v>967</v>
      </c>
      <c r="BI82">
        <v>8628</v>
      </c>
      <c r="BJ82">
        <v>13</v>
      </c>
      <c r="BK82" t="s">
        <v>778</v>
      </c>
      <c r="BL82" t="s">
        <v>743</v>
      </c>
      <c r="BM82">
        <v>0.84322083352181665</v>
      </c>
      <c r="BN82" t="s">
        <v>70</v>
      </c>
      <c r="BO82" t="s">
        <v>679</v>
      </c>
      <c r="BP82">
        <v>2136.0419999999999</v>
      </c>
    </row>
    <row r="83" spans="1:68" ht="16.5">
      <c r="A83" s="297" t="str">
        <f t="shared" si="36"/>
        <v>송도버스</v>
      </c>
      <c r="B83" s="110" t="str">
        <f t="shared" si="37"/>
        <v>윤석훈</v>
      </c>
      <c r="C83" s="111" t="str">
        <f t="shared" si="38"/>
        <v>S</v>
      </c>
      <c r="D83" s="112">
        <f t="shared" si="39"/>
        <v>1.0038312440381529</v>
      </c>
      <c r="E83" s="113">
        <f t="shared" si="40"/>
        <v>5886</v>
      </c>
      <c r="F83" s="114" t="str">
        <f t="shared" si="41"/>
        <v>8</v>
      </c>
      <c r="G83" s="115" t="str">
        <f t="shared" si="42"/>
        <v>70바2251</v>
      </c>
      <c r="H83" s="116">
        <f t="shared" si="43"/>
        <v>2</v>
      </c>
      <c r="I83" s="117">
        <f t="shared" si="44"/>
        <v>3044.5170000000003</v>
      </c>
      <c r="J83" s="118">
        <f t="shared" si="45"/>
        <v>1.2801103410407003E-2</v>
      </c>
      <c r="K83" s="118">
        <f t="shared" si="46"/>
        <v>0.32939832697540705</v>
      </c>
      <c r="L83" s="118">
        <f t="shared" si="47"/>
        <v>9.6567041668678466E-2</v>
      </c>
      <c r="M83" s="119">
        <f t="shared" si="48"/>
        <v>6.8630000000000004</v>
      </c>
      <c r="N83" s="120">
        <f t="shared" si="49"/>
        <v>3.2845932540366829E-2</v>
      </c>
      <c r="O83" s="120">
        <f t="shared" si="50"/>
        <v>4.2042793651669541</v>
      </c>
      <c r="P83" s="233">
        <f t="shared" si="51"/>
        <v>29</v>
      </c>
      <c r="Q83" s="234">
        <f t="shared" si="52"/>
        <v>1</v>
      </c>
      <c r="R83" s="234">
        <f t="shared" si="53"/>
        <v>128</v>
      </c>
      <c r="T83">
        <v>521</v>
      </c>
      <c r="U83">
        <v>5886</v>
      </c>
      <c r="V83" t="s">
        <v>969</v>
      </c>
      <c r="W83">
        <v>3044.5169999999998</v>
      </c>
      <c r="X83">
        <v>1314.3779999999999</v>
      </c>
      <c r="Y83">
        <v>2.3159999999999998</v>
      </c>
      <c r="Z83">
        <v>6.8630000000000004</v>
      </c>
      <c r="AA83">
        <v>190.887451</v>
      </c>
      <c r="AB83">
        <v>2.4435699999999998</v>
      </c>
      <c r="AC83">
        <v>62.878006999999997</v>
      </c>
      <c r="AD83" s="1">
        <v>294</v>
      </c>
      <c r="AE83">
        <v>1</v>
      </c>
      <c r="AF83">
        <v>128</v>
      </c>
      <c r="AG83">
        <v>67</v>
      </c>
      <c r="AH83">
        <v>15.949277</v>
      </c>
      <c r="AI83">
        <v>108.6</v>
      </c>
      <c r="AJ83">
        <v>0</v>
      </c>
      <c r="AK83">
        <v>29</v>
      </c>
      <c r="AL83">
        <v>5494</v>
      </c>
      <c r="AM83" t="s">
        <v>970</v>
      </c>
      <c r="AN83" t="s">
        <v>1422</v>
      </c>
      <c r="AO83">
        <v>2888.9960000000001</v>
      </c>
      <c r="AR83" t="s">
        <v>139</v>
      </c>
      <c r="AS83">
        <v>8</v>
      </c>
      <c r="AT83" t="s">
        <v>772</v>
      </c>
      <c r="AU83" t="s">
        <v>969</v>
      </c>
      <c r="AV83" t="s">
        <v>49</v>
      </c>
      <c r="AW83">
        <v>2</v>
      </c>
      <c r="BB83">
        <v>1.0072667090150704</v>
      </c>
      <c r="BC83" t="s">
        <v>74</v>
      </c>
      <c r="BF83" t="s">
        <v>139</v>
      </c>
      <c r="BG83" t="s">
        <v>258</v>
      </c>
      <c r="BH83" t="s">
        <v>969</v>
      </c>
      <c r="BI83">
        <v>5886</v>
      </c>
      <c r="BJ83">
        <v>2</v>
      </c>
      <c r="BK83" t="s">
        <v>772</v>
      </c>
      <c r="BL83" t="s">
        <v>784</v>
      </c>
      <c r="BM83">
        <v>1.0038312440381529</v>
      </c>
      <c r="BN83" t="s">
        <v>74</v>
      </c>
      <c r="BO83" t="s">
        <v>676</v>
      </c>
      <c r="BP83">
        <v>3044.5170000000003</v>
      </c>
    </row>
    <row r="84" spans="1:68" ht="16.5">
      <c r="A84" s="297" t="str">
        <f t="shared" si="36"/>
        <v>송도버스</v>
      </c>
      <c r="B84" s="110" t="str">
        <f t="shared" si="37"/>
        <v>윤영권</v>
      </c>
      <c r="C84" s="111" t="str">
        <f t="shared" si="38"/>
        <v>F</v>
      </c>
      <c r="D84" s="112">
        <f t="shared" si="39"/>
        <v>0.79319623656687621</v>
      </c>
      <c r="E84" s="113">
        <f t="shared" si="40"/>
        <v>6862</v>
      </c>
      <c r="F84" s="114" t="str">
        <f t="shared" si="41"/>
        <v>8</v>
      </c>
      <c r="G84" s="115" t="str">
        <f t="shared" si="42"/>
        <v>70바2313</v>
      </c>
      <c r="H84" s="116">
        <f t="shared" si="43"/>
        <v>2</v>
      </c>
      <c r="I84" s="117">
        <f t="shared" si="44"/>
        <v>2877.1400000000003</v>
      </c>
      <c r="J84" s="118">
        <f t="shared" si="45"/>
        <v>2.7391837505177825E-2</v>
      </c>
      <c r="K84" s="118">
        <f t="shared" si="46"/>
        <v>0.38405048509292178</v>
      </c>
      <c r="L84" s="118">
        <f t="shared" si="47"/>
        <v>0.15153937590801975</v>
      </c>
      <c r="M84" s="119">
        <f t="shared" si="48"/>
        <v>13.500999999999999</v>
      </c>
      <c r="N84" s="120">
        <f t="shared" si="49"/>
        <v>3.4756737593582519E-2</v>
      </c>
      <c r="O84" s="120">
        <f t="shared" si="50"/>
        <v>51.022890787379133</v>
      </c>
      <c r="P84" s="233">
        <f t="shared" si="51"/>
        <v>47</v>
      </c>
      <c r="Q84" s="234">
        <f t="shared" si="52"/>
        <v>1</v>
      </c>
      <c r="R84" s="234">
        <f t="shared" si="53"/>
        <v>1468</v>
      </c>
      <c r="T84">
        <v>521</v>
      </c>
      <c r="U84">
        <v>6862</v>
      </c>
      <c r="V84" t="s">
        <v>971</v>
      </c>
      <c r="W84">
        <v>2877.14</v>
      </c>
      <c r="X84">
        <v>1556.13</v>
      </c>
      <c r="Y84">
        <v>1.849</v>
      </c>
      <c r="Z84">
        <v>13.500999999999999</v>
      </c>
      <c r="AA84">
        <v>179.20886100000001</v>
      </c>
      <c r="AB84">
        <v>4.9088599999999998</v>
      </c>
      <c r="AC84">
        <v>68.825249999999997</v>
      </c>
      <c r="AD84" s="1">
        <v>436</v>
      </c>
      <c r="AE84">
        <v>1</v>
      </c>
      <c r="AF84">
        <v>1468</v>
      </c>
      <c r="AG84">
        <v>80</v>
      </c>
      <c r="AH84">
        <v>16.054673999999999</v>
      </c>
      <c r="AI84">
        <v>749</v>
      </c>
      <c r="AJ84">
        <v>0</v>
      </c>
      <c r="AK84">
        <v>47</v>
      </c>
      <c r="AL84">
        <v>18254</v>
      </c>
      <c r="AM84" t="s">
        <v>972</v>
      </c>
      <c r="AN84" t="s">
        <v>1423</v>
      </c>
      <c r="AO84">
        <v>2714.2060000000001</v>
      </c>
      <c r="AR84" t="s">
        <v>139</v>
      </c>
      <c r="AS84">
        <v>8</v>
      </c>
      <c r="AT84" t="s">
        <v>804</v>
      </c>
      <c r="AU84" t="s">
        <v>971</v>
      </c>
      <c r="AV84" t="s">
        <v>49</v>
      </c>
      <c r="AW84">
        <v>2</v>
      </c>
      <c r="BB84">
        <v>0.80394731211036574</v>
      </c>
      <c r="BC84" t="s">
        <v>70</v>
      </c>
      <c r="BF84" t="s">
        <v>139</v>
      </c>
      <c r="BG84" t="s">
        <v>258</v>
      </c>
      <c r="BH84" t="s">
        <v>971</v>
      </c>
      <c r="BI84">
        <v>6862</v>
      </c>
      <c r="BJ84">
        <v>2</v>
      </c>
      <c r="BK84" t="s">
        <v>804</v>
      </c>
      <c r="BL84" t="s">
        <v>802</v>
      </c>
      <c r="BM84">
        <v>0.79319623656687621</v>
      </c>
      <c r="BN84" t="s">
        <v>73</v>
      </c>
      <c r="BO84" t="s">
        <v>679</v>
      </c>
      <c r="BP84">
        <v>2877.1400000000003</v>
      </c>
    </row>
    <row r="85" spans="1:68" ht="16.5">
      <c r="A85" s="297" t="str">
        <f t="shared" si="36"/>
        <v>송도버스</v>
      </c>
      <c r="B85" s="110" t="str">
        <f t="shared" si="37"/>
        <v>이경국</v>
      </c>
      <c r="C85" s="111" t="str">
        <f t="shared" si="38"/>
        <v>D</v>
      </c>
      <c r="D85" s="112">
        <f t="shared" si="39"/>
        <v>0.82198969227142338</v>
      </c>
      <c r="E85" s="113">
        <f t="shared" si="40"/>
        <v>2740</v>
      </c>
      <c r="F85" s="114" t="str">
        <f t="shared" si="41"/>
        <v>16-1</v>
      </c>
      <c r="G85" s="115" t="str">
        <f t="shared" si="42"/>
        <v>70바2229</v>
      </c>
      <c r="H85" s="116">
        <f t="shared" si="43"/>
        <v>12</v>
      </c>
      <c r="I85" s="117">
        <f t="shared" si="44"/>
        <v>2097.232</v>
      </c>
      <c r="J85" s="118">
        <f t="shared" si="45"/>
        <v>1.6810147889431762E-2</v>
      </c>
      <c r="K85" s="118">
        <f t="shared" si="46"/>
        <v>0.35949469123005218</v>
      </c>
      <c r="L85" s="118">
        <f t="shared" si="47"/>
        <v>0.19740305316722231</v>
      </c>
      <c r="M85" s="119">
        <f t="shared" si="48"/>
        <v>14.202999999999999</v>
      </c>
      <c r="N85" s="120">
        <f t="shared" si="49"/>
        <v>0.49237380123764873</v>
      </c>
      <c r="O85" s="120">
        <f t="shared" si="50"/>
        <v>45.925047279075237</v>
      </c>
      <c r="P85" s="233">
        <f t="shared" si="51"/>
        <v>15</v>
      </c>
      <c r="Q85" s="234">
        <f t="shared" si="52"/>
        <v>11</v>
      </c>
      <c r="R85" s="234">
        <f t="shared" si="53"/>
        <v>1026</v>
      </c>
      <c r="T85">
        <v>521</v>
      </c>
      <c r="U85">
        <v>2740</v>
      </c>
      <c r="V85" t="s">
        <v>973</v>
      </c>
      <c r="W85">
        <v>2234.0749999999998</v>
      </c>
      <c r="X85">
        <v>1124.4839999999999</v>
      </c>
      <c r="Y85">
        <v>1.9870000000000001</v>
      </c>
      <c r="Z85">
        <v>14.202999999999999</v>
      </c>
      <c r="AA85">
        <v>125.137745</v>
      </c>
      <c r="AB85">
        <v>2.1035840000000001</v>
      </c>
      <c r="AC85">
        <v>44.986355000000003</v>
      </c>
      <c r="AD85" s="1">
        <v>414</v>
      </c>
      <c r="AE85">
        <v>11</v>
      </c>
      <c r="AF85">
        <v>1026</v>
      </c>
      <c r="AG85">
        <v>71</v>
      </c>
      <c r="AH85">
        <v>17.852926</v>
      </c>
      <c r="AI85">
        <v>434.9</v>
      </c>
      <c r="AJ85">
        <v>0</v>
      </c>
      <c r="AK85">
        <v>15</v>
      </c>
      <c r="AL85">
        <v>2826</v>
      </c>
      <c r="AM85" t="s">
        <v>974</v>
      </c>
      <c r="AN85" t="s">
        <v>1424</v>
      </c>
      <c r="AO85">
        <v>300.05</v>
      </c>
      <c r="AR85" t="s">
        <v>139</v>
      </c>
      <c r="AS85">
        <v>45307</v>
      </c>
      <c r="AT85" t="s">
        <v>726</v>
      </c>
      <c r="AU85" t="s">
        <v>973</v>
      </c>
      <c r="AV85" t="s">
        <v>49</v>
      </c>
      <c r="AW85">
        <v>12</v>
      </c>
      <c r="BB85">
        <v>0.83078485144051573</v>
      </c>
      <c r="BC85" t="s">
        <v>70</v>
      </c>
      <c r="BF85" t="s">
        <v>139</v>
      </c>
      <c r="BG85" t="s">
        <v>257</v>
      </c>
      <c r="BH85" t="s">
        <v>973</v>
      </c>
      <c r="BI85">
        <v>2740</v>
      </c>
      <c r="BJ85">
        <v>12</v>
      </c>
      <c r="BK85" t="s">
        <v>726</v>
      </c>
      <c r="BL85" t="s">
        <v>774</v>
      </c>
      <c r="BM85">
        <v>0.82198969227142338</v>
      </c>
      <c r="BN85" t="s">
        <v>70</v>
      </c>
      <c r="BO85" t="s">
        <v>679</v>
      </c>
      <c r="BP85">
        <v>2097.232</v>
      </c>
    </row>
    <row r="86" spans="1:68" ht="16.5">
      <c r="A86" s="297" t="str">
        <f t="shared" si="36"/>
        <v>송도버스</v>
      </c>
      <c r="B86" s="110" t="str">
        <f t="shared" si="37"/>
        <v>이경섭</v>
      </c>
      <c r="C86" s="111" t="str">
        <f t="shared" si="38"/>
        <v>F</v>
      </c>
      <c r="D86" s="112">
        <f t="shared" si="39"/>
        <v>0.76145018024653199</v>
      </c>
      <c r="E86" s="113">
        <f t="shared" si="40"/>
        <v>3748</v>
      </c>
      <c r="F86" s="114" t="str">
        <f t="shared" si="41"/>
        <v>8</v>
      </c>
      <c r="G86" s="115" t="str">
        <f t="shared" si="42"/>
        <v>70바2222</v>
      </c>
      <c r="H86" s="116">
        <f t="shared" si="43"/>
        <v>1</v>
      </c>
      <c r="I86" s="117">
        <f t="shared" si="44"/>
        <v>2562.585</v>
      </c>
      <c r="J86" s="118">
        <f t="shared" si="45"/>
        <v>1.8167267094947103E-2</v>
      </c>
      <c r="K86" s="118">
        <f t="shared" si="46"/>
        <v>0.36451656380786268</v>
      </c>
      <c r="L86" s="118">
        <f t="shared" si="47"/>
        <v>0.26418635869639445</v>
      </c>
      <c r="M86" s="119">
        <f t="shared" si="48"/>
        <v>16.234000000000002</v>
      </c>
      <c r="N86" s="120">
        <f t="shared" si="49"/>
        <v>0</v>
      </c>
      <c r="O86" s="120">
        <f t="shared" si="50"/>
        <v>13.907766698341293</v>
      </c>
      <c r="P86" s="233">
        <f t="shared" si="51"/>
        <v>25</v>
      </c>
      <c r="Q86" s="234">
        <f t="shared" si="52"/>
        <v>0</v>
      </c>
      <c r="R86" s="234">
        <f t="shared" si="53"/>
        <v>370</v>
      </c>
      <c r="T86">
        <v>521</v>
      </c>
      <c r="U86">
        <v>3748</v>
      </c>
      <c r="V86" t="s">
        <v>975</v>
      </c>
      <c r="W86">
        <v>2660.384</v>
      </c>
      <c r="X86">
        <v>1511.7470000000001</v>
      </c>
      <c r="Y86">
        <v>1.76</v>
      </c>
      <c r="Z86">
        <v>16.234000000000002</v>
      </c>
      <c r="AA86">
        <v>160.75775100000001</v>
      </c>
      <c r="AB86">
        <v>2.9205290000000002</v>
      </c>
      <c r="AC86">
        <v>58.598863000000001</v>
      </c>
      <c r="AD86" s="1">
        <v>677</v>
      </c>
      <c r="AE86">
        <v>0</v>
      </c>
      <c r="AF86">
        <v>370</v>
      </c>
      <c r="AG86">
        <v>69</v>
      </c>
      <c r="AH86">
        <v>16.549023999999999</v>
      </c>
      <c r="AI86">
        <v>188</v>
      </c>
      <c r="AJ86">
        <v>0</v>
      </c>
      <c r="AK86">
        <v>25</v>
      </c>
      <c r="AL86">
        <v>7498</v>
      </c>
      <c r="AM86" t="s">
        <v>976</v>
      </c>
      <c r="AN86" t="s">
        <v>1425</v>
      </c>
      <c r="AO86">
        <v>2562.585</v>
      </c>
      <c r="AR86" t="s">
        <v>139</v>
      </c>
      <c r="AS86">
        <v>8</v>
      </c>
      <c r="AT86" t="s">
        <v>753</v>
      </c>
      <c r="AU86" t="s">
        <v>975</v>
      </c>
      <c r="AV86" t="s">
        <v>49</v>
      </c>
      <c r="AW86">
        <v>1</v>
      </c>
      <c r="BB86">
        <v>0.79999999999999993</v>
      </c>
      <c r="BC86" t="s">
        <v>70</v>
      </c>
      <c r="BF86" t="s">
        <v>139</v>
      </c>
      <c r="BG86" t="s">
        <v>258</v>
      </c>
      <c r="BH86" t="s">
        <v>975</v>
      </c>
      <c r="BI86">
        <v>3748</v>
      </c>
      <c r="BJ86">
        <v>1</v>
      </c>
      <c r="BK86" t="s">
        <v>753</v>
      </c>
      <c r="BL86" t="s">
        <v>674</v>
      </c>
      <c r="BM86">
        <v>0.76145018024653199</v>
      </c>
      <c r="BN86" t="s">
        <v>73</v>
      </c>
      <c r="BO86" t="s">
        <v>679</v>
      </c>
      <c r="BP86">
        <v>2562.585</v>
      </c>
    </row>
    <row r="87" spans="1:68" ht="16.5">
      <c r="A87" s="297" t="str">
        <f t="shared" si="36"/>
        <v>송도버스</v>
      </c>
      <c r="B87" s="110" t="str">
        <f t="shared" si="37"/>
        <v>이만규</v>
      </c>
      <c r="C87" s="111" t="str">
        <f t="shared" si="38"/>
        <v>C</v>
      </c>
      <c r="D87" s="112">
        <f t="shared" si="39"/>
        <v>0.88423858099248887</v>
      </c>
      <c r="E87" s="113">
        <f t="shared" si="40"/>
        <v>8511</v>
      </c>
      <c r="F87" s="114" t="str">
        <f t="shared" si="41"/>
        <v>8</v>
      </c>
      <c r="G87" s="115" t="str">
        <f t="shared" si="42"/>
        <v>70바2296</v>
      </c>
      <c r="H87" s="116">
        <f t="shared" si="43"/>
        <v>15</v>
      </c>
      <c r="I87" s="117">
        <f t="shared" si="44"/>
        <v>2764.7170000000006</v>
      </c>
      <c r="J87" s="118">
        <f t="shared" si="45"/>
        <v>1.0083701483223283E-2</v>
      </c>
      <c r="K87" s="118">
        <f t="shared" si="46"/>
        <v>0.36785394368879215</v>
      </c>
      <c r="L87" s="118">
        <f t="shared" si="47"/>
        <v>0.14685047330341583</v>
      </c>
      <c r="M87" s="119">
        <f t="shared" si="48"/>
        <v>11.827</v>
      </c>
      <c r="N87" s="120">
        <f t="shared" si="49"/>
        <v>0</v>
      </c>
      <c r="O87" s="120">
        <f t="shared" si="50"/>
        <v>79.352097701433053</v>
      </c>
      <c r="P87" s="233">
        <f t="shared" si="51"/>
        <v>21</v>
      </c>
      <c r="Q87" s="234">
        <f t="shared" si="52"/>
        <v>0</v>
      </c>
      <c r="R87" s="234">
        <f t="shared" si="53"/>
        <v>2251</v>
      </c>
      <c r="T87">
        <v>521</v>
      </c>
      <c r="U87">
        <v>8511</v>
      </c>
      <c r="V87" t="s">
        <v>977</v>
      </c>
      <c r="W87">
        <v>2836.7240000000002</v>
      </c>
      <c r="X87">
        <v>1417.5530000000001</v>
      </c>
      <c r="Y87">
        <v>2.0009999999999999</v>
      </c>
      <c r="Z87">
        <v>11.827</v>
      </c>
      <c r="AA87">
        <v>167.37385599999999</v>
      </c>
      <c r="AB87">
        <v>1.687748</v>
      </c>
      <c r="AC87">
        <v>61.569133000000001</v>
      </c>
      <c r="AD87" s="1">
        <v>406</v>
      </c>
      <c r="AE87">
        <v>0</v>
      </c>
      <c r="AF87">
        <v>2251</v>
      </c>
      <c r="AG87">
        <v>78</v>
      </c>
      <c r="AH87">
        <v>16.948429000000001</v>
      </c>
      <c r="AI87">
        <v>815.4</v>
      </c>
      <c r="AJ87">
        <v>0</v>
      </c>
      <c r="AK87">
        <v>21</v>
      </c>
      <c r="AL87">
        <v>8451</v>
      </c>
      <c r="AM87" t="s">
        <v>978</v>
      </c>
      <c r="AN87" t="s">
        <v>1426</v>
      </c>
      <c r="AO87">
        <v>310.77100000000002</v>
      </c>
      <c r="AR87" t="s">
        <v>139</v>
      </c>
      <c r="AS87">
        <v>8</v>
      </c>
      <c r="AT87" t="s">
        <v>798</v>
      </c>
      <c r="AU87" t="s">
        <v>977</v>
      </c>
      <c r="AV87" t="s">
        <v>49</v>
      </c>
      <c r="AW87">
        <v>15</v>
      </c>
      <c r="BB87">
        <v>0.88773609728116443</v>
      </c>
      <c r="BC87" t="s">
        <v>72</v>
      </c>
      <c r="BF87" t="s">
        <v>139</v>
      </c>
      <c r="BG87" t="s">
        <v>258</v>
      </c>
      <c r="BH87" t="s">
        <v>977</v>
      </c>
      <c r="BI87">
        <v>8511</v>
      </c>
      <c r="BJ87">
        <v>15</v>
      </c>
      <c r="BK87" t="s">
        <v>798</v>
      </c>
      <c r="BL87" t="s">
        <v>766</v>
      </c>
      <c r="BM87">
        <v>0.88423858099248887</v>
      </c>
      <c r="BN87" t="s">
        <v>72</v>
      </c>
      <c r="BO87" t="s">
        <v>677</v>
      </c>
      <c r="BP87">
        <v>2764.7170000000006</v>
      </c>
    </row>
    <row r="88" spans="1:68" ht="16.5">
      <c r="A88" s="297" t="str">
        <f t="shared" si="36"/>
        <v>송도버스</v>
      </c>
      <c r="B88" s="110" t="str">
        <f t="shared" si="37"/>
        <v>이상용</v>
      </c>
      <c r="C88" s="111" t="str">
        <f t="shared" si="38"/>
        <v>D</v>
      </c>
      <c r="D88" s="112">
        <f t="shared" si="39"/>
        <v>0.84105146763676075</v>
      </c>
      <c r="E88" s="113">
        <f t="shared" si="40"/>
        <v>6185</v>
      </c>
      <c r="F88" s="114" t="str">
        <f t="shared" si="41"/>
        <v>16-1</v>
      </c>
      <c r="G88" s="115" t="str">
        <f t="shared" si="42"/>
        <v>70바2215</v>
      </c>
      <c r="H88" s="116">
        <f t="shared" si="43"/>
        <v>2</v>
      </c>
      <c r="I88" s="117">
        <f t="shared" si="44"/>
        <v>2149.2350000000001</v>
      </c>
      <c r="J88" s="118">
        <f t="shared" si="45"/>
        <v>3.2713170469073044E-2</v>
      </c>
      <c r="K88" s="118">
        <f t="shared" si="46"/>
        <v>0.33568900975958915</v>
      </c>
      <c r="L88" s="118">
        <f t="shared" si="47"/>
        <v>0.19448780612636588</v>
      </c>
      <c r="M88" s="119">
        <f t="shared" si="48"/>
        <v>13.048999999999999</v>
      </c>
      <c r="N88" s="120">
        <f t="shared" si="49"/>
        <v>0.41875364955437627</v>
      </c>
      <c r="O88" s="120">
        <f t="shared" si="50"/>
        <v>26.939818121331541</v>
      </c>
      <c r="P88" s="233">
        <f t="shared" si="51"/>
        <v>13</v>
      </c>
      <c r="Q88" s="234">
        <f t="shared" si="52"/>
        <v>9</v>
      </c>
      <c r="R88" s="234">
        <f t="shared" si="53"/>
        <v>579</v>
      </c>
      <c r="T88">
        <v>521</v>
      </c>
      <c r="U88">
        <v>6185</v>
      </c>
      <c r="V88" t="s">
        <v>979</v>
      </c>
      <c r="W88">
        <v>2149.2350000000001</v>
      </c>
      <c r="X88">
        <v>1027.396</v>
      </c>
      <c r="Y88">
        <v>2.0920000000000001</v>
      </c>
      <c r="Z88">
        <v>13.048999999999999</v>
      </c>
      <c r="AA88">
        <v>114.57275300000001</v>
      </c>
      <c r="AB88">
        <v>3.7480380000000002</v>
      </c>
      <c r="AC88">
        <v>38.460813999999999</v>
      </c>
      <c r="AD88" s="1">
        <v>418</v>
      </c>
      <c r="AE88">
        <v>9</v>
      </c>
      <c r="AF88">
        <v>579</v>
      </c>
      <c r="AG88">
        <v>78</v>
      </c>
      <c r="AH88">
        <v>18.758692</v>
      </c>
      <c r="AI88">
        <v>413.5</v>
      </c>
      <c r="AJ88">
        <v>0</v>
      </c>
      <c r="AK88">
        <v>13</v>
      </c>
      <c r="AL88">
        <v>4530</v>
      </c>
      <c r="AM88" t="s">
        <v>980</v>
      </c>
      <c r="AN88" t="s">
        <v>1427</v>
      </c>
      <c r="AO88">
        <v>1583.72</v>
      </c>
      <c r="AR88" t="s">
        <v>139</v>
      </c>
      <c r="AS88">
        <v>45307</v>
      </c>
      <c r="AT88" t="s">
        <v>723</v>
      </c>
      <c r="AU88" t="s">
        <v>979</v>
      </c>
      <c r="AV88" t="s">
        <v>49</v>
      </c>
      <c r="AW88">
        <v>2</v>
      </c>
      <c r="BB88">
        <v>0.84273642979586116</v>
      </c>
      <c r="BC88" t="s">
        <v>70</v>
      </c>
      <c r="BF88" t="s">
        <v>139</v>
      </c>
      <c r="BG88" t="s">
        <v>257</v>
      </c>
      <c r="BH88" t="s">
        <v>979</v>
      </c>
      <c r="BI88">
        <v>6185</v>
      </c>
      <c r="BJ88">
        <v>2</v>
      </c>
      <c r="BK88" t="s">
        <v>723</v>
      </c>
      <c r="BL88" t="s">
        <v>740</v>
      </c>
      <c r="BM88">
        <v>0.84105146763676075</v>
      </c>
      <c r="BN88" t="s">
        <v>70</v>
      </c>
      <c r="BO88" t="s">
        <v>679</v>
      </c>
      <c r="BP88">
        <v>2149.2350000000001</v>
      </c>
    </row>
    <row r="89" spans="1:68" ht="16.5">
      <c r="A89" s="297" t="str">
        <f t="shared" si="36"/>
        <v>송도버스</v>
      </c>
      <c r="B89" s="110" t="str">
        <f t="shared" si="37"/>
        <v>이상운</v>
      </c>
      <c r="C89" s="111" t="str">
        <f t="shared" si="38"/>
        <v>S</v>
      </c>
      <c r="D89" s="112">
        <f t="shared" si="39"/>
        <v>1.0258067898241454</v>
      </c>
      <c r="E89" s="113">
        <f t="shared" si="40"/>
        <v>1881</v>
      </c>
      <c r="F89" s="114" t="str">
        <f t="shared" si="41"/>
        <v>8</v>
      </c>
      <c r="G89" s="115" t="str">
        <f t="shared" si="42"/>
        <v>70바2307</v>
      </c>
      <c r="H89" s="116">
        <f t="shared" si="43"/>
        <v>3</v>
      </c>
      <c r="I89" s="117">
        <f t="shared" si="44"/>
        <v>2701.0339999999997</v>
      </c>
      <c r="J89" s="118">
        <f t="shared" si="45"/>
        <v>1.5945002087976064E-3</v>
      </c>
      <c r="K89" s="118">
        <f t="shared" si="46"/>
        <v>0.3476329231609453</v>
      </c>
      <c r="L89" s="118">
        <f t="shared" si="47"/>
        <v>0.2584195534006607</v>
      </c>
      <c r="M89" s="119">
        <f t="shared" si="48"/>
        <v>10.824999999999999</v>
      </c>
      <c r="N89" s="120">
        <f t="shared" si="49"/>
        <v>0.14751786441338047</v>
      </c>
      <c r="O89" s="120">
        <f t="shared" si="50"/>
        <v>15.268098966784878</v>
      </c>
      <c r="P89" s="233">
        <f t="shared" si="51"/>
        <v>22</v>
      </c>
      <c r="Q89" s="234">
        <f t="shared" si="52"/>
        <v>4</v>
      </c>
      <c r="R89" s="234">
        <f t="shared" si="53"/>
        <v>414</v>
      </c>
      <c r="T89">
        <v>521</v>
      </c>
      <c r="U89">
        <v>1881</v>
      </c>
      <c r="V89" t="s">
        <v>981</v>
      </c>
      <c r="W89">
        <v>2711.5360000000001</v>
      </c>
      <c r="X89">
        <v>1202.9100000000001</v>
      </c>
      <c r="Y89">
        <v>2.254</v>
      </c>
      <c r="Z89">
        <v>10.824999999999999</v>
      </c>
      <c r="AA89">
        <v>156.943849</v>
      </c>
      <c r="AB89">
        <v>0.250247</v>
      </c>
      <c r="AC89">
        <v>54.558849000000002</v>
      </c>
      <c r="AD89" s="1">
        <v>698</v>
      </c>
      <c r="AE89">
        <v>4</v>
      </c>
      <c r="AF89">
        <v>414</v>
      </c>
      <c r="AG89">
        <v>88</v>
      </c>
      <c r="AH89">
        <v>17.277108999999999</v>
      </c>
      <c r="AI89">
        <v>652.4</v>
      </c>
      <c r="AJ89">
        <v>11.9</v>
      </c>
      <c r="AK89">
        <v>22</v>
      </c>
      <c r="AL89">
        <v>3380</v>
      </c>
      <c r="AM89" t="s">
        <v>982</v>
      </c>
      <c r="AN89" t="s">
        <v>1428</v>
      </c>
      <c r="AO89">
        <v>2443.5039999999999</v>
      </c>
      <c r="AR89" t="s">
        <v>139</v>
      </c>
      <c r="AS89">
        <v>8</v>
      </c>
      <c r="AT89" t="s">
        <v>799</v>
      </c>
      <c r="AU89" t="s">
        <v>981</v>
      </c>
      <c r="AV89" t="s">
        <v>49</v>
      </c>
      <c r="AW89">
        <v>3</v>
      </c>
      <c r="BB89">
        <v>1.0241185741659509</v>
      </c>
      <c r="BC89" t="s">
        <v>74</v>
      </c>
      <c r="BF89" t="s">
        <v>139</v>
      </c>
      <c r="BG89" t="s">
        <v>258</v>
      </c>
      <c r="BH89" t="s">
        <v>981</v>
      </c>
      <c r="BI89">
        <v>1881</v>
      </c>
      <c r="BJ89">
        <v>3</v>
      </c>
      <c r="BK89" t="s">
        <v>799</v>
      </c>
      <c r="BL89" t="s">
        <v>779</v>
      </c>
      <c r="BM89">
        <v>1.0258067898241454</v>
      </c>
      <c r="BN89" t="s">
        <v>74</v>
      </c>
      <c r="BO89" t="s">
        <v>676</v>
      </c>
      <c r="BP89">
        <v>2701.0339999999997</v>
      </c>
    </row>
    <row r="90" spans="1:68" ht="16.5">
      <c r="A90" s="297" t="str">
        <f t="shared" si="36"/>
        <v>송도버스</v>
      </c>
      <c r="B90" s="110" t="str">
        <f t="shared" si="37"/>
        <v>이영복</v>
      </c>
      <c r="C90" s="111" t="str">
        <f t="shared" si="38"/>
        <v>F</v>
      </c>
      <c r="D90" s="112">
        <f t="shared" si="39"/>
        <v>0.74936232042297812</v>
      </c>
      <c r="E90" s="113">
        <f t="shared" si="40"/>
        <v>2037</v>
      </c>
      <c r="F90" s="114" t="str">
        <f t="shared" si="41"/>
        <v>8</v>
      </c>
      <c r="G90" s="115" t="str">
        <f t="shared" si="42"/>
        <v>70바2295</v>
      </c>
      <c r="H90" s="116">
        <f t="shared" si="43"/>
        <v>2</v>
      </c>
      <c r="I90" s="117">
        <f t="shared" si="44"/>
        <v>2053.1</v>
      </c>
      <c r="J90" s="118">
        <f t="shared" si="45"/>
        <v>5.0870435859171692E-3</v>
      </c>
      <c r="K90" s="118">
        <f t="shared" si="46"/>
        <v>0.36844138667455323</v>
      </c>
      <c r="L90" s="118">
        <f t="shared" si="47"/>
        <v>0.24743071452924847</v>
      </c>
      <c r="M90" s="119">
        <f t="shared" si="48"/>
        <v>14.252000000000001</v>
      </c>
      <c r="N90" s="120">
        <f t="shared" si="49"/>
        <v>4.8706833568749698E-2</v>
      </c>
      <c r="O90" s="120">
        <f t="shared" si="50"/>
        <v>7.3060250353124543</v>
      </c>
      <c r="P90" s="233">
        <f t="shared" si="51"/>
        <v>25</v>
      </c>
      <c r="Q90" s="234">
        <f t="shared" si="52"/>
        <v>1</v>
      </c>
      <c r="R90" s="234">
        <f t="shared" si="53"/>
        <v>150</v>
      </c>
      <c r="T90">
        <v>521</v>
      </c>
      <c r="U90">
        <v>2037</v>
      </c>
      <c r="V90" t="s">
        <v>983</v>
      </c>
      <c r="W90">
        <v>2053.1</v>
      </c>
      <c r="X90">
        <v>1163.914</v>
      </c>
      <c r="Y90">
        <v>1.764</v>
      </c>
      <c r="Z90">
        <v>14.252000000000001</v>
      </c>
      <c r="AA90">
        <v>120.50830500000001</v>
      </c>
      <c r="AB90">
        <v>0.61303099999999999</v>
      </c>
      <c r="AC90">
        <v>44.400247</v>
      </c>
      <c r="AD90" s="1">
        <v>508</v>
      </c>
      <c r="AE90">
        <v>1</v>
      </c>
      <c r="AF90">
        <v>150</v>
      </c>
      <c r="AG90">
        <v>78</v>
      </c>
      <c r="AH90">
        <v>17.036999999999999</v>
      </c>
      <c r="AI90">
        <v>234.9</v>
      </c>
      <c r="AJ90">
        <v>0</v>
      </c>
      <c r="AK90">
        <v>25</v>
      </c>
      <c r="AL90">
        <v>6569</v>
      </c>
      <c r="AM90" t="s">
        <v>984</v>
      </c>
      <c r="AN90" t="s">
        <v>1429</v>
      </c>
      <c r="AO90">
        <v>1920.8810000000001</v>
      </c>
      <c r="AR90" t="s">
        <v>139</v>
      </c>
      <c r="AS90">
        <v>8</v>
      </c>
      <c r="AT90" t="s">
        <v>796</v>
      </c>
      <c r="AU90" t="s">
        <v>983</v>
      </c>
      <c r="AV90" t="s">
        <v>49</v>
      </c>
      <c r="AW90">
        <v>2</v>
      </c>
      <c r="BB90">
        <v>0.80422975810415287</v>
      </c>
      <c r="BC90" t="s">
        <v>70</v>
      </c>
      <c r="BF90" t="s">
        <v>139</v>
      </c>
      <c r="BG90" t="s">
        <v>258</v>
      </c>
      <c r="BH90" t="s">
        <v>983</v>
      </c>
      <c r="BI90">
        <v>2037</v>
      </c>
      <c r="BJ90">
        <v>2</v>
      </c>
      <c r="BK90" t="s">
        <v>796</v>
      </c>
      <c r="BL90" t="s">
        <v>778</v>
      </c>
      <c r="BM90">
        <v>0.74936232042297812</v>
      </c>
      <c r="BN90" t="s">
        <v>73</v>
      </c>
      <c r="BO90" t="s">
        <v>679</v>
      </c>
      <c r="BP90">
        <v>2053.1</v>
      </c>
    </row>
    <row r="91" spans="1:68" ht="16.5">
      <c r="A91" s="297" t="str">
        <f t="shared" si="36"/>
        <v>송도버스</v>
      </c>
      <c r="B91" s="110" t="str">
        <f t="shared" si="37"/>
        <v>이영수</v>
      </c>
      <c r="C91" s="111" t="str">
        <f t="shared" si="38"/>
        <v>C</v>
      </c>
      <c r="D91" s="112">
        <f t="shared" si="39"/>
        <v>0.87392143355640772</v>
      </c>
      <c r="E91" s="113">
        <f t="shared" si="40"/>
        <v>5152</v>
      </c>
      <c r="F91" s="114" t="str">
        <f t="shared" si="41"/>
        <v>8</v>
      </c>
      <c r="G91" s="115" t="str">
        <f t="shared" si="42"/>
        <v>70바2295</v>
      </c>
      <c r="H91" s="116">
        <f t="shared" si="43"/>
        <v>2</v>
      </c>
      <c r="I91" s="117">
        <f t="shared" si="44"/>
        <v>3036.3820000000001</v>
      </c>
      <c r="J91" s="118">
        <f t="shared" si="45"/>
        <v>1.3918404476845276E-2</v>
      </c>
      <c r="K91" s="118">
        <f t="shared" si="46"/>
        <v>0.35233163077634228</v>
      </c>
      <c r="L91" s="118">
        <f t="shared" si="47"/>
        <v>0.21703461553915152</v>
      </c>
      <c r="M91" s="119">
        <f t="shared" si="48"/>
        <v>11.443</v>
      </c>
      <c r="N91" s="120">
        <f t="shared" si="49"/>
        <v>3.29339325552582E-2</v>
      </c>
      <c r="O91" s="120">
        <f t="shared" si="50"/>
        <v>4.9730238158439883</v>
      </c>
      <c r="P91" s="233">
        <f t="shared" si="51"/>
        <v>28</v>
      </c>
      <c r="Q91" s="234">
        <f t="shared" si="52"/>
        <v>1</v>
      </c>
      <c r="R91" s="234">
        <f t="shared" si="53"/>
        <v>151</v>
      </c>
      <c r="T91">
        <v>521</v>
      </c>
      <c r="U91">
        <v>5152</v>
      </c>
      <c r="V91" t="s">
        <v>720</v>
      </c>
      <c r="W91">
        <v>3036.3820000000001</v>
      </c>
      <c r="X91">
        <v>1577.894</v>
      </c>
      <c r="Y91">
        <v>1.9239999999999999</v>
      </c>
      <c r="Z91">
        <v>11.443</v>
      </c>
      <c r="AA91">
        <v>186.08246399999999</v>
      </c>
      <c r="AB91">
        <v>2.5899709999999998</v>
      </c>
      <c r="AC91">
        <v>65.562737999999996</v>
      </c>
      <c r="AD91" s="1">
        <v>659</v>
      </c>
      <c r="AE91">
        <v>1</v>
      </c>
      <c r="AF91">
        <v>151</v>
      </c>
      <c r="AG91">
        <v>86</v>
      </c>
      <c r="AH91">
        <v>16.317399999999999</v>
      </c>
      <c r="AI91">
        <v>296.60000000000002</v>
      </c>
      <c r="AJ91">
        <v>7.5</v>
      </c>
      <c r="AK91">
        <v>28</v>
      </c>
      <c r="AL91">
        <v>5259</v>
      </c>
      <c r="AM91" t="s">
        <v>985</v>
      </c>
      <c r="AN91" t="s">
        <v>1430</v>
      </c>
      <c r="AO91">
        <v>2875.192</v>
      </c>
      <c r="AR91" t="s">
        <v>139</v>
      </c>
      <c r="AS91">
        <v>8</v>
      </c>
      <c r="AT91" t="s">
        <v>796</v>
      </c>
      <c r="AU91" t="s">
        <v>720</v>
      </c>
      <c r="AV91" t="s">
        <v>49</v>
      </c>
      <c r="AW91">
        <v>2</v>
      </c>
      <c r="BB91">
        <v>0.87518404379710035</v>
      </c>
      <c r="BC91" t="s">
        <v>72</v>
      </c>
      <c r="BF91" t="s">
        <v>139</v>
      </c>
      <c r="BG91" t="s">
        <v>258</v>
      </c>
      <c r="BH91" t="s">
        <v>720</v>
      </c>
      <c r="BI91">
        <v>5152</v>
      </c>
      <c r="BJ91">
        <v>2</v>
      </c>
      <c r="BK91" t="s">
        <v>796</v>
      </c>
      <c r="BL91" t="s">
        <v>778</v>
      </c>
      <c r="BM91">
        <v>0.87392143355640772</v>
      </c>
      <c r="BN91" t="s">
        <v>72</v>
      </c>
      <c r="BO91" t="s">
        <v>677</v>
      </c>
      <c r="BP91">
        <v>3036.3820000000001</v>
      </c>
    </row>
    <row r="92" spans="1:68" ht="16.5">
      <c r="A92" s="297" t="str">
        <f t="shared" si="36"/>
        <v>송도버스</v>
      </c>
      <c r="B92" s="110" t="str">
        <f t="shared" si="37"/>
        <v>이우석</v>
      </c>
      <c r="C92" s="111" t="str">
        <f t="shared" si="38"/>
        <v>B</v>
      </c>
      <c r="D92" s="112">
        <f t="shared" si="39"/>
        <v>0.9253700531175304</v>
      </c>
      <c r="E92" s="113">
        <f t="shared" si="40"/>
        <v>8114</v>
      </c>
      <c r="F92" s="114" t="str">
        <f t="shared" si="41"/>
        <v>8</v>
      </c>
      <c r="G92" s="115" t="str">
        <f t="shared" si="42"/>
        <v>75아1107</v>
      </c>
      <c r="H92" s="116">
        <f t="shared" si="43"/>
        <v>12</v>
      </c>
      <c r="I92" s="117">
        <f t="shared" si="44"/>
        <v>1710.9659999999999</v>
      </c>
      <c r="J92" s="118">
        <f t="shared" si="45"/>
        <v>8.6038422676875206E-4</v>
      </c>
      <c r="K92" s="118">
        <f t="shared" si="46"/>
        <v>0.33549368503552685</v>
      </c>
      <c r="L92" s="118">
        <f t="shared" si="47"/>
        <v>0.26651610844400181</v>
      </c>
      <c r="M92" s="119">
        <f t="shared" si="48"/>
        <v>11.15</v>
      </c>
      <c r="N92" s="120">
        <f t="shared" si="49"/>
        <v>0</v>
      </c>
      <c r="O92" s="120">
        <f t="shared" si="50"/>
        <v>11.276310926968582</v>
      </c>
      <c r="P92" s="233">
        <f t="shared" si="51"/>
        <v>3</v>
      </c>
      <c r="Q92" s="234">
        <f t="shared" si="52"/>
        <v>0</v>
      </c>
      <c r="R92" s="234">
        <f t="shared" si="53"/>
        <v>202</v>
      </c>
      <c r="T92">
        <v>521</v>
      </c>
      <c r="U92">
        <v>8114</v>
      </c>
      <c r="V92" t="s">
        <v>986</v>
      </c>
      <c r="W92">
        <v>1791.366</v>
      </c>
      <c r="X92">
        <v>823.92200000000003</v>
      </c>
      <c r="Y92">
        <v>2.1739999999999999</v>
      </c>
      <c r="Z92">
        <v>11.15</v>
      </c>
      <c r="AA92">
        <v>98.142199000000005</v>
      </c>
      <c r="AB92">
        <v>8.4440000000000001E-2</v>
      </c>
      <c r="AC92">
        <v>32.926088</v>
      </c>
      <c r="AD92" s="1">
        <v>456</v>
      </c>
      <c r="AE92">
        <v>0</v>
      </c>
      <c r="AF92">
        <v>202</v>
      </c>
      <c r="AG92">
        <v>86</v>
      </c>
      <c r="AH92">
        <v>18.252759000000001</v>
      </c>
      <c r="AI92">
        <v>381.3</v>
      </c>
      <c r="AJ92">
        <v>7.3</v>
      </c>
      <c r="AK92">
        <v>3</v>
      </c>
      <c r="AL92">
        <v>198</v>
      </c>
      <c r="AM92" t="s">
        <v>987</v>
      </c>
      <c r="AN92" t="s">
        <v>1431</v>
      </c>
      <c r="AO92">
        <v>222.76499999999999</v>
      </c>
      <c r="AR92" t="s">
        <v>139</v>
      </c>
      <c r="AS92">
        <v>8</v>
      </c>
      <c r="AT92" t="s">
        <v>810</v>
      </c>
      <c r="AU92" t="s">
        <v>986</v>
      </c>
      <c r="AV92" t="s">
        <v>49</v>
      </c>
      <c r="AW92">
        <v>12</v>
      </c>
      <c r="BB92">
        <v>0.92823460959747983</v>
      </c>
      <c r="BC92" t="s">
        <v>71</v>
      </c>
      <c r="BF92" t="s">
        <v>139</v>
      </c>
      <c r="BG92" t="s">
        <v>258</v>
      </c>
      <c r="BH92" t="s">
        <v>986</v>
      </c>
      <c r="BI92">
        <v>8114</v>
      </c>
      <c r="BJ92">
        <v>12</v>
      </c>
      <c r="BK92" t="s">
        <v>810</v>
      </c>
      <c r="BL92" t="s">
        <v>725</v>
      </c>
      <c r="BM92">
        <v>0.9253700531175304</v>
      </c>
      <c r="BN92" t="s">
        <v>71</v>
      </c>
      <c r="BO92" t="s">
        <v>675</v>
      </c>
      <c r="BP92">
        <v>1710.9659999999999</v>
      </c>
    </row>
    <row r="93" spans="1:68" ht="16.5">
      <c r="A93" s="297" t="str">
        <f t="shared" si="36"/>
        <v>송도버스</v>
      </c>
      <c r="B93" s="110" t="str">
        <f t="shared" si="37"/>
        <v>이인호</v>
      </c>
      <c r="C93" s="111" t="str">
        <f t="shared" si="38"/>
        <v>S</v>
      </c>
      <c r="D93" s="112">
        <f t="shared" si="39"/>
        <v>1.0044446321826734</v>
      </c>
      <c r="E93" s="113">
        <f t="shared" si="40"/>
        <v>7290</v>
      </c>
      <c r="F93" s="114" t="str">
        <f t="shared" si="41"/>
        <v>8</v>
      </c>
      <c r="G93" s="115" t="str">
        <f t="shared" si="42"/>
        <v>70바2221</v>
      </c>
      <c r="H93" s="116">
        <f t="shared" si="43"/>
        <v>2</v>
      </c>
      <c r="I93" s="117">
        <f t="shared" si="44"/>
        <v>2953.0899999999997</v>
      </c>
      <c r="J93" s="118">
        <f t="shared" si="45"/>
        <v>4.3293211531971448E-3</v>
      </c>
      <c r="K93" s="118">
        <f t="shared" si="46"/>
        <v>0.35248137024859094</v>
      </c>
      <c r="L93" s="118">
        <f t="shared" si="47"/>
        <v>0.13680585420694935</v>
      </c>
      <c r="M93" s="119">
        <f t="shared" si="48"/>
        <v>12.724</v>
      </c>
      <c r="N93" s="120">
        <f t="shared" si="49"/>
        <v>6.7725670399479868E-2</v>
      </c>
      <c r="O93" s="120">
        <f t="shared" si="50"/>
        <v>53.774182297187011</v>
      </c>
      <c r="P93" s="233">
        <f t="shared" si="51"/>
        <v>16</v>
      </c>
      <c r="Q93" s="234">
        <f t="shared" si="52"/>
        <v>2</v>
      </c>
      <c r="R93" s="234">
        <f t="shared" si="53"/>
        <v>1588</v>
      </c>
      <c r="T93">
        <v>521</v>
      </c>
      <c r="U93">
        <v>7290</v>
      </c>
      <c r="V93" t="s">
        <v>988</v>
      </c>
      <c r="W93">
        <v>2953.09</v>
      </c>
      <c r="X93">
        <v>1337.127</v>
      </c>
      <c r="Y93">
        <v>2.2090000000000001</v>
      </c>
      <c r="Z93">
        <v>12.724</v>
      </c>
      <c r="AA93">
        <v>175.729398</v>
      </c>
      <c r="AB93">
        <v>0.76078900000000005</v>
      </c>
      <c r="AC93">
        <v>61.941338999999999</v>
      </c>
      <c r="AD93" s="1">
        <v>404</v>
      </c>
      <c r="AE93">
        <v>2</v>
      </c>
      <c r="AF93">
        <v>1588</v>
      </c>
      <c r="AG93">
        <v>83</v>
      </c>
      <c r="AH93">
        <v>16.804756999999999</v>
      </c>
      <c r="AI93">
        <v>416.9</v>
      </c>
      <c r="AJ93">
        <v>2.2999999999999998</v>
      </c>
      <c r="AK93">
        <v>16</v>
      </c>
      <c r="AL93">
        <v>1544</v>
      </c>
      <c r="AM93" t="s">
        <v>989</v>
      </c>
      <c r="AN93" t="s">
        <v>1432</v>
      </c>
      <c r="AO93">
        <v>2813.4949999999999</v>
      </c>
      <c r="AR93" t="s">
        <v>139</v>
      </c>
      <c r="AS93">
        <v>8</v>
      </c>
      <c r="AT93" t="s">
        <v>751</v>
      </c>
      <c r="AU93" t="s">
        <v>988</v>
      </c>
      <c r="AV93" t="s">
        <v>49</v>
      </c>
      <c r="AW93">
        <v>2</v>
      </c>
      <c r="BB93">
        <v>1.0040082860818513</v>
      </c>
      <c r="BC93" t="s">
        <v>74</v>
      </c>
      <c r="BF93" t="s">
        <v>139</v>
      </c>
      <c r="BG93" t="s">
        <v>258</v>
      </c>
      <c r="BH93" t="s">
        <v>988</v>
      </c>
      <c r="BI93">
        <v>7290</v>
      </c>
      <c r="BJ93">
        <v>2</v>
      </c>
      <c r="BK93" t="s">
        <v>751</v>
      </c>
      <c r="BL93" t="s">
        <v>808</v>
      </c>
      <c r="BM93">
        <v>1.0044446321826734</v>
      </c>
      <c r="BN93" t="s">
        <v>74</v>
      </c>
      <c r="BO93" t="s">
        <v>676</v>
      </c>
      <c r="BP93">
        <v>2953.0899999999997</v>
      </c>
    </row>
    <row r="94" spans="1:68" ht="16.5">
      <c r="A94" s="297" t="str">
        <f t="shared" si="36"/>
        <v>송도버스</v>
      </c>
      <c r="B94" s="110" t="str">
        <f t="shared" si="37"/>
        <v>이재원</v>
      </c>
      <c r="C94" s="111" t="str">
        <f t="shared" si="38"/>
        <v>F</v>
      </c>
      <c r="D94" s="112">
        <f t="shared" si="39"/>
        <v>0.76565217391304352</v>
      </c>
      <c r="E94" s="113">
        <f t="shared" si="40"/>
        <v>8004</v>
      </c>
      <c r="F94" s="114" t="str">
        <f t="shared" si="41"/>
        <v>8</v>
      </c>
      <c r="G94" s="115" t="str">
        <f t="shared" si="42"/>
        <v>70바2211</v>
      </c>
      <c r="H94" s="116">
        <f t="shared" si="43"/>
        <v>1</v>
      </c>
      <c r="I94" s="117">
        <f t="shared" si="44"/>
        <v>2575.047</v>
      </c>
      <c r="J94" s="118">
        <f t="shared" si="45"/>
        <v>2.5626791358024318E-2</v>
      </c>
      <c r="K94" s="118">
        <f t="shared" si="46"/>
        <v>0.39331908223145606</v>
      </c>
      <c r="L94" s="118">
        <f t="shared" si="47"/>
        <v>0.30135372286408751</v>
      </c>
      <c r="M94" s="119">
        <f t="shared" si="48"/>
        <v>13.78</v>
      </c>
      <c r="N94" s="120">
        <f t="shared" si="49"/>
        <v>0.7378506101053689</v>
      </c>
      <c r="O94" s="120">
        <f t="shared" si="50"/>
        <v>38.56240293866481</v>
      </c>
      <c r="P94" s="233">
        <f t="shared" si="51"/>
        <v>46</v>
      </c>
      <c r="Q94" s="234">
        <f t="shared" si="52"/>
        <v>19</v>
      </c>
      <c r="R94" s="234">
        <f t="shared" si="53"/>
        <v>993</v>
      </c>
      <c r="T94">
        <v>521</v>
      </c>
      <c r="U94">
        <v>8004</v>
      </c>
      <c r="V94" t="s">
        <v>990</v>
      </c>
      <c r="W94">
        <v>2575.047</v>
      </c>
      <c r="X94">
        <v>1440.567</v>
      </c>
      <c r="Y94">
        <v>1.788</v>
      </c>
      <c r="Z94">
        <v>13.78</v>
      </c>
      <c r="AA94">
        <v>161.08274900000001</v>
      </c>
      <c r="AB94">
        <v>4.1280340000000004</v>
      </c>
      <c r="AC94">
        <v>63.356918999999998</v>
      </c>
      <c r="AD94" s="1">
        <v>776</v>
      </c>
      <c r="AE94">
        <v>19</v>
      </c>
      <c r="AF94">
        <v>993</v>
      </c>
      <c r="AG94">
        <v>92</v>
      </c>
      <c r="AH94">
        <v>15.985863999999999</v>
      </c>
      <c r="AI94">
        <v>839.5</v>
      </c>
      <c r="AJ94">
        <v>122.6</v>
      </c>
      <c r="AK94">
        <v>46</v>
      </c>
      <c r="AL94">
        <v>13490</v>
      </c>
      <c r="AM94" t="s">
        <v>991</v>
      </c>
      <c r="AN94" t="s">
        <v>1433</v>
      </c>
      <c r="AO94">
        <v>2575.047</v>
      </c>
      <c r="AR94" t="s">
        <v>139</v>
      </c>
      <c r="AS94">
        <v>8</v>
      </c>
      <c r="AT94" t="s">
        <v>744</v>
      </c>
      <c r="AU94" t="s">
        <v>990</v>
      </c>
      <c r="AV94" t="s">
        <v>49</v>
      </c>
      <c r="AW94">
        <v>1</v>
      </c>
      <c r="BB94">
        <v>0.77739130434782611</v>
      </c>
      <c r="BC94" t="s">
        <v>73</v>
      </c>
      <c r="BF94" t="s">
        <v>139</v>
      </c>
      <c r="BG94" t="s">
        <v>258</v>
      </c>
      <c r="BH94" t="s">
        <v>990</v>
      </c>
      <c r="BI94">
        <v>8004</v>
      </c>
      <c r="BJ94">
        <v>1</v>
      </c>
      <c r="BK94" t="s">
        <v>744</v>
      </c>
      <c r="BL94" t="s">
        <v>674</v>
      </c>
      <c r="BM94">
        <v>0.76565217391304352</v>
      </c>
      <c r="BN94" t="s">
        <v>73</v>
      </c>
      <c r="BO94" t="s">
        <v>716</v>
      </c>
      <c r="BP94">
        <v>2575.047</v>
      </c>
    </row>
    <row r="95" spans="1:68" ht="16.5">
      <c r="A95" s="297" t="str">
        <f t="shared" si="36"/>
        <v>송도버스</v>
      </c>
      <c r="B95" s="110" t="str">
        <f t="shared" si="37"/>
        <v>이종수</v>
      </c>
      <c r="C95" s="111" t="str">
        <f t="shared" si="38"/>
        <v>B</v>
      </c>
      <c r="D95" s="112">
        <f t="shared" si="39"/>
        <v>0.92677357307337238</v>
      </c>
      <c r="E95" s="113">
        <f t="shared" si="40"/>
        <v>8949</v>
      </c>
      <c r="F95" s="114" t="str">
        <f t="shared" si="41"/>
        <v>8</v>
      </c>
      <c r="G95" s="115" t="str">
        <f t="shared" si="42"/>
        <v>70바2293</v>
      </c>
      <c r="H95" s="116">
        <f t="shared" si="43"/>
        <v>9</v>
      </c>
      <c r="I95" s="117">
        <f t="shared" si="44"/>
        <v>2872.4110000000001</v>
      </c>
      <c r="J95" s="118">
        <f t="shared" si="45"/>
        <v>4.2767487163515396E-2</v>
      </c>
      <c r="K95" s="118">
        <f t="shared" si="46"/>
        <v>0.35734752387705643</v>
      </c>
      <c r="L95" s="118">
        <f t="shared" si="47"/>
        <v>0.23847562204712347</v>
      </c>
      <c r="M95" s="119">
        <f t="shared" si="48"/>
        <v>11.422000000000001</v>
      </c>
      <c r="N95" s="120">
        <f t="shared" si="49"/>
        <v>0</v>
      </c>
      <c r="O95" s="120">
        <f t="shared" si="50"/>
        <v>9.9567923949601926</v>
      </c>
      <c r="P95" s="233">
        <f t="shared" si="51"/>
        <v>15</v>
      </c>
      <c r="Q95" s="234">
        <f t="shared" si="52"/>
        <v>0</v>
      </c>
      <c r="R95" s="234">
        <f t="shared" si="53"/>
        <v>286</v>
      </c>
      <c r="T95">
        <v>521</v>
      </c>
      <c r="U95">
        <v>8949</v>
      </c>
      <c r="V95" t="s">
        <v>992</v>
      </c>
      <c r="W95">
        <v>2872.4110000000001</v>
      </c>
      <c r="X95">
        <v>1407.874</v>
      </c>
      <c r="Y95">
        <v>2.04</v>
      </c>
      <c r="Z95">
        <v>11.422000000000001</v>
      </c>
      <c r="AA95">
        <v>183.971903</v>
      </c>
      <c r="AB95">
        <v>7.8680159999999999</v>
      </c>
      <c r="AC95">
        <v>65.741904000000005</v>
      </c>
      <c r="AD95" s="1">
        <v>685</v>
      </c>
      <c r="AE95">
        <v>0</v>
      </c>
      <c r="AF95">
        <v>286</v>
      </c>
      <c r="AG95">
        <v>69</v>
      </c>
      <c r="AH95">
        <v>15.613313</v>
      </c>
      <c r="AI95">
        <v>347.6</v>
      </c>
      <c r="AJ95">
        <v>0</v>
      </c>
      <c r="AK95">
        <v>15</v>
      </c>
      <c r="AL95">
        <v>1627</v>
      </c>
      <c r="AM95" t="s">
        <v>993</v>
      </c>
      <c r="AN95" t="s">
        <v>1434</v>
      </c>
      <c r="AO95">
        <v>797.62</v>
      </c>
      <c r="AR95" t="s">
        <v>139</v>
      </c>
      <c r="AS95">
        <v>8</v>
      </c>
      <c r="AT95" t="s">
        <v>794</v>
      </c>
      <c r="AU95" t="s">
        <v>992</v>
      </c>
      <c r="AV95" t="s">
        <v>49</v>
      </c>
      <c r="AW95">
        <v>9</v>
      </c>
      <c r="BB95">
        <v>0.92765897169501677</v>
      </c>
      <c r="BC95" t="s">
        <v>71</v>
      </c>
      <c r="BF95" t="s">
        <v>139</v>
      </c>
      <c r="BG95" t="s">
        <v>258</v>
      </c>
      <c r="BH95" t="s">
        <v>992</v>
      </c>
      <c r="BI95">
        <v>8949</v>
      </c>
      <c r="BJ95">
        <v>9</v>
      </c>
      <c r="BK95" t="s">
        <v>794</v>
      </c>
      <c r="BL95" t="s">
        <v>792</v>
      </c>
      <c r="BM95">
        <v>0.92677357307337238</v>
      </c>
      <c r="BN95" t="s">
        <v>71</v>
      </c>
      <c r="BO95" t="s">
        <v>675</v>
      </c>
      <c r="BP95">
        <v>2872.4110000000001</v>
      </c>
    </row>
    <row r="96" spans="1:68" ht="16.5">
      <c r="A96" s="297" t="str">
        <f t="shared" si="36"/>
        <v>송도버스</v>
      </c>
      <c r="B96" s="110" t="str">
        <f t="shared" si="37"/>
        <v>이종협</v>
      </c>
      <c r="C96" s="111" t="str">
        <f t="shared" si="38"/>
        <v>C</v>
      </c>
      <c r="D96" s="112">
        <f t="shared" si="39"/>
        <v>0.87767269073544618</v>
      </c>
      <c r="E96" s="113">
        <f t="shared" si="40"/>
        <v>1047</v>
      </c>
      <c r="F96" s="114" t="str">
        <f t="shared" si="41"/>
        <v>8</v>
      </c>
      <c r="G96" s="115" t="str">
        <f t="shared" si="42"/>
        <v>70바2246</v>
      </c>
      <c r="H96" s="116">
        <f t="shared" si="43"/>
        <v>6</v>
      </c>
      <c r="I96" s="117">
        <f t="shared" si="44"/>
        <v>993.22600000000011</v>
      </c>
      <c r="J96" s="118">
        <f t="shared" si="45"/>
        <v>2.0564769794039053E-2</v>
      </c>
      <c r="K96" s="118">
        <f t="shared" si="46"/>
        <v>0.36494725616489732</v>
      </c>
      <c r="L96" s="118">
        <f t="shared" si="47"/>
        <v>0.34131204781187763</v>
      </c>
      <c r="M96" s="119">
        <f t="shared" si="48"/>
        <v>12.262</v>
      </c>
      <c r="N96" s="120">
        <f t="shared" si="49"/>
        <v>0</v>
      </c>
      <c r="O96" s="120">
        <f t="shared" si="50"/>
        <v>27.11466428132163</v>
      </c>
      <c r="P96" s="233">
        <f t="shared" si="51"/>
        <v>9</v>
      </c>
      <c r="Q96" s="234">
        <f t="shared" si="52"/>
        <v>0</v>
      </c>
      <c r="R96" s="234">
        <f t="shared" si="53"/>
        <v>291</v>
      </c>
      <c r="T96">
        <v>521</v>
      </c>
      <c r="U96">
        <v>1047</v>
      </c>
      <c r="V96" t="s">
        <v>1435</v>
      </c>
      <c r="W96">
        <v>1073.22</v>
      </c>
      <c r="X96">
        <v>541.49099999999999</v>
      </c>
      <c r="Y96">
        <v>1.982</v>
      </c>
      <c r="Z96">
        <v>12.262</v>
      </c>
      <c r="AA96">
        <v>62.984707</v>
      </c>
      <c r="AB96">
        <v>1.295266</v>
      </c>
      <c r="AC96">
        <v>22.986096</v>
      </c>
      <c r="AD96" s="1">
        <v>339</v>
      </c>
      <c r="AE96">
        <v>0</v>
      </c>
      <c r="AF96">
        <v>291</v>
      </c>
      <c r="AG96">
        <v>71</v>
      </c>
      <c r="AH96">
        <v>17.039373999999999</v>
      </c>
      <c r="AI96">
        <v>328.4</v>
      </c>
      <c r="AJ96">
        <v>0</v>
      </c>
      <c r="AK96">
        <v>9</v>
      </c>
      <c r="AL96">
        <v>2498</v>
      </c>
      <c r="AM96" t="s">
        <v>1436</v>
      </c>
      <c r="AN96" t="s">
        <v>1437</v>
      </c>
      <c r="AO96">
        <v>198.85900000000001</v>
      </c>
      <c r="AR96" t="s">
        <v>139</v>
      </c>
      <c r="AS96">
        <v>8</v>
      </c>
      <c r="AT96" t="s">
        <v>768</v>
      </c>
      <c r="AU96" t="s">
        <v>1435</v>
      </c>
      <c r="AV96" t="s">
        <v>49</v>
      </c>
      <c r="AW96">
        <v>6</v>
      </c>
      <c r="BB96">
        <v>0.90048827703527723</v>
      </c>
      <c r="BC96" t="s">
        <v>71</v>
      </c>
      <c r="BF96" t="s">
        <v>139</v>
      </c>
      <c r="BG96" t="s">
        <v>258</v>
      </c>
      <c r="BH96" t="s">
        <v>1435</v>
      </c>
      <c r="BI96">
        <v>1047</v>
      </c>
      <c r="BJ96">
        <v>6</v>
      </c>
      <c r="BK96" t="s">
        <v>768</v>
      </c>
      <c r="BL96" t="s">
        <v>772</v>
      </c>
      <c r="BM96">
        <v>0.87767269073544618</v>
      </c>
      <c r="BN96" t="s">
        <v>72</v>
      </c>
      <c r="BO96" t="s">
        <v>675</v>
      </c>
      <c r="BP96">
        <v>993.22600000000011</v>
      </c>
    </row>
    <row r="97" spans="1:68" ht="16.5">
      <c r="A97" s="297" t="str">
        <f t="shared" si="36"/>
        <v>송도버스</v>
      </c>
      <c r="B97" s="110" t="str">
        <f t="shared" si="37"/>
        <v>이창신</v>
      </c>
      <c r="C97" s="111" t="str">
        <f t="shared" si="38"/>
        <v>C</v>
      </c>
      <c r="D97" s="112">
        <f t="shared" si="39"/>
        <v>0.86161550171733226</v>
      </c>
      <c r="E97" s="113">
        <f t="shared" si="40"/>
        <v>4520</v>
      </c>
      <c r="F97" s="114" t="str">
        <f t="shared" si="41"/>
        <v>8</v>
      </c>
      <c r="G97" s="115" t="str">
        <f t="shared" si="42"/>
        <v>70바2293</v>
      </c>
      <c r="H97" s="116">
        <f t="shared" si="43"/>
        <v>1</v>
      </c>
      <c r="I97" s="117">
        <f t="shared" si="44"/>
        <v>2891.5680000000002</v>
      </c>
      <c r="J97" s="118">
        <f t="shared" si="45"/>
        <v>2.4994478256269222E-2</v>
      </c>
      <c r="K97" s="118">
        <f t="shared" si="46"/>
        <v>0.37757813972690696</v>
      </c>
      <c r="L97" s="118">
        <f t="shared" si="47"/>
        <v>0.32819563641595145</v>
      </c>
      <c r="M97" s="119">
        <f t="shared" si="48"/>
        <v>15.558</v>
      </c>
      <c r="N97" s="120">
        <f t="shared" si="49"/>
        <v>0.37162626694995848</v>
      </c>
      <c r="O97" s="120">
        <f t="shared" si="50"/>
        <v>36.419374161095931</v>
      </c>
      <c r="P97" s="233">
        <f t="shared" si="51"/>
        <v>24</v>
      </c>
      <c r="Q97" s="234">
        <f t="shared" si="52"/>
        <v>11</v>
      </c>
      <c r="R97" s="234">
        <f t="shared" si="53"/>
        <v>1078</v>
      </c>
      <c r="T97">
        <v>521</v>
      </c>
      <c r="U97">
        <v>4520</v>
      </c>
      <c r="V97" t="s">
        <v>994</v>
      </c>
      <c r="W97">
        <v>2959.9630000000002</v>
      </c>
      <c r="X97">
        <v>1594.7059999999999</v>
      </c>
      <c r="Y97">
        <v>1.8560000000000001</v>
      </c>
      <c r="Z97">
        <v>15.558</v>
      </c>
      <c r="AA97">
        <v>177.22662399999999</v>
      </c>
      <c r="AB97">
        <v>4.4296870000000004</v>
      </c>
      <c r="AC97">
        <v>66.916899000000001</v>
      </c>
      <c r="AD97" s="1">
        <v>949</v>
      </c>
      <c r="AE97">
        <v>11</v>
      </c>
      <c r="AF97">
        <v>1078</v>
      </c>
      <c r="AG97">
        <v>89</v>
      </c>
      <c r="AH97">
        <v>16.70157</v>
      </c>
      <c r="AI97">
        <v>567.6</v>
      </c>
      <c r="AJ97">
        <v>16.600000000000001</v>
      </c>
      <c r="AK97">
        <v>24</v>
      </c>
      <c r="AL97">
        <v>9863</v>
      </c>
      <c r="AM97" t="s">
        <v>995</v>
      </c>
      <c r="AN97" t="s">
        <v>1438</v>
      </c>
      <c r="AO97">
        <v>2891.5680000000002</v>
      </c>
      <c r="AR97" t="s">
        <v>139</v>
      </c>
      <c r="AS97">
        <v>8</v>
      </c>
      <c r="AT97" t="s">
        <v>794</v>
      </c>
      <c r="AU97" t="s">
        <v>994</v>
      </c>
      <c r="AV97" t="s">
        <v>49</v>
      </c>
      <c r="AW97">
        <v>1</v>
      </c>
      <c r="BB97">
        <v>0.8833333333333333</v>
      </c>
      <c r="BC97" t="s">
        <v>72</v>
      </c>
      <c r="BF97" t="s">
        <v>139</v>
      </c>
      <c r="BG97" t="s">
        <v>258</v>
      </c>
      <c r="BH97" t="s">
        <v>994</v>
      </c>
      <c r="BI97">
        <v>4520</v>
      </c>
      <c r="BJ97">
        <v>1</v>
      </c>
      <c r="BK97" t="s">
        <v>794</v>
      </c>
      <c r="BL97" t="s">
        <v>674</v>
      </c>
      <c r="BM97">
        <v>0.86161550171733226</v>
      </c>
      <c r="BN97" t="s">
        <v>72</v>
      </c>
      <c r="BO97" t="s">
        <v>677</v>
      </c>
      <c r="BP97">
        <v>2891.5680000000002</v>
      </c>
    </row>
    <row r="98" spans="1:68" ht="16.5">
      <c r="A98" s="297" t="str">
        <f t="shared" si="36"/>
        <v>송도버스</v>
      </c>
      <c r="B98" s="110" t="str">
        <f t="shared" si="37"/>
        <v>이학용</v>
      </c>
      <c r="C98" s="111" t="str">
        <f t="shared" si="38"/>
        <v>B</v>
      </c>
      <c r="D98" s="112">
        <f t="shared" si="39"/>
        <v>0.90772727272727272</v>
      </c>
      <c r="E98" s="113">
        <f t="shared" si="40"/>
        <v>6917</v>
      </c>
      <c r="F98" s="114" t="str">
        <f t="shared" si="41"/>
        <v>8</v>
      </c>
      <c r="G98" s="115" t="str">
        <f t="shared" si="42"/>
        <v>70바2319</v>
      </c>
      <c r="H98" s="116">
        <f t="shared" si="43"/>
        <v>1</v>
      </c>
      <c r="I98" s="117">
        <f t="shared" si="44"/>
        <v>2537.335</v>
      </c>
      <c r="J98" s="118">
        <f t="shared" si="45"/>
        <v>3.2266909728473217E-3</v>
      </c>
      <c r="K98" s="118">
        <f t="shared" si="46"/>
        <v>0.34263554196365476</v>
      </c>
      <c r="L98" s="118">
        <f t="shared" si="47"/>
        <v>0.15133989008152254</v>
      </c>
      <c r="M98" s="119">
        <f t="shared" si="48"/>
        <v>11.403</v>
      </c>
      <c r="N98" s="120">
        <f t="shared" si="49"/>
        <v>0.86705145359205626</v>
      </c>
      <c r="O98" s="120">
        <f t="shared" si="50"/>
        <v>26.169189326596605</v>
      </c>
      <c r="P98" s="233">
        <f t="shared" si="51"/>
        <v>0</v>
      </c>
      <c r="Q98" s="234">
        <f t="shared" si="52"/>
        <v>22</v>
      </c>
      <c r="R98" s="234">
        <f t="shared" si="53"/>
        <v>664</v>
      </c>
      <c r="T98">
        <v>521</v>
      </c>
      <c r="U98">
        <v>6917</v>
      </c>
      <c r="V98" t="s">
        <v>996</v>
      </c>
      <c r="W98">
        <v>2537.335</v>
      </c>
      <c r="X98">
        <v>1257.3219999999999</v>
      </c>
      <c r="Y98">
        <v>2.0179999999999998</v>
      </c>
      <c r="Z98">
        <v>11.403</v>
      </c>
      <c r="AA98">
        <v>147.28215499999999</v>
      </c>
      <c r="AB98">
        <v>0.47523399999999999</v>
      </c>
      <c r="AC98">
        <v>50.464100999999999</v>
      </c>
      <c r="AD98" s="1">
        <v>384</v>
      </c>
      <c r="AE98">
        <v>22</v>
      </c>
      <c r="AF98">
        <v>664</v>
      </c>
      <c r="AG98">
        <v>81</v>
      </c>
      <c r="AH98">
        <v>17.227715</v>
      </c>
      <c r="AI98">
        <v>388</v>
      </c>
      <c r="AJ98">
        <v>0</v>
      </c>
      <c r="AK98">
        <v>0</v>
      </c>
      <c r="AL98">
        <v>0</v>
      </c>
      <c r="AM98" t="s">
        <v>997</v>
      </c>
      <c r="AN98" t="s">
        <v>1439</v>
      </c>
      <c r="AO98">
        <v>2537.335</v>
      </c>
      <c r="AR98" t="s">
        <v>139</v>
      </c>
      <c r="AS98">
        <v>8</v>
      </c>
      <c r="AT98" t="s">
        <v>808</v>
      </c>
      <c r="AU98" t="s">
        <v>996</v>
      </c>
      <c r="AV98" t="s">
        <v>49</v>
      </c>
      <c r="AW98">
        <v>1</v>
      </c>
      <c r="BB98">
        <v>0.91727272727272713</v>
      </c>
      <c r="BC98" t="s">
        <v>71</v>
      </c>
      <c r="BF98" t="s">
        <v>139</v>
      </c>
      <c r="BG98" t="s">
        <v>258</v>
      </c>
      <c r="BH98" t="s">
        <v>996</v>
      </c>
      <c r="BI98">
        <v>6917</v>
      </c>
      <c r="BJ98">
        <v>1</v>
      </c>
      <c r="BK98" t="s">
        <v>808</v>
      </c>
      <c r="BL98" t="s">
        <v>674</v>
      </c>
      <c r="BM98">
        <v>0.90772727272727272</v>
      </c>
      <c r="BN98" t="s">
        <v>71</v>
      </c>
      <c r="BO98" t="s">
        <v>675</v>
      </c>
      <c r="BP98">
        <v>2537.335</v>
      </c>
    </row>
    <row r="99" spans="1:68" ht="16.5">
      <c r="A99" s="297" t="str">
        <f t="shared" si="36"/>
        <v>송도버스</v>
      </c>
      <c r="B99" s="110" t="str">
        <f t="shared" si="37"/>
        <v>이흥민</v>
      </c>
      <c r="C99" s="111" t="str">
        <f t="shared" si="38"/>
        <v>C</v>
      </c>
      <c r="D99" s="112">
        <f t="shared" si="39"/>
        <v>0.87681115091234274</v>
      </c>
      <c r="E99" s="113">
        <f t="shared" si="40"/>
        <v>4800</v>
      </c>
      <c r="F99" s="114" t="str">
        <f t="shared" si="41"/>
        <v>8</v>
      </c>
      <c r="G99" s="115" t="str">
        <f t="shared" si="42"/>
        <v>70바2271</v>
      </c>
      <c r="H99" s="116">
        <f t="shared" si="43"/>
        <v>2</v>
      </c>
      <c r="I99" s="117">
        <f t="shared" si="44"/>
        <v>2832.616</v>
      </c>
      <c r="J99" s="118">
        <f t="shared" si="45"/>
        <v>8.0444041120504919E-3</v>
      </c>
      <c r="K99" s="118">
        <f t="shared" si="46"/>
        <v>0.37196715333075464</v>
      </c>
      <c r="L99" s="118">
        <f t="shared" si="47"/>
        <v>0.26194867218147466</v>
      </c>
      <c r="M99" s="119">
        <f t="shared" si="48"/>
        <v>14.484</v>
      </c>
      <c r="N99" s="120">
        <f t="shared" si="49"/>
        <v>3.5303055550063966E-2</v>
      </c>
      <c r="O99" s="120">
        <f t="shared" si="50"/>
        <v>22.629258607591005</v>
      </c>
      <c r="P99" s="233">
        <f t="shared" si="51"/>
        <v>17</v>
      </c>
      <c r="Q99" s="234">
        <f t="shared" si="52"/>
        <v>1</v>
      </c>
      <c r="R99" s="234">
        <f t="shared" si="53"/>
        <v>641</v>
      </c>
      <c r="T99">
        <v>521</v>
      </c>
      <c r="U99">
        <v>4800</v>
      </c>
      <c r="V99" t="s">
        <v>998</v>
      </c>
      <c r="W99">
        <v>2832.616</v>
      </c>
      <c r="X99">
        <v>1467.82</v>
      </c>
      <c r="Y99">
        <v>1.93</v>
      </c>
      <c r="Z99">
        <v>14.484</v>
      </c>
      <c r="AA99">
        <v>173.995237</v>
      </c>
      <c r="AB99">
        <v>1.399688</v>
      </c>
      <c r="AC99">
        <v>64.720512999999997</v>
      </c>
      <c r="AD99" s="1">
        <v>742</v>
      </c>
      <c r="AE99">
        <v>1</v>
      </c>
      <c r="AF99">
        <v>641</v>
      </c>
      <c r="AG99">
        <v>69</v>
      </c>
      <c r="AH99">
        <v>16.279847</v>
      </c>
      <c r="AI99">
        <v>293.60000000000002</v>
      </c>
      <c r="AJ99">
        <v>0</v>
      </c>
      <c r="AK99">
        <v>17</v>
      </c>
      <c r="AL99">
        <v>4795</v>
      </c>
      <c r="AM99" t="s">
        <v>999</v>
      </c>
      <c r="AN99" t="s">
        <v>1440</v>
      </c>
      <c r="AO99">
        <v>2680.355</v>
      </c>
      <c r="AR99" t="s">
        <v>139</v>
      </c>
      <c r="AS99">
        <v>8</v>
      </c>
      <c r="AT99" t="s">
        <v>783</v>
      </c>
      <c r="AU99" t="s">
        <v>998</v>
      </c>
      <c r="AV99" t="s">
        <v>49</v>
      </c>
      <c r="AW99">
        <v>2</v>
      </c>
      <c r="BB99">
        <v>0.87812923652713448</v>
      </c>
      <c r="BC99" t="s">
        <v>72</v>
      </c>
      <c r="BF99" t="s">
        <v>139</v>
      </c>
      <c r="BG99" t="s">
        <v>258</v>
      </c>
      <c r="BH99" t="s">
        <v>998</v>
      </c>
      <c r="BI99">
        <v>4800</v>
      </c>
      <c r="BJ99">
        <v>2</v>
      </c>
      <c r="BK99" t="s">
        <v>783</v>
      </c>
      <c r="BL99" t="s">
        <v>808</v>
      </c>
      <c r="BM99">
        <v>0.87681115091234274</v>
      </c>
      <c r="BN99" t="s">
        <v>72</v>
      </c>
      <c r="BO99" t="s">
        <v>677</v>
      </c>
      <c r="BP99">
        <v>2832.616</v>
      </c>
    </row>
    <row r="100" spans="1:68" ht="16.5">
      <c r="A100" s="297" t="str">
        <f t="shared" si="36"/>
        <v>송도버스</v>
      </c>
      <c r="B100" s="110" t="str">
        <f t="shared" si="37"/>
        <v>이희영</v>
      </c>
      <c r="C100" s="111" t="str">
        <f t="shared" si="38"/>
        <v>B</v>
      </c>
      <c r="D100" s="112">
        <f t="shared" si="39"/>
        <v>0.92791106700374193</v>
      </c>
      <c r="E100" s="113">
        <f t="shared" si="40"/>
        <v>4121</v>
      </c>
      <c r="F100" s="114" t="str">
        <f t="shared" si="41"/>
        <v>8</v>
      </c>
      <c r="G100" s="115" t="str">
        <f t="shared" si="42"/>
        <v>70바2308</v>
      </c>
      <c r="H100" s="116">
        <f t="shared" si="43"/>
        <v>2</v>
      </c>
      <c r="I100" s="117">
        <f t="shared" si="44"/>
        <v>1987.2969999999998</v>
      </c>
      <c r="J100" s="118">
        <f t="shared" si="45"/>
        <v>2.6053650707765996E-2</v>
      </c>
      <c r="K100" s="118">
        <f t="shared" si="46"/>
        <v>0.34411370875221514</v>
      </c>
      <c r="L100" s="118">
        <f t="shared" si="47"/>
        <v>0.1776282055475352</v>
      </c>
      <c r="M100" s="119">
        <f t="shared" si="48"/>
        <v>13.183999999999999</v>
      </c>
      <c r="N100" s="120">
        <f t="shared" si="49"/>
        <v>5.0319604970973132E-2</v>
      </c>
      <c r="O100" s="120">
        <f t="shared" si="50"/>
        <v>32.405825601306702</v>
      </c>
      <c r="P100" s="233">
        <f t="shared" si="51"/>
        <v>17</v>
      </c>
      <c r="Q100" s="234">
        <f t="shared" si="52"/>
        <v>1</v>
      </c>
      <c r="R100" s="234">
        <f t="shared" si="53"/>
        <v>644</v>
      </c>
      <c r="T100">
        <v>521</v>
      </c>
      <c r="U100">
        <v>4121</v>
      </c>
      <c r="V100" t="s">
        <v>1000</v>
      </c>
      <c r="W100">
        <v>1987.297</v>
      </c>
      <c r="X100">
        <v>933.26499999999999</v>
      </c>
      <c r="Y100">
        <v>2.129</v>
      </c>
      <c r="Z100">
        <v>13.183999999999999</v>
      </c>
      <c r="AA100">
        <v>117.118865</v>
      </c>
      <c r="AB100">
        <v>3.051374</v>
      </c>
      <c r="AC100">
        <v>40.302207000000003</v>
      </c>
      <c r="AD100" s="1">
        <v>353</v>
      </c>
      <c r="AE100">
        <v>1</v>
      </c>
      <c r="AF100">
        <v>644</v>
      </c>
      <c r="AG100">
        <v>87</v>
      </c>
      <c r="AH100">
        <v>16.968205000000001</v>
      </c>
      <c r="AI100">
        <v>733.5</v>
      </c>
      <c r="AJ100">
        <v>39.799999999999997</v>
      </c>
      <c r="AK100">
        <v>17</v>
      </c>
      <c r="AL100">
        <v>4407</v>
      </c>
      <c r="AM100" t="s">
        <v>1001</v>
      </c>
      <c r="AN100" t="s">
        <v>1441</v>
      </c>
      <c r="AO100">
        <v>1873.2059999999999</v>
      </c>
      <c r="AR100" t="s">
        <v>139</v>
      </c>
      <c r="AS100">
        <v>8</v>
      </c>
      <c r="AT100" t="s">
        <v>801</v>
      </c>
      <c r="AU100" t="s">
        <v>1000</v>
      </c>
      <c r="AV100" t="s">
        <v>49</v>
      </c>
      <c r="AW100">
        <v>2</v>
      </c>
      <c r="BB100">
        <v>0.92837315085222294</v>
      </c>
      <c r="BC100" t="s">
        <v>71</v>
      </c>
      <c r="BF100" t="s">
        <v>139</v>
      </c>
      <c r="BG100" t="s">
        <v>258</v>
      </c>
      <c r="BH100" t="s">
        <v>1000</v>
      </c>
      <c r="BI100">
        <v>4121</v>
      </c>
      <c r="BJ100">
        <v>2</v>
      </c>
      <c r="BK100" t="s">
        <v>801</v>
      </c>
      <c r="BL100" t="s">
        <v>751</v>
      </c>
      <c r="BM100">
        <v>0.92791106700374193</v>
      </c>
      <c r="BN100" t="s">
        <v>71</v>
      </c>
      <c r="BO100" t="s">
        <v>675</v>
      </c>
      <c r="BP100">
        <v>1987.2969999999998</v>
      </c>
    </row>
    <row r="101" spans="1:68" ht="16.5">
      <c r="A101" s="297" t="str">
        <f t="shared" si="36"/>
        <v>송도버스</v>
      </c>
      <c r="B101" s="110" t="str">
        <f t="shared" si="37"/>
        <v>임병옥</v>
      </c>
      <c r="C101" s="111" t="str">
        <f t="shared" si="38"/>
        <v>A</v>
      </c>
      <c r="D101" s="112">
        <f t="shared" si="39"/>
        <v>0.97999999999999987</v>
      </c>
      <c r="E101" s="113">
        <f t="shared" si="40"/>
        <v>6511</v>
      </c>
      <c r="F101" s="114" t="str">
        <f t="shared" si="41"/>
        <v>16-1</v>
      </c>
      <c r="G101" s="115" t="str">
        <f t="shared" si="42"/>
        <v>70바2320</v>
      </c>
      <c r="H101" s="116">
        <f t="shared" si="43"/>
        <v>1</v>
      </c>
      <c r="I101" s="117">
        <f t="shared" si="44"/>
        <v>3342.0590000000002</v>
      </c>
      <c r="J101" s="118">
        <f t="shared" si="45"/>
        <v>2.5682521394597074E-2</v>
      </c>
      <c r="K101" s="118">
        <f t="shared" si="46"/>
        <v>0.35300260483323403</v>
      </c>
      <c r="L101" s="118">
        <f t="shared" si="47"/>
        <v>0.18760889619243704</v>
      </c>
      <c r="M101" s="119">
        <f t="shared" si="48"/>
        <v>9.5009999999999994</v>
      </c>
      <c r="N101" s="120">
        <f t="shared" si="49"/>
        <v>0</v>
      </c>
      <c r="O101" s="120">
        <f t="shared" si="50"/>
        <v>2.3338905746427576</v>
      </c>
      <c r="P101" s="233">
        <f t="shared" si="51"/>
        <v>33</v>
      </c>
      <c r="Q101" s="234">
        <f t="shared" si="52"/>
        <v>0</v>
      </c>
      <c r="R101" s="234">
        <f t="shared" si="53"/>
        <v>78</v>
      </c>
      <c r="T101">
        <v>521</v>
      </c>
      <c r="U101">
        <v>6511</v>
      </c>
      <c r="V101" t="s">
        <v>1002</v>
      </c>
      <c r="W101">
        <v>3342.0590000000002</v>
      </c>
      <c r="X101">
        <v>1259.982</v>
      </c>
      <c r="Y101">
        <v>2.6520000000000001</v>
      </c>
      <c r="Z101">
        <v>9.5009999999999994</v>
      </c>
      <c r="AA101">
        <v>184.34385499999999</v>
      </c>
      <c r="AB101">
        <v>4.7344150000000003</v>
      </c>
      <c r="AC101">
        <v>65.073860999999994</v>
      </c>
      <c r="AD101" s="1">
        <v>627</v>
      </c>
      <c r="AE101">
        <v>0</v>
      </c>
      <c r="AF101">
        <v>78</v>
      </c>
      <c r="AG101">
        <v>69</v>
      </c>
      <c r="AH101">
        <v>18.129484000000001</v>
      </c>
      <c r="AI101">
        <v>267.2</v>
      </c>
      <c r="AJ101">
        <v>0</v>
      </c>
      <c r="AK101">
        <v>33</v>
      </c>
      <c r="AL101">
        <v>8827</v>
      </c>
      <c r="AM101" t="s">
        <v>1003</v>
      </c>
      <c r="AN101" t="s">
        <v>1442</v>
      </c>
      <c r="AO101">
        <v>3342.0590000000002</v>
      </c>
      <c r="AR101" t="s">
        <v>139</v>
      </c>
      <c r="AS101">
        <v>45307</v>
      </c>
      <c r="AT101" t="s">
        <v>742</v>
      </c>
      <c r="AU101" t="s">
        <v>1002</v>
      </c>
      <c r="AV101" t="s">
        <v>49</v>
      </c>
      <c r="AW101">
        <v>1</v>
      </c>
      <c r="BB101">
        <v>0.98222222222222222</v>
      </c>
      <c r="BC101" t="s">
        <v>69</v>
      </c>
      <c r="BF101" t="s">
        <v>139</v>
      </c>
      <c r="BG101" t="s">
        <v>257</v>
      </c>
      <c r="BH101" t="s">
        <v>1002</v>
      </c>
      <c r="BI101">
        <v>6511</v>
      </c>
      <c r="BJ101">
        <v>1</v>
      </c>
      <c r="BK101" t="s">
        <v>742</v>
      </c>
      <c r="BL101" t="s">
        <v>674</v>
      </c>
      <c r="BM101">
        <v>0.97999999999999987</v>
      </c>
      <c r="BN101" t="s">
        <v>69</v>
      </c>
      <c r="BO101" t="s">
        <v>678</v>
      </c>
      <c r="BP101">
        <v>3342.0590000000002</v>
      </c>
    </row>
    <row r="102" spans="1:68" ht="16.5">
      <c r="A102" s="297" t="str">
        <f t="shared" si="36"/>
        <v>송도버스</v>
      </c>
      <c r="B102" s="110" t="str">
        <f t="shared" si="37"/>
        <v>임상준</v>
      </c>
      <c r="C102" s="111" t="str">
        <f t="shared" si="38"/>
        <v>F</v>
      </c>
      <c r="D102" s="112">
        <f t="shared" si="39"/>
        <v>0.78090909090909089</v>
      </c>
      <c r="E102" s="113">
        <f t="shared" si="40"/>
        <v>8591</v>
      </c>
      <c r="F102" s="114" t="str">
        <f t="shared" si="41"/>
        <v>8</v>
      </c>
      <c r="G102" s="115" t="str">
        <f t="shared" si="42"/>
        <v>70바2256</v>
      </c>
      <c r="H102" s="116">
        <f t="shared" si="43"/>
        <v>1</v>
      </c>
      <c r="I102" s="117">
        <f t="shared" si="44"/>
        <v>2594.7600000000002</v>
      </c>
      <c r="J102" s="118">
        <f t="shared" si="45"/>
        <v>3.6910611955915752E-2</v>
      </c>
      <c r="K102" s="118">
        <f t="shared" si="46"/>
        <v>0.37530876525978024</v>
      </c>
      <c r="L102" s="118">
        <f t="shared" si="47"/>
        <v>0.27979466309022799</v>
      </c>
      <c r="M102" s="119">
        <f t="shared" si="48"/>
        <v>14.048999999999999</v>
      </c>
      <c r="N102" s="120">
        <f t="shared" si="49"/>
        <v>3.8539209792042423E-2</v>
      </c>
      <c r="O102" s="120">
        <f t="shared" si="50"/>
        <v>59.889932016833924</v>
      </c>
      <c r="P102" s="233">
        <f t="shared" si="51"/>
        <v>37</v>
      </c>
      <c r="Q102" s="234">
        <f t="shared" si="52"/>
        <v>1</v>
      </c>
      <c r="R102" s="234">
        <f t="shared" si="53"/>
        <v>1554</v>
      </c>
      <c r="T102">
        <v>521</v>
      </c>
      <c r="U102">
        <v>8591</v>
      </c>
      <c r="V102" t="s">
        <v>1004</v>
      </c>
      <c r="W102">
        <v>2594.7600000000002</v>
      </c>
      <c r="X102">
        <v>1467.7719999999999</v>
      </c>
      <c r="Y102">
        <v>1.768</v>
      </c>
      <c r="Z102">
        <v>14.048999999999999</v>
      </c>
      <c r="AA102">
        <v>160.183581</v>
      </c>
      <c r="AB102">
        <v>5.9124739999999996</v>
      </c>
      <c r="AC102">
        <v>60.118302</v>
      </c>
      <c r="AD102" s="1">
        <v>726</v>
      </c>
      <c r="AE102">
        <v>1</v>
      </c>
      <c r="AF102">
        <v>1554</v>
      </c>
      <c r="AG102">
        <v>70</v>
      </c>
      <c r="AH102">
        <v>16.198663</v>
      </c>
      <c r="AI102">
        <v>365.6</v>
      </c>
      <c r="AJ102">
        <v>0</v>
      </c>
      <c r="AK102">
        <v>37</v>
      </c>
      <c r="AL102">
        <v>9874</v>
      </c>
      <c r="AM102" t="s">
        <v>1005</v>
      </c>
      <c r="AN102" t="s">
        <v>1443</v>
      </c>
      <c r="AO102">
        <v>2594.7600000000002</v>
      </c>
      <c r="AR102" t="s">
        <v>139</v>
      </c>
      <c r="AS102">
        <v>8</v>
      </c>
      <c r="AT102" t="s">
        <v>778</v>
      </c>
      <c r="AU102" t="s">
        <v>1004</v>
      </c>
      <c r="AV102" t="s">
        <v>49</v>
      </c>
      <c r="AW102">
        <v>1</v>
      </c>
      <c r="BB102">
        <v>0.80363636363636359</v>
      </c>
      <c r="BC102" t="s">
        <v>70</v>
      </c>
      <c r="BF102" t="s">
        <v>139</v>
      </c>
      <c r="BG102" t="s">
        <v>258</v>
      </c>
      <c r="BH102" t="s">
        <v>1004</v>
      </c>
      <c r="BI102">
        <v>8591</v>
      </c>
      <c r="BJ102">
        <v>1</v>
      </c>
      <c r="BK102" t="s">
        <v>778</v>
      </c>
      <c r="BL102" t="s">
        <v>674</v>
      </c>
      <c r="BM102">
        <v>0.78090909090909089</v>
      </c>
      <c r="BN102" t="s">
        <v>73</v>
      </c>
      <c r="BO102" t="s">
        <v>679</v>
      </c>
      <c r="BP102">
        <v>2594.7600000000002</v>
      </c>
    </row>
    <row r="103" spans="1:68" ht="16.5">
      <c r="A103" s="297" t="str">
        <f t="shared" si="36"/>
        <v>송도버스</v>
      </c>
      <c r="B103" s="110" t="str">
        <f t="shared" si="37"/>
        <v>임숙주</v>
      </c>
      <c r="C103" s="111" t="str">
        <f t="shared" si="38"/>
        <v>S</v>
      </c>
      <c r="D103" s="112">
        <f t="shared" si="39"/>
        <v>1.00681082933799</v>
      </c>
      <c r="E103" s="113">
        <f t="shared" si="40"/>
        <v>5565</v>
      </c>
      <c r="F103" s="114" t="str">
        <f t="shared" si="41"/>
        <v>16-1</v>
      </c>
      <c r="G103" s="115" t="str">
        <f t="shared" si="42"/>
        <v>70바2279</v>
      </c>
      <c r="H103" s="116">
        <f t="shared" si="43"/>
        <v>2</v>
      </c>
      <c r="I103" s="117">
        <f t="shared" si="44"/>
        <v>3274.5160000000001</v>
      </c>
      <c r="J103" s="118">
        <f t="shared" si="45"/>
        <v>1.0998729646017962E-2</v>
      </c>
      <c r="K103" s="118">
        <f t="shared" si="46"/>
        <v>0.33615536340162194</v>
      </c>
      <c r="L103" s="118">
        <f t="shared" si="47"/>
        <v>0.15849670607808911</v>
      </c>
      <c r="M103" s="119">
        <f t="shared" si="48"/>
        <v>10.933</v>
      </c>
      <c r="N103" s="120">
        <f t="shared" si="49"/>
        <v>6.1077728739148011E-2</v>
      </c>
      <c r="O103" s="120">
        <f t="shared" si="50"/>
        <v>4.2143632830012132</v>
      </c>
      <c r="P103" s="233">
        <f t="shared" si="51"/>
        <v>11</v>
      </c>
      <c r="Q103" s="234">
        <f t="shared" si="52"/>
        <v>2</v>
      </c>
      <c r="R103" s="234">
        <f t="shared" si="53"/>
        <v>138</v>
      </c>
      <c r="T103">
        <v>521</v>
      </c>
      <c r="U103">
        <v>5565</v>
      </c>
      <c r="V103" t="s">
        <v>1006</v>
      </c>
      <c r="W103">
        <v>3274.5160000000001</v>
      </c>
      <c r="X103">
        <v>1203.289</v>
      </c>
      <c r="Y103">
        <v>2.7210000000000001</v>
      </c>
      <c r="Z103">
        <v>10.933</v>
      </c>
      <c r="AA103">
        <v>168.80413100000001</v>
      </c>
      <c r="AB103">
        <v>1.8566309999999999</v>
      </c>
      <c r="AC103">
        <v>56.744413999999999</v>
      </c>
      <c r="AD103" s="1">
        <v>519</v>
      </c>
      <c r="AE103">
        <v>2</v>
      </c>
      <c r="AF103">
        <v>138</v>
      </c>
      <c r="AG103">
        <v>66</v>
      </c>
      <c r="AH103">
        <v>19.398316000000001</v>
      </c>
      <c r="AI103">
        <v>132.5</v>
      </c>
      <c r="AJ103">
        <v>0</v>
      </c>
      <c r="AK103">
        <v>11</v>
      </c>
      <c r="AL103">
        <v>1252</v>
      </c>
      <c r="AM103" t="s">
        <v>1007</v>
      </c>
      <c r="AN103" t="s">
        <v>1444</v>
      </c>
      <c r="AO103">
        <v>3114.0230000000001</v>
      </c>
      <c r="AR103" t="s">
        <v>139</v>
      </c>
      <c r="AS103">
        <v>45307</v>
      </c>
      <c r="AT103" t="s">
        <v>733</v>
      </c>
      <c r="AU103" t="s">
        <v>1006</v>
      </c>
      <c r="AV103" t="s">
        <v>49</v>
      </c>
      <c r="AW103">
        <v>2</v>
      </c>
      <c r="BB103">
        <v>1.0082757371482391</v>
      </c>
      <c r="BC103" t="s">
        <v>74</v>
      </c>
      <c r="BF103" t="s">
        <v>139</v>
      </c>
      <c r="BG103" t="s">
        <v>257</v>
      </c>
      <c r="BH103" t="s">
        <v>1006</v>
      </c>
      <c r="BI103">
        <v>5565</v>
      </c>
      <c r="BJ103">
        <v>2</v>
      </c>
      <c r="BK103" t="s">
        <v>733</v>
      </c>
      <c r="BL103" t="s">
        <v>742</v>
      </c>
      <c r="BM103">
        <v>1.00681082933799</v>
      </c>
      <c r="BN103" t="s">
        <v>74</v>
      </c>
      <c r="BO103" t="s">
        <v>676</v>
      </c>
      <c r="BP103">
        <v>3274.5160000000001</v>
      </c>
    </row>
    <row r="104" spans="1:68" ht="16.5">
      <c r="A104" s="297" t="str">
        <f t="shared" si="36"/>
        <v>송도버스</v>
      </c>
      <c r="B104" s="110" t="str">
        <f t="shared" si="37"/>
        <v>임하수</v>
      </c>
      <c r="C104" s="111" t="str">
        <f t="shared" si="38"/>
        <v>D</v>
      </c>
      <c r="D104" s="112">
        <f t="shared" si="39"/>
        <v>0.82758098551947468</v>
      </c>
      <c r="E104" s="113">
        <f t="shared" si="40"/>
        <v>5062</v>
      </c>
      <c r="F104" s="114" t="str">
        <f t="shared" si="41"/>
        <v>8</v>
      </c>
      <c r="G104" s="115" t="str">
        <f t="shared" si="42"/>
        <v>70바2307</v>
      </c>
      <c r="H104" s="116">
        <f t="shared" si="43"/>
        <v>16</v>
      </c>
      <c r="I104" s="117">
        <f t="shared" si="44"/>
        <v>2486.431</v>
      </c>
      <c r="J104" s="118">
        <f t="shared" si="45"/>
        <v>2.2721695260098099E-2</v>
      </c>
      <c r="K104" s="118">
        <f t="shared" si="46"/>
        <v>0.38746147297404021</v>
      </c>
      <c r="L104" s="118">
        <f t="shared" si="47"/>
        <v>0.20591763857513037</v>
      </c>
      <c r="M104" s="119">
        <f t="shared" si="48"/>
        <v>14.291</v>
      </c>
      <c r="N104" s="120">
        <f t="shared" si="49"/>
        <v>0.42597634746968116</v>
      </c>
      <c r="O104" s="120">
        <f t="shared" si="50"/>
        <v>41.048629847078367</v>
      </c>
      <c r="P104" s="233">
        <f t="shared" si="51"/>
        <v>29</v>
      </c>
      <c r="Q104" s="234">
        <f t="shared" si="52"/>
        <v>11</v>
      </c>
      <c r="R104" s="234">
        <f t="shared" si="53"/>
        <v>1060</v>
      </c>
      <c r="T104">
        <v>521</v>
      </c>
      <c r="U104">
        <v>5062</v>
      </c>
      <c r="V104" t="s">
        <v>1008</v>
      </c>
      <c r="W104">
        <v>2582.3029999999999</v>
      </c>
      <c r="X104">
        <v>1376.2619999999999</v>
      </c>
      <c r="Y104">
        <v>1.8759999999999999</v>
      </c>
      <c r="Z104">
        <v>14.291</v>
      </c>
      <c r="AA104">
        <v>157.98552699999999</v>
      </c>
      <c r="AB104">
        <v>3.589699</v>
      </c>
      <c r="AC104">
        <v>61.213304999999998</v>
      </c>
      <c r="AD104" s="1">
        <v>512</v>
      </c>
      <c r="AE104">
        <v>11</v>
      </c>
      <c r="AF104">
        <v>1060</v>
      </c>
      <c r="AG104">
        <v>77</v>
      </c>
      <c r="AH104">
        <v>16.345186999999999</v>
      </c>
      <c r="AI104">
        <v>438.6</v>
      </c>
      <c r="AJ104">
        <v>0</v>
      </c>
      <c r="AK104">
        <v>29</v>
      </c>
      <c r="AL104">
        <v>9974</v>
      </c>
      <c r="AM104" t="s">
        <v>1009</v>
      </c>
      <c r="AN104" t="s">
        <v>1445</v>
      </c>
      <c r="AO104">
        <v>284.95600000000002</v>
      </c>
      <c r="AR104" t="s">
        <v>139</v>
      </c>
      <c r="AS104">
        <v>8</v>
      </c>
      <c r="AT104" t="s">
        <v>799</v>
      </c>
      <c r="AU104" t="s">
        <v>1008</v>
      </c>
      <c r="AV104" t="s">
        <v>49</v>
      </c>
      <c r="AW104">
        <v>16</v>
      </c>
      <c r="BB104">
        <v>0.83759871612762282</v>
      </c>
      <c r="BC104" t="s">
        <v>70</v>
      </c>
      <c r="BF104" t="s">
        <v>139</v>
      </c>
      <c r="BG104" t="s">
        <v>258</v>
      </c>
      <c r="BH104" t="s">
        <v>1008</v>
      </c>
      <c r="BI104">
        <v>5062</v>
      </c>
      <c r="BJ104">
        <v>16</v>
      </c>
      <c r="BK104" t="s">
        <v>799</v>
      </c>
      <c r="BL104" t="s">
        <v>784</v>
      </c>
      <c r="BM104">
        <v>0.82758098551947468</v>
      </c>
      <c r="BN104" t="s">
        <v>70</v>
      </c>
      <c r="BO104" t="s">
        <v>679</v>
      </c>
      <c r="BP104">
        <v>2486.431</v>
      </c>
    </row>
    <row r="105" spans="1:68" ht="16.5">
      <c r="A105" s="297" t="str">
        <f t="shared" si="36"/>
        <v>송도버스</v>
      </c>
      <c r="B105" s="110" t="str">
        <f t="shared" si="37"/>
        <v>장도현</v>
      </c>
      <c r="C105" s="111" t="str">
        <f t="shared" si="38"/>
        <v>F</v>
      </c>
      <c r="D105" s="112">
        <f t="shared" si="39"/>
        <v>0.79018273792870031</v>
      </c>
      <c r="E105" s="113">
        <f t="shared" si="40"/>
        <v>9199</v>
      </c>
      <c r="F105" s="114" t="str">
        <f t="shared" si="41"/>
        <v>8</v>
      </c>
      <c r="G105" s="115" t="str">
        <f t="shared" si="42"/>
        <v>70바2276</v>
      </c>
      <c r="H105" s="116">
        <f t="shared" si="43"/>
        <v>2</v>
      </c>
      <c r="I105" s="117">
        <f t="shared" si="44"/>
        <v>2350.672</v>
      </c>
      <c r="J105" s="118">
        <f t="shared" si="45"/>
        <v>2.989605476128699E-2</v>
      </c>
      <c r="K105" s="118">
        <f t="shared" si="46"/>
        <v>0.40097498086601846</v>
      </c>
      <c r="L105" s="118">
        <f t="shared" si="47"/>
        <v>0.26545600577196649</v>
      </c>
      <c r="M105" s="119">
        <f t="shared" si="48"/>
        <v>15.022</v>
      </c>
      <c r="N105" s="120">
        <f t="shared" si="49"/>
        <v>0.97844361101846622</v>
      </c>
      <c r="O105" s="120">
        <f t="shared" si="50"/>
        <v>48.198983099300968</v>
      </c>
      <c r="P105" s="233">
        <f t="shared" si="51"/>
        <v>44</v>
      </c>
      <c r="Q105" s="234">
        <f t="shared" si="52"/>
        <v>23</v>
      </c>
      <c r="R105" s="234">
        <f t="shared" si="53"/>
        <v>1133</v>
      </c>
      <c r="T105">
        <v>521</v>
      </c>
      <c r="U105">
        <v>9199</v>
      </c>
      <c r="V105" t="s">
        <v>1010</v>
      </c>
      <c r="W105">
        <v>2350.672</v>
      </c>
      <c r="X105">
        <v>1279.6300000000001</v>
      </c>
      <c r="Y105">
        <v>1.837</v>
      </c>
      <c r="Z105">
        <v>15.022</v>
      </c>
      <c r="AA105">
        <v>145.80081000000001</v>
      </c>
      <c r="AB105">
        <v>4.3588690000000003</v>
      </c>
      <c r="AC105">
        <v>58.462477</v>
      </c>
      <c r="AD105" s="1">
        <v>624</v>
      </c>
      <c r="AE105">
        <v>23</v>
      </c>
      <c r="AF105">
        <v>1133</v>
      </c>
      <c r="AG105">
        <v>87</v>
      </c>
      <c r="AH105">
        <v>16.122489000000002</v>
      </c>
      <c r="AI105">
        <v>978.4</v>
      </c>
      <c r="AJ105">
        <v>24.1</v>
      </c>
      <c r="AK105">
        <v>44</v>
      </c>
      <c r="AL105">
        <v>18743</v>
      </c>
      <c r="AM105" t="s">
        <v>1011</v>
      </c>
      <c r="AN105" t="s">
        <v>1446</v>
      </c>
      <c r="AO105">
        <v>2197.9740000000002</v>
      </c>
      <c r="AR105" t="s">
        <v>139</v>
      </c>
      <c r="AS105">
        <v>8</v>
      </c>
      <c r="AT105" t="s">
        <v>784</v>
      </c>
      <c r="AU105" t="s">
        <v>1010</v>
      </c>
      <c r="AV105" t="s">
        <v>49</v>
      </c>
      <c r="AW105">
        <v>2</v>
      </c>
      <c r="BB105">
        <v>0.80082675468585551</v>
      </c>
      <c r="BC105" t="s">
        <v>70</v>
      </c>
      <c r="BF105" t="s">
        <v>139</v>
      </c>
      <c r="BG105" t="s">
        <v>258</v>
      </c>
      <c r="BH105" t="s">
        <v>1010</v>
      </c>
      <c r="BI105">
        <v>9199</v>
      </c>
      <c r="BJ105">
        <v>2</v>
      </c>
      <c r="BK105" t="s">
        <v>784</v>
      </c>
      <c r="BL105" t="s">
        <v>751</v>
      </c>
      <c r="BM105">
        <v>0.79018273792870031</v>
      </c>
      <c r="BN105" t="s">
        <v>73</v>
      </c>
      <c r="BO105" t="s">
        <v>679</v>
      </c>
      <c r="BP105">
        <v>2350.672</v>
      </c>
    </row>
    <row r="106" spans="1:68" ht="16.5">
      <c r="A106" s="297" t="str">
        <f t="shared" ref="A106:A116" si="54">BF106</f>
        <v>송도버스</v>
      </c>
      <c r="B106" s="110" t="str">
        <f t="shared" ref="B106:B116" si="55">BH106</f>
        <v>장수봉</v>
      </c>
      <c r="C106" s="111" t="str">
        <f t="shared" ref="C106:C116" si="56">BN106</f>
        <v>A</v>
      </c>
      <c r="D106" s="112">
        <f t="shared" ref="D106:D116" si="57">BM106</f>
        <v>0.96571428571428586</v>
      </c>
      <c r="E106" s="113">
        <f t="shared" ref="E106:E116" si="58">U106</f>
        <v>431</v>
      </c>
      <c r="F106" s="114" t="str">
        <f t="shared" ref="F106:F116" si="59">BG106</f>
        <v>16-1</v>
      </c>
      <c r="G106" s="115" t="str">
        <f t="shared" ref="G106:G116" si="60">BK106</f>
        <v>70바2229</v>
      </c>
      <c r="H106" s="116">
        <f t="shared" ref="H106:H116" si="61">BJ106</f>
        <v>1</v>
      </c>
      <c r="I106" s="117">
        <f t="shared" ref="I106:I116" si="62">BP106</f>
        <v>3042.1660000000002</v>
      </c>
      <c r="J106" s="118">
        <f t="shared" ref="J106:J116" si="63">AB106/AA106</f>
        <v>8.6487738279794751E-3</v>
      </c>
      <c r="K106" s="118">
        <f t="shared" ref="K106:K116" si="64">AC106/AA106</f>
        <v>0.30352136008746283</v>
      </c>
      <c r="L106" s="118">
        <f t="shared" ref="L106:L116" si="65">AD106/I106</f>
        <v>0.10420207181330669</v>
      </c>
      <c r="M106" s="119">
        <f t="shared" ref="M106:M116" si="66">Z106</f>
        <v>9.657</v>
      </c>
      <c r="N106" s="120">
        <f t="shared" ref="N106:N116" si="67">AE106*100/W106</f>
        <v>3.2871316029434286E-2</v>
      </c>
      <c r="O106" s="120">
        <f t="shared" ref="O106:O116" si="68">AF106*100/W106</f>
        <v>2.7283192304430459</v>
      </c>
      <c r="P106" s="233">
        <f t="shared" ref="P106:P116" si="69">AK106</f>
        <v>7</v>
      </c>
      <c r="Q106" s="234">
        <f t="shared" ref="Q106:Q116" si="70">AE106</f>
        <v>1</v>
      </c>
      <c r="R106" s="234">
        <f t="shared" ref="R106:R116" si="71">AF106</f>
        <v>83</v>
      </c>
      <c r="T106">
        <v>521</v>
      </c>
      <c r="U106">
        <v>431</v>
      </c>
      <c r="V106" t="s">
        <v>1012</v>
      </c>
      <c r="W106">
        <v>3042.1660000000002</v>
      </c>
      <c r="X106">
        <v>1125.171</v>
      </c>
      <c r="Y106">
        <v>2.7040000000000002</v>
      </c>
      <c r="Z106">
        <v>9.657</v>
      </c>
      <c r="AA106">
        <v>156.15219300000001</v>
      </c>
      <c r="AB106">
        <v>1.350525</v>
      </c>
      <c r="AC106">
        <v>47.395525999999997</v>
      </c>
      <c r="AD106" s="1">
        <v>317</v>
      </c>
      <c r="AE106">
        <v>1</v>
      </c>
      <c r="AF106">
        <v>83</v>
      </c>
      <c r="AG106">
        <v>87</v>
      </c>
      <c r="AH106">
        <v>19.482057000000001</v>
      </c>
      <c r="AI106">
        <v>496.6</v>
      </c>
      <c r="AJ106">
        <v>5.9</v>
      </c>
      <c r="AK106">
        <v>7</v>
      </c>
      <c r="AL106">
        <v>689</v>
      </c>
      <c r="AM106" t="s">
        <v>1013</v>
      </c>
      <c r="AN106" t="s">
        <v>1447</v>
      </c>
      <c r="AO106">
        <v>3042.1660000000002</v>
      </c>
      <c r="AR106" t="s">
        <v>139</v>
      </c>
      <c r="AS106">
        <v>45307</v>
      </c>
      <c r="AT106" t="s">
        <v>726</v>
      </c>
      <c r="AU106" t="s">
        <v>1012</v>
      </c>
      <c r="AV106" t="s">
        <v>49</v>
      </c>
      <c r="AW106">
        <v>1</v>
      </c>
      <c r="BB106">
        <v>0.96571428571428586</v>
      </c>
      <c r="BC106" t="s">
        <v>69</v>
      </c>
      <c r="BF106" t="s">
        <v>139</v>
      </c>
      <c r="BG106" t="s">
        <v>257</v>
      </c>
      <c r="BH106" t="s">
        <v>1012</v>
      </c>
      <c r="BI106">
        <v>431</v>
      </c>
      <c r="BJ106">
        <v>1</v>
      </c>
      <c r="BK106" t="s">
        <v>726</v>
      </c>
      <c r="BL106" t="s">
        <v>674</v>
      </c>
      <c r="BM106">
        <v>0.96571428571428586</v>
      </c>
      <c r="BN106" t="s">
        <v>69</v>
      </c>
      <c r="BO106" t="s">
        <v>678</v>
      </c>
      <c r="BP106">
        <v>3042.1660000000002</v>
      </c>
    </row>
    <row r="107" spans="1:68" ht="16.5">
      <c r="A107" s="297" t="str">
        <f t="shared" si="54"/>
        <v>송도버스</v>
      </c>
      <c r="B107" s="110" t="str">
        <f t="shared" si="55"/>
        <v>장태순</v>
      </c>
      <c r="C107" s="111" t="str">
        <f t="shared" si="56"/>
        <v>D</v>
      </c>
      <c r="D107" s="112">
        <f t="shared" si="57"/>
        <v>0.82114674526268761</v>
      </c>
      <c r="E107" s="113">
        <f t="shared" si="58"/>
        <v>8532</v>
      </c>
      <c r="F107" s="114" t="str">
        <f t="shared" si="59"/>
        <v>8</v>
      </c>
      <c r="G107" s="115" t="str">
        <f t="shared" si="60"/>
        <v>70바2242</v>
      </c>
      <c r="H107" s="116">
        <f t="shared" si="61"/>
        <v>3</v>
      </c>
      <c r="I107" s="117">
        <f t="shared" si="62"/>
        <v>3584.8469999999998</v>
      </c>
      <c r="J107" s="118">
        <f t="shared" si="63"/>
        <v>3.9186944744546932E-2</v>
      </c>
      <c r="K107" s="118">
        <f t="shared" si="64"/>
        <v>0.32592666257305097</v>
      </c>
      <c r="L107" s="118">
        <f t="shared" si="65"/>
        <v>0.11632295604247546</v>
      </c>
      <c r="M107" s="119">
        <f t="shared" si="66"/>
        <v>10.093999999999999</v>
      </c>
      <c r="N107" s="120">
        <f t="shared" si="67"/>
        <v>0.39053270613780727</v>
      </c>
      <c r="O107" s="120">
        <f t="shared" si="68"/>
        <v>14.868138026532232</v>
      </c>
      <c r="P107" s="233">
        <f t="shared" si="69"/>
        <v>28</v>
      </c>
      <c r="Q107" s="234">
        <f t="shared" si="70"/>
        <v>14</v>
      </c>
      <c r="R107" s="234">
        <f t="shared" si="71"/>
        <v>533</v>
      </c>
      <c r="T107">
        <v>521</v>
      </c>
      <c r="U107">
        <v>8532</v>
      </c>
      <c r="V107" t="s">
        <v>1014</v>
      </c>
      <c r="W107">
        <v>3584.8470000000002</v>
      </c>
      <c r="X107">
        <v>1938.9059999999999</v>
      </c>
      <c r="Y107">
        <v>1.849</v>
      </c>
      <c r="Z107">
        <v>10.093999999999999</v>
      </c>
      <c r="AA107">
        <v>227.788848</v>
      </c>
      <c r="AB107">
        <v>8.9263490000000001</v>
      </c>
      <c r="AC107">
        <v>74.242458999999997</v>
      </c>
      <c r="AD107" s="1">
        <v>417</v>
      </c>
      <c r="AE107">
        <v>14</v>
      </c>
      <c r="AF107">
        <v>533</v>
      </c>
      <c r="AG107">
        <v>84</v>
      </c>
      <c r="AH107">
        <v>15.737587</v>
      </c>
      <c r="AI107">
        <v>587.70000000000005</v>
      </c>
      <c r="AJ107">
        <v>10.1</v>
      </c>
      <c r="AK107">
        <v>28</v>
      </c>
      <c r="AL107">
        <v>11858</v>
      </c>
      <c r="AM107" t="s">
        <v>1015</v>
      </c>
      <c r="AN107" t="s">
        <v>1448</v>
      </c>
      <c r="AO107">
        <v>3309.0309999999999</v>
      </c>
      <c r="AR107" t="s">
        <v>139</v>
      </c>
      <c r="AS107">
        <v>8</v>
      </c>
      <c r="AT107" t="s">
        <v>767</v>
      </c>
      <c r="AU107" t="s">
        <v>1014</v>
      </c>
      <c r="AV107" t="s">
        <v>49</v>
      </c>
      <c r="AW107">
        <v>3</v>
      </c>
      <c r="BB107">
        <v>0.83830053258837156</v>
      </c>
      <c r="BC107" t="s">
        <v>70</v>
      </c>
      <c r="BF107" t="s">
        <v>139</v>
      </c>
      <c r="BG107" t="s">
        <v>258</v>
      </c>
      <c r="BH107" t="s">
        <v>1014</v>
      </c>
      <c r="BI107">
        <v>8532</v>
      </c>
      <c r="BJ107">
        <v>3</v>
      </c>
      <c r="BK107" t="s">
        <v>767</v>
      </c>
      <c r="BL107" t="s">
        <v>804</v>
      </c>
      <c r="BM107">
        <v>0.82114674526268761</v>
      </c>
      <c r="BN107" t="s">
        <v>70</v>
      </c>
      <c r="BO107" t="s">
        <v>679</v>
      </c>
      <c r="BP107">
        <v>3584.8469999999998</v>
      </c>
    </row>
    <row r="108" spans="1:68" ht="16.5">
      <c r="A108" s="297" t="str">
        <f t="shared" si="54"/>
        <v>송도버스</v>
      </c>
      <c r="B108" s="110" t="str">
        <f t="shared" si="55"/>
        <v>전금석</v>
      </c>
      <c r="C108" s="111" t="str">
        <f t="shared" si="56"/>
        <v>D</v>
      </c>
      <c r="D108" s="112">
        <f t="shared" si="57"/>
        <v>0.83382146128198131</v>
      </c>
      <c r="E108" s="113">
        <f t="shared" si="58"/>
        <v>6802</v>
      </c>
      <c r="F108" s="114" t="str">
        <f t="shared" si="59"/>
        <v>16-1</v>
      </c>
      <c r="G108" s="115" t="str">
        <f t="shared" si="60"/>
        <v>70바2236</v>
      </c>
      <c r="H108" s="116">
        <f t="shared" si="61"/>
        <v>3</v>
      </c>
      <c r="I108" s="117">
        <f t="shared" si="62"/>
        <v>3010.6550000000002</v>
      </c>
      <c r="J108" s="118">
        <f t="shared" si="63"/>
        <v>2.1263655955660189E-2</v>
      </c>
      <c r="K108" s="118">
        <f t="shared" si="64"/>
        <v>0.31825846829432908</v>
      </c>
      <c r="L108" s="118">
        <f t="shared" si="65"/>
        <v>9.3003017615767986E-2</v>
      </c>
      <c r="M108" s="119">
        <f t="shared" si="66"/>
        <v>9.0730000000000004</v>
      </c>
      <c r="N108" s="120">
        <f t="shared" si="67"/>
        <v>0</v>
      </c>
      <c r="O108" s="120">
        <f t="shared" si="68"/>
        <v>13.485437554286358</v>
      </c>
      <c r="P108" s="233">
        <f t="shared" si="69"/>
        <v>14</v>
      </c>
      <c r="Q108" s="234">
        <f t="shared" si="70"/>
        <v>0</v>
      </c>
      <c r="R108" s="234">
        <f t="shared" si="71"/>
        <v>406</v>
      </c>
      <c r="T108">
        <v>521</v>
      </c>
      <c r="U108">
        <v>6802</v>
      </c>
      <c r="V108" t="s">
        <v>1016</v>
      </c>
      <c r="W108">
        <v>3010.6550000000002</v>
      </c>
      <c r="X108">
        <v>1434.5260000000001</v>
      </c>
      <c r="Y108">
        <v>2.0990000000000002</v>
      </c>
      <c r="Z108">
        <v>9.0730000000000004</v>
      </c>
      <c r="AA108">
        <v>161.098026</v>
      </c>
      <c r="AB108">
        <v>3.4255330000000002</v>
      </c>
      <c r="AC108">
        <v>51.270811000000002</v>
      </c>
      <c r="AD108" s="1">
        <v>280</v>
      </c>
      <c r="AE108">
        <v>0</v>
      </c>
      <c r="AF108">
        <v>406</v>
      </c>
      <c r="AG108">
        <v>82</v>
      </c>
      <c r="AH108">
        <v>18.688341000000001</v>
      </c>
      <c r="AI108">
        <v>1311.9</v>
      </c>
      <c r="AJ108">
        <v>0</v>
      </c>
      <c r="AK108">
        <v>14</v>
      </c>
      <c r="AL108">
        <v>3856</v>
      </c>
      <c r="AM108" t="s">
        <v>1017</v>
      </c>
      <c r="AN108" t="s">
        <v>1449</v>
      </c>
      <c r="AO108">
        <v>2546.1880000000001</v>
      </c>
      <c r="AR108" t="s">
        <v>139</v>
      </c>
      <c r="AS108">
        <v>45307</v>
      </c>
      <c r="AT108" t="s">
        <v>729</v>
      </c>
      <c r="AU108" t="s">
        <v>1016</v>
      </c>
      <c r="AV108" t="s">
        <v>49</v>
      </c>
      <c r="AW108">
        <v>3</v>
      </c>
      <c r="BB108">
        <v>0.83532644965962555</v>
      </c>
      <c r="BC108" t="s">
        <v>70</v>
      </c>
      <c r="BF108" t="s">
        <v>139</v>
      </c>
      <c r="BG108" t="s">
        <v>257</v>
      </c>
      <c r="BH108" t="s">
        <v>1016</v>
      </c>
      <c r="BI108">
        <v>6802</v>
      </c>
      <c r="BJ108">
        <v>3</v>
      </c>
      <c r="BK108" t="s">
        <v>729</v>
      </c>
      <c r="BL108" t="s">
        <v>736</v>
      </c>
      <c r="BM108">
        <v>0.83382146128198131</v>
      </c>
      <c r="BN108" t="s">
        <v>70</v>
      </c>
      <c r="BO108" t="s">
        <v>679</v>
      </c>
      <c r="BP108">
        <v>3010.6550000000002</v>
      </c>
    </row>
    <row r="109" spans="1:68" ht="16.5">
      <c r="A109" s="297" t="str">
        <f t="shared" si="54"/>
        <v>송도버스</v>
      </c>
      <c r="B109" s="110" t="str">
        <f t="shared" si="55"/>
        <v>전동환</v>
      </c>
      <c r="C109" s="111" t="str">
        <f t="shared" si="56"/>
        <v>C</v>
      </c>
      <c r="D109" s="112">
        <f t="shared" si="57"/>
        <v>0.87327161785663343</v>
      </c>
      <c r="E109" s="113">
        <f t="shared" si="58"/>
        <v>1635</v>
      </c>
      <c r="F109" s="114" t="str">
        <f t="shared" si="59"/>
        <v>16-1</v>
      </c>
      <c r="G109" s="115" t="str">
        <f t="shared" si="60"/>
        <v>70바2231</v>
      </c>
      <c r="H109" s="116">
        <f t="shared" si="61"/>
        <v>12</v>
      </c>
      <c r="I109" s="117">
        <f t="shared" si="62"/>
        <v>2636.567</v>
      </c>
      <c r="J109" s="118">
        <f t="shared" si="63"/>
        <v>2.1063020318085483E-2</v>
      </c>
      <c r="K109" s="118">
        <f t="shared" si="64"/>
        <v>0.32449634342183831</v>
      </c>
      <c r="L109" s="118">
        <f t="shared" si="65"/>
        <v>0.22643080945790492</v>
      </c>
      <c r="M109" s="119">
        <f t="shared" si="66"/>
        <v>10.974</v>
      </c>
      <c r="N109" s="120">
        <f t="shared" si="67"/>
        <v>0</v>
      </c>
      <c r="O109" s="120">
        <f t="shared" si="68"/>
        <v>5.3025574807979341</v>
      </c>
      <c r="P109" s="233">
        <f t="shared" si="69"/>
        <v>17</v>
      </c>
      <c r="Q109" s="234">
        <f t="shared" si="70"/>
        <v>0</v>
      </c>
      <c r="R109" s="234">
        <f t="shared" si="71"/>
        <v>148</v>
      </c>
      <c r="T109">
        <v>521</v>
      </c>
      <c r="U109">
        <v>1635</v>
      </c>
      <c r="V109" t="s">
        <v>1018</v>
      </c>
      <c r="W109">
        <v>2791.1060000000002</v>
      </c>
      <c r="X109">
        <v>1288.3</v>
      </c>
      <c r="Y109">
        <v>2.1669999999999998</v>
      </c>
      <c r="Z109">
        <v>10.974</v>
      </c>
      <c r="AA109">
        <v>152.62274600000001</v>
      </c>
      <c r="AB109">
        <v>3.214696</v>
      </c>
      <c r="AC109">
        <v>49.525523</v>
      </c>
      <c r="AD109" s="1">
        <v>597</v>
      </c>
      <c r="AE109">
        <v>0</v>
      </c>
      <c r="AF109">
        <v>148</v>
      </c>
      <c r="AG109">
        <v>67</v>
      </c>
      <c r="AH109">
        <v>18.287614000000001</v>
      </c>
      <c r="AI109">
        <v>210.6</v>
      </c>
      <c r="AJ109">
        <v>0</v>
      </c>
      <c r="AK109">
        <v>17</v>
      </c>
      <c r="AL109">
        <v>3490</v>
      </c>
      <c r="AM109" t="s">
        <v>1019</v>
      </c>
      <c r="AN109" t="s">
        <v>1450</v>
      </c>
      <c r="AO109">
        <v>529.95600000000002</v>
      </c>
      <c r="AR109" t="s">
        <v>139</v>
      </c>
      <c r="AS109">
        <v>45307</v>
      </c>
      <c r="AT109" t="s">
        <v>727</v>
      </c>
      <c r="AU109" t="s">
        <v>1018</v>
      </c>
      <c r="AV109" t="s">
        <v>49</v>
      </c>
      <c r="AW109">
        <v>12</v>
      </c>
      <c r="BB109">
        <v>0.87558955539415884</v>
      </c>
      <c r="BC109" t="s">
        <v>72</v>
      </c>
      <c r="BF109" t="s">
        <v>139</v>
      </c>
      <c r="BG109" t="s">
        <v>257</v>
      </c>
      <c r="BH109" t="s">
        <v>1018</v>
      </c>
      <c r="BI109">
        <v>1635</v>
      </c>
      <c r="BJ109">
        <v>12</v>
      </c>
      <c r="BK109" t="s">
        <v>727</v>
      </c>
      <c r="BL109" t="s">
        <v>729</v>
      </c>
      <c r="BM109">
        <v>0.87327161785663343</v>
      </c>
      <c r="BN109" t="s">
        <v>72</v>
      </c>
      <c r="BO109" t="s">
        <v>677</v>
      </c>
      <c r="BP109">
        <v>2636.567</v>
      </c>
    </row>
    <row r="110" spans="1:68" ht="16.5">
      <c r="A110" s="297" t="str">
        <f t="shared" si="54"/>
        <v>송도버스</v>
      </c>
      <c r="B110" s="110" t="str">
        <f t="shared" si="55"/>
        <v>정길환</v>
      </c>
      <c r="C110" s="111" t="str">
        <f t="shared" si="56"/>
        <v>F</v>
      </c>
      <c r="D110" s="112">
        <f t="shared" si="57"/>
        <v>0.7976968191350956</v>
      </c>
      <c r="E110" s="113">
        <f t="shared" si="58"/>
        <v>303</v>
      </c>
      <c r="F110" s="114" t="str">
        <f t="shared" si="59"/>
        <v>8</v>
      </c>
      <c r="G110" s="115" t="str">
        <f t="shared" si="60"/>
        <v>70바2213</v>
      </c>
      <c r="H110" s="116">
        <f t="shared" si="61"/>
        <v>14</v>
      </c>
      <c r="I110" s="117">
        <f t="shared" si="62"/>
        <v>2084.5499999999997</v>
      </c>
      <c r="J110" s="118">
        <f t="shared" si="63"/>
        <v>2.9699039363182734E-2</v>
      </c>
      <c r="K110" s="118">
        <f t="shared" si="64"/>
        <v>0.38160746434823345</v>
      </c>
      <c r="L110" s="118">
        <f t="shared" si="65"/>
        <v>0.1837327001031398</v>
      </c>
      <c r="M110" s="119">
        <f t="shared" si="66"/>
        <v>14.090999999999999</v>
      </c>
      <c r="N110" s="120">
        <f t="shared" si="67"/>
        <v>4.4474014722677833E-2</v>
      </c>
      <c r="O110" s="120">
        <f t="shared" si="68"/>
        <v>22.681747508565696</v>
      </c>
      <c r="P110" s="233">
        <f t="shared" si="69"/>
        <v>25</v>
      </c>
      <c r="Q110" s="234">
        <f t="shared" si="70"/>
        <v>1</v>
      </c>
      <c r="R110" s="234">
        <f t="shared" si="71"/>
        <v>510</v>
      </c>
      <c r="T110">
        <v>521</v>
      </c>
      <c r="U110">
        <v>303</v>
      </c>
      <c r="V110" t="s">
        <v>1020</v>
      </c>
      <c r="W110">
        <v>2248.5039999999999</v>
      </c>
      <c r="X110">
        <v>1260.7739999999999</v>
      </c>
      <c r="Y110">
        <v>1.7829999999999999</v>
      </c>
      <c r="Z110">
        <v>14.090999999999999</v>
      </c>
      <c r="AA110">
        <v>142.93331000000001</v>
      </c>
      <c r="AB110">
        <v>4.2449820000000003</v>
      </c>
      <c r="AC110">
        <v>54.544418</v>
      </c>
      <c r="AD110" s="1">
        <v>383</v>
      </c>
      <c r="AE110">
        <v>1</v>
      </c>
      <c r="AF110">
        <v>510</v>
      </c>
      <c r="AG110">
        <v>68</v>
      </c>
      <c r="AH110">
        <v>15.73114</v>
      </c>
      <c r="AI110">
        <v>346</v>
      </c>
      <c r="AJ110">
        <v>0</v>
      </c>
      <c r="AK110">
        <v>25</v>
      </c>
      <c r="AL110">
        <v>14383</v>
      </c>
      <c r="AM110" t="s">
        <v>1021</v>
      </c>
      <c r="AN110" t="s">
        <v>1451</v>
      </c>
      <c r="AO110">
        <v>239.12899999999999</v>
      </c>
      <c r="AR110" t="s">
        <v>139</v>
      </c>
      <c r="AS110">
        <v>8</v>
      </c>
      <c r="AT110" t="s">
        <v>747</v>
      </c>
      <c r="AU110" t="s">
        <v>1020</v>
      </c>
      <c r="AV110" t="s">
        <v>49</v>
      </c>
      <c r="AW110">
        <v>14</v>
      </c>
      <c r="BB110">
        <v>0.7976968191350956</v>
      </c>
      <c r="BC110" t="s">
        <v>73</v>
      </c>
      <c r="BF110" t="s">
        <v>139</v>
      </c>
      <c r="BG110" t="s">
        <v>258</v>
      </c>
      <c r="BH110" t="s">
        <v>1020</v>
      </c>
      <c r="BI110">
        <v>303</v>
      </c>
      <c r="BJ110">
        <v>14</v>
      </c>
      <c r="BK110" t="s">
        <v>747</v>
      </c>
      <c r="BL110" t="s">
        <v>749</v>
      </c>
      <c r="BM110">
        <v>0.7976968191350956</v>
      </c>
      <c r="BN110" t="s">
        <v>73</v>
      </c>
      <c r="BO110" t="s">
        <v>716</v>
      </c>
      <c r="BP110">
        <v>2084.5499999999997</v>
      </c>
    </row>
    <row r="111" spans="1:68" ht="16.5">
      <c r="A111" s="297" t="str">
        <f t="shared" si="54"/>
        <v>송도버스</v>
      </c>
      <c r="B111" s="110" t="str">
        <f t="shared" si="55"/>
        <v>정명조</v>
      </c>
      <c r="C111" s="111" t="str">
        <f t="shared" si="56"/>
        <v>C</v>
      </c>
      <c r="D111" s="112">
        <f t="shared" si="57"/>
        <v>0.87722899865943549</v>
      </c>
      <c r="E111" s="113">
        <f t="shared" si="58"/>
        <v>8046</v>
      </c>
      <c r="F111" s="114" t="str">
        <f t="shared" si="59"/>
        <v>16-1</v>
      </c>
      <c r="G111" s="115" t="str">
        <f t="shared" si="60"/>
        <v>70바2243</v>
      </c>
      <c r="H111" s="116">
        <f t="shared" si="61"/>
        <v>15</v>
      </c>
      <c r="I111" s="117">
        <f t="shared" si="62"/>
        <v>2764.8680000000008</v>
      </c>
      <c r="J111" s="118">
        <f t="shared" si="63"/>
        <v>1.7890125708946689E-2</v>
      </c>
      <c r="K111" s="118">
        <f t="shared" si="64"/>
        <v>0.36380788487566085</v>
      </c>
      <c r="L111" s="118">
        <f t="shared" si="65"/>
        <v>0.21375342330990116</v>
      </c>
      <c r="M111" s="119">
        <f t="shared" si="66"/>
        <v>10.996</v>
      </c>
      <c r="N111" s="120">
        <f t="shared" si="67"/>
        <v>3.4954157622278381E-2</v>
      </c>
      <c r="O111" s="120">
        <f t="shared" si="68"/>
        <v>25.796168325241446</v>
      </c>
      <c r="P111" s="233">
        <f t="shared" si="69"/>
        <v>54</v>
      </c>
      <c r="Q111" s="234">
        <f t="shared" si="70"/>
        <v>1</v>
      </c>
      <c r="R111" s="234">
        <f t="shared" si="71"/>
        <v>738</v>
      </c>
      <c r="T111">
        <v>521</v>
      </c>
      <c r="U111">
        <v>8046</v>
      </c>
      <c r="V111" t="s">
        <v>1022</v>
      </c>
      <c r="W111">
        <v>2860.89</v>
      </c>
      <c r="X111">
        <v>1353.175</v>
      </c>
      <c r="Y111">
        <v>2.1139999999999999</v>
      </c>
      <c r="Z111">
        <v>10.996</v>
      </c>
      <c r="AA111">
        <v>167.85941299999999</v>
      </c>
      <c r="AB111">
        <v>3.0030260000000002</v>
      </c>
      <c r="AC111">
        <v>61.068578000000002</v>
      </c>
      <c r="AD111" s="1">
        <v>591</v>
      </c>
      <c r="AE111">
        <v>1</v>
      </c>
      <c r="AF111">
        <v>738</v>
      </c>
      <c r="AG111">
        <v>71</v>
      </c>
      <c r="AH111">
        <v>17.043368999999998</v>
      </c>
      <c r="AI111">
        <v>390</v>
      </c>
      <c r="AJ111">
        <v>0</v>
      </c>
      <c r="AK111">
        <v>54</v>
      </c>
      <c r="AL111">
        <v>14234</v>
      </c>
      <c r="AM111" t="s">
        <v>1023</v>
      </c>
      <c r="AN111" t="s">
        <v>1452</v>
      </c>
      <c r="AO111">
        <v>339.74299999999999</v>
      </c>
      <c r="AR111" t="s">
        <v>139</v>
      </c>
      <c r="AS111">
        <v>45307</v>
      </c>
      <c r="AT111" t="s">
        <v>730</v>
      </c>
      <c r="AU111" t="s">
        <v>1022</v>
      </c>
      <c r="AV111" t="s">
        <v>49</v>
      </c>
      <c r="AW111">
        <v>15</v>
      </c>
      <c r="BB111">
        <v>0.88264231033636698</v>
      </c>
      <c r="BC111" t="s">
        <v>72</v>
      </c>
      <c r="BF111" t="s">
        <v>139</v>
      </c>
      <c r="BG111" t="s">
        <v>257</v>
      </c>
      <c r="BH111" t="s">
        <v>1022</v>
      </c>
      <c r="BI111">
        <v>8046</v>
      </c>
      <c r="BJ111">
        <v>15</v>
      </c>
      <c r="BK111" t="s">
        <v>730</v>
      </c>
      <c r="BL111" t="s">
        <v>734</v>
      </c>
      <c r="BM111">
        <v>0.87722899865943549</v>
      </c>
      <c r="BN111" t="s">
        <v>72</v>
      </c>
      <c r="BO111" t="s">
        <v>677</v>
      </c>
      <c r="BP111">
        <v>2764.8680000000008</v>
      </c>
    </row>
    <row r="112" spans="1:68" ht="16.5">
      <c r="A112" s="297" t="str">
        <f t="shared" si="54"/>
        <v>송도버스</v>
      </c>
      <c r="B112" s="110" t="str">
        <f t="shared" si="55"/>
        <v>정웅태</v>
      </c>
      <c r="C112" s="111" t="str">
        <f t="shared" si="56"/>
        <v>F</v>
      </c>
      <c r="D112" s="112">
        <f t="shared" si="57"/>
        <v>0.73136363636363633</v>
      </c>
      <c r="E112" s="113">
        <f t="shared" si="58"/>
        <v>8497</v>
      </c>
      <c r="F112" s="114" t="str">
        <f t="shared" si="59"/>
        <v>8</v>
      </c>
      <c r="G112" s="115" t="str">
        <f t="shared" si="60"/>
        <v>70바2282</v>
      </c>
      <c r="H112" s="116">
        <f t="shared" si="61"/>
        <v>1</v>
      </c>
      <c r="I112" s="117">
        <f t="shared" si="62"/>
        <v>1779.3430000000001</v>
      </c>
      <c r="J112" s="118">
        <f t="shared" si="63"/>
        <v>2.4893458071806793E-2</v>
      </c>
      <c r="K112" s="118">
        <f t="shared" si="64"/>
        <v>0.3987926904277122</v>
      </c>
      <c r="L112" s="118">
        <f t="shared" si="65"/>
        <v>9.0482835518503169E-2</v>
      </c>
      <c r="M112" s="119">
        <f t="shared" si="66"/>
        <v>13.680999999999999</v>
      </c>
      <c r="N112" s="120">
        <f t="shared" si="67"/>
        <v>1.9670181634457211</v>
      </c>
      <c r="O112" s="120">
        <f t="shared" si="68"/>
        <v>41.419782470271329</v>
      </c>
      <c r="P112" s="233">
        <f t="shared" si="69"/>
        <v>39</v>
      </c>
      <c r="Q112" s="234">
        <f t="shared" si="70"/>
        <v>35</v>
      </c>
      <c r="R112" s="234">
        <f t="shared" si="71"/>
        <v>737</v>
      </c>
      <c r="T112">
        <v>521</v>
      </c>
      <c r="U112">
        <v>8497</v>
      </c>
      <c r="V112" t="s">
        <v>1024</v>
      </c>
      <c r="W112">
        <v>1779.3430000000001</v>
      </c>
      <c r="X112">
        <v>1019.6130000000001</v>
      </c>
      <c r="Y112">
        <v>1.7450000000000001</v>
      </c>
      <c r="Z112">
        <v>13.680999999999999</v>
      </c>
      <c r="AA112">
        <v>107.780807</v>
      </c>
      <c r="AB112">
        <v>2.6830370000000001</v>
      </c>
      <c r="AC112">
        <v>42.982197999999997</v>
      </c>
      <c r="AD112" s="1">
        <v>161</v>
      </c>
      <c r="AE112">
        <v>35</v>
      </c>
      <c r="AF112">
        <v>737</v>
      </c>
      <c r="AG112">
        <v>84</v>
      </c>
      <c r="AH112">
        <v>16.508904000000001</v>
      </c>
      <c r="AI112">
        <v>854.5</v>
      </c>
      <c r="AJ112">
        <v>0</v>
      </c>
      <c r="AK112">
        <v>39</v>
      </c>
      <c r="AL112">
        <v>20376</v>
      </c>
      <c r="AM112" t="s">
        <v>1025</v>
      </c>
      <c r="AN112" t="s">
        <v>1453</v>
      </c>
      <c r="AO112">
        <v>1779.3430000000001</v>
      </c>
      <c r="AR112" t="s">
        <v>139</v>
      </c>
      <c r="AS112">
        <v>8</v>
      </c>
      <c r="AT112" t="s">
        <v>786</v>
      </c>
      <c r="AU112" t="s">
        <v>1024</v>
      </c>
      <c r="AV112" t="s">
        <v>49</v>
      </c>
      <c r="AW112">
        <v>1</v>
      </c>
      <c r="BB112">
        <v>0.79318181818181821</v>
      </c>
      <c r="BC112" t="s">
        <v>73</v>
      </c>
      <c r="BF112" t="s">
        <v>139</v>
      </c>
      <c r="BG112" t="s">
        <v>258</v>
      </c>
      <c r="BH112" t="s">
        <v>1024</v>
      </c>
      <c r="BI112">
        <v>8497</v>
      </c>
      <c r="BJ112">
        <v>1</v>
      </c>
      <c r="BK112" t="s">
        <v>786</v>
      </c>
      <c r="BL112" t="s">
        <v>674</v>
      </c>
      <c r="BM112">
        <v>0.73136363636363633</v>
      </c>
      <c r="BN112" t="s">
        <v>73</v>
      </c>
      <c r="BO112" t="s">
        <v>716</v>
      </c>
      <c r="BP112">
        <v>1779.3430000000001</v>
      </c>
    </row>
    <row r="113" spans="1:68" ht="16.5">
      <c r="A113" s="297" t="str">
        <f t="shared" si="54"/>
        <v>송도버스</v>
      </c>
      <c r="B113" s="110" t="str">
        <f t="shared" si="55"/>
        <v>정지홍</v>
      </c>
      <c r="C113" s="111" t="str">
        <f t="shared" si="56"/>
        <v>B</v>
      </c>
      <c r="D113" s="112">
        <f t="shared" si="57"/>
        <v>0.92403395936424848</v>
      </c>
      <c r="E113" s="113">
        <f t="shared" si="58"/>
        <v>8774</v>
      </c>
      <c r="F113" s="114" t="str">
        <f t="shared" si="59"/>
        <v>8</v>
      </c>
      <c r="G113" s="115" t="str">
        <f t="shared" si="60"/>
        <v>70바2246</v>
      </c>
      <c r="H113" s="116">
        <f t="shared" si="61"/>
        <v>4</v>
      </c>
      <c r="I113" s="117">
        <f t="shared" si="62"/>
        <v>3010.8530000000001</v>
      </c>
      <c r="J113" s="118">
        <f t="shared" si="63"/>
        <v>1.4048459626721186E-2</v>
      </c>
      <c r="K113" s="118">
        <f t="shared" si="64"/>
        <v>0.36046584821097527</v>
      </c>
      <c r="L113" s="118">
        <f t="shared" si="65"/>
        <v>0.22319256370204721</v>
      </c>
      <c r="M113" s="119">
        <f t="shared" si="66"/>
        <v>11.007</v>
      </c>
      <c r="N113" s="120">
        <f t="shared" si="67"/>
        <v>0</v>
      </c>
      <c r="O113" s="120">
        <f t="shared" si="68"/>
        <v>6.5762094662210346</v>
      </c>
      <c r="P113" s="233">
        <f t="shared" si="69"/>
        <v>31</v>
      </c>
      <c r="Q113" s="234">
        <f t="shared" si="70"/>
        <v>0</v>
      </c>
      <c r="R113" s="234">
        <f t="shared" si="71"/>
        <v>198</v>
      </c>
      <c r="T113">
        <v>521</v>
      </c>
      <c r="U113">
        <v>8774</v>
      </c>
      <c r="V113" t="s">
        <v>1026</v>
      </c>
      <c r="W113">
        <v>3010.8530000000001</v>
      </c>
      <c r="X113">
        <v>1460.5630000000001</v>
      </c>
      <c r="Y113">
        <v>2.0609999999999999</v>
      </c>
      <c r="Z113">
        <v>11.007</v>
      </c>
      <c r="AA113">
        <v>179.69329500000001</v>
      </c>
      <c r="AB113">
        <v>2.5244140000000002</v>
      </c>
      <c r="AC113">
        <v>64.773296000000002</v>
      </c>
      <c r="AD113" s="1">
        <v>672</v>
      </c>
      <c r="AE113">
        <v>0</v>
      </c>
      <c r="AF113">
        <v>198</v>
      </c>
      <c r="AG113">
        <v>87</v>
      </c>
      <c r="AH113">
        <v>16.755510999999998</v>
      </c>
      <c r="AI113">
        <v>380.7</v>
      </c>
      <c r="AJ113">
        <v>11</v>
      </c>
      <c r="AK113">
        <v>31</v>
      </c>
      <c r="AL113">
        <v>12536</v>
      </c>
      <c r="AM113" t="s">
        <v>1027</v>
      </c>
      <c r="AN113" t="s">
        <v>1454</v>
      </c>
      <c r="AO113">
        <v>2562.194</v>
      </c>
      <c r="AR113" t="s">
        <v>139</v>
      </c>
      <c r="AS113">
        <v>8</v>
      </c>
      <c r="AT113" t="s">
        <v>768</v>
      </c>
      <c r="AU113" t="s">
        <v>1026</v>
      </c>
      <c r="AV113" t="s">
        <v>49</v>
      </c>
      <c r="AW113">
        <v>4</v>
      </c>
      <c r="BB113">
        <v>0.9339836190290085</v>
      </c>
      <c r="BC113" t="s">
        <v>71</v>
      </c>
      <c r="BF113" t="s">
        <v>139</v>
      </c>
      <c r="BG113" t="s">
        <v>258</v>
      </c>
      <c r="BH113" t="s">
        <v>1026</v>
      </c>
      <c r="BI113">
        <v>8774</v>
      </c>
      <c r="BJ113">
        <v>4</v>
      </c>
      <c r="BK113" t="s">
        <v>768</v>
      </c>
      <c r="BL113" t="s">
        <v>801</v>
      </c>
      <c r="BM113">
        <v>0.92403395936424848</v>
      </c>
      <c r="BN113" t="s">
        <v>71</v>
      </c>
      <c r="BO113" t="s">
        <v>675</v>
      </c>
      <c r="BP113">
        <v>3010.8530000000001</v>
      </c>
    </row>
    <row r="114" spans="1:68" ht="16.5">
      <c r="A114" s="297" t="str">
        <f t="shared" si="54"/>
        <v>송도버스</v>
      </c>
      <c r="B114" s="110" t="str">
        <f t="shared" si="55"/>
        <v>정태교</v>
      </c>
      <c r="C114" s="111" t="str">
        <f t="shared" si="56"/>
        <v>B</v>
      </c>
      <c r="D114" s="112">
        <f t="shared" si="57"/>
        <v>0.90055241871958702</v>
      </c>
      <c r="E114" s="113">
        <f t="shared" si="58"/>
        <v>3234</v>
      </c>
      <c r="F114" s="114" t="str">
        <f t="shared" si="59"/>
        <v>8</v>
      </c>
      <c r="G114" s="115" t="str">
        <f t="shared" si="60"/>
        <v>70바2241</v>
      </c>
      <c r="H114" s="116">
        <f t="shared" si="61"/>
        <v>2</v>
      </c>
      <c r="I114" s="117">
        <f t="shared" si="62"/>
        <v>2738.1889999999999</v>
      </c>
      <c r="J114" s="118">
        <f t="shared" si="63"/>
        <v>2.1855610867692499E-2</v>
      </c>
      <c r="K114" s="118">
        <f t="shared" si="64"/>
        <v>0.3700685639259691</v>
      </c>
      <c r="L114" s="118">
        <f t="shared" si="65"/>
        <v>0.27244284452241974</v>
      </c>
      <c r="M114" s="119">
        <f t="shared" si="66"/>
        <v>11.31</v>
      </c>
      <c r="N114" s="120">
        <f t="shared" si="67"/>
        <v>0</v>
      </c>
      <c r="O114" s="120">
        <f t="shared" si="68"/>
        <v>12.490007081322728</v>
      </c>
      <c r="P114" s="233">
        <f t="shared" si="69"/>
        <v>33</v>
      </c>
      <c r="Q114" s="234">
        <f t="shared" si="70"/>
        <v>0</v>
      </c>
      <c r="R114" s="234">
        <f t="shared" si="71"/>
        <v>342</v>
      </c>
      <c r="T114">
        <v>521</v>
      </c>
      <c r="U114">
        <v>3234</v>
      </c>
      <c r="V114" t="s">
        <v>1028</v>
      </c>
      <c r="W114">
        <v>2738.1889999999999</v>
      </c>
      <c r="X114">
        <v>1370.6210000000001</v>
      </c>
      <c r="Y114">
        <v>1.998</v>
      </c>
      <c r="Z114">
        <v>11.31</v>
      </c>
      <c r="AA114">
        <v>169.29135600000001</v>
      </c>
      <c r="AB114">
        <v>3.6999659999999999</v>
      </c>
      <c r="AC114">
        <v>62.649408999999999</v>
      </c>
      <c r="AD114" s="1">
        <v>746</v>
      </c>
      <c r="AE114">
        <v>0</v>
      </c>
      <c r="AF114">
        <v>342</v>
      </c>
      <c r="AG114">
        <v>78</v>
      </c>
      <c r="AH114">
        <v>16.174416999999998</v>
      </c>
      <c r="AI114">
        <v>519.29999999999995</v>
      </c>
      <c r="AJ114">
        <v>0</v>
      </c>
      <c r="AK114">
        <v>33</v>
      </c>
      <c r="AL114">
        <v>14975</v>
      </c>
      <c r="AM114" t="s">
        <v>1029</v>
      </c>
      <c r="AN114" t="s">
        <v>1455</v>
      </c>
      <c r="AO114">
        <v>2609.8609999999999</v>
      </c>
      <c r="AR114" t="s">
        <v>139</v>
      </c>
      <c r="AS114">
        <v>8</v>
      </c>
      <c r="AT114" t="s">
        <v>766</v>
      </c>
      <c r="AU114" t="s">
        <v>1028</v>
      </c>
      <c r="AV114" t="s">
        <v>49</v>
      </c>
      <c r="AW114">
        <v>2</v>
      </c>
      <c r="BB114">
        <v>0.90661896783638696</v>
      </c>
      <c r="BC114" t="s">
        <v>71</v>
      </c>
      <c r="BF114" t="s">
        <v>139</v>
      </c>
      <c r="BG114" t="s">
        <v>258</v>
      </c>
      <c r="BH114" t="s">
        <v>1028</v>
      </c>
      <c r="BI114">
        <v>3234</v>
      </c>
      <c r="BJ114">
        <v>2</v>
      </c>
      <c r="BK114" t="s">
        <v>766</v>
      </c>
      <c r="BL114" t="s">
        <v>757</v>
      </c>
      <c r="BM114">
        <v>0.90055241871958702</v>
      </c>
      <c r="BN114" t="s">
        <v>71</v>
      </c>
      <c r="BO114" t="s">
        <v>675</v>
      </c>
      <c r="BP114">
        <v>2738.1889999999999</v>
      </c>
    </row>
    <row r="115" spans="1:68" ht="16.5">
      <c r="A115" s="297" t="str">
        <f t="shared" si="54"/>
        <v>송도버스</v>
      </c>
      <c r="B115" s="110" t="str">
        <f t="shared" si="55"/>
        <v>정희섭</v>
      </c>
      <c r="C115" s="111" t="str">
        <f t="shared" si="56"/>
        <v>F</v>
      </c>
      <c r="D115" s="112">
        <f t="shared" si="57"/>
        <v>0.77304347826086961</v>
      </c>
      <c r="E115" s="113">
        <f t="shared" si="58"/>
        <v>1360</v>
      </c>
      <c r="F115" s="114" t="str">
        <f t="shared" si="59"/>
        <v>8</v>
      </c>
      <c r="G115" s="115" t="str">
        <f t="shared" si="60"/>
        <v>70바2265</v>
      </c>
      <c r="H115" s="116">
        <f t="shared" si="61"/>
        <v>1</v>
      </c>
      <c r="I115" s="117">
        <f t="shared" si="62"/>
        <v>2454.1689999999999</v>
      </c>
      <c r="J115" s="118">
        <f t="shared" si="63"/>
        <v>8.7553048511921638E-3</v>
      </c>
      <c r="K115" s="118">
        <f t="shared" si="64"/>
        <v>0.3448536266764729</v>
      </c>
      <c r="L115" s="118">
        <f t="shared" si="65"/>
        <v>0.26363302608744549</v>
      </c>
      <c r="M115" s="119">
        <f t="shared" si="66"/>
        <v>18.696999999999999</v>
      </c>
      <c r="N115" s="120">
        <f t="shared" si="67"/>
        <v>0.12022578402239406</v>
      </c>
      <c r="O115" s="120">
        <f t="shared" si="68"/>
        <v>27.972532415877019</v>
      </c>
      <c r="P115" s="233">
        <f t="shared" si="69"/>
        <v>6</v>
      </c>
      <c r="Q115" s="234">
        <f t="shared" si="70"/>
        <v>3</v>
      </c>
      <c r="R115" s="234">
        <f t="shared" si="71"/>
        <v>698</v>
      </c>
      <c r="T115">
        <v>521</v>
      </c>
      <c r="U115">
        <v>1360</v>
      </c>
      <c r="V115" t="s">
        <v>1030</v>
      </c>
      <c r="W115">
        <v>2495.3049999999998</v>
      </c>
      <c r="X115">
        <v>1365.546</v>
      </c>
      <c r="Y115">
        <v>1.827</v>
      </c>
      <c r="Z115">
        <v>18.696999999999999</v>
      </c>
      <c r="AA115">
        <v>142.829407</v>
      </c>
      <c r="AB115">
        <v>1.250515</v>
      </c>
      <c r="AC115">
        <v>49.255239000000003</v>
      </c>
      <c r="AD115" s="1">
        <v>647</v>
      </c>
      <c r="AE115">
        <v>3</v>
      </c>
      <c r="AF115">
        <v>698</v>
      </c>
      <c r="AG115">
        <v>84</v>
      </c>
      <c r="AH115">
        <v>17.470526</v>
      </c>
      <c r="AI115">
        <v>364.3</v>
      </c>
      <c r="AJ115">
        <v>0</v>
      </c>
      <c r="AK115">
        <v>6</v>
      </c>
      <c r="AL115">
        <v>2238</v>
      </c>
      <c r="AM115" t="s">
        <v>1031</v>
      </c>
      <c r="AN115" t="s">
        <v>1456</v>
      </c>
      <c r="AO115">
        <v>2454.1689999999999</v>
      </c>
      <c r="AR115" t="s">
        <v>139</v>
      </c>
      <c r="AS115">
        <v>8</v>
      </c>
      <c r="AT115" t="s">
        <v>781</v>
      </c>
      <c r="AU115" t="s">
        <v>1030</v>
      </c>
      <c r="AV115" t="s">
        <v>49</v>
      </c>
      <c r="AW115">
        <v>1</v>
      </c>
      <c r="BB115">
        <v>0.79260869565217396</v>
      </c>
      <c r="BC115" t="s">
        <v>73</v>
      </c>
      <c r="BF115" t="s">
        <v>139</v>
      </c>
      <c r="BG115" t="s">
        <v>258</v>
      </c>
      <c r="BH115" t="s">
        <v>1030</v>
      </c>
      <c r="BI115">
        <v>1360</v>
      </c>
      <c r="BJ115">
        <v>1</v>
      </c>
      <c r="BK115" t="s">
        <v>781</v>
      </c>
      <c r="BL115" t="s">
        <v>674</v>
      </c>
      <c r="BM115">
        <v>0.77304347826086961</v>
      </c>
      <c r="BN115" t="s">
        <v>73</v>
      </c>
      <c r="BO115" t="s">
        <v>716</v>
      </c>
      <c r="BP115">
        <v>2454.1689999999999</v>
      </c>
    </row>
    <row r="116" spans="1:68" ht="16.5">
      <c r="A116" s="297" t="str">
        <f t="shared" si="54"/>
        <v>송도버스</v>
      </c>
      <c r="B116" s="110" t="str">
        <f t="shared" si="55"/>
        <v>조남흥</v>
      </c>
      <c r="C116" s="111" t="str">
        <f t="shared" si="56"/>
        <v>S</v>
      </c>
      <c r="D116" s="112">
        <f t="shared" si="57"/>
        <v>1.0197837424920415</v>
      </c>
      <c r="E116" s="113">
        <f t="shared" si="58"/>
        <v>1194</v>
      </c>
      <c r="F116" s="114" t="str">
        <f t="shared" si="59"/>
        <v>8</v>
      </c>
      <c r="G116" s="115" t="str">
        <f t="shared" si="60"/>
        <v>70바2291</v>
      </c>
      <c r="H116" s="116">
        <f t="shared" si="61"/>
        <v>2</v>
      </c>
      <c r="I116" s="117">
        <f t="shared" si="62"/>
        <v>2946.4780000000001</v>
      </c>
      <c r="J116" s="118">
        <f t="shared" si="63"/>
        <v>9.0660698699763422E-3</v>
      </c>
      <c r="K116" s="118">
        <f t="shared" si="64"/>
        <v>0.34404464762177789</v>
      </c>
      <c r="L116" s="118">
        <f t="shared" si="65"/>
        <v>0.18428781752315815</v>
      </c>
      <c r="M116" s="119">
        <f t="shared" si="66"/>
        <v>10.407999999999999</v>
      </c>
      <c r="N116" s="120">
        <f t="shared" si="67"/>
        <v>6.7877649179800423E-2</v>
      </c>
      <c r="O116" s="120">
        <f t="shared" si="68"/>
        <v>8.0774402523962507</v>
      </c>
      <c r="P116" s="233">
        <f t="shared" si="69"/>
        <v>3</v>
      </c>
      <c r="Q116" s="234">
        <f t="shared" si="70"/>
        <v>2</v>
      </c>
      <c r="R116" s="234">
        <f t="shared" si="71"/>
        <v>238</v>
      </c>
      <c r="T116">
        <v>521</v>
      </c>
      <c r="U116">
        <v>1194</v>
      </c>
      <c r="V116" t="s">
        <v>1032</v>
      </c>
      <c r="W116">
        <v>2946.4780000000001</v>
      </c>
      <c r="X116">
        <v>1310.162</v>
      </c>
      <c r="Y116">
        <v>2.2490000000000001</v>
      </c>
      <c r="Z116">
        <v>10.407999999999999</v>
      </c>
      <c r="AA116">
        <v>167.37715700000001</v>
      </c>
      <c r="AB116">
        <v>1.5174529999999999</v>
      </c>
      <c r="AC116">
        <v>57.585214999999998</v>
      </c>
      <c r="AD116" s="1">
        <v>543</v>
      </c>
      <c r="AE116">
        <v>2</v>
      </c>
      <c r="AF116">
        <v>238</v>
      </c>
      <c r="AG116">
        <v>73</v>
      </c>
      <c r="AH116">
        <v>17.603822999999998</v>
      </c>
      <c r="AI116">
        <v>105.1</v>
      </c>
      <c r="AJ116">
        <v>0</v>
      </c>
      <c r="AK116">
        <v>3</v>
      </c>
      <c r="AL116">
        <v>523</v>
      </c>
      <c r="AM116" t="s">
        <v>1033</v>
      </c>
      <c r="AN116" t="s">
        <v>1457</v>
      </c>
      <c r="AO116">
        <v>2817.605</v>
      </c>
      <c r="AR116" t="s">
        <v>139</v>
      </c>
      <c r="AS116">
        <v>8</v>
      </c>
      <c r="AT116" t="s">
        <v>792</v>
      </c>
      <c r="AU116" t="s">
        <v>1032</v>
      </c>
      <c r="AV116" t="s">
        <v>49</v>
      </c>
      <c r="AW116">
        <v>2</v>
      </c>
      <c r="BB116">
        <v>1.0215783997096748</v>
      </c>
      <c r="BC116" t="s">
        <v>74</v>
      </c>
      <c r="BF116" t="s">
        <v>139</v>
      </c>
      <c r="BG116" t="s">
        <v>258</v>
      </c>
      <c r="BH116" t="s">
        <v>1032</v>
      </c>
      <c r="BI116">
        <v>1194</v>
      </c>
      <c r="BJ116">
        <v>2</v>
      </c>
      <c r="BK116" t="s">
        <v>792</v>
      </c>
      <c r="BL116" t="s">
        <v>790</v>
      </c>
      <c r="BM116">
        <v>1.0197837424920415</v>
      </c>
      <c r="BN116" t="s">
        <v>74</v>
      </c>
      <c r="BO116" t="s">
        <v>676</v>
      </c>
      <c r="BP116">
        <v>2946.4780000000001</v>
      </c>
    </row>
    <row r="117" spans="1:68" ht="16.5">
      <c r="A117" s="297" t="str">
        <f t="shared" ref="A117:A148" si="72">BF117</f>
        <v>송도버스</v>
      </c>
      <c r="B117" s="110" t="str">
        <f t="shared" ref="B117:B148" si="73">BH117</f>
        <v>조성연</v>
      </c>
      <c r="C117" s="111" t="str">
        <f t="shared" ref="C117:C148" si="74">BN117</f>
        <v>C</v>
      </c>
      <c r="D117" s="112">
        <f t="shared" ref="D117:D148" si="75">BM117</f>
        <v>0.86495620618429558</v>
      </c>
      <c r="E117" s="113">
        <f t="shared" ref="E117:E148" si="76">U117</f>
        <v>9009</v>
      </c>
      <c r="F117" s="114" t="str">
        <f t="shared" ref="F117:F148" si="77">BG117</f>
        <v>8</v>
      </c>
      <c r="G117" s="115" t="str">
        <f t="shared" ref="G117:G148" si="78">BK117</f>
        <v>70바2223</v>
      </c>
      <c r="H117" s="116">
        <f t="shared" ref="H117:H148" si="79">BJ117</f>
        <v>2</v>
      </c>
      <c r="I117" s="117">
        <f t="shared" ref="I117:I148" si="80">BP117</f>
        <v>2569.7419999999997</v>
      </c>
      <c r="J117" s="118">
        <f t="shared" ref="J117:J148" si="81">AB117/AA117</f>
        <v>2.8055356282171769E-2</v>
      </c>
      <c r="K117" s="118">
        <f t="shared" ref="K117:K148" si="82">AC117/AA117</f>
        <v>0.35863872103826272</v>
      </c>
      <c r="L117" s="118">
        <f t="shared" ref="L117:L148" si="83">AD117/I117</f>
        <v>0.12841756098472143</v>
      </c>
      <c r="M117" s="119">
        <f t="shared" ref="M117:M148" si="84">Z117</f>
        <v>14.212</v>
      </c>
      <c r="N117" s="120">
        <f t="shared" ref="N117:N148" si="85">AE117*100/W117</f>
        <v>3.8914412419612548E-2</v>
      </c>
      <c r="O117" s="120">
        <f t="shared" ref="O117:O148" si="86">AF117*100/W117</f>
        <v>26.267228383238471</v>
      </c>
      <c r="P117" s="233">
        <f t="shared" ref="P117:P148" si="87">AK117</f>
        <v>23</v>
      </c>
      <c r="Q117" s="234">
        <f t="shared" ref="Q117:Q148" si="88">AE117</f>
        <v>1</v>
      </c>
      <c r="R117" s="234">
        <f t="shared" ref="R117:R148" si="89">AF117</f>
        <v>675</v>
      </c>
      <c r="T117">
        <v>521</v>
      </c>
      <c r="U117">
        <v>9009</v>
      </c>
      <c r="V117" t="s">
        <v>1034</v>
      </c>
      <c r="W117">
        <v>2569.7420000000002</v>
      </c>
      <c r="X117">
        <v>1326.7760000000001</v>
      </c>
      <c r="Y117">
        <v>1.9370000000000001</v>
      </c>
      <c r="Z117">
        <v>14.212</v>
      </c>
      <c r="AA117">
        <v>161.85191</v>
      </c>
      <c r="AB117">
        <v>4.540813</v>
      </c>
      <c r="AC117">
        <v>58.046362000000002</v>
      </c>
      <c r="AD117" s="1">
        <v>330</v>
      </c>
      <c r="AE117">
        <v>1</v>
      </c>
      <c r="AF117">
        <v>675</v>
      </c>
      <c r="AG117">
        <v>77</v>
      </c>
      <c r="AH117">
        <v>15.877117999999999</v>
      </c>
      <c r="AI117">
        <v>267.2</v>
      </c>
      <c r="AJ117">
        <v>0</v>
      </c>
      <c r="AK117">
        <v>23</v>
      </c>
      <c r="AL117">
        <v>12356</v>
      </c>
      <c r="AM117" t="s">
        <v>1035</v>
      </c>
      <c r="AN117" t="s">
        <v>1458</v>
      </c>
      <c r="AO117">
        <v>2437.1309999999999</v>
      </c>
      <c r="AR117" t="s">
        <v>139</v>
      </c>
      <c r="AS117">
        <v>8</v>
      </c>
      <c r="AT117" t="s">
        <v>755</v>
      </c>
      <c r="AU117" t="s">
        <v>1034</v>
      </c>
      <c r="AV117" t="s">
        <v>49</v>
      </c>
      <c r="AW117">
        <v>2</v>
      </c>
      <c r="BB117">
        <v>0.88062131741417826</v>
      </c>
      <c r="BC117" t="s">
        <v>72</v>
      </c>
      <c r="BF117" t="s">
        <v>139</v>
      </c>
      <c r="BG117" t="s">
        <v>258</v>
      </c>
      <c r="BH117" t="s">
        <v>1034</v>
      </c>
      <c r="BI117">
        <v>9009</v>
      </c>
      <c r="BJ117">
        <v>2</v>
      </c>
      <c r="BK117" t="s">
        <v>755</v>
      </c>
      <c r="BL117" t="s">
        <v>753</v>
      </c>
      <c r="BM117">
        <v>0.86495620618429558</v>
      </c>
      <c r="BN117" t="s">
        <v>72</v>
      </c>
      <c r="BO117" t="s">
        <v>677</v>
      </c>
      <c r="BP117">
        <v>2569.7419999999997</v>
      </c>
    </row>
    <row r="118" spans="1:68" ht="16.5">
      <c r="A118" s="297" t="str">
        <f t="shared" si="72"/>
        <v>송도버스</v>
      </c>
      <c r="B118" s="110" t="str">
        <f t="shared" si="73"/>
        <v>조완기</v>
      </c>
      <c r="C118" s="111" t="str">
        <f t="shared" si="74"/>
        <v>D</v>
      </c>
      <c r="D118" s="112">
        <f t="shared" si="75"/>
        <v>0.83392097438306567</v>
      </c>
      <c r="E118" s="113">
        <f t="shared" si="76"/>
        <v>9924</v>
      </c>
      <c r="F118" s="114" t="str">
        <f t="shared" si="77"/>
        <v>8</v>
      </c>
      <c r="G118" s="115" t="str">
        <f t="shared" si="78"/>
        <v>70바2241</v>
      </c>
      <c r="H118" s="116">
        <f t="shared" si="79"/>
        <v>2</v>
      </c>
      <c r="I118" s="117">
        <f t="shared" si="80"/>
        <v>2891.0709999999999</v>
      </c>
      <c r="J118" s="118">
        <f t="shared" si="81"/>
        <v>1.1168132769115957E-2</v>
      </c>
      <c r="K118" s="118">
        <f t="shared" si="82"/>
        <v>0.35969956293578387</v>
      </c>
      <c r="L118" s="118">
        <f t="shared" si="83"/>
        <v>0.25423104448143957</v>
      </c>
      <c r="M118" s="119">
        <f t="shared" si="84"/>
        <v>12.772</v>
      </c>
      <c r="N118" s="120">
        <f t="shared" si="85"/>
        <v>6.8470217851692133E-2</v>
      </c>
      <c r="O118" s="120">
        <f t="shared" si="86"/>
        <v>2.9784544765486078</v>
      </c>
      <c r="P118" s="233">
        <f t="shared" si="87"/>
        <v>19</v>
      </c>
      <c r="Q118" s="234">
        <f t="shared" si="88"/>
        <v>2</v>
      </c>
      <c r="R118" s="234">
        <f t="shared" si="89"/>
        <v>87</v>
      </c>
      <c r="T118">
        <v>521</v>
      </c>
      <c r="U118">
        <v>9924</v>
      </c>
      <c r="V118" t="s">
        <v>1036</v>
      </c>
      <c r="W118">
        <v>2920.9780000000001</v>
      </c>
      <c r="X118">
        <v>1583.6780000000001</v>
      </c>
      <c r="Y118">
        <v>1.8440000000000001</v>
      </c>
      <c r="Z118">
        <v>12.772</v>
      </c>
      <c r="AA118">
        <v>174.94911999999999</v>
      </c>
      <c r="AB118">
        <v>1.9538549999999999</v>
      </c>
      <c r="AC118">
        <v>62.929122</v>
      </c>
      <c r="AD118" s="1">
        <v>735</v>
      </c>
      <c r="AE118">
        <v>2</v>
      </c>
      <c r="AF118">
        <v>87</v>
      </c>
      <c r="AG118">
        <v>70</v>
      </c>
      <c r="AH118">
        <v>16.696156999999999</v>
      </c>
      <c r="AI118">
        <v>222.5</v>
      </c>
      <c r="AJ118">
        <v>0</v>
      </c>
      <c r="AK118">
        <v>19</v>
      </c>
      <c r="AL118">
        <v>3456</v>
      </c>
      <c r="AM118" t="s">
        <v>1037</v>
      </c>
      <c r="AN118" t="s">
        <v>1459</v>
      </c>
      <c r="AO118">
        <v>2732.5529999999999</v>
      </c>
      <c r="AR118" t="s">
        <v>139</v>
      </c>
      <c r="AS118">
        <v>8</v>
      </c>
      <c r="AT118" t="s">
        <v>766</v>
      </c>
      <c r="AU118" t="s">
        <v>1036</v>
      </c>
      <c r="AV118" t="s">
        <v>49</v>
      </c>
      <c r="AW118">
        <v>2</v>
      </c>
      <c r="BB118">
        <v>0.83661586460806392</v>
      </c>
      <c r="BC118" t="s">
        <v>70</v>
      </c>
      <c r="BF118" t="s">
        <v>139</v>
      </c>
      <c r="BG118" t="s">
        <v>258</v>
      </c>
      <c r="BH118" t="s">
        <v>1036</v>
      </c>
      <c r="BI118">
        <v>9924</v>
      </c>
      <c r="BJ118">
        <v>2</v>
      </c>
      <c r="BK118" t="s">
        <v>766</v>
      </c>
      <c r="BL118" t="s">
        <v>757</v>
      </c>
      <c r="BM118">
        <v>0.83392097438306567</v>
      </c>
      <c r="BN118" t="s">
        <v>70</v>
      </c>
      <c r="BO118" t="s">
        <v>679</v>
      </c>
      <c r="BP118">
        <v>2891.0709999999999</v>
      </c>
    </row>
    <row r="119" spans="1:68" ht="16.5">
      <c r="A119" s="297" t="str">
        <f t="shared" si="72"/>
        <v>송도버스</v>
      </c>
      <c r="B119" s="110" t="str">
        <f t="shared" si="73"/>
        <v>조의호</v>
      </c>
      <c r="C119" s="111" t="str">
        <f t="shared" si="74"/>
        <v>F</v>
      </c>
      <c r="D119" s="112">
        <f t="shared" si="75"/>
        <v>0.76181818181818173</v>
      </c>
      <c r="E119" s="113">
        <f t="shared" si="76"/>
        <v>5251</v>
      </c>
      <c r="F119" s="114" t="str">
        <f t="shared" si="77"/>
        <v>8</v>
      </c>
      <c r="G119" s="115" t="str">
        <f t="shared" si="78"/>
        <v>70바2238</v>
      </c>
      <c r="H119" s="116">
        <f t="shared" si="79"/>
        <v>1</v>
      </c>
      <c r="I119" s="117">
        <f t="shared" si="80"/>
        <v>2258.1889999999999</v>
      </c>
      <c r="J119" s="118">
        <f t="shared" si="81"/>
        <v>1.6268903912700049E-2</v>
      </c>
      <c r="K119" s="118">
        <f t="shared" si="82"/>
        <v>0.36050178414639805</v>
      </c>
      <c r="L119" s="118">
        <f t="shared" si="83"/>
        <v>0.26791380172341644</v>
      </c>
      <c r="M119" s="119">
        <f t="shared" si="84"/>
        <v>14.867000000000001</v>
      </c>
      <c r="N119" s="120">
        <f t="shared" si="85"/>
        <v>0</v>
      </c>
      <c r="O119" s="120">
        <f t="shared" si="86"/>
        <v>4.2511942091649546</v>
      </c>
      <c r="P119" s="233">
        <f t="shared" si="87"/>
        <v>28</v>
      </c>
      <c r="Q119" s="234">
        <f t="shared" si="88"/>
        <v>0</v>
      </c>
      <c r="R119" s="234">
        <f t="shared" si="89"/>
        <v>96</v>
      </c>
      <c r="T119">
        <v>521</v>
      </c>
      <c r="U119">
        <v>5251</v>
      </c>
      <c r="V119" t="s">
        <v>1038</v>
      </c>
      <c r="W119">
        <v>2258.1889999999999</v>
      </c>
      <c r="X119">
        <v>1311.9880000000001</v>
      </c>
      <c r="Y119">
        <v>1.7210000000000001</v>
      </c>
      <c r="Z119">
        <v>14.867000000000001</v>
      </c>
      <c r="AA119">
        <v>138.64080899999999</v>
      </c>
      <c r="AB119">
        <v>2.2555339999999999</v>
      </c>
      <c r="AC119">
        <v>49.980258999999997</v>
      </c>
      <c r="AD119" s="1">
        <v>605</v>
      </c>
      <c r="AE119">
        <v>0</v>
      </c>
      <c r="AF119">
        <v>96</v>
      </c>
      <c r="AG119">
        <v>73</v>
      </c>
      <c r="AH119">
        <v>16.288053999999999</v>
      </c>
      <c r="AI119">
        <v>70.2</v>
      </c>
      <c r="AJ119">
        <v>0</v>
      </c>
      <c r="AK119">
        <v>28</v>
      </c>
      <c r="AL119">
        <v>7779</v>
      </c>
      <c r="AM119" t="s">
        <v>1039</v>
      </c>
      <c r="AN119" t="s">
        <v>1460</v>
      </c>
      <c r="AO119">
        <v>2258.1889999999999</v>
      </c>
      <c r="AR119" t="s">
        <v>139</v>
      </c>
      <c r="AS119">
        <v>8</v>
      </c>
      <c r="AT119" t="s">
        <v>761</v>
      </c>
      <c r="AU119" t="s">
        <v>1038</v>
      </c>
      <c r="AV119" t="s">
        <v>49</v>
      </c>
      <c r="AW119">
        <v>1</v>
      </c>
      <c r="BB119">
        <v>0.78227272727272723</v>
      </c>
      <c r="BC119" t="s">
        <v>73</v>
      </c>
      <c r="BF119" t="s">
        <v>139</v>
      </c>
      <c r="BG119" t="s">
        <v>258</v>
      </c>
      <c r="BH119" t="s">
        <v>1038</v>
      </c>
      <c r="BI119">
        <v>5251</v>
      </c>
      <c r="BJ119">
        <v>1</v>
      </c>
      <c r="BK119" t="s">
        <v>761</v>
      </c>
      <c r="BL119" t="s">
        <v>674</v>
      </c>
      <c r="BM119">
        <v>0.76181818181818173</v>
      </c>
      <c r="BN119" t="s">
        <v>73</v>
      </c>
      <c r="BO119" t="s">
        <v>716</v>
      </c>
      <c r="BP119">
        <v>2258.1889999999999</v>
      </c>
    </row>
    <row r="120" spans="1:68" ht="16.5">
      <c r="A120" s="297" t="str">
        <f t="shared" si="72"/>
        <v>송도버스</v>
      </c>
      <c r="B120" s="110" t="str">
        <f t="shared" si="73"/>
        <v>조정근</v>
      </c>
      <c r="C120" s="111" t="str">
        <f t="shared" si="74"/>
        <v>D</v>
      </c>
      <c r="D120" s="112">
        <f t="shared" si="75"/>
        <v>0.84551702214717916</v>
      </c>
      <c r="E120" s="113">
        <f t="shared" si="76"/>
        <v>411</v>
      </c>
      <c r="F120" s="114" t="str">
        <f t="shared" si="77"/>
        <v>8</v>
      </c>
      <c r="G120" s="115" t="str">
        <f t="shared" si="78"/>
        <v>70바2222</v>
      </c>
      <c r="H120" s="116">
        <f t="shared" si="79"/>
        <v>15</v>
      </c>
      <c r="I120" s="117">
        <f t="shared" si="80"/>
        <v>2589.9539999999997</v>
      </c>
      <c r="J120" s="118">
        <f t="shared" si="81"/>
        <v>2.8906211782308969E-2</v>
      </c>
      <c r="K120" s="118">
        <f t="shared" si="82"/>
        <v>0.35953017800121395</v>
      </c>
      <c r="L120" s="118">
        <f t="shared" si="83"/>
        <v>0.27297782122771297</v>
      </c>
      <c r="M120" s="119">
        <f t="shared" si="84"/>
        <v>14.019</v>
      </c>
      <c r="N120" s="120">
        <f t="shared" si="85"/>
        <v>0.19305362180177715</v>
      </c>
      <c r="O120" s="120">
        <f t="shared" si="86"/>
        <v>54.71139641862365</v>
      </c>
      <c r="P120" s="233">
        <f t="shared" si="87"/>
        <v>13</v>
      </c>
      <c r="Q120" s="234">
        <f t="shared" si="88"/>
        <v>5</v>
      </c>
      <c r="R120" s="234">
        <f t="shared" si="89"/>
        <v>1417</v>
      </c>
      <c r="T120">
        <v>521</v>
      </c>
      <c r="U120">
        <v>411</v>
      </c>
      <c r="V120" t="s">
        <v>1040</v>
      </c>
      <c r="W120">
        <v>2589.9540000000002</v>
      </c>
      <c r="X120">
        <v>1347.903</v>
      </c>
      <c r="Y120">
        <v>1.921</v>
      </c>
      <c r="Z120">
        <v>14.019</v>
      </c>
      <c r="AA120">
        <v>152.10969299999999</v>
      </c>
      <c r="AB120">
        <v>4.3969149999999999</v>
      </c>
      <c r="AC120">
        <v>54.688025000000003</v>
      </c>
      <c r="AD120" s="1">
        <v>707</v>
      </c>
      <c r="AE120">
        <v>5</v>
      </c>
      <c r="AF120">
        <v>1417</v>
      </c>
      <c r="AG120">
        <v>85</v>
      </c>
      <c r="AH120">
        <v>17.026883000000002</v>
      </c>
      <c r="AI120">
        <v>1042.5</v>
      </c>
      <c r="AJ120">
        <v>2</v>
      </c>
      <c r="AK120">
        <v>13</v>
      </c>
      <c r="AL120">
        <v>3430</v>
      </c>
      <c r="AM120" t="s">
        <v>1041</v>
      </c>
      <c r="AN120" t="s">
        <v>1461</v>
      </c>
      <c r="AO120">
        <v>291.25700000000001</v>
      </c>
      <c r="AR120" t="s">
        <v>139</v>
      </c>
      <c r="AS120">
        <v>8</v>
      </c>
      <c r="AT120" t="s">
        <v>753</v>
      </c>
      <c r="AU120" t="s">
        <v>1040</v>
      </c>
      <c r="AV120" t="s">
        <v>49</v>
      </c>
      <c r="AW120">
        <v>15</v>
      </c>
      <c r="BB120">
        <v>0.84551702214717916</v>
      </c>
      <c r="BC120" t="s">
        <v>70</v>
      </c>
      <c r="BF120" t="s">
        <v>139</v>
      </c>
      <c r="BG120" t="s">
        <v>258</v>
      </c>
      <c r="BH120" t="s">
        <v>1040</v>
      </c>
      <c r="BI120">
        <v>411</v>
      </c>
      <c r="BJ120">
        <v>15</v>
      </c>
      <c r="BK120" t="s">
        <v>753</v>
      </c>
      <c r="BL120" t="s">
        <v>776</v>
      </c>
      <c r="BM120">
        <v>0.84551702214717916</v>
      </c>
      <c r="BN120" t="s">
        <v>70</v>
      </c>
      <c r="BO120" t="s">
        <v>679</v>
      </c>
      <c r="BP120">
        <v>2589.9539999999997</v>
      </c>
    </row>
    <row r="121" spans="1:68" ht="16.5">
      <c r="A121" s="297" t="str">
        <f t="shared" si="72"/>
        <v>송도버스</v>
      </c>
      <c r="B121" s="110" t="str">
        <f t="shared" si="73"/>
        <v>조태진</v>
      </c>
      <c r="C121" s="111" t="str">
        <f t="shared" si="74"/>
        <v>F</v>
      </c>
      <c r="D121" s="112">
        <f t="shared" si="75"/>
        <v>0.74588432896267221</v>
      </c>
      <c r="E121" s="113">
        <f t="shared" si="76"/>
        <v>1213</v>
      </c>
      <c r="F121" s="114" t="str">
        <f t="shared" si="77"/>
        <v>8</v>
      </c>
      <c r="G121" s="115" t="str">
        <f t="shared" si="78"/>
        <v>70바2264</v>
      </c>
      <c r="H121" s="116">
        <f t="shared" si="79"/>
        <v>9</v>
      </c>
      <c r="I121" s="117">
        <f t="shared" si="80"/>
        <v>1683.8680000000002</v>
      </c>
      <c r="J121" s="118">
        <f t="shared" si="81"/>
        <v>2.5538394967147725E-2</v>
      </c>
      <c r="K121" s="118">
        <f t="shared" si="82"/>
        <v>0.39675732666389785</v>
      </c>
      <c r="L121" s="118">
        <f t="shared" si="83"/>
        <v>0.23339121593854148</v>
      </c>
      <c r="M121" s="119">
        <f t="shared" si="84"/>
        <v>14.938000000000001</v>
      </c>
      <c r="N121" s="120">
        <f t="shared" si="85"/>
        <v>0.14308819622542879</v>
      </c>
      <c r="O121" s="120">
        <f t="shared" si="86"/>
        <v>35.390480533089388</v>
      </c>
      <c r="P121" s="233">
        <f t="shared" si="87"/>
        <v>32</v>
      </c>
      <c r="Q121" s="234">
        <f t="shared" si="88"/>
        <v>3</v>
      </c>
      <c r="R121" s="234">
        <f t="shared" si="89"/>
        <v>742</v>
      </c>
      <c r="T121">
        <v>521</v>
      </c>
      <c r="U121">
        <v>1213</v>
      </c>
      <c r="V121" t="s">
        <v>1042</v>
      </c>
      <c r="W121">
        <v>2096.6089999999999</v>
      </c>
      <c r="X121">
        <v>1155.8820000000001</v>
      </c>
      <c r="Y121">
        <v>1.8140000000000001</v>
      </c>
      <c r="Z121">
        <v>14.938000000000001</v>
      </c>
      <c r="AA121">
        <v>126.203585</v>
      </c>
      <c r="AB121">
        <v>3.2230370000000002</v>
      </c>
      <c r="AC121">
        <v>50.072197000000003</v>
      </c>
      <c r="AD121" s="1">
        <v>393</v>
      </c>
      <c r="AE121">
        <v>3</v>
      </c>
      <c r="AF121">
        <v>742</v>
      </c>
      <c r="AG121">
        <v>71</v>
      </c>
      <c r="AH121">
        <v>16.612911</v>
      </c>
      <c r="AI121">
        <v>574.70000000000005</v>
      </c>
      <c r="AJ121">
        <v>0</v>
      </c>
      <c r="AK121">
        <v>32</v>
      </c>
      <c r="AL121">
        <v>6983</v>
      </c>
      <c r="AM121" t="s">
        <v>1043</v>
      </c>
      <c r="AN121" t="s">
        <v>1462</v>
      </c>
      <c r="AO121">
        <v>268.96199999999999</v>
      </c>
      <c r="AR121" t="s">
        <v>139</v>
      </c>
      <c r="AS121">
        <v>8</v>
      </c>
      <c r="AT121" t="s">
        <v>779</v>
      </c>
      <c r="AU121" t="s">
        <v>1042</v>
      </c>
      <c r="AV121" t="s">
        <v>49</v>
      </c>
      <c r="AW121">
        <v>9</v>
      </c>
      <c r="BB121">
        <v>0.79382575415589962</v>
      </c>
      <c r="BC121" t="s">
        <v>73</v>
      </c>
      <c r="BF121" t="s">
        <v>139</v>
      </c>
      <c r="BG121" t="s">
        <v>258</v>
      </c>
      <c r="BH121" t="s">
        <v>1042</v>
      </c>
      <c r="BI121">
        <v>1213</v>
      </c>
      <c r="BJ121">
        <v>9</v>
      </c>
      <c r="BK121" t="s">
        <v>779</v>
      </c>
      <c r="BL121" t="s">
        <v>794</v>
      </c>
      <c r="BM121">
        <v>0.74588432896267221</v>
      </c>
      <c r="BN121" t="s">
        <v>73</v>
      </c>
      <c r="BO121" t="s">
        <v>716</v>
      </c>
      <c r="BP121">
        <v>1683.8680000000002</v>
      </c>
    </row>
    <row r="122" spans="1:68" ht="16.5">
      <c r="A122" s="297" t="str">
        <f t="shared" si="72"/>
        <v>송도버스</v>
      </c>
      <c r="B122" s="110" t="str">
        <f t="shared" si="73"/>
        <v>좌경자</v>
      </c>
      <c r="C122" s="111" t="str">
        <f t="shared" si="74"/>
        <v>F</v>
      </c>
      <c r="D122" s="112">
        <f t="shared" si="75"/>
        <v>0.77720918403442896</v>
      </c>
      <c r="E122" s="113">
        <f t="shared" si="76"/>
        <v>5603</v>
      </c>
      <c r="F122" s="114" t="str">
        <f t="shared" si="77"/>
        <v>8</v>
      </c>
      <c r="G122" s="115" t="str">
        <f t="shared" si="78"/>
        <v>70바2217</v>
      </c>
      <c r="H122" s="116">
        <f t="shared" si="79"/>
        <v>4</v>
      </c>
      <c r="I122" s="117">
        <f t="shared" si="80"/>
        <v>2069.018</v>
      </c>
      <c r="J122" s="118">
        <f t="shared" si="81"/>
        <v>1.7632043262597045E-2</v>
      </c>
      <c r="K122" s="118">
        <f t="shared" si="82"/>
        <v>0.36292241879859133</v>
      </c>
      <c r="L122" s="118">
        <f t="shared" si="83"/>
        <v>0.15079617480369914</v>
      </c>
      <c r="M122" s="119">
        <f t="shared" si="84"/>
        <v>13.019</v>
      </c>
      <c r="N122" s="120">
        <f t="shared" si="85"/>
        <v>9.066022858163432E-2</v>
      </c>
      <c r="O122" s="120">
        <f t="shared" si="86"/>
        <v>7.0714978293674768</v>
      </c>
      <c r="P122" s="233">
        <f t="shared" si="87"/>
        <v>23</v>
      </c>
      <c r="Q122" s="234">
        <f t="shared" si="88"/>
        <v>2</v>
      </c>
      <c r="R122" s="234">
        <f t="shared" si="89"/>
        <v>156</v>
      </c>
      <c r="T122">
        <v>521</v>
      </c>
      <c r="U122">
        <v>5603</v>
      </c>
      <c r="V122" t="s">
        <v>1044</v>
      </c>
      <c r="W122">
        <v>2206.0390000000002</v>
      </c>
      <c r="X122">
        <v>1248.194</v>
      </c>
      <c r="Y122">
        <v>1.7669999999999999</v>
      </c>
      <c r="Z122">
        <v>13.019</v>
      </c>
      <c r="AA122">
        <v>137.406083</v>
      </c>
      <c r="AB122">
        <v>2.4227500000000002</v>
      </c>
      <c r="AC122">
        <v>49.867747999999999</v>
      </c>
      <c r="AD122" s="1">
        <v>312</v>
      </c>
      <c r="AE122">
        <v>2</v>
      </c>
      <c r="AF122">
        <v>156</v>
      </c>
      <c r="AG122">
        <v>84</v>
      </c>
      <c r="AH122">
        <v>16.054886</v>
      </c>
      <c r="AI122">
        <v>422.2</v>
      </c>
      <c r="AJ122">
        <v>7.9</v>
      </c>
      <c r="AK122">
        <v>23</v>
      </c>
      <c r="AL122">
        <v>9217</v>
      </c>
      <c r="AM122" t="s">
        <v>1045</v>
      </c>
      <c r="AN122" t="s">
        <v>1463</v>
      </c>
      <c r="AO122">
        <v>1655.578</v>
      </c>
      <c r="AR122" t="s">
        <v>139</v>
      </c>
      <c r="AS122">
        <v>8</v>
      </c>
      <c r="AT122" t="s">
        <v>750</v>
      </c>
      <c r="AU122" t="s">
        <v>1044</v>
      </c>
      <c r="AV122" t="s">
        <v>49</v>
      </c>
      <c r="AW122">
        <v>4</v>
      </c>
      <c r="BB122">
        <v>0.79857888136327204</v>
      </c>
      <c r="BC122" t="s">
        <v>73</v>
      </c>
      <c r="BF122" t="s">
        <v>139</v>
      </c>
      <c r="BG122" t="s">
        <v>258</v>
      </c>
      <c r="BH122" t="s">
        <v>1044</v>
      </c>
      <c r="BI122">
        <v>5603</v>
      </c>
      <c r="BJ122">
        <v>4</v>
      </c>
      <c r="BK122" t="s">
        <v>750</v>
      </c>
      <c r="BL122" t="s">
        <v>781</v>
      </c>
      <c r="BM122">
        <v>0.77720918403442896</v>
      </c>
      <c r="BN122" t="s">
        <v>73</v>
      </c>
      <c r="BO122" t="s">
        <v>716</v>
      </c>
      <c r="BP122">
        <v>2069.018</v>
      </c>
    </row>
    <row r="123" spans="1:68" ht="16.5">
      <c r="A123" s="297" t="str">
        <f t="shared" si="72"/>
        <v>송도버스</v>
      </c>
      <c r="B123" s="110" t="str">
        <f t="shared" si="73"/>
        <v>주병화</v>
      </c>
      <c r="C123" s="111" t="str">
        <f t="shared" si="74"/>
        <v>S</v>
      </c>
      <c r="D123" s="112">
        <f t="shared" si="75"/>
        <v>1.0827203491517867</v>
      </c>
      <c r="E123" s="113">
        <f t="shared" si="76"/>
        <v>5364</v>
      </c>
      <c r="F123" s="114" t="str">
        <f t="shared" si="77"/>
        <v>16-1</v>
      </c>
      <c r="G123" s="115" t="str">
        <f t="shared" si="78"/>
        <v>70바2249</v>
      </c>
      <c r="H123" s="116">
        <f t="shared" si="79"/>
        <v>2</v>
      </c>
      <c r="I123" s="117">
        <f t="shared" si="80"/>
        <v>2631.6410000000001</v>
      </c>
      <c r="J123" s="118">
        <f t="shared" si="81"/>
        <v>1.3122542132711877E-2</v>
      </c>
      <c r="K123" s="118">
        <f t="shared" si="82"/>
        <v>0.28794311910067072</v>
      </c>
      <c r="L123" s="118">
        <f t="shared" si="83"/>
        <v>0.13907672057092893</v>
      </c>
      <c r="M123" s="119">
        <f t="shared" si="84"/>
        <v>7.7850000000000001</v>
      </c>
      <c r="N123" s="120">
        <f t="shared" si="85"/>
        <v>0</v>
      </c>
      <c r="O123" s="120">
        <f t="shared" si="86"/>
        <v>9.8797670350933124</v>
      </c>
      <c r="P123" s="233">
        <f t="shared" si="87"/>
        <v>6</v>
      </c>
      <c r="Q123" s="234">
        <f t="shared" si="88"/>
        <v>0</v>
      </c>
      <c r="R123" s="234">
        <f t="shared" si="89"/>
        <v>260</v>
      </c>
      <c r="T123">
        <v>521</v>
      </c>
      <c r="U123">
        <v>5364</v>
      </c>
      <c r="V123" t="s">
        <v>1046</v>
      </c>
      <c r="W123">
        <v>2631.6410000000001</v>
      </c>
      <c r="X123">
        <v>933.75400000000002</v>
      </c>
      <c r="Y123">
        <v>2.8180000000000001</v>
      </c>
      <c r="Z123">
        <v>7.7850000000000001</v>
      </c>
      <c r="AA123">
        <v>130.37191899999999</v>
      </c>
      <c r="AB123">
        <v>1.7108110000000001</v>
      </c>
      <c r="AC123">
        <v>37.539696999999997</v>
      </c>
      <c r="AD123" s="1">
        <v>366</v>
      </c>
      <c r="AE123">
        <v>0</v>
      </c>
      <c r="AF123">
        <v>260</v>
      </c>
      <c r="AG123">
        <v>92</v>
      </c>
      <c r="AH123">
        <v>20.185642000000001</v>
      </c>
      <c r="AI123">
        <v>1404.3</v>
      </c>
      <c r="AJ123">
        <v>25.6</v>
      </c>
      <c r="AK123">
        <v>6</v>
      </c>
      <c r="AL123">
        <v>544</v>
      </c>
      <c r="AM123" t="s">
        <v>1047</v>
      </c>
      <c r="AN123" t="s">
        <v>1464</v>
      </c>
      <c r="AO123">
        <v>2505.8910000000001</v>
      </c>
      <c r="AR123" t="s">
        <v>139</v>
      </c>
      <c r="AS123">
        <v>45307</v>
      </c>
      <c r="AT123" t="s">
        <v>732</v>
      </c>
      <c r="AU123" t="s">
        <v>1046</v>
      </c>
      <c r="AV123" t="s">
        <v>49</v>
      </c>
      <c r="AW123">
        <v>2</v>
      </c>
      <c r="BB123">
        <v>1.0822028372066712</v>
      </c>
      <c r="BC123" t="s">
        <v>74</v>
      </c>
      <c r="BF123" t="s">
        <v>139</v>
      </c>
      <c r="BG123" t="s">
        <v>257</v>
      </c>
      <c r="BH123" t="s">
        <v>1046</v>
      </c>
      <c r="BI123">
        <v>5364</v>
      </c>
      <c r="BJ123">
        <v>2</v>
      </c>
      <c r="BK123" t="s">
        <v>732</v>
      </c>
      <c r="BL123" t="s">
        <v>742</v>
      </c>
      <c r="BM123">
        <v>1.0827203491517867</v>
      </c>
      <c r="BN123" t="s">
        <v>74</v>
      </c>
      <c r="BO123" t="s">
        <v>676</v>
      </c>
      <c r="BP123">
        <v>2631.6410000000001</v>
      </c>
    </row>
    <row r="124" spans="1:68" ht="16.5">
      <c r="A124" s="297" t="str">
        <f t="shared" si="72"/>
        <v>송도버스</v>
      </c>
      <c r="B124" s="110" t="str">
        <f t="shared" si="73"/>
        <v>주일</v>
      </c>
      <c r="C124" s="111" t="str">
        <f t="shared" si="74"/>
        <v>F</v>
      </c>
      <c r="D124" s="112">
        <f t="shared" si="75"/>
        <v>0.77269064694891532</v>
      </c>
      <c r="E124" s="113">
        <f t="shared" si="76"/>
        <v>7447</v>
      </c>
      <c r="F124" s="114" t="str">
        <f t="shared" si="77"/>
        <v>16-1</v>
      </c>
      <c r="G124" s="115" t="str">
        <f t="shared" si="78"/>
        <v>70바2249</v>
      </c>
      <c r="H124" s="116">
        <f t="shared" si="79"/>
        <v>12</v>
      </c>
      <c r="I124" s="117">
        <f t="shared" si="80"/>
        <v>2031.5590000000002</v>
      </c>
      <c r="J124" s="118">
        <f t="shared" si="81"/>
        <v>2.4790196064060414E-2</v>
      </c>
      <c r="K124" s="118">
        <f t="shared" si="82"/>
        <v>0.37631165632824154</v>
      </c>
      <c r="L124" s="118">
        <f t="shared" si="83"/>
        <v>0.26826688272405574</v>
      </c>
      <c r="M124" s="119">
        <f t="shared" si="84"/>
        <v>15.175000000000001</v>
      </c>
      <c r="N124" s="120">
        <f t="shared" si="85"/>
        <v>4.2935610752622616E-2</v>
      </c>
      <c r="O124" s="120">
        <f t="shared" si="86"/>
        <v>28.165760653720437</v>
      </c>
      <c r="P124" s="233">
        <f t="shared" si="87"/>
        <v>19</v>
      </c>
      <c r="Q124" s="234">
        <f t="shared" si="88"/>
        <v>1</v>
      </c>
      <c r="R124" s="234">
        <f t="shared" si="89"/>
        <v>656</v>
      </c>
      <c r="T124">
        <v>521</v>
      </c>
      <c r="U124">
        <v>7447</v>
      </c>
      <c r="V124" t="s">
        <v>1048</v>
      </c>
      <c r="W124">
        <v>2329.069</v>
      </c>
      <c r="X124">
        <v>1222.7080000000001</v>
      </c>
      <c r="Y124">
        <v>1.905</v>
      </c>
      <c r="Z124">
        <v>15.175000000000001</v>
      </c>
      <c r="AA124">
        <v>135.894972</v>
      </c>
      <c r="AB124">
        <v>3.3688630000000002</v>
      </c>
      <c r="AC124">
        <v>51.138862000000003</v>
      </c>
      <c r="AD124" s="1">
        <v>545</v>
      </c>
      <c r="AE124">
        <v>1</v>
      </c>
      <c r="AF124">
        <v>656</v>
      </c>
      <c r="AG124">
        <v>87</v>
      </c>
      <c r="AH124">
        <v>17.138742000000001</v>
      </c>
      <c r="AI124">
        <v>567.29999999999995</v>
      </c>
      <c r="AJ124">
        <v>8.6</v>
      </c>
      <c r="AK124">
        <v>19</v>
      </c>
      <c r="AL124">
        <v>5231</v>
      </c>
      <c r="AM124" t="s">
        <v>1049</v>
      </c>
      <c r="AN124" t="s">
        <v>1465</v>
      </c>
      <c r="AO124">
        <v>333.024</v>
      </c>
      <c r="AR124" t="s">
        <v>139</v>
      </c>
      <c r="AS124">
        <v>45307</v>
      </c>
      <c r="AT124" t="s">
        <v>732</v>
      </c>
      <c r="AU124" t="s">
        <v>1048</v>
      </c>
      <c r="AV124" t="s">
        <v>49</v>
      </c>
      <c r="AW124">
        <v>12</v>
      </c>
      <c r="BB124">
        <v>0.81206305043149196</v>
      </c>
      <c r="BC124" t="s">
        <v>70</v>
      </c>
      <c r="BF124" t="s">
        <v>139</v>
      </c>
      <c r="BG124" t="s">
        <v>257</v>
      </c>
      <c r="BH124" t="s">
        <v>1048</v>
      </c>
      <c r="BI124">
        <v>7447</v>
      </c>
      <c r="BJ124">
        <v>12</v>
      </c>
      <c r="BK124" t="s">
        <v>732</v>
      </c>
      <c r="BL124" t="s">
        <v>794</v>
      </c>
      <c r="BM124">
        <v>0.77269064694891532</v>
      </c>
      <c r="BN124" t="s">
        <v>73</v>
      </c>
      <c r="BO124" t="s">
        <v>679</v>
      </c>
      <c r="BP124">
        <v>2031.5590000000002</v>
      </c>
    </row>
    <row r="125" spans="1:68" ht="16.5">
      <c r="A125" s="297" t="str">
        <f t="shared" si="72"/>
        <v>송도버스</v>
      </c>
      <c r="B125" s="110" t="str">
        <f t="shared" si="73"/>
        <v>주형선</v>
      </c>
      <c r="C125" s="111" t="str">
        <f t="shared" si="74"/>
        <v>F</v>
      </c>
      <c r="D125" s="112">
        <f t="shared" si="75"/>
        <v>0.77734734809052974</v>
      </c>
      <c r="E125" s="113">
        <f t="shared" si="76"/>
        <v>8287</v>
      </c>
      <c r="F125" s="114" t="str">
        <f t="shared" si="77"/>
        <v>8</v>
      </c>
      <c r="G125" s="115" t="str">
        <f t="shared" si="78"/>
        <v>70바2213</v>
      </c>
      <c r="H125" s="116">
        <f t="shared" si="79"/>
        <v>1</v>
      </c>
      <c r="I125" s="117">
        <f t="shared" si="80"/>
        <v>965.32399999999996</v>
      </c>
      <c r="J125" s="118">
        <f t="shared" si="81"/>
        <v>4.4213570425997765E-2</v>
      </c>
      <c r="K125" s="118">
        <f t="shared" si="82"/>
        <v>0.34961296121367003</v>
      </c>
      <c r="L125" s="118">
        <f t="shared" si="83"/>
        <v>0.2662318558328603</v>
      </c>
      <c r="M125" s="119">
        <f t="shared" si="84"/>
        <v>12.541</v>
      </c>
      <c r="N125" s="120">
        <f t="shared" si="85"/>
        <v>0</v>
      </c>
      <c r="O125" s="120">
        <f t="shared" si="86"/>
        <v>30.622642804470907</v>
      </c>
      <c r="P125" s="233">
        <f t="shared" si="87"/>
        <v>17</v>
      </c>
      <c r="Q125" s="234">
        <f t="shared" si="88"/>
        <v>0</v>
      </c>
      <c r="R125" s="234">
        <f t="shared" si="89"/>
        <v>348</v>
      </c>
      <c r="T125">
        <v>521</v>
      </c>
      <c r="U125">
        <v>8287</v>
      </c>
      <c r="V125" t="s">
        <v>1466</v>
      </c>
      <c r="W125">
        <v>1136.414</v>
      </c>
      <c r="X125">
        <v>609.53200000000004</v>
      </c>
      <c r="Y125">
        <v>1.8640000000000001</v>
      </c>
      <c r="Z125">
        <v>12.541</v>
      </c>
      <c r="AA125">
        <v>69.422758000000002</v>
      </c>
      <c r="AB125">
        <v>3.0694279999999998</v>
      </c>
      <c r="AC125">
        <v>24.271096</v>
      </c>
      <c r="AD125" s="1">
        <v>257</v>
      </c>
      <c r="AE125">
        <v>0</v>
      </c>
      <c r="AF125">
        <v>348</v>
      </c>
      <c r="AG125">
        <v>84</v>
      </c>
      <c r="AH125">
        <v>16.369472999999999</v>
      </c>
      <c r="AI125">
        <v>206.1</v>
      </c>
      <c r="AJ125">
        <v>8.1</v>
      </c>
      <c r="AK125">
        <v>17</v>
      </c>
      <c r="AL125">
        <v>5486</v>
      </c>
      <c r="AM125" t="s">
        <v>1467</v>
      </c>
      <c r="AN125" t="s">
        <v>1468</v>
      </c>
      <c r="AO125">
        <v>965.32399999999996</v>
      </c>
      <c r="AR125" t="s">
        <v>139</v>
      </c>
      <c r="AS125">
        <v>8</v>
      </c>
      <c r="AT125" t="s">
        <v>747</v>
      </c>
      <c r="AU125" t="s">
        <v>1466</v>
      </c>
      <c r="AV125" t="s">
        <v>49</v>
      </c>
      <c r="AW125">
        <v>1</v>
      </c>
      <c r="BB125">
        <v>0.80521739130434788</v>
      </c>
      <c r="BC125" t="s">
        <v>70</v>
      </c>
      <c r="BF125" t="s">
        <v>139</v>
      </c>
      <c r="BG125" t="s">
        <v>258</v>
      </c>
      <c r="BH125" t="s">
        <v>1466</v>
      </c>
      <c r="BI125">
        <v>8287</v>
      </c>
      <c r="BJ125">
        <v>1</v>
      </c>
      <c r="BK125" t="s">
        <v>747</v>
      </c>
      <c r="BL125" t="s">
        <v>674</v>
      </c>
      <c r="BM125">
        <v>0.77734734809052974</v>
      </c>
      <c r="BN125" t="s">
        <v>73</v>
      </c>
      <c r="BO125" t="s">
        <v>679</v>
      </c>
      <c r="BP125">
        <v>965.32399999999996</v>
      </c>
    </row>
    <row r="126" spans="1:68" ht="16.5">
      <c r="A126" s="297" t="str">
        <f t="shared" si="72"/>
        <v>송도버스</v>
      </c>
      <c r="B126" s="110" t="str">
        <f t="shared" si="73"/>
        <v>지종학</v>
      </c>
      <c r="C126" s="111" t="str">
        <f t="shared" si="74"/>
        <v>F</v>
      </c>
      <c r="D126" s="112">
        <f t="shared" si="75"/>
        <v>0.73510296951837306</v>
      </c>
      <c r="E126" s="113">
        <f t="shared" si="76"/>
        <v>5125</v>
      </c>
      <c r="F126" s="114" t="str">
        <f t="shared" si="77"/>
        <v>8</v>
      </c>
      <c r="G126" s="115" t="str">
        <f t="shared" si="78"/>
        <v>70바2240</v>
      </c>
      <c r="H126" s="116">
        <f t="shared" si="79"/>
        <v>2</v>
      </c>
      <c r="I126" s="117">
        <f t="shared" si="80"/>
        <v>1120.3620000000001</v>
      </c>
      <c r="J126" s="118">
        <f t="shared" si="81"/>
        <v>6.6749001136246593E-3</v>
      </c>
      <c r="K126" s="118">
        <f t="shared" si="82"/>
        <v>0.34232017408995025</v>
      </c>
      <c r="L126" s="118">
        <f t="shared" si="83"/>
        <v>0.26598545827152292</v>
      </c>
      <c r="M126" s="119">
        <f t="shared" si="84"/>
        <v>12.01</v>
      </c>
      <c r="N126" s="120">
        <f t="shared" si="85"/>
        <v>2.7639880830235017</v>
      </c>
      <c r="O126" s="120">
        <f t="shared" si="86"/>
        <v>17.840286717697147</v>
      </c>
      <c r="P126" s="233">
        <f t="shared" si="87"/>
        <v>14</v>
      </c>
      <c r="Q126" s="234">
        <f t="shared" si="88"/>
        <v>33</v>
      </c>
      <c r="R126" s="234">
        <f t="shared" si="89"/>
        <v>213</v>
      </c>
      <c r="T126">
        <v>521</v>
      </c>
      <c r="U126">
        <v>5125</v>
      </c>
      <c r="V126" t="s">
        <v>1050</v>
      </c>
      <c r="W126">
        <v>1193.9269999999999</v>
      </c>
      <c r="X126">
        <v>672.15</v>
      </c>
      <c r="Y126">
        <v>1.776</v>
      </c>
      <c r="Z126">
        <v>12.01</v>
      </c>
      <c r="AA126">
        <v>72.450822000000002</v>
      </c>
      <c r="AB126">
        <v>0.48360199999999998</v>
      </c>
      <c r="AC126">
        <v>24.801378</v>
      </c>
      <c r="AD126" s="1">
        <v>298</v>
      </c>
      <c r="AE126">
        <v>33</v>
      </c>
      <c r="AF126">
        <v>213</v>
      </c>
      <c r="AG126">
        <v>88</v>
      </c>
      <c r="AH126">
        <v>16.479136</v>
      </c>
      <c r="AI126">
        <v>236.3</v>
      </c>
      <c r="AJ126">
        <v>25.8</v>
      </c>
      <c r="AK126">
        <v>14</v>
      </c>
      <c r="AL126">
        <v>5492</v>
      </c>
      <c r="AM126" t="s">
        <v>1051</v>
      </c>
      <c r="AN126" t="s">
        <v>1469</v>
      </c>
      <c r="AO126">
        <v>990.48500000000001</v>
      </c>
      <c r="AR126" t="s">
        <v>139</v>
      </c>
      <c r="AS126">
        <v>8</v>
      </c>
      <c r="AT126" t="s">
        <v>764</v>
      </c>
      <c r="AU126" t="s">
        <v>1050</v>
      </c>
      <c r="AV126" t="s">
        <v>49</v>
      </c>
      <c r="AW126">
        <v>2</v>
      </c>
      <c r="BB126">
        <v>0.79424330100590779</v>
      </c>
      <c r="BC126" t="s">
        <v>73</v>
      </c>
      <c r="BF126" t="s">
        <v>139</v>
      </c>
      <c r="BG126" t="s">
        <v>258</v>
      </c>
      <c r="BH126" t="s">
        <v>1050</v>
      </c>
      <c r="BI126">
        <v>5125</v>
      </c>
      <c r="BJ126">
        <v>2</v>
      </c>
      <c r="BK126" t="s">
        <v>764</v>
      </c>
      <c r="BL126" t="s">
        <v>779</v>
      </c>
      <c r="BM126">
        <v>0.73510296951837306</v>
      </c>
      <c r="BN126" t="s">
        <v>73</v>
      </c>
      <c r="BO126" t="s">
        <v>716</v>
      </c>
      <c r="BP126">
        <v>1120.3620000000001</v>
      </c>
    </row>
    <row r="127" spans="1:68" ht="16.5">
      <c r="A127" s="297" t="str">
        <f t="shared" si="72"/>
        <v>송도버스</v>
      </c>
      <c r="B127" s="110" t="str">
        <f t="shared" si="73"/>
        <v>차명진</v>
      </c>
      <c r="C127" s="111" t="str">
        <f t="shared" si="74"/>
        <v>F</v>
      </c>
      <c r="D127" s="112">
        <f t="shared" si="75"/>
        <v>0.76829792991170742</v>
      </c>
      <c r="E127" s="113">
        <f t="shared" si="76"/>
        <v>1462</v>
      </c>
      <c r="F127" s="114" t="str">
        <f t="shared" si="77"/>
        <v>8</v>
      </c>
      <c r="G127" s="115" t="str">
        <f t="shared" si="78"/>
        <v>70바2221</v>
      </c>
      <c r="H127" s="116">
        <f t="shared" si="79"/>
        <v>2</v>
      </c>
      <c r="I127" s="117">
        <f t="shared" si="80"/>
        <v>2250.8240000000001</v>
      </c>
      <c r="J127" s="118">
        <f t="shared" si="81"/>
        <v>2.9515697756337507E-2</v>
      </c>
      <c r="K127" s="118">
        <f t="shared" si="82"/>
        <v>0.37751771689408747</v>
      </c>
      <c r="L127" s="118">
        <f t="shared" si="83"/>
        <v>0.23102650407139785</v>
      </c>
      <c r="M127" s="119">
        <f t="shared" si="84"/>
        <v>19.190999999999999</v>
      </c>
      <c r="N127" s="120">
        <f t="shared" si="85"/>
        <v>8.88563477197684E-2</v>
      </c>
      <c r="O127" s="120">
        <f t="shared" si="86"/>
        <v>26.96790153294971</v>
      </c>
      <c r="P127" s="233">
        <f t="shared" si="87"/>
        <v>30</v>
      </c>
      <c r="Q127" s="234">
        <f t="shared" si="88"/>
        <v>2</v>
      </c>
      <c r="R127" s="234">
        <f t="shared" si="89"/>
        <v>607</v>
      </c>
      <c r="T127">
        <v>521</v>
      </c>
      <c r="U127">
        <v>1462</v>
      </c>
      <c r="V127" t="s">
        <v>1052</v>
      </c>
      <c r="W127">
        <v>2250.8240000000001</v>
      </c>
      <c r="X127">
        <v>1285.9390000000001</v>
      </c>
      <c r="Y127">
        <v>1.75</v>
      </c>
      <c r="Z127">
        <v>19.190999999999999</v>
      </c>
      <c r="AA127">
        <v>137.54386</v>
      </c>
      <c r="AB127">
        <v>4.0597029999999998</v>
      </c>
      <c r="AC127">
        <v>51.925243999999999</v>
      </c>
      <c r="AD127" s="1">
        <v>520</v>
      </c>
      <c r="AE127">
        <v>2</v>
      </c>
      <c r="AF127">
        <v>607</v>
      </c>
      <c r="AG127">
        <v>84</v>
      </c>
      <c r="AH127">
        <v>16.364408999999998</v>
      </c>
      <c r="AI127">
        <v>529.1</v>
      </c>
      <c r="AJ127">
        <v>18.8</v>
      </c>
      <c r="AK127">
        <v>30</v>
      </c>
      <c r="AL127">
        <v>10550</v>
      </c>
      <c r="AM127" t="s">
        <v>1053</v>
      </c>
      <c r="AN127" t="s">
        <v>1470</v>
      </c>
      <c r="AO127">
        <v>2099.9929999999999</v>
      </c>
      <c r="AR127" t="s">
        <v>139</v>
      </c>
      <c r="AS127">
        <v>8</v>
      </c>
      <c r="AT127" t="s">
        <v>751</v>
      </c>
      <c r="AU127" t="s">
        <v>1052</v>
      </c>
      <c r="AV127" t="s">
        <v>49</v>
      </c>
      <c r="AW127">
        <v>2</v>
      </c>
      <c r="BB127">
        <v>0.79553417043552188</v>
      </c>
      <c r="BC127" t="s">
        <v>73</v>
      </c>
      <c r="BF127" t="s">
        <v>139</v>
      </c>
      <c r="BG127" t="s">
        <v>258</v>
      </c>
      <c r="BH127" t="s">
        <v>1052</v>
      </c>
      <c r="BI127">
        <v>1462</v>
      </c>
      <c r="BJ127">
        <v>2</v>
      </c>
      <c r="BK127" t="s">
        <v>751</v>
      </c>
      <c r="BL127" t="s">
        <v>808</v>
      </c>
      <c r="BM127">
        <v>0.76829792991170742</v>
      </c>
      <c r="BN127" t="s">
        <v>73</v>
      </c>
      <c r="BO127" t="s">
        <v>716</v>
      </c>
      <c r="BP127">
        <v>2250.8240000000001</v>
      </c>
    </row>
    <row r="128" spans="1:68" ht="16.5">
      <c r="A128" s="297" t="str">
        <f t="shared" si="72"/>
        <v>송도버스</v>
      </c>
      <c r="B128" s="110" t="str">
        <f t="shared" si="73"/>
        <v>차진만</v>
      </c>
      <c r="C128" s="111" t="str">
        <f t="shared" si="74"/>
        <v>D</v>
      </c>
      <c r="D128" s="112">
        <f t="shared" si="75"/>
        <v>0.80115384615384622</v>
      </c>
      <c r="E128" s="113">
        <f t="shared" si="76"/>
        <v>6716</v>
      </c>
      <c r="F128" s="114" t="str">
        <f t="shared" si="77"/>
        <v>16-1</v>
      </c>
      <c r="G128" s="115" t="str">
        <f t="shared" si="78"/>
        <v>70바2248</v>
      </c>
      <c r="H128" s="116">
        <f t="shared" si="79"/>
        <v>1</v>
      </c>
      <c r="I128" s="117">
        <f t="shared" si="80"/>
        <v>3285.837</v>
      </c>
      <c r="J128" s="118">
        <f t="shared" si="81"/>
        <v>2.0148563700296444E-2</v>
      </c>
      <c r="K128" s="118">
        <f t="shared" si="82"/>
        <v>0.31083349842318941</v>
      </c>
      <c r="L128" s="118">
        <f t="shared" si="83"/>
        <v>0.29398902014920397</v>
      </c>
      <c r="M128" s="119">
        <f t="shared" si="84"/>
        <v>10.856</v>
      </c>
      <c r="N128" s="120">
        <f t="shared" si="85"/>
        <v>5.9263227700580838E-2</v>
      </c>
      <c r="O128" s="120">
        <f t="shared" si="86"/>
        <v>6.9930608686685396</v>
      </c>
      <c r="P128" s="233">
        <f t="shared" si="87"/>
        <v>4</v>
      </c>
      <c r="Q128" s="234">
        <f t="shared" si="88"/>
        <v>2</v>
      </c>
      <c r="R128" s="234">
        <f t="shared" si="89"/>
        <v>236</v>
      </c>
      <c r="T128">
        <v>521</v>
      </c>
      <c r="U128">
        <v>6716</v>
      </c>
      <c r="V128" t="s">
        <v>1054</v>
      </c>
      <c r="W128">
        <v>3374.7739999999999</v>
      </c>
      <c r="X128">
        <v>1613.902</v>
      </c>
      <c r="Y128">
        <v>2.0910000000000002</v>
      </c>
      <c r="Z128">
        <v>10.856</v>
      </c>
      <c r="AA128">
        <v>178.21607800000001</v>
      </c>
      <c r="AB128">
        <v>3.5907979999999999</v>
      </c>
      <c r="AC128">
        <v>55.395527000000001</v>
      </c>
      <c r="AD128" s="1">
        <v>966</v>
      </c>
      <c r="AE128">
        <v>2</v>
      </c>
      <c r="AF128">
        <v>236</v>
      </c>
      <c r="AG128">
        <v>87</v>
      </c>
      <c r="AH128">
        <v>18.936416999999999</v>
      </c>
      <c r="AI128">
        <v>646.9</v>
      </c>
      <c r="AJ128">
        <v>4.3</v>
      </c>
      <c r="AK128">
        <v>4</v>
      </c>
      <c r="AL128">
        <v>108</v>
      </c>
      <c r="AM128" t="s">
        <v>1055</v>
      </c>
      <c r="AN128" t="s">
        <v>1471</v>
      </c>
      <c r="AO128">
        <v>3285.837</v>
      </c>
      <c r="AR128" t="s">
        <v>139</v>
      </c>
      <c r="AS128">
        <v>45307</v>
      </c>
      <c r="AT128" t="s">
        <v>731</v>
      </c>
      <c r="AU128" t="s">
        <v>1054</v>
      </c>
      <c r="AV128" t="s">
        <v>49</v>
      </c>
      <c r="AW128">
        <v>1</v>
      </c>
      <c r="BB128">
        <v>0.80346153846153845</v>
      </c>
      <c r="BC128" t="s">
        <v>70</v>
      </c>
      <c r="BF128" t="s">
        <v>139</v>
      </c>
      <c r="BG128" t="s">
        <v>257</v>
      </c>
      <c r="BH128" t="s">
        <v>1054</v>
      </c>
      <c r="BI128">
        <v>6716</v>
      </c>
      <c r="BJ128">
        <v>1</v>
      </c>
      <c r="BK128" t="s">
        <v>731</v>
      </c>
      <c r="BL128" t="s">
        <v>674</v>
      </c>
      <c r="BM128">
        <v>0.80115384615384622</v>
      </c>
      <c r="BN128" t="s">
        <v>70</v>
      </c>
      <c r="BO128" t="s">
        <v>679</v>
      </c>
      <c r="BP128">
        <v>3285.837</v>
      </c>
    </row>
    <row r="129" spans="1:68" ht="16.5">
      <c r="A129" s="297" t="str">
        <f t="shared" si="72"/>
        <v>송도버스</v>
      </c>
      <c r="B129" s="110" t="str">
        <f t="shared" si="73"/>
        <v>최덕기</v>
      </c>
      <c r="C129" s="111" t="str">
        <f t="shared" si="74"/>
        <v>S</v>
      </c>
      <c r="D129" s="112">
        <f t="shared" si="75"/>
        <v>1.0188461538461537</v>
      </c>
      <c r="E129" s="113">
        <f t="shared" si="76"/>
        <v>977</v>
      </c>
      <c r="F129" s="114" t="str">
        <f t="shared" si="77"/>
        <v>16-1</v>
      </c>
      <c r="G129" s="115" t="str">
        <f t="shared" si="78"/>
        <v>70바2280</v>
      </c>
      <c r="H129" s="116">
        <f t="shared" si="79"/>
        <v>1</v>
      </c>
      <c r="I129" s="117">
        <f t="shared" si="80"/>
        <v>2638.61</v>
      </c>
      <c r="J129" s="118">
        <f t="shared" si="81"/>
        <v>2.1886313981505832E-2</v>
      </c>
      <c r="K129" s="118">
        <f t="shared" si="82"/>
        <v>0.33079025977790849</v>
      </c>
      <c r="L129" s="118">
        <f t="shared" si="83"/>
        <v>0.1625856037838104</v>
      </c>
      <c r="M129" s="119">
        <f t="shared" si="84"/>
        <v>9.3190000000000008</v>
      </c>
      <c r="N129" s="120">
        <f t="shared" si="85"/>
        <v>0</v>
      </c>
      <c r="O129" s="120">
        <f t="shared" si="86"/>
        <v>26.718613209227584</v>
      </c>
      <c r="P129" s="233">
        <f t="shared" si="87"/>
        <v>24</v>
      </c>
      <c r="Q129" s="234">
        <f t="shared" si="88"/>
        <v>0</v>
      </c>
      <c r="R129" s="234">
        <f t="shared" si="89"/>
        <v>705</v>
      </c>
      <c r="T129">
        <v>521</v>
      </c>
      <c r="U129">
        <v>977</v>
      </c>
      <c r="V129" t="s">
        <v>1056</v>
      </c>
      <c r="W129">
        <v>2638.61</v>
      </c>
      <c r="X129">
        <v>996.14599999999996</v>
      </c>
      <c r="Y129">
        <v>2.649</v>
      </c>
      <c r="Z129">
        <v>9.3190000000000008</v>
      </c>
      <c r="AA129">
        <v>138.61913899999999</v>
      </c>
      <c r="AB129">
        <v>3.0338620000000001</v>
      </c>
      <c r="AC129">
        <v>45.853861000000002</v>
      </c>
      <c r="AD129" s="1">
        <v>429</v>
      </c>
      <c r="AE129">
        <v>0</v>
      </c>
      <c r="AF129">
        <v>705</v>
      </c>
      <c r="AG129">
        <v>89</v>
      </c>
      <c r="AH129">
        <v>19.034960999999999</v>
      </c>
      <c r="AI129">
        <v>741.9</v>
      </c>
      <c r="AJ129">
        <v>7.2</v>
      </c>
      <c r="AK129">
        <v>24</v>
      </c>
      <c r="AL129">
        <v>1485</v>
      </c>
      <c r="AM129" t="s">
        <v>1057</v>
      </c>
      <c r="AN129" t="s">
        <v>1472</v>
      </c>
      <c r="AO129">
        <v>2638.61</v>
      </c>
      <c r="AR129" t="s">
        <v>139</v>
      </c>
      <c r="AS129">
        <v>45307</v>
      </c>
      <c r="AT129" t="s">
        <v>734</v>
      </c>
      <c r="AU129" t="s">
        <v>1056</v>
      </c>
      <c r="AV129" t="s">
        <v>49</v>
      </c>
      <c r="AW129">
        <v>1</v>
      </c>
      <c r="BB129">
        <v>1.0188461538461537</v>
      </c>
      <c r="BC129" t="s">
        <v>74</v>
      </c>
      <c r="BF129" t="s">
        <v>139</v>
      </c>
      <c r="BG129" t="s">
        <v>257</v>
      </c>
      <c r="BH129" t="s">
        <v>1056</v>
      </c>
      <c r="BI129">
        <v>977</v>
      </c>
      <c r="BJ129">
        <v>1</v>
      </c>
      <c r="BK129" t="s">
        <v>734</v>
      </c>
      <c r="BL129" t="s">
        <v>674</v>
      </c>
      <c r="BM129">
        <v>1.0188461538461537</v>
      </c>
      <c r="BN129" t="s">
        <v>74</v>
      </c>
      <c r="BO129" t="s">
        <v>676</v>
      </c>
      <c r="BP129">
        <v>2638.61</v>
      </c>
    </row>
    <row r="130" spans="1:68" ht="16.5">
      <c r="A130" s="297" t="str">
        <f t="shared" si="72"/>
        <v>송도버스</v>
      </c>
      <c r="B130" s="110" t="str">
        <f t="shared" si="73"/>
        <v>최상균</v>
      </c>
      <c r="C130" s="111" t="str">
        <f t="shared" si="74"/>
        <v>A</v>
      </c>
      <c r="D130" s="112">
        <f t="shared" si="75"/>
        <v>0.98444444444444434</v>
      </c>
      <c r="E130" s="113">
        <f t="shared" si="76"/>
        <v>23</v>
      </c>
      <c r="F130" s="114" t="str">
        <f t="shared" si="77"/>
        <v>16-1</v>
      </c>
      <c r="G130" s="115" t="str">
        <f t="shared" si="78"/>
        <v>70바2227</v>
      </c>
      <c r="H130" s="116">
        <f t="shared" si="79"/>
        <v>1</v>
      </c>
      <c r="I130" s="117">
        <f t="shared" si="80"/>
        <v>3065.3020000000001</v>
      </c>
      <c r="J130" s="118">
        <f t="shared" si="81"/>
        <v>1.1597749049632395E-2</v>
      </c>
      <c r="K130" s="118">
        <f t="shared" si="82"/>
        <v>0.33534501414266582</v>
      </c>
      <c r="L130" s="118">
        <f t="shared" si="83"/>
        <v>0.12364197720159384</v>
      </c>
      <c r="M130" s="119">
        <f t="shared" si="84"/>
        <v>10.59</v>
      </c>
      <c r="N130" s="120">
        <f t="shared" si="85"/>
        <v>0</v>
      </c>
      <c r="O130" s="120">
        <f t="shared" si="86"/>
        <v>3.5885534280145968</v>
      </c>
      <c r="P130" s="233">
        <f t="shared" si="87"/>
        <v>9</v>
      </c>
      <c r="Q130" s="234">
        <f t="shared" si="88"/>
        <v>0</v>
      </c>
      <c r="R130" s="234">
        <f t="shared" si="89"/>
        <v>110</v>
      </c>
      <c r="T130">
        <v>521</v>
      </c>
      <c r="U130">
        <v>23</v>
      </c>
      <c r="V130" t="s">
        <v>1058</v>
      </c>
      <c r="W130">
        <v>3065.3020000000001</v>
      </c>
      <c r="X130">
        <v>1153.1110000000001</v>
      </c>
      <c r="Y130">
        <v>2.6579999999999999</v>
      </c>
      <c r="Z130">
        <v>10.59</v>
      </c>
      <c r="AA130">
        <v>165.64274599999999</v>
      </c>
      <c r="AB130">
        <v>1.9210830000000001</v>
      </c>
      <c r="AC130">
        <v>55.547469</v>
      </c>
      <c r="AD130" s="1">
        <v>379</v>
      </c>
      <c r="AE130">
        <v>0</v>
      </c>
      <c r="AF130">
        <v>110</v>
      </c>
      <c r="AG130">
        <v>66</v>
      </c>
      <c r="AH130">
        <v>18.505500000000001</v>
      </c>
      <c r="AI130">
        <v>34.200000000000003</v>
      </c>
      <c r="AJ130">
        <v>0</v>
      </c>
      <c r="AK130">
        <v>9</v>
      </c>
      <c r="AL130">
        <v>3208</v>
      </c>
      <c r="AM130" t="s">
        <v>1059</v>
      </c>
      <c r="AN130" t="s">
        <v>1473</v>
      </c>
      <c r="AO130">
        <v>3065.3020000000001</v>
      </c>
      <c r="AR130" t="s">
        <v>139</v>
      </c>
      <c r="AS130">
        <v>45307</v>
      </c>
      <c r="AT130" t="s">
        <v>725</v>
      </c>
      <c r="AU130" t="s">
        <v>1058</v>
      </c>
      <c r="AV130" t="s">
        <v>49</v>
      </c>
      <c r="AW130">
        <v>1</v>
      </c>
      <c r="BB130">
        <v>0.98444444444444434</v>
      </c>
      <c r="BC130" t="s">
        <v>69</v>
      </c>
      <c r="BF130" t="s">
        <v>139</v>
      </c>
      <c r="BG130" t="s">
        <v>257</v>
      </c>
      <c r="BH130" t="s">
        <v>1058</v>
      </c>
      <c r="BI130">
        <v>23</v>
      </c>
      <c r="BJ130">
        <v>1</v>
      </c>
      <c r="BK130" t="s">
        <v>725</v>
      </c>
      <c r="BL130" t="s">
        <v>674</v>
      </c>
      <c r="BM130">
        <v>0.98444444444444434</v>
      </c>
      <c r="BN130" t="s">
        <v>69</v>
      </c>
      <c r="BO130" t="s">
        <v>678</v>
      </c>
      <c r="BP130">
        <v>3065.3020000000001</v>
      </c>
    </row>
    <row r="131" spans="1:68" ht="16.5">
      <c r="A131" s="297" t="str">
        <f t="shared" si="72"/>
        <v>송도버스</v>
      </c>
      <c r="B131" s="110" t="str">
        <f t="shared" si="73"/>
        <v>최선철</v>
      </c>
      <c r="C131" s="111" t="str">
        <f t="shared" si="74"/>
        <v>D</v>
      </c>
      <c r="D131" s="112">
        <f t="shared" si="75"/>
        <v>0.82380375782812998</v>
      </c>
      <c r="E131" s="113">
        <f t="shared" si="76"/>
        <v>2703</v>
      </c>
      <c r="F131" s="114" t="str">
        <f t="shared" si="77"/>
        <v>16-1</v>
      </c>
      <c r="G131" s="115" t="str">
        <f t="shared" si="78"/>
        <v>70바2281</v>
      </c>
      <c r="H131" s="116">
        <f t="shared" si="79"/>
        <v>10</v>
      </c>
      <c r="I131" s="117">
        <f t="shared" si="80"/>
        <v>1521.75</v>
      </c>
      <c r="J131" s="118">
        <f t="shared" si="81"/>
        <v>3.5199630324465637E-2</v>
      </c>
      <c r="K131" s="118">
        <f t="shared" si="82"/>
        <v>0.33256837064786671</v>
      </c>
      <c r="L131" s="118">
        <f t="shared" si="83"/>
        <v>0.24116970593067191</v>
      </c>
      <c r="M131" s="119">
        <f t="shared" si="84"/>
        <v>13.733000000000001</v>
      </c>
      <c r="N131" s="120">
        <f t="shared" si="85"/>
        <v>0.37902620587187397</v>
      </c>
      <c r="O131" s="120">
        <f t="shared" si="86"/>
        <v>36.061636158666865</v>
      </c>
      <c r="P131" s="233">
        <f t="shared" si="87"/>
        <v>11</v>
      </c>
      <c r="Q131" s="234">
        <f t="shared" si="88"/>
        <v>7</v>
      </c>
      <c r="R131" s="234">
        <f t="shared" si="89"/>
        <v>666</v>
      </c>
      <c r="T131">
        <v>521</v>
      </c>
      <c r="U131">
        <v>2703</v>
      </c>
      <c r="V131" t="s">
        <v>1060</v>
      </c>
      <c r="W131">
        <v>1846.838</v>
      </c>
      <c r="X131">
        <v>924.053</v>
      </c>
      <c r="Y131">
        <v>1.9990000000000001</v>
      </c>
      <c r="Z131">
        <v>13.733000000000001</v>
      </c>
      <c r="AA131">
        <v>100.615801</v>
      </c>
      <c r="AB131">
        <v>3.541639</v>
      </c>
      <c r="AC131">
        <v>33.461632999999999</v>
      </c>
      <c r="AD131" s="1">
        <v>367</v>
      </c>
      <c r="AE131">
        <v>7</v>
      </c>
      <c r="AF131">
        <v>666</v>
      </c>
      <c r="AG131">
        <v>89</v>
      </c>
      <c r="AH131">
        <v>18.355346999999998</v>
      </c>
      <c r="AI131">
        <v>763.6</v>
      </c>
      <c r="AJ131">
        <v>5</v>
      </c>
      <c r="AK131">
        <v>11</v>
      </c>
      <c r="AL131">
        <v>1831</v>
      </c>
      <c r="AM131" t="s">
        <v>1061</v>
      </c>
      <c r="AN131" t="s">
        <v>1474</v>
      </c>
      <c r="AO131">
        <v>194.27199999999999</v>
      </c>
      <c r="AR131" t="s">
        <v>139</v>
      </c>
      <c r="AS131">
        <v>45307</v>
      </c>
      <c r="AT131" t="s">
        <v>735</v>
      </c>
      <c r="AU131" t="s">
        <v>1060</v>
      </c>
      <c r="AV131" t="s">
        <v>49</v>
      </c>
      <c r="AW131">
        <v>10</v>
      </c>
      <c r="BB131">
        <v>0.86209400419530413</v>
      </c>
      <c r="BC131" t="s">
        <v>72</v>
      </c>
      <c r="BF131" t="s">
        <v>139</v>
      </c>
      <c r="BG131" t="s">
        <v>257</v>
      </c>
      <c r="BH131" t="s">
        <v>1060</v>
      </c>
      <c r="BI131">
        <v>2703</v>
      </c>
      <c r="BJ131">
        <v>10</v>
      </c>
      <c r="BK131" t="s">
        <v>735</v>
      </c>
      <c r="BL131" t="s">
        <v>753</v>
      </c>
      <c r="BM131">
        <v>0.82380375782812998</v>
      </c>
      <c r="BN131" t="s">
        <v>70</v>
      </c>
      <c r="BO131" t="s">
        <v>677</v>
      </c>
      <c r="BP131">
        <v>1521.75</v>
      </c>
    </row>
    <row r="132" spans="1:68" ht="16.5">
      <c r="A132" s="297" t="str">
        <f t="shared" si="72"/>
        <v>송도버스</v>
      </c>
      <c r="B132" s="110" t="str">
        <f t="shared" si="73"/>
        <v>최송식</v>
      </c>
      <c r="C132" s="111" t="str">
        <f t="shared" si="74"/>
        <v>C</v>
      </c>
      <c r="D132" s="112">
        <f t="shared" si="75"/>
        <v>0.86798174054675381</v>
      </c>
      <c r="E132" s="113">
        <f t="shared" si="76"/>
        <v>8548</v>
      </c>
      <c r="F132" s="114" t="str">
        <f t="shared" si="77"/>
        <v>16-1</v>
      </c>
      <c r="G132" s="115" t="str">
        <f t="shared" si="78"/>
        <v>70바2294</v>
      </c>
      <c r="H132" s="116">
        <f t="shared" si="79"/>
        <v>15</v>
      </c>
      <c r="I132" s="117">
        <f t="shared" si="80"/>
        <v>3056.8809999999999</v>
      </c>
      <c r="J132" s="118">
        <f t="shared" si="81"/>
        <v>4.4065132439310525E-2</v>
      </c>
      <c r="K132" s="118">
        <f t="shared" si="82"/>
        <v>0.34005351414912932</v>
      </c>
      <c r="L132" s="118">
        <f t="shared" si="83"/>
        <v>0.17795916818482629</v>
      </c>
      <c r="M132" s="119">
        <f t="shared" si="84"/>
        <v>11.488</v>
      </c>
      <c r="N132" s="120">
        <f t="shared" si="85"/>
        <v>9.5867687252761222E-2</v>
      </c>
      <c r="O132" s="120">
        <f t="shared" si="86"/>
        <v>11.056739929818461</v>
      </c>
      <c r="P132" s="233">
        <f t="shared" si="87"/>
        <v>38</v>
      </c>
      <c r="Q132" s="234">
        <f t="shared" si="88"/>
        <v>3</v>
      </c>
      <c r="R132" s="234">
        <f t="shared" si="89"/>
        <v>346</v>
      </c>
      <c r="T132">
        <v>521</v>
      </c>
      <c r="U132">
        <v>8548</v>
      </c>
      <c r="V132" t="s">
        <v>1062</v>
      </c>
      <c r="W132">
        <v>3129.3130000000001</v>
      </c>
      <c r="X132">
        <v>1442.24</v>
      </c>
      <c r="Y132">
        <v>2.17</v>
      </c>
      <c r="Z132">
        <v>11.488</v>
      </c>
      <c r="AA132">
        <v>182.61413400000001</v>
      </c>
      <c r="AB132">
        <v>8.0469159999999995</v>
      </c>
      <c r="AC132">
        <v>62.098578000000003</v>
      </c>
      <c r="AD132" s="1">
        <v>544</v>
      </c>
      <c r="AE132">
        <v>3</v>
      </c>
      <c r="AF132">
        <v>346</v>
      </c>
      <c r="AG132">
        <v>69</v>
      </c>
      <c r="AH132">
        <v>17.136202999999998</v>
      </c>
      <c r="AI132">
        <v>319.89999999999998</v>
      </c>
      <c r="AJ132">
        <v>0</v>
      </c>
      <c r="AK132">
        <v>38</v>
      </c>
      <c r="AL132">
        <v>12869</v>
      </c>
      <c r="AM132" t="s">
        <v>1063</v>
      </c>
      <c r="AN132" t="s">
        <v>1475</v>
      </c>
      <c r="AO132">
        <v>479.00799999999998</v>
      </c>
      <c r="AR132" t="s">
        <v>139</v>
      </c>
      <c r="AS132">
        <v>45307</v>
      </c>
      <c r="AT132" t="s">
        <v>738</v>
      </c>
      <c r="AU132" t="s">
        <v>1062</v>
      </c>
      <c r="AV132" t="s">
        <v>49</v>
      </c>
      <c r="AW132">
        <v>15</v>
      </c>
      <c r="BB132">
        <v>0.87055027735300028</v>
      </c>
      <c r="BC132" t="s">
        <v>72</v>
      </c>
      <c r="BF132" t="s">
        <v>139</v>
      </c>
      <c r="BG132" t="s">
        <v>257</v>
      </c>
      <c r="BH132" t="s">
        <v>1062</v>
      </c>
      <c r="BI132">
        <v>8548</v>
      </c>
      <c r="BJ132">
        <v>15</v>
      </c>
      <c r="BK132" t="s">
        <v>738</v>
      </c>
      <c r="BL132" t="s">
        <v>801</v>
      </c>
      <c r="BM132">
        <v>0.86798174054675381</v>
      </c>
      <c r="BN132" t="s">
        <v>72</v>
      </c>
      <c r="BO132" t="s">
        <v>677</v>
      </c>
      <c r="BP132">
        <v>3056.8809999999999</v>
      </c>
    </row>
    <row r="133" spans="1:68" ht="16.5">
      <c r="A133" s="297" t="str">
        <f t="shared" si="72"/>
        <v>송도버스</v>
      </c>
      <c r="B133" s="110" t="str">
        <f t="shared" si="73"/>
        <v>최종섭</v>
      </c>
      <c r="C133" s="111" t="str">
        <f t="shared" si="74"/>
        <v>C</v>
      </c>
      <c r="D133" s="112">
        <f t="shared" si="75"/>
        <v>0.89157839500689195</v>
      </c>
      <c r="E133" s="113">
        <f t="shared" si="76"/>
        <v>8</v>
      </c>
      <c r="F133" s="114" t="str">
        <f t="shared" si="77"/>
        <v>8</v>
      </c>
      <c r="G133" s="115" t="str">
        <f t="shared" si="78"/>
        <v>70바2265</v>
      </c>
      <c r="H133" s="116">
        <f t="shared" si="79"/>
        <v>3</v>
      </c>
      <c r="I133" s="117">
        <f t="shared" si="80"/>
        <v>2987.4639999999999</v>
      </c>
      <c r="J133" s="118">
        <f t="shared" si="81"/>
        <v>4.2650723423621013E-3</v>
      </c>
      <c r="K133" s="118">
        <f t="shared" si="82"/>
        <v>0.34324601235516766</v>
      </c>
      <c r="L133" s="118">
        <f t="shared" si="83"/>
        <v>0.15330728671542151</v>
      </c>
      <c r="M133" s="119">
        <f t="shared" si="84"/>
        <v>14.295999999999999</v>
      </c>
      <c r="N133" s="120">
        <f t="shared" si="85"/>
        <v>6.6942155952463042E-2</v>
      </c>
      <c r="O133" s="120">
        <f t="shared" si="86"/>
        <v>12.551654241086819</v>
      </c>
      <c r="P133" s="233">
        <f t="shared" si="87"/>
        <v>11</v>
      </c>
      <c r="Q133" s="234">
        <f t="shared" si="88"/>
        <v>2</v>
      </c>
      <c r="R133" s="234">
        <f t="shared" si="89"/>
        <v>375</v>
      </c>
      <c r="T133">
        <v>521</v>
      </c>
      <c r="U133">
        <v>8</v>
      </c>
      <c r="V133" t="s">
        <v>1064</v>
      </c>
      <c r="W133">
        <v>2987.654</v>
      </c>
      <c r="X133">
        <v>1459.777</v>
      </c>
      <c r="Y133">
        <v>2.0470000000000002</v>
      </c>
      <c r="Z133">
        <v>14.295999999999999</v>
      </c>
      <c r="AA133">
        <v>180.20022599999999</v>
      </c>
      <c r="AB133">
        <v>0.768567</v>
      </c>
      <c r="AC133">
        <v>61.853009</v>
      </c>
      <c r="AD133" s="1">
        <v>458</v>
      </c>
      <c r="AE133">
        <v>2</v>
      </c>
      <c r="AF133">
        <v>375</v>
      </c>
      <c r="AG133">
        <v>76</v>
      </c>
      <c r="AH133">
        <v>16.579635</v>
      </c>
      <c r="AI133">
        <v>444.1</v>
      </c>
      <c r="AJ133">
        <v>0</v>
      </c>
      <c r="AK133">
        <v>11</v>
      </c>
      <c r="AL133">
        <v>5379</v>
      </c>
      <c r="AM133" t="s">
        <v>1065</v>
      </c>
      <c r="AN133" t="s">
        <v>1476</v>
      </c>
      <c r="AO133">
        <v>2677.915</v>
      </c>
      <c r="AR133" t="s">
        <v>139</v>
      </c>
      <c r="AS133">
        <v>8</v>
      </c>
      <c r="AT133" t="s">
        <v>781</v>
      </c>
      <c r="AU133" t="s">
        <v>1064</v>
      </c>
      <c r="AV133" t="s">
        <v>49</v>
      </c>
      <c r="AW133">
        <v>3</v>
      </c>
      <c r="BB133">
        <v>0.89157839500689195</v>
      </c>
      <c r="BC133" t="s">
        <v>72</v>
      </c>
      <c r="BF133" t="s">
        <v>139</v>
      </c>
      <c r="BG133" t="s">
        <v>258</v>
      </c>
      <c r="BH133" t="s">
        <v>1064</v>
      </c>
      <c r="BI133">
        <v>8</v>
      </c>
      <c r="BJ133">
        <v>3</v>
      </c>
      <c r="BK133" t="s">
        <v>781</v>
      </c>
      <c r="BL133" t="s">
        <v>801</v>
      </c>
      <c r="BM133">
        <v>0.89157839500689195</v>
      </c>
      <c r="BN133" t="s">
        <v>72</v>
      </c>
      <c r="BO133" t="s">
        <v>677</v>
      </c>
      <c r="BP133">
        <v>2987.4639999999999</v>
      </c>
    </row>
    <row r="134" spans="1:68" ht="16.5">
      <c r="A134" s="297" t="str">
        <f t="shared" si="72"/>
        <v>송도버스</v>
      </c>
      <c r="B134" s="110" t="str">
        <f t="shared" si="73"/>
        <v>최창열</v>
      </c>
      <c r="C134" s="111" t="str">
        <f t="shared" si="74"/>
        <v>B</v>
      </c>
      <c r="D134" s="112">
        <f t="shared" si="75"/>
        <v>0.92961538461538451</v>
      </c>
      <c r="E134" s="113">
        <f t="shared" si="76"/>
        <v>2900</v>
      </c>
      <c r="F134" s="114" t="str">
        <f t="shared" si="77"/>
        <v>16-1</v>
      </c>
      <c r="G134" s="115" t="str">
        <f t="shared" si="78"/>
        <v>70바2324</v>
      </c>
      <c r="H134" s="116">
        <f t="shared" si="79"/>
        <v>1</v>
      </c>
      <c r="I134" s="117">
        <f t="shared" si="80"/>
        <v>2657.2809999999999</v>
      </c>
      <c r="J134" s="118">
        <f t="shared" si="81"/>
        <v>5.1816334170728895E-2</v>
      </c>
      <c r="K134" s="118">
        <f t="shared" si="82"/>
        <v>0.27038809985238438</v>
      </c>
      <c r="L134" s="118">
        <f t="shared" si="83"/>
        <v>0.21751557324949827</v>
      </c>
      <c r="M134" s="119">
        <f t="shared" si="84"/>
        <v>7.8239999999999998</v>
      </c>
      <c r="N134" s="120">
        <f t="shared" si="85"/>
        <v>0</v>
      </c>
      <c r="O134" s="120">
        <f t="shared" si="86"/>
        <v>3.6879803076904549</v>
      </c>
      <c r="P134" s="233">
        <f t="shared" si="87"/>
        <v>4</v>
      </c>
      <c r="Q134" s="234">
        <f t="shared" si="88"/>
        <v>0</v>
      </c>
      <c r="R134" s="234">
        <f t="shared" si="89"/>
        <v>98</v>
      </c>
      <c r="T134">
        <v>521</v>
      </c>
      <c r="U134">
        <v>2900</v>
      </c>
      <c r="V134" t="s">
        <v>1066</v>
      </c>
      <c r="W134">
        <v>2657.2809999999999</v>
      </c>
      <c r="X134">
        <v>1095.634</v>
      </c>
      <c r="Y134">
        <v>2.4249999999999998</v>
      </c>
      <c r="Z134">
        <v>7.8239999999999998</v>
      </c>
      <c r="AA134">
        <v>140.66191900000001</v>
      </c>
      <c r="AB134">
        <v>7.2885850000000003</v>
      </c>
      <c r="AC134">
        <v>38.033309000000003</v>
      </c>
      <c r="AD134" s="1">
        <v>578</v>
      </c>
      <c r="AE134">
        <v>0</v>
      </c>
      <c r="AF134">
        <v>98</v>
      </c>
      <c r="AG134">
        <v>74</v>
      </c>
      <c r="AH134">
        <v>18.891259999999999</v>
      </c>
      <c r="AI134">
        <v>501.3</v>
      </c>
      <c r="AJ134">
        <v>0</v>
      </c>
      <c r="AK134">
        <v>4</v>
      </c>
      <c r="AL134">
        <v>253</v>
      </c>
      <c r="AM134" t="s">
        <v>1067</v>
      </c>
      <c r="AN134" t="s">
        <v>1477</v>
      </c>
      <c r="AO134">
        <v>2657.2809999999999</v>
      </c>
      <c r="AR134" t="s">
        <v>139</v>
      </c>
      <c r="AS134">
        <v>45307</v>
      </c>
      <c r="AT134" t="s">
        <v>743</v>
      </c>
      <c r="AU134" t="s">
        <v>1066</v>
      </c>
      <c r="AV134" t="s">
        <v>49</v>
      </c>
      <c r="AW134">
        <v>1</v>
      </c>
      <c r="BB134">
        <v>0.9326923076923076</v>
      </c>
      <c r="BC134" t="s">
        <v>71</v>
      </c>
      <c r="BF134" t="s">
        <v>139</v>
      </c>
      <c r="BG134" t="s">
        <v>257</v>
      </c>
      <c r="BH134" t="s">
        <v>1066</v>
      </c>
      <c r="BI134">
        <v>2900</v>
      </c>
      <c r="BJ134">
        <v>1</v>
      </c>
      <c r="BK134" t="s">
        <v>743</v>
      </c>
      <c r="BL134" t="s">
        <v>674</v>
      </c>
      <c r="BM134">
        <v>0.92961538461538451</v>
      </c>
      <c r="BN134" t="s">
        <v>71</v>
      </c>
      <c r="BO134" t="s">
        <v>675</v>
      </c>
      <c r="BP134">
        <v>2657.2809999999999</v>
      </c>
    </row>
    <row r="135" spans="1:68" ht="16.5">
      <c r="A135" s="297" t="str">
        <f t="shared" si="72"/>
        <v>송도버스</v>
      </c>
      <c r="B135" s="110" t="str">
        <f t="shared" si="73"/>
        <v>최창윤</v>
      </c>
      <c r="C135" s="111" t="str">
        <f t="shared" si="74"/>
        <v>B</v>
      </c>
      <c r="D135" s="112">
        <f t="shared" si="75"/>
        <v>0.92521739130434799</v>
      </c>
      <c r="E135" s="113">
        <f t="shared" si="76"/>
        <v>8732</v>
      </c>
      <c r="F135" s="114" t="str">
        <f t="shared" si="77"/>
        <v>8</v>
      </c>
      <c r="G135" s="115" t="str">
        <f t="shared" si="78"/>
        <v>70바2289</v>
      </c>
      <c r="H135" s="116">
        <f t="shared" si="79"/>
        <v>1</v>
      </c>
      <c r="I135" s="117">
        <f t="shared" si="80"/>
        <v>2501.348</v>
      </c>
      <c r="J135" s="118">
        <f t="shared" si="81"/>
        <v>1.1154503218313881E-2</v>
      </c>
      <c r="K135" s="118">
        <f t="shared" si="82"/>
        <v>0.35449571738008218</v>
      </c>
      <c r="L135" s="118">
        <f t="shared" si="83"/>
        <v>0.25226397926238175</v>
      </c>
      <c r="M135" s="119">
        <f t="shared" si="84"/>
        <v>10.173999999999999</v>
      </c>
      <c r="N135" s="120">
        <f t="shared" si="85"/>
        <v>0</v>
      </c>
      <c r="O135" s="120">
        <f t="shared" si="86"/>
        <v>5.2771545582621853</v>
      </c>
      <c r="P135" s="233">
        <f t="shared" si="87"/>
        <v>14</v>
      </c>
      <c r="Q135" s="234">
        <f t="shared" si="88"/>
        <v>0</v>
      </c>
      <c r="R135" s="234">
        <f t="shared" si="89"/>
        <v>132</v>
      </c>
      <c r="T135">
        <v>521</v>
      </c>
      <c r="U135">
        <v>8732</v>
      </c>
      <c r="V135" t="s">
        <v>1068</v>
      </c>
      <c r="W135">
        <v>2501.348</v>
      </c>
      <c r="X135">
        <v>1174.116</v>
      </c>
      <c r="Y135">
        <v>2.13</v>
      </c>
      <c r="Z135">
        <v>10.173999999999999</v>
      </c>
      <c r="AA135">
        <v>151.95441400000001</v>
      </c>
      <c r="AB135">
        <v>1.694976</v>
      </c>
      <c r="AC135">
        <v>53.867189000000003</v>
      </c>
      <c r="AD135" s="1">
        <v>631</v>
      </c>
      <c r="AE135">
        <v>0</v>
      </c>
      <c r="AF135">
        <v>132</v>
      </c>
      <c r="AG135">
        <v>86</v>
      </c>
      <c r="AH135">
        <v>16.461172999999999</v>
      </c>
      <c r="AI135">
        <v>437</v>
      </c>
      <c r="AJ135">
        <v>3</v>
      </c>
      <c r="AK135">
        <v>14</v>
      </c>
      <c r="AL135">
        <v>1143</v>
      </c>
      <c r="AM135" t="s">
        <v>1069</v>
      </c>
      <c r="AN135" t="s">
        <v>1478</v>
      </c>
      <c r="AO135">
        <v>2501.348</v>
      </c>
      <c r="AR135" t="s">
        <v>139</v>
      </c>
      <c r="AS135">
        <v>8</v>
      </c>
      <c r="AT135" t="s">
        <v>790</v>
      </c>
      <c r="AU135" t="s">
        <v>1068</v>
      </c>
      <c r="AV135" t="s">
        <v>49</v>
      </c>
      <c r="AW135">
        <v>1</v>
      </c>
      <c r="BB135">
        <v>0.92608695652173911</v>
      </c>
      <c r="BC135" t="s">
        <v>71</v>
      </c>
      <c r="BF135" t="s">
        <v>139</v>
      </c>
      <c r="BG135" t="s">
        <v>258</v>
      </c>
      <c r="BH135" t="s">
        <v>1068</v>
      </c>
      <c r="BI135">
        <v>8732</v>
      </c>
      <c r="BJ135">
        <v>1</v>
      </c>
      <c r="BK135" t="s">
        <v>790</v>
      </c>
      <c r="BL135" t="s">
        <v>674</v>
      </c>
      <c r="BM135">
        <v>0.92521739130434799</v>
      </c>
      <c r="BN135" t="s">
        <v>71</v>
      </c>
      <c r="BO135" t="s">
        <v>675</v>
      </c>
      <c r="BP135">
        <v>2501.348</v>
      </c>
    </row>
    <row r="136" spans="1:68" ht="16.5">
      <c r="A136" s="297" t="str">
        <f t="shared" si="72"/>
        <v>송도버스</v>
      </c>
      <c r="B136" s="110" t="str">
        <f t="shared" si="73"/>
        <v>최한묵</v>
      </c>
      <c r="C136" s="111" t="str">
        <f t="shared" si="74"/>
        <v>D</v>
      </c>
      <c r="D136" s="112">
        <f t="shared" si="75"/>
        <v>0.83806690897034786</v>
      </c>
      <c r="E136" s="113">
        <f t="shared" si="76"/>
        <v>4456</v>
      </c>
      <c r="F136" s="114" t="str">
        <f t="shared" si="77"/>
        <v>8</v>
      </c>
      <c r="G136" s="115" t="str">
        <f t="shared" si="78"/>
        <v>70바2287</v>
      </c>
      <c r="H136" s="116">
        <f t="shared" si="79"/>
        <v>3</v>
      </c>
      <c r="I136" s="117">
        <f t="shared" si="80"/>
        <v>2547.904</v>
      </c>
      <c r="J136" s="118">
        <f t="shared" si="81"/>
        <v>6.7998779761839221E-3</v>
      </c>
      <c r="K136" s="118">
        <f t="shared" si="82"/>
        <v>0.36301541958073491</v>
      </c>
      <c r="L136" s="118">
        <f t="shared" si="83"/>
        <v>0.26531611866067167</v>
      </c>
      <c r="M136" s="119">
        <f t="shared" si="84"/>
        <v>13.866</v>
      </c>
      <c r="N136" s="120">
        <f t="shared" si="85"/>
        <v>0.70646303785385944</v>
      </c>
      <c r="O136" s="120">
        <f t="shared" si="86"/>
        <v>27.120331064278716</v>
      </c>
      <c r="P136" s="233">
        <f t="shared" si="87"/>
        <v>12</v>
      </c>
      <c r="Q136" s="234">
        <f t="shared" si="88"/>
        <v>18</v>
      </c>
      <c r="R136" s="234">
        <f t="shared" si="89"/>
        <v>691</v>
      </c>
      <c r="T136">
        <v>521</v>
      </c>
      <c r="U136">
        <v>4456</v>
      </c>
      <c r="V136" t="s">
        <v>1070</v>
      </c>
      <c r="W136">
        <v>2547.904</v>
      </c>
      <c r="X136">
        <v>1304.1310000000001</v>
      </c>
      <c r="Y136">
        <v>1.954</v>
      </c>
      <c r="Z136">
        <v>13.866</v>
      </c>
      <c r="AA136">
        <v>146.68939700000001</v>
      </c>
      <c r="AB136">
        <v>0.99746999999999997</v>
      </c>
      <c r="AC136">
        <v>53.250512999999998</v>
      </c>
      <c r="AD136" s="1">
        <v>676</v>
      </c>
      <c r="AE136">
        <v>18</v>
      </c>
      <c r="AF136">
        <v>691</v>
      </c>
      <c r="AG136">
        <v>88</v>
      </c>
      <c r="AH136">
        <v>17.36938</v>
      </c>
      <c r="AI136">
        <v>322.8</v>
      </c>
      <c r="AJ136">
        <v>1.8</v>
      </c>
      <c r="AK136">
        <v>12</v>
      </c>
      <c r="AL136">
        <v>972</v>
      </c>
      <c r="AM136" t="s">
        <v>1071</v>
      </c>
      <c r="AN136" t="s">
        <v>1479</v>
      </c>
      <c r="AO136">
        <v>2260.721</v>
      </c>
      <c r="AR136" t="s">
        <v>139</v>
      </c>
      <c r="AS136">
        <v>8</v>
      </c>
      <c r="AT136" t="s">
        <v>788</v>
      </c>
      <c r="AU136" t="s">
        <v>1070</v>
      </c>
      <c r="AV136" t="s">
        <v>49</v>
      </c>
      <c r="AW136">
        <v>3</v>
      </c>
      <c r="BB136">
        <v>0.85656392215743216</v>
      </c>
      <c r="BC136" t="s">
        <v>72</v>
      </c>
      <c r="BF136" t="s">
        <v>139</v>
      </c>
      <c r="BG136" t="s">
        <v>258</v>
      </c>
      <c r="BH136" t="s">
        <v>1070</v>
      </c>
      <c r="BI136">
        <v>4456</v>
      </c>
      <c r="BJ136">
        <v>3</v>
      </c>
      <c r="BK136" t="s">
        <v>788</v>
      </c>
      <c r="BL136" t="s">
        <v>783</v>
      </c>
      <c r="BM136">
        <v>0.83806690897034786</v>
      </c>
      <c r="BN136" t="s">
        <v>70</v>
      </c>
      <c r="BO136" t="s">
        <v>677</v>
      </c>
      <c r="BP136">
        <v>2547.904</v>
      </c>
    </row>
    <row r="137" spans="1:68" ht="16.5">
      <c r="A137" s="297" t="str">
        <f t="shared" si="72"/>
        <v>송도버스</v>
      </c>
      <c r="B137" s="110" t="str">
        <f t="shared" si="73"/>
        <v>추경도</v>
      </c>
      <c r="C137" s="111" t="str">
        <f t="shared" si="74"/>
        <v>D</v>
      </c>
      <c r="D137" s="112">
        <f t="shared" si="75"/>
        <v>0.81512429841721046</v>
      </c>
      <c r="E137" s="113">
        <f t="shared" si="76"/>
        <v>7287</v>
      </c>
      <c r="F137" s="114" t="str">
        <f t="shared" si="77"/>
        <v>8</v>
      </c>
      <c r="G137" s="115" t="str">
        <f t="shared" si="78"/>
        <v>70바2213</v>
      </c>
      <c r="H137" s="116">
        <f t="shared" si="79"/>
        <v>11</v>
      </c>
      <c r="I137" s="117">
        <f t="shared" si="80"/>
        <v>2116.5119999999997</v>
      </c>
      <c r="J137" s="118">
        <f t="shared" si="81"/>
        <v>2.5571441310946644E-2</v>
      </c>
      <c r="K137" s="118">
        <f t="shared" si="82"/>
        <v>0.37713972021642717</v>
      </c>
      <c r="L137" s="118">
        <f t="shared" si="83"/>
        <v>0.27214587018641995</v>
      </c>
      <c r="M137" s="119">
        <f t="shared" si="84"/>
        <v>13.734</v>
      </c>
      <c r="N137" s="120">
        <f t="shared" si="85"/>
        <v>0.16098458170168753</v>
      </c>
      <c r="O137" s="120">
        <f t="shared" si="86"/>
        <v>33.404300703100162</v>
      </c>
      <c r="P137" s="233">
        <f t="shared" si="87"/>
        <v>29</v>
      </c>
      <c r="Q137" s="234">
        <f t="shared" si="88"/>
        <v>4</v>
      </c>
      <c r="R137" s="234">
        <f t="shared" si="89"/>
        <v>830</v>
      </c>
      <c r="T137">
        <v>521</v>
      </c>
      <c r="U137">
        <v>7287</v>
      </c>
      <c r="V137" t="s">
        <v>1072</v>
      </c>
      <c r="W137">
        <v>2484.71</v>
      </c>
      <c r="X137">
        <v>1294.72</v>
      </c>
      <c r="Y137">
        <v>1.919</v>
      </c>
      <c r="Z137">
        <v>13.734</v>
      </c>
      <c r="AA137">
        <v>148.89551800000001</v>
      </c>
      <c r="AB137">
        <v>3.8074729999999999</v>
      </c>
      <c r="AC137">
        <v>56.154414000000003</v>
      </c>
      <c r="AD137" s="1">
        <v>576</v>
      </c>
      <c r="AE137">
        <v>4</v>
      </c>
      <c r="AF137">
        <v>830</v>
      </c>
      <c r="AG137">
        <v>83</v>
      </c>
      <c r="AH137">
        <v>16.687607</v>
      </c>
      <c r="AI137">
        <v>1234.0999999999999</v>
      </c>
      <c r="AJ137">
        <v>10.6</v>
      </c>
      <c r="AK137">
        <v>29</v>
      </c>
      <c r="AL137">
        <v>7577</v>
      </c>
      <c r="AM137" t="s">
        <v>1073</v>
      </c>
      <c r="AN137" t="s">
        <v>1480</v>
      </c>
      <c r="AO137">
        <v>406.61500000000001</v>
      </c>
      <c r="AR137" t="s">
        <v>139</v>
      </c>
      <c r="AS137">
        <v>8</v>
      </c>
      <c r="AT137" t="s">
        <v>747</v>
      </c>
      <c r="AU137" t="s">
        <v>1072</v>
      </c>
      <c r="AV137" t="s">
        <v>49</v>
      </c>
      <c r="AW137">
        <v>11</v>
      </c>
      <c r="BB137">
        <v>0.82101931365683001</v>
      </c>
      <c r="BC137" t="s">
        <v>70</v>
      </c>
      <c r="BF137" t="s">
        <v>139</v>
      </c>
      <c r="BG137" t="s">
        <v>258</v>
      </c>
      <c r="BH137" t="s">
        <v>1072</v>
      </c>
      <c r="BI137">
        <v>7287</v>
      </c>
      <c r="BJ137">
        <v>11</v>
      </c>
      <c r="BK137" t="s">
        <v>747</v>
      </c>
      <c r="BL137" t="s">
        <v>790</v>
      </c>
      <c r="BM137">
        <v>0.81512429841721046</v>
      </c>
      <c r="BN137" t="s">
        <v>70</v>
      </c>
      <c r="BO137" t="s">
        <v>679</v>
      </c>
      <c r="BP137">
        <v>2116.5119999999997</v>
      </c>
    </row>
    <row r="138" spans="1:68" ht="16.5">
      <c r="A138" s="297" t="str">
        <f t="shared" si="72"/>
        <v>송도버스</v>
      </c>
      <c r="B138" s="110" t="str">
        <f t="shared" si="73"/>
        <v>하경화</v>
      </c>
      <c r="C138" s="111" t="str">
        <f t="shared" si="74"/>
        <v>A</v>
      </c>
      <c r="D138" s="112">
        <f t="shared" si="75"/>
        <v>0.95407407407407407</v>
      </c>
      <c r="E138" s="113">
        <f t="shared" si="76"/>
        <v>7601</v>
      </c>
      <c r="F138" s="114" t="str">
        <f t="shared" si="77"/>
        <v>16-1</v>
      </c>
      <c r="G138" s="115" t="str">
        <f t="shared" si="78"/>
        <v>70바2315</v>
      </c>
      <c r="H138" s="116">
        <f t="shared" si="79"/>
        <v>1</v>
      </c>
      <c r="I138" s="117">
        <f t="shared" si="80"/>
        <v>2677.4090000000001</v>
      </c>
      <c r="J138" s="118">
        <f t="shared" si="81"/>
        <v>1.0083165710563398E-2</v>
      </c>
      <c r="K138" s="118">
        <f t="shared" si="82"/>
        <v>0.33260719624195456</v>
      </c>
      <c r="L138" s="118">
        <f t="shared" si="83"/>
        <v>9.486783677801934E-2</v>
      </c>
      <c r="M138" s="119">
        <f t="shared" si="84"/>
        <v>9.0939999999999994</v>
      </c>
      <c r="N138" s="120">
        <f t="shared" si="85"/>
        <v>0</v>
      </c>
      <c r="O138" s="120">
        <f t="shared" si="86"/>
        <v>15.574759030092151</v>
      </c>
      <c r="P138" s="233">
        <f t="shared" si="87"/>
        <v>11</v>
      </c>
      <c r="Q138" s="234">
        <f t="shared" si="88"/>
        <v>0</v>
      </c>
      <c r="R138" s="234">
        <f t="shared" si="89"/>
        <v>417</v>
      </c>
      <c r="T138">
        <v>521</v>
      </c>
      <c r="U138">
        <v>7601</v>
      </c>
      <c r="V138" t="s">
        <v>1074</v>
      </c>
      <c r="W138">
        <v>2677.4090000000001</v>
      </c>
      <c r="X138">
        <v>1038.1610000000001</v>
      </c>
      <c r="Y138">
        <v>2.5790000000000002</v>
      </c>
      <c r="Z138">
        <v>9.0939999999999994</v>
      </c>
      <c r="AA138">
        <v>138.374697</v>
      </c>
      <c r="AB138">
        <v>1.3952549999999999</v>
      </c>
      <c r="AC138">
        <v>46.024419999999999</v>
      </c>
      <c r="AD138" s="1">
        <v>254</v>
      </c>
      <c r="AE138">
        <v>0</v>
      </c>
      <c r="AF138">
        <v>417</v>
      </c>
      <c r="AG138">
        <v>89</v>
      </c>
      <c r="AH138">
        <v>19.348977999999999</v>
      </c>
      <c r="AI138">
        <v>549.1</v>
      </c>
      <c r="AJ138">
        <v>17.600000000000001</v>
      </c>
      <c r="AK138">
        <v>11</v>
      </c>
      <c r="AL138">
        <v>649</v>
      </c>
      <c r="AM138" t="s">
        <v>1075</v>
      </c>
      <c r="AN138" t="s">
        <v>1481</v>
      </c>
      <c r="AO138">
        <v>2677.4090000000001</v>
      </c>
      <c r="AR138" t="s">
        <v>139</v>
      </c>
      <c r="AS138">
        <v>45307</v>
      </c>
      <c r="AT138" t="s">
        <v>741</v>
      </c>
      <c r="AU138" t="s">
        <v>1074</v>
      </c>
      <c r="AV138" t="s">
        <v>49</v>
      </c>
      <c r="AW138">
        <v>1</v>
      </c>
      <c r="BB138">
        <v>0.95518518518518514</v>
      </c>
      <c r="BC138" t="s">
        <v>69</v>
      </c>
      <c r="BF138" t="s">
        <v>139</v>
      </c>
      <c r="BG138" t="s">
        <v>257</v>
      </c>
      <c r="BH138" t="s">
        <v>1074</v>
      </c>
      <c r="BI138">
        <v>7601</v>
      </c>
      <c r="BJ138">
        <v>1</v>
      </c>
      <c r="BK138" t="s">
        <v>741</v>
      </c>
      <c r="BL138" t="s">
        <v>674</v>
      </c>
      <c r="BM138">
        <v>0.95407407407407407</v>
      </c>
      <c r="BN138" t="s">
        <v>69</v>
      </c>
      <c r="BO138" t="s">
        <v>678</v>
      </c>
      <c r="BP138">
        <v>2677.4090000000001</v>
      </c>
    </row>
    <row r="139" spans="1:68" ht="16.5">
      <c r="A139" s="297" t="str">
        <f t="shared" si="72"/>
        <v>송도버스</v>
      </c>
      <c r="B139" s="110" t="str">
        <f t="shared" si="73"/>
        <v>한상해</v>
      </c>
      <c r="C139" s="111" t="str">
        <f t="shared" si="74"/>
        <v>D</v>
      </c>
      <c r="D139" s="112">
        <f t="shared" si="75"/>
        <v>0.81461853438765097</v>
      </c>
      <c r="E139" s="113">
        <f t="shared" si="76"/>
        <v>8795</v>
      </c>
      <c r="F139" s="114" t="str">
        <f t="shared" si="77"/>
        <v>8</v>
      </c>
      <c r="G139" s="115" t="str">
        <f t="shared" si="78"/>
        <v>70바2235</v>
      </c>
      <c r="H139" s="116">
        <f t="shared" si="79"/>
        <v>2</v>
      </c>
      <c r="I139" s="117">
        <f t="shared" si="80"/>
        <v>2309.5170000000003</v>
      </c>
      <c r="J139" s="118">
        <f t="shared" si="81"/>
        <v>2.8815578935851193E-2</v>
      </c>
      <c r="K139" s="118">
        <f t="shared" si="82"/>
        <v>0.36738380955566791</v>
      </c>
      <c r="L139" s="118">
        <f t="shared" si="83"/>
        <v>0.18012424242817868</v>
      </c>
      <c r="M139" s="119">
        <f t="shared" si="84"/>
        <v>14.257</v>
      </c>
      <c r="N139" s="120">
        <f t="shared" si="85"/>
        <v>8.6598193475085919E-2</v>
      </c>
      <c r="O139" s="120">
        <f t="shared" si="86"/>
        <v>70.490929488719942</v>
      </c>
      <c r="P139" s="233">
        <f t="shared" si="87"/>
        <v>26</v>
      </c>
      <c r="Q139" s="234">
        <f t="shared" si="88"/>
        <v>2</v>
      </c>
      <c r="R139" s="234">
        <f t="shared" si="89"/>
        <v>1628</v>
      </c>
      <c r="T139">
        <v>521</v>
      </c>
      <c r="U139">
        <v>8795</v>
      </c>
      <c r="V139" t="s">
        <v>1076</v>
      </c>
      <c r="W139">
        <v>2309.5169999999998</v>
      </c>
      <c r="X139">
        <v>1244.068</v>
      </c>
      <c r="Y139">
        <v>1.8560000000000001</v>
      </c>
      <c r="Z139">
        <v>14.257</v>
      </c>
      <c r="AA139">
        <v>137.752464</v>
      </c>
      <c r="AB139">
        <v>3.969417</v>
      </c>
      <c r="AC139">
        <v>50.608024999999998</v>
      </c>
      <c r="AD139" s="1">
        <v>416</v>
      </c>
      <c r="AE139">
        <v>2</v>
      </c>
      <c r="AF139">
        <v>1628</v>
      </c>
      <c r="AG139">
        <v>86</v>
      </c>
      <c r="AH139">
        <v>16.765702999999998</v>
      </c>
      <c r="AI139">
        <v>572.9</v>
      </c>
      <c r="AJ139">
        <v>4.9000000000000004</v>
      </c>
      <c r="AK139">
        <v>26</v>
      </c>
      <c r="AL139">
        <v>4118</v>
      </c>
      <c r="AM139" t="s">
        <v>1077</v>
      </c>
      <c r="AN139" t="s">
        <v>1482</v>
      </c>
      <c r="AO139">
        <v>2170.61</v>
      </c>
      <c r="AR139" t="s">
        <v>139</v>
      </c>
      <c r="AS139">
        <v>8</v>
      </c>
      <c r="AT139" t="s">
        <v>759</v>
      </c>
      <c r="AU139" t="s">
        <v>1076</v>
      </c>
      <c r="AV139" t="s">
        <v>49</v>
      </c>
      <c r="AW139">
        <v>2</v>
      </c>
      <c r="BB139">
        <v>0.84392356969404891</v>
      </c>
      <c r="BC139" t="s">
        <v>70</v>
      </c>
      <c r="BF139" t="s">
        <v>139</v>
      </c>
      <c r="BG139" t="s">
        <v>258</v>
      </c>
      <c r="BH139" t="s">
        <v>1076</v>
      </c>
      <c r="BI139">
        <v>8795</v>
      </c>
      <c r="BJ139">
        <v>2</v>
      </c>
      <c r="BK139" t="s">
        <v>759</v>
      </c>
      <c r="BL139" t="s">
        <v>783</v>
      </c>
      <c r="BM139">
        <v>0.81461853438765097</v>
      </c>
      <c r="BN139" t="s">
        <v>70</v>
      </c>
      <c r="BO139" t="s">
        <v>679</v>
      </c>
      <c r="BP139">
        <v>2309.5170000000003</v>
      </c>
    </row>
    <row r="140" spans="1:68" ht="16.5">
      <c r="A140" s="297" t="str">
        <f t="shared" si="72"/>
        <v>송도버스</v>
      </c>
      <c r="B140" s="110" t="str">
        <f t="shared" si="73"/>
        <v>한종수</v>
      </c>
      <c r="C140" s="111" t="str">
        <f t="shared" si="74"/>
        <v>F</v>
      </c>
      <c r="D140" s="112">
        <f t="shared" si="75"/>
        <v>0.7850428860689358</v>
      </c>
      <c r="E140" s="113">
        <f t="shared" si="76"/>
        <v>4671</v>
      </c>
      <c r="F140" s="114" t="str">
        <f t="shared" si="77"/>
        <v>8</v>
      </c>
      <c r="G140" s="115" t="str">
        <f t="shared" si="78"/>
        <v>70바2287</v>
      </c>
      <c r="H140" s="116">
        <f t="shared" si="79"/>
        <v>3</v>
      </c>
      <c r="I140" s="117">
        <f t="shared" si="80"/>
        <v>2514.0879999999997</v>
      </c>
      <c r="J140" s="118">
        <f t="shared" si="81"/>
        <v>9.3696573930087401E-3</v>
      </c>
      <c r="K140" s="118">
        <f t="shared" si="82"/>
        <v>0.37193234158942545</v>
      </c>
      <c r="L140" s="118">
        <f t="shared" si="83"/>
        <v>0.18575324332322499</v>
      </c>
      <c r="M140" s="119">
        <f t="shared" si="84"/>
        <v>15.429</v>
      </c>
      <c r="N140" s="120">
        <f t="shared" si="85"/>
        <v>1.9092410448639823</v>
      </c>
      <c r="O140" s="120">
        <f t="shared" si="86"/>
        <v>25.77475410566376</v>
      </c>
      <c r="P140" s="233">
        <f t="shared" si="87"/>
        <v>21</v>
      </c>
      <c r="Q140" s="234">
        <f t="shared" si="88"/>
        <v>48</v>
      </c>
      <c r="R140" s="234">
        <f t="shared" si="89"/>
        <v>648</v>
      </c>
      <c r="T140">
        <v>521</v>
      </c>
      <c r="U140">
        <v>4671</v>
      </c>
      <c r="V140" t="s">
        <v>1078</v>
      </c>
      <c r="W140">
        <v>2514.0880000000002</v>
      </c>
      <c r="X140">
        <v>1368.2719999999999</v>
      </c>
      <c r="Y140">
        <v>1.837</v>
      </c>
      <c r="Z140">
        <v>15.429</v>
      </c>
      <c r="AA140">
        <v>144.910528</v>
      </c>
      <c r="AB140">
        <v>1.3577619999999999</v>
      </c>
      <c r="AC140">
        <v>53.896912</v>
      </c>
      <c r="AD140" s="1">
        <v>467</v>
      </c>
      <c r="AE140">
        <v>48</v>
      </c>
      <c r="AF140">
        <v>648</v>
      </c>
      <c r="AG140">
        <v>77</v>
      </c>
      <c r="AH140">
        <v>17.349243000000001</v>
      </c>
      <c r="AI140">
        <v>785.1</v>
      </c>
      <c r="AJ140">
        <v>0</v>
      </c>
      <c r="AK140">
        <v>21</v>
      </c>
      <c r="AL140">
        <v>5110</v>
      </c>
      <c r="AM140" t="s">
        <v>1079</v>
      </c>
      <c r="AN140" t="s">
        <v>1483</v>
      </c>
      <c r="AO140">
        <v>2208.5909999999999</v>
      </c>
      <c r="AR140" t="s">
        <v>139</v>
      </c>
      <c r="AS140">
        <v>8</v>
      </c>
      <c r="AT140" t="s">
        <v>788</v>
      </c>
      <c r="AU140" t="s">
        <v>1078</v>
      </c>
      <c r="AV140" t="s">
        <v>49</v>
      </c>
      <c r="AW140">
        <v>3</v>
      </c>
      <c r="BB140">
        <v>0.80630614521672372</v>
      </c>
      <c r="BC140" t="s">
        <v>70</v>
      </c>
      <c r="BF140" t="s">
        <v>139</v>
      </c>
      <c r="BG140" t="s">
        <v>258</v>
      </c>
      <c r="BH140" t="s">
        <v>1078</v>
      </c>
      <c r="BI140">
        <v>4671</v>
      </c>
      <c r="BJ140">
        <v>3</v>
      </c>
      <c r="BK140" t="s">
        <v>788</v>
      </c>
      <c r="BL140" t="s">
        <v>761</v>
      </c>
      <c r="BM140">
        <v>0.7850428860689358</v>
      </c>
      <c r="BN140" t="s">
        <v>73</v>
      </c>
      <c r="BO140" t="s">
        <v>679</v>
      </c>
      <c r="BP140">
        <v>2514.0879999999997</v>
      </c>
    </row>
    <row r="141" spans="1:68" ht="16.5">
      <c r="A141" s="297" t="str">
        <f t="shared" si="72"/>
        <v>송도버스</v>
      </c>
      <c r="B141" s="110" t="str">
        <f t="shared" si="73"/>
        <v>한태규</v>
      </c>
      <c r="C141" s="111" t="str">
        <f t="shared" si="74"/>
        <v>F</v>
      </c>
      <c r="D141" s="112">
        <f t="shared" si="75"/>
        <v>0.79318177457883987</v>
      </c>
      <c r="E141" s="113">
        <f t="shared" si="76"/>
        <v>7296</v>
      </c>
      <c r="F141" s="114" t="str">
        <f t="shared" si="77"/>
        <v>16-1</v>
      </c>
      <c r="G141" s="115" t="str">
        <f t="shared" si="78"/>
        <v>70바2283</v>
      </c>
      <c r="H141" s="116">
        <f t="shared" si="79"/>
        <v>6</v>
      </c>
      <c r="I141" s="117">
        <f t="shared" si="80"/>
        <v>874.04299999999989</v>
      </c>
      <c r="J141" s="118">
        <f t="shared" si="81"/>
        <v>2.0544544781531675E-3</v>
      </c>
      <c r="K141" s="118">
        <f t="shared" si="82"/>
        <v>0.29693249982006714</v>
      </c>
      <c r="L141" s="118">
        <f t="shared" si="83"/>
        <v>0.41874370025273361</v>
      </c>
      <c r="M141" s="119">
        <f t="shared" si="84"/>
        <v>12.817</v>
      </c>
      <c r="N141" s="120">
        <f t="shared" si="85"/>
        <v>1.8364756196383518</v>
      </c>
      <c r="O141" s="120">
        <f t="shared" si="86"/>
        <v>32.520922431095812</v>
      </c>
      <c r="P141" s="233">
        <f t="shared" si="87"/>
        <v>2</v>
      </c>
      <c r="Q141" s="234">
        <f t="shared" si="88"/>
        <v>24</v>
      </c>
      <c r="R141" s="234">
        <f t="shared" si="89"/>
        <v>425</v>
      </c>
      <c r="T141">
        <v>521</v>
      </c>
      <c r="U141">
        <v>7296</v>
      </c>
      <c r="V141" t="s">
        <v>1080</v>
      </c>
      <c r="W141">
        <v>1306.8510000000001</v>
      </c>
      <c r="X141">
        <v>651.67200000000003</v>
      </c>
      <c r="Y141">
        <v>2.0049999999999999</v>
      </c>
      <c r="Z141">
        <v>12.817</v>
      </c>
      <c r="AA141">
        <v>64.760256999999996</v>
      </c>
      <c r="AB141">
        <v>0.133047</v>
      </c>
      <c r="AC141">
        <v>19.229424999999999</v>
      </c>
      <c r="AD141" s="1">
        <v>366</v>
      </c>
      <c r="AE141">
        <v>24</v>
      </c>
      <c r="AF141">
        <v>425</v>
      </c>
      <c r="AG141">
        <v>87</v>
      </c>
      <c r="AH141">
        <v>20.179829999999999</v>
      </c>
      <c r="AI141">
        <v>500.1</v>
      </c>
      <c r="AJ141">
        <v>16.2</v>
      </c>
      <c r="AK141">
        <v>2</v>
      </c>
      <c r="AL141">
        <v>249</v>
      </c>
      <c r="AM141" t="s">
        <v>1081</v>
      </c>
      <c r="AN141" t="s">
        <v>1484</v>
      </c>
      <c r="AO141">
        <v>163.607</v>
      </c>
      <c r="AR141" t="s">
        <v>139</v>
      </c>
      <c r="AS141">
        <v>45307</v>
      </c>
      <c r="AT141" t="s">
        <v>736</v>
      </c>
      <c r="AU141" t="s">
        <v>1080</v>
      </c>
      <c r="AV141" t="s">
        <v>49</v>
      </c>
      <c r="AW141">
        <v>6</v>
      </c>
      <c r="BB141">
        <v>0.8400517056840977</v>
      </c>
      <c r="BC141" t="s">
        <v>70</v>
      </c>
      <c r="BF141" t="s">
        <v>139</v>
      </c>
      <c r="BG141" t="s">
        <v>257</v>
      </c>
      <c r="BH141" t="s">
        <v>1080</v>
      </c>
      <c r="BI141">
        <v>7296</v>
      </c>
      <c r="BJ141">
        <v>6</v>
      </c>
      <c r="BK141" t="s">
        <v>736</v>
      </c>
      <c r="BL141" t="s">
        <v>766</v>
      </c>
      <c r="BM141">
        <v>0.79318177457883987</v>
      </c>
      <c r="BN141" t="s">
        <v>73</v>
      </c>
      <c r="BO141" t="s">
        <v>679</v>
      </c>
      <c r="BP141">
        <v>874.04299999999989</v>
      </c>
    </row>
    <row r="142" spans="1:68" ht="16.5">
      <c r="A142" s="297" t="str">
        <f t="shared" si="72"/>
        <v>송도버스</v>
      </c>
      <c r="B142" s="110" t="str">
        <f t="shared" si="73"/>
        <v>허원강</v>
      </c>
      <c r="C142" s="111" t="str">
        <f t="shared" si="74"/>
        <v>F</v>
      </c>
      <c r="D142" s="112">
        <f t="shared" si="75"/>
        <v>0.78840613185869945</v>
      </c>
      <c r="E142" s="113">
        <f t="shared" si="76"/>
        <v>8262</v>
      </c>
      <c r="F142" s="114" t="str">
        <f t="shared" si="77"/>
        <v>8</v>
      </c>
      <c r="G142" s="115" t="str">
        <f t="shared" si="78"/>
        <v>70바2211</v>
      </c>
      <c r="H142" s="116">
        <f t="shared" si="79"/>
        <v>2</v>
      </c>
      <c r="I142" s="117">
        <f t="shared" si="80"/>
        <v>2476.4139999999998</v>
      </c>
      <c r="J142" s="118">
        <f t="shared" si="81"/>
        <v>1.0780253022856441E-2</v>
      </c>
      <c r="K142" s="118">
        <f t="shared" si="82"/>
        <v>0.38821304073569496</v>
      </c>
      <c r="L142" s="118">
        <f t="shared" si="83"/>
        <v>0.2237105750492446</v>
      </c>
      <c r="M142" s="119">
        <f t="shared" si="84"/>
        <v>13.034000000000001</v>
      </c>
      <c r="N142" s="120">
        <f t="shared" si="85"/>
        <v>0.24228582135297247</v>
      </c>
      <c r="O142" s="120">
        <f t="shared" si="86"/>
        <v>17.121531375610054</v>
      </c>
      <c r="P142" s="233">
        <f t="shared" si="87"/>
        <v>37</v>
      </c>
      <c r="Q142" s="234">
        <f t="shared" si="88"/>
        <v>6</v>
      </c>
      <c r="R142" s="234">
        <f t="shared" si="89"/>
        <v>424</v>
      </c>
      <c r="T142">
        <v>521</v>
      </c>
      <c r="U142">
        <v>8262</v>
      </c>
      <c r="V142" t="s">
        <v>1082</v>
      </c>
      <c r="W142">
        <v>2476.4140000000002</v>
      </c>
      <c r="X142">
        <v>1348.066</v>
      </c>
      <c r="Y142">
        <v>1.837</v>
      </c>
      <c r="Z142">
        <v>13.034000000000001</v>
      </c>
      <c r="AA142">
        <v>152.462748</v>
      </c>
      <c r="AB142">
        <v>1.6435869999999999</v>
      </c>
      <c r="AC142">
        <v>59.188026999999998</v>
      </c>
      <c r="AD142" s="1">
        <v>554</v>
      </c>
      <c r="AE142">
        <v>6</v>
      </c>
      <c r="AF142">
        <v>424</v>
      </c>
      <c r="AG142">
        <v>79</v>
      </c>
      <c r="AH142">
        <v>16.242747999999999</v>
      </c>
      <c r="AI142">
        <v>621.4</v>
      </c>
      <c r="AJ142">
        <v>0</v>
      </c>
      <c r="AK142">
        <v>37</v>
      </c>
      <c r="AL142">
        <v>14758</v>
      </c>
      <c r="AM142" t="s">
        <v>1083</v>
      </c>
      <c r="AN142" t="s">
        <v>1485</v>
      </c>
      <c r="AO142">
        <v>2348.674</v>
      </c>
      <c r="AR142" t="s">
        <v>139</v>
      </c>
      <c r="AS142">
        <v>8</v>
      </c>
      <c r="AT142" t="s">
        <v>744</v>
      </c>
      <c r="AU142" t="s">
        <v>1082</v>
      </c>
      <c r="AV142" t="s">
        <v>49</v>
      </c>
      <c r="AW142">
        <v>2</v>
      </c>
      <c r="BB142">
        <v>0.80104847360076203</v>
      </c>
      <c r="BC142" t="s">
        <v>70</v>
      </c>
      <c r="BF142" t="s">
        <v>139</v>
      </c>
      <c r="BG142" t="s">
        <v>258</v>
      </c>
      <c r="BH142" t="s">
        <v>1082</v>
      </c>
      <c r="BI142">
        <v>8262</v>
      </c>
      <c r="BJ142">
        <v>2</v>
      </c>
      <c r="BK142" t="s">
        <v>744</v>
      </c>
      <c r="BL142" t="s">
        <v>783</v>
      </c>
      <c r="BM142">
        <v>0.78840613185869945</v>
      </c>
      <c r="BN142" t="s">
        <v>73</v>
      </c>
      <c r="BO142" t="s">
        <v>679</v>
      </c>
      <c r="BP142">
        <v>2476.4139999999998</v>
      </c>
    </row>
    <row r="143" spans="1:68" ht="16.5">
      <c r="A143" s="297" t="str">
        <f t="shared" si="72"/>
        <v>송도버스</v>
      </c>
      <c r="B143" s="110" t="str">
        <f t="shared" si="73"/>
        <v>홍광표</v>
      </c>
      <c r="C143" s="111" t="str">
        <f t="shared" si="74"/>
        <v>S</v>
      </c>
      <c r="D143" s="112">
        <f t="shared" si="75"/>
        <v>1.005738369690075</v>
      </c>
      <c r="E143" s="113">
        <f t="shared" si="76"/>
        <v>5696</v>
      </c>
      <c r="F143" s="114" t="str">
        <f t="shared" si="77"/>
        <v>8</v>
      </c>
      <c r="G143" s="115" t="str">
        <f t="shared" si="78"/>
        <v>70바2221</v>
      </c>
      <c r="H143" s="116">
        <f t="shared" si="79"/>
        <v>11</v>
      </c>
      <c r="I143" s="117">
        <f t="shared" si="80"/>
        <v>1591.5399999999997</v>
      </c>
      <c r="J143" s="118">
        <f t="shared" si="81"/>
        <v>3.3913815346701308E-3</v>
      </c>
      <c r="K143" s="118">
        <f t="shared" si="82"/>
        <v>0.32099241935795009</v>
      </c>
      <c r="L143" s="118">
        <f t="shared" si="83"/>
        <v>0.10681478316599019</v>
      </c>
      <c r="M143" s="119">
        <f t="shared" si="84"/>
        <v>9.2129999999999992</v>
      </c>
      <c r="N143" s="120">
        <f t="shared" si="85"/>
        <v>0</v>
      </c>
      <c r="O143" s="120">
        <f t="shared" si="86"/>
        <v>20.666351698204956</v>
      </c>
      <c r="P143" s="233">
        <f t="shared" si="87"/>
        <v>1</v>
      </c>
      <c r="Q143" s="234">
        <f t="shared" si="88"/>
        <v>0</v>
      </c>
      <c r="R143" s="234">
        <f t="shared" si="89"/>
        <v>374</v>
      </c>
      <c r="T143">
        <v>521</v>
      </c>
      <c r="U143">
        <v>5696</v>
      </c>
      <c r="V143" t="s">
        <v>1084</v>
      </c>
      <c r="W143">
        <v>1809.7049999999999</v>
      </c>
      <c r="X143">
        <v>766.59</v>
      </c>
      <c r="Y143">
        <v>2.3610000000000002</v>
      </c>
      <c r="Z143">
        <v>9.2129999999999992</v>
      </c>
      <c r="AA143">
        <v>100.412471</v>
      </c>
      <c r="AB143">
        <v>0.34053699999999998</v>
      </c>
      <c r="AC143">
        <v>32.231642000000001</v>
      </c>
      <c r="AD143" s="1">
        <v>170</v>
      </c>
      <c r="AE143">
        <v>0</v>
      </c>
      <c r="AF143">
        <v>374</v>
      </c>
      <c r="AG143">
        <v>79</v>
      </c>
      <c r="AH143">
        <v>18.022711000000001</v>
      </c>
      <c r="AI143">
        <v>144.30000000000001</v>
      </c>
      <c r="AJ143">
        <v>0</v>
      </c>
      <c r="AK143">
        <v>1</v>
      </c>
      <c r="AL143">
        <v>206</v>
      </c>
      <c r="AM143" t="s">
        <v>1085</v>
      </c>
      <c r="AN143" t="s">
        <v>1486</v>
      </c>
      <c r="AO143">
        <v>229.18700000000001</v>
      </c>
      <c r="AR143" t="s">
        <v>139</v>
      </c>
      <c r="AS143">
        <v>8</v>
      </c>
      <c r="AT143" t="s">
        <v>751</v>
      </c>
      <c r="AU143" t="s">
        <v>1084</v>
      </c>
      <c r="AV143" t="s">
        <v>49</v>
      </c>
      <c r="AW143">
        <v>11</v>
      </c>
      <c r="BB143">
        <v>1.0027956173903971</v>
      </c>
      <c r="BC143" t="s">
        <v>74</v>
      </c>
      <c r="BF143" t="s">
        <v>139</v>
      </c>
      <c r="BG143" t="s">
        <v>258</v>
      </c>
      <c r="BH143" t="s">
        <v>1084</v>
      </c>
      <c r="BI143">
        <v>5696</v>
      </c>
      <c r="BJ143">
        <v>11</v>
      </c>
      <c r="BK143" t="s">
        <v>751</v>
      </c>
      <c r="BL143" t="s">
        <v>741</v>
      </c>
      <c r="BM143">
        <v>1.005738369690075</v>
      </c>
      <c r="BN143" t="s">
        <v>74</v>
      </c>
      <c r="BO143" t="s">
        <v>676</v>
      </c>
      <c r="BP143">
        <v>1591.5399999999997</v>
      </c>
    </row>
    <row r="144" spans="1:68" ht="16.5">
      <c r="A144" s="297" t="str">
        <f t="shared" si="72"/>
        <v>송도버스</v>
      </c>
      <c r="B144" s="110" t="str">
        <f t="shared" si="73"/>
        <v>홍병국</v>
      </c>
      <c r="C144" s="111" t="str">
        <f t="shared" si="74"/>
        <v>D</v>
      </c>
      <c r="D144" s="112">
        <f t="shared" si="75"/>
        <v>0.81558108971258469</v>
      </c>
      <c r="E144" s="113">
        <f t="shared" si="76"/>
        <v>6792</v>
      </c>
      <c r="F144" s="114" t="str">
        <f t="shared" si="77"/>
        <v>16-1</v>
      </c>
      <c r="G144" s="115" t="str">
        <f t="shared" si="78"/>
        <v>70바2231</v>
      </c>
      <c r="H144" s="116">
        <f t="shared" si="79"/>
        <v>3</v>
      </c>
      <c r="I144" s="117">
        <f t="shared" si="80"/>
        <v>3072.9259999999999</v>
      </c>
      <c r="J144" s="118">
        <f t="shared" si="81"/>
        <v>1.0571694103623354E-2</v>
      </c>
      <c r="K144" s="118">
        <f t="shared" si="82"/>
        <v>0.3308929866202473</v>
      </c>
      <c r="L144" s="118">
        <f t="shared" si="83"/>
        <v>0.20794513112258481</v>
      </c>
      <c r="M144" s="119">
        <f t="shared" si="84"/>
        <v>12.157999999999999</v>
      </c>
      <c r="N144" s="120">
        <f t="shared" si="85"/>
        <v>6.5084548082186167E-2</v>
      </c>
      <c r="O144" s="120">
        <f t="shared" si="86"/>
        <v>49.366629720338203</v>
      </c>
      <c r="P144" s="233">
        <f t="shared" si="87"/>
        <v>17</v>
      </c>
      <c r="Q144" s="234">
        <f t="shared" si="88"/>
        <v>2</v>
      </c>
      <c r="R144" s="234">
        <f t="shared" si="89"/>
        <v>1517</v>
      </c>
      <c r="T144">
        <v>521</v>
      </c>
      <c r="U144">
        <v>6792</v>
      </c>
      <c r="V144" t="s">
        <v>1086</v>
      </c>
      <c r="W144">
        <v>3072.9259999999999</v>
      </c>
      <c r="X144">
        <v>1518.5039999999999</v>
      </c>
      <c r="Y144">
        <v>2.024</v>
      </c>
      <c r="Z144">
        <v>12.157999999999999</v>
      </c>
      <c r="AA144">
        <v>158.83357799999999</v>
      </c>
      <c r="AB144">
        <v>1.6791400000000001</v>
      </c>
      <c r="AC144">
        <v>52.556916999999999</v>
      </c>
      <c r="AD144" s="1">
        <v>639</v>
      </c>
      <c r="AE144">
        <v>2</v>
      </c>
      <c r="AF144">
        <v>1517</v>
      </c>
      <c r="AG144">
        <v>79</v>
      </c>
      <c r="AH144">
        <v>19.346827999999999</v>
      </c>
      <c r="AI144">
        <v>847</v>
      </c>
      <c r="AJ144">
        <v>0</v>
      </c>
      <c r="AK144">
        <v>17</v>
      </c>
      <c r="AL144">
        <v>3268</v>
      </c>
      <c r="AM144" t="s">
        <v>1087</v>
      </c>
      <c r="AN144" t="s">
        <v>1487</v>
      </c>
      <c r="AO144">
        <v>2768.625</v>
      </c>
      <c r="AR144" t="s">
        <v>139</v>
      </c>
      <c r="AS144">
        <v>45307</v>
      </c>
      <c r="AT144" t="s">
        <v>727</v>
      </c>
      <c r="AU144" t="s">
        <v>1086</v>
      </c>
      <c r="AV144" t="s">
        <v>49</v>
      </c>
      <c r="AW144">
        <v>3</v>
      </c>
      <c r="BB144">
        <v>0.81866094445519633</v>
      </c>
      <c r="BC144" t="s">
        <v>70</v>
      </c>
      <c r="BF144" t="s">
        <v>139</v>
      </c>
      <c r="BG144" t="s">
        <v>257</v>
      </c>
      <c r="BH144" t="s">
        <v>1086</v>
      </c>
      <c r="BI144">
        <v>6792</v>
      </c>
      <c r="BJ144">
        <v>3</v>
      </c>
      <c r="BK144" t="s">
        <v>727</v>
      </c>
      <c r="BL144" t="s">
        <v>740</v>
      </c>
      <c r="BM144">
        <v>0.81558108971258469</v>
      </c>
      <c r="BN144" t="s">
        <v>70</v>
      </c>
      <c r="BO144" t="s">
        <v>679</v>
      </c>
      <c r="BP144">
        <v>3072.9259999999999</v>
      </c>
    </row>
    <row r="145" spans="1:68" ht="16.5">
      <c r="A145" s="297" t="str">
        <f t="shared" si="72"/>
        <v>송도버스</v>
      </c>
      <c r="B145" s="110" t="str">
        <f t="shared" si="73"/>
        <v>홍완선</v>
      </c>
      <c r="C145" s="111" t="str">
        <f t="shared" si="74"/>
        <v>B</v>
      </c>
      <c r="D145" s="112">
        <f t="shared" si="75"/>
        <v>0.90556825568978616</v>
      </c>
      <c r="E145" s="113">
        <f t="shared" si="76"/>
        <v>2241</v>
      </c>
      <c r="F145" s="114" t="str">
        <f t="shared" si="77"/>
        <v>16-1</v>
      </c>
      <c r="G145" s="115" t="str">
        <f t="shared" si="78"/>
        <v>70바2286</v>
      </c>
      <c r="H145" s="116">
        <f t="shared" si="79"/>
        <v>2</v>
      </c>
      <c r="I145" s="117">
        <f t="shared" si="80"/>
        <v>2984.326</v>
      </c>
      <c r="J145" s="118">
        <f t="shared" si="81"/>
        <v>1.0230499126524616E-2</v>
      </c>
      <c r="K145" s="118">
        <f t="shared" si="82"/>
        <v>0.32100578032847754</v>
      </c>
      <c r="L145" s="118">
        <f t="shared" si="83"/>
        <v>0.15380357239792167</v>
      </c>
      <c r="M145" s="119">
        <f t="shared" si="84"/>
        <v>11.599</v>
      </c>
      <c r="N145" s="120">
        <f t="shared" si="85"/>
        <v>0</v>
      </c>
      <c r="O145" s="120">
        <f t="shared" si="86"/>
        <v>7.6359492659699022</v>
      </c>
      <c r="P145" s="233">
        <f t="shared" si="87"/>
        <v>15</v>
      </c>
      <c r="Q145" s="234">
        <f t="shared" si="88"/>
        <v>0</v>
      </c>
      <c r="R145" s="234">
        <f t="shared" si="89"/>
        <v>234</v>
      </c>
      <c r="T145">
        <v>521</v>
      </c>
      <c r="U145">
        <v>2241</v>
      </c>
      <c r="V145" t="s">
        <v>1088</v>
      </c>
      <c r="W145">
        <v>3064.4520000000002</v>
      </c>
      <c r="X145">
        <v>1256.934</v>
      </c>
      <c r="Y145">
        <v>2.4380000000000002</v>
      </c>
      <c r="Z145">
        <v>11.599</v>
      </c>
      <c r="AA145">
        <v>157.56025</v>
      </c>
      <c r="AB145">
        <v>1.61192</v>
      </c>
      <c r="AC145">
        <v>50.577750999999999</v>
      </c>
      <c r="AD145" s="1">
        <v>459</v>
      </c>
      <c r="AE145">
        <v>0</v>
      </c>
      <c r="AF145">
        <v>234</v>
      </c>
      <c r="AG145">
        <v>85</v>
      </c>
      <c r="AH145">
        <v>19.449397000000001</v>
      </c>
      <c r="AI145">
        <v>789.6</v>
      </c>
      <c r="AJ145">
        <v>4.5</v>
      </c>
      <c r="AK145">
        <v>15</v>
      </c>
      <c r="AL145">
        <v>1435</v>
      </c>
      <c r="AM145" t="s">
        <v>1089</v>
      </c>
      <c r="AN145" t="s">
        <v>1488</v>
      </c>
      <c r="AO145">
        <v>2824.5859999999998</v>
      </c>
      <c r="AR145" t="s">
        <v>139</v>
      </c>
      <c r="AS145">
        <v>45307</v>
      </c>
      <c r="AT145" t="s">
        <v>737</v>
      </c>
      <c r="AU145" t="s">
        <v>1088</v>
      </c>
      <c r="AV145" t="s">
        <v>49</v>
      </c>
      <c r="AW145">
        <v>2</v>
      </c>
      <c r="BB145">
        <v>0.90300311732401584</v>
      </c>
      <c r="BC145" t="s">
        <v>71</v>
      </c>
      <c r="BF145" t="s">
        <v>139</v>
      </c>
      <c r="BG145" t="s">
        <v>257</v>
      </c>
      <c r="BH145" t="s">
        <v>1088</v>
      </c>
      <c r="BI145">
        <v>2241</v>
      </c>
      <c r="BJ145">
        <v>2</v>
      </c>
      <c r="BK145" t="s">
        <v>737</v>
      </c>
      <c r="BL145" t="s">
        <v>726</v>
      </c>
      <c r="BM145">
        <v>0.90556825568978616</v>
      </c>
      <c r="BN145" t="s">
        <v>71</v>
      </c>
      <c r="BO145" t="s">
        <v>675</v>
      </c>
      <c r="BP145">
        <v>2984.326</v>
      </c>
    </row>
    <row r="146" spans="1:68" ht="16.5">
      <c r="A146" s="297" t="str">
        <f t="shared" si="72"/>
        <v>송도버스</v>
      </c>
      <c r="B146" s="110" t="str">
        <f t="shared" si="73"/>
        <v>홍용남</v>
      </c>
      <c r="C146" s="111" t="str">
        <f t="shared" si="74"/>
        <v>D</v>
      </c>
      <c r="D146" s="112">
        <f t="shared" si="75"/>
        <v>0.83088435265943095</v>
      </c>
      <c r="E146" s="113">
        <f t="shared" si="76"/>
        <v>6119</v>
      </c>
      <c r="F146" s="114" t="str">
        <f t="shared" si="77"/>
        <v>8</v>
      </c>
      <c r="G146" s="115" t="str">
        <f t="shared" si="78"/>
        <v>70바2223</v>
      </c>
      <c r="H146" s="116">
        <f t="shared" si="79"/>
        <v>2</v>
      </c>
      <c r="I146" s="117">
        <f t="shared" si="80"/>
        <v>3056.8389999999999</v>
      </c>
      <c r="J146" s="118">
        <f t="shared" si="81"/>
        <v>6.8733969172319227E-3</v>
      </c>
      <c r="K146" s="118">
        <f t="shared" si="82"/>
        <v>0.36591813166260978</v>
      </c>
      <c r="L146" s="118">
        <f t="shared" si="83"/>
        <v>6.8698416894052969E-2</v>
      </c>
      <c r="M146" s="119">
        <f t="shared" si="84"/>
        <v>15.097</v>
      </c>
      <c r="N146" s="120">
        <f t="shared" si="85"/>
        <v>0.13085412741724375</v>
      </c>
      <c r="O146" s="120">
        <f t="shared" si="86"/>
        <v>16.095057672320983</v>
      </c>
      <c r="P146" s="233">
        <f t="shared" si="87"/>
        <v>25</v>
      </c>
      <c r="Q146" s="234">
        <f t="shared" si="88"/>
        <v>4</v>
      </c>
      <c r="R146" s="234">
        <f t="shared" si="89"/>
        <v>492</v>
      </c>
      <c r="T146">
        <v>521</v>
      </c>
      <c r="U146">
        <v>6119</v>
      </c>
      <c r="V146" t="s">
        <v>1090</v>
      </c>
      <c r="W146">
        <v>3056.8389999999999</v>
      </c>
      <c r="X146">
        <v>1645.1120000000001</v>
      </c>
      <c r="Y146">
        <v>1.8580000000000001</v>
      </c>
      <c r="Z146">
        <v>15.097</v>
      </c>
      <c r="AA146">
        <v>188.36246700000001</v>
      </c>
      <c r="AB146">
        <v>1.2946899999999999</v>
      </c>
      <c r="AC146">
        <v>68.925241999999997</v>
      </c>
      <c r="AD146" s="1">
        <v>210</v>
      </c>
      <c r="AE146">
        <v>4</v>
      </c>
      <c r="AF146">
        <v>492</v>
      </c>
      <c r="AG146">
        <v>87</v>
      </c>
      <c r="AH146">
        <v>16.228493</v>
      </c>
      <c r="AI146">
        <v>349.4</v>
      </c>
      <c r="AJ146">
        <v>0</v>
      </c>
      <c r="AK146">
        <v>25</v>
      </c>
      <c r="AL146">
        <v>4112</v>
      </c>
      <c r="AM146" t="s">
        <v>1091</v>
      </c>
      <c r="AN146" t="s">
        <v>1489</v>
      </c>
      <c r="AO146">
        <v>2895.4490000000001</v>
      </c>
      <c r="AR146" t="s">
        <v>139</v>
      </c>
      <c r="AS146">
        <v>8</v>
      </c>
      <c r="AT146" t="s">
        <v>755</v>
      </c>
      <c r="AU146" t="s">
        <v>1090</v>
      </c>
      <c r="AV146" t="s">
        <v>49</v>
      </c>
      <c r="AW146">
        <v>2</v>
      </c>
      <c r="BB146">
        <v>0.84479255397784792</v>
      </c>
      <c r="BC146" t="s">
        <v>70</v>
      </c>
      <c r="BF146" t="s">
        <v>139</v>
      </c>
      <c r="BG146" t="s">
        <v>258</v>
      </c>
      <c r="BH146" t="s">
        <v>1090</v>
      </c>
      <c r="BI146">
        <v>6119</v>
      </c>
      <c r="BJ146">
        <v>2</v>
      </c>
      <c r="BK146" t="s">
        <v>755</v>
      </c>
      <c r="BL146" t="s">
        <v>753</v>
      </c>
      <c r="BM146">
        <v>0.83088435265943095</v>
      </c>
      <c r="BN146" t="s">
        <v>70</v>
      </c>
      <c r="BO146" t="s">
        <v>679</v>
      </c>
      <c r="BP146">
        <v>3056.8389999999999</v>
      </c>
    </row>
    <row r="147" spans="1:68" ht="16.5">
      <c r="A147" s="297" t="str">
        <f t="shared" si="72"/>
        <v>송도버스</v>
      </c>
      <c r="B147" s="110" t="str">
        <f t="shared" si="73"/>
        <v>홍춘기</v>
      </c>
      <c r="C147" s="111" t="str">
        <f t="shared" si="74"/>
        <v>B</v>
      </c>
      <c r="D147" s="112">
        <f t="shared" si="75"/>
        <v>0.93384615384615377</v>
      </c>
      <c r="E147" s="113">
        <f t="shared" si="76"/>
        <v>8817</v>
      </c>
      <c r="F147" s="114" t="str">
        <f t="shared" si="77"/>
        <v>16-1</v>
      </c>
      <c r="G147" s="115" t="str">
        <f t="shared" si="78"/>
        <v>70바2281</v>
      </c>
      <c r="H147" s="116">
        <f t="shared" si="79"/>
        <v>1</v>
      </c>
      <c r="I147" s="117">
        <f t="shared" si="80"/>
        <v>3229.192</v>
      </c>
      <c r="J147" s="118">
        <f t="shared" si="81"/>
        <v>1.3510340475896939E-2</v>
      </c>
      <c r="K147" s="118">
        <f t="shared" si="82"/>
        <v>0.33428952927535149</v>
      </c>
      <c r="L147" s="118">
        <f t="shared" si="83"/>
        <v>0.21522411798369376</v>
      </c>
      <c r="M147" s="119">
        <f t="shared" si="84"/>
        <v>10.849</v>
      </c>
      <c r="N147" s="120">
        <f t="shared" si="85"/>
        <v>3.022240060154666E-2</v>
      </c>
      <c r="O147" s="120">
        <f t="shared" si="86"/>
        <v>9.8525025961042108</v>
      </c>
      <c r="P147" s="233">
        <f t="shared" si="87"/>
        <v>9</v>
      </c>
      <c r="Q147" s="234">
        <f t="shared" si="88"/>
        <v>1</v>
      </c>
      <c r="R147" s="234">
        <f t="shared" si="89"/>
        <v>326</v>
      </c>
      <c r="T147">
        <v>521</v>
      </c>
      <c r="U147">
        <v>8817</v>
      </c>
      <c r="V147" t="s">
        <v>1092</v>
      </c>
      <c r="W147">
        <v>3308.8040000000001</v>
      </c>
      <c r="X147">
        <v>1365.69</v>
      </c>
      <c r="Y147">
        <v>2.423</v>
      </c>
      <c r="Z147">
        <v>10.849</v>
      </c>
      <c r="AA147">
        <v>171.86191600000001</v>
      </c>
      <c r="AB147">
        <v>2.3219129999999999</v>
      </c>
      <c r="AC147">
        <v>57.451639</v>
      </c>
      <c r="AD147" s="1">
        <v>695</v>
      </c>
      <c r="AE147">
        <v>1</v>
      </c>
      <c r="AF147">
        <v>326</v>
      </c>
      <c r="AG147">
        <v>74</v>
      </c>
      <c r="AH147">
        <v>19.252687999999999</v>
      </c>
      <c r="AI147">
        <v>250.6</v>
      </c>
      <c r="AJ147">
        <v>0</v>
      </c>
      <c r="AK147">
        <v>9</v>
      </c>
      <c r="AL147">
        <v>608</v>
      </c>
      <c r="AM147" t="s">
        <v>1093</v>
      </c>
      <c r="AN147" t="s">
        <v>1490</v>
      </c>
      <c r="AO147">
        <v>3229.192</v>
      </c>
      <c r="AR147" t="s">
        <v>139</v>
      </c>
      <c r="AS147">
        <v>45307</v>
      </c>
      <c r="AT147" t="s">
        <v>735</v>
      </c>
      <c r="AU147" t="s">
        <v>1092</v>
      </c>
      <c r="AV147" t="s">
        <v>49</v>
      </c>
      <c r="AW147">
        <v>1</v>
      </c>
      <c r="BB147">
        <v>0.93576923076923069</v>
      </c>
      <c r="BC147" t="s">
        <v>71</v>
      </c>
      <c r="BF147" t="s">
        <v>139</v>
      </c>
      <c r="BG147" t="s">
        <v>257</v>
      </c>
      <c r="BH147" t="s">
        <v>1092</v>
      </c>
      <c r="BI147">
        <v>8817</v>
      </c>
      <c r="BJ147">
        <v>1</v>
      </c>
      <c r="BK147" t="s">
        <v>735</v>
      </c>
      <c r="BL147" t="s">
        <v>674</v>
      </c>
      <c r="BM147">
        <v>0.93384615384615377</v>
      </c>
      <c r="BN147" t="s">
        <v>71</v>
      </c>
      <c r="BO147" t="s">
        <v>675</v>
      </c>
      <c r="BP147">
        <v>3229.192</v>
      </c>
    </row>
    <row r="148" spans="1:68" ht="16.5">
      <c r="A148" s="297" t="str">
        <f t="shared" si="72"/>
        <v>송도버스</v>
      </c>
      <c r="B148" s="110" t="str">
        <f t="shared" si="73"/>
        <v>황보명구</v>
      </c>
      <c r="C148" s="111" t="str">
        <f t="shared" si="74"/>
        <v>A</v>
      </c>
      <c r="D148" s="112">
        <f t="shared" si="75"/>
        <v>0.96688491444065594</v>
      </c>
      <c r="E148" s="113">
        <f t="shared" si="76"/>
        <v>239</v>
      </c>
      <c r="F148" s="114" t="str">
        <f t="shared" si="77"/>
        <v>8</v>
      </c>
      <c r="G148" s="115" t="str">
        <f t="shared" si="78"/>
        <v>70바2307</v>
      </c>
      <c r="H148" s="116">
        <f t="shared" si="79"/>
        <v>16</v>
      </c>
      <c r="I148" s="117">
        <f t="shared" si="80"/>
        <v>2860.0280000000002</v>
      </c>
      <c r="J148" s="118">
        <f t="shared" si="81"/>
        <v>1.052042459039349E-2</v>
      </c>
      <c r="K148" s="118">
        <f t="shared" si="82"/>
        <v>0.34808154838102129</v>
      </c>
      <c r="L148" s="118">
        <f t="shared" si="83"/>
        <v>0.24125637930817459</v>
      </c>
      <c r="M148" s="119">
        <f t="shared" si="84"/>
        <v>10.276999999999999</v>
      </c>
      <c r="N148" s="120">
        <f t="shared" si="85"/>
        <v>0</v>
      </c>
      <c r="O148" s="120">
        <f t="shared" si="86"/>
        <v>17.980778955950157</v>
      </c>
      <c r="P148" s="233">
        <f t="shared" si="87"/>
        <v>6</v>
      </c>
      <c r="Q148" s="234">
        <f t="shared" si="88"/>
        <v>0</v>
      </c>
      <c r="R148" s="234">
        <f t="shared" si="89"/>
        <v>528</v>
      </c>
      <c r="T148">
        <v>521</v>
      </c>
      <c r="U148">
        <v>239</v>
      </c>
      <c r="V148" t="s">
        <v>1094</v>
      </c>
      <c r="W148">
        <v>2936.4690000000001</v>
      </c>
      <c r="X148">
        <v>1358.8810000000001</v>
      </c>
      <c r="Y148">
        <v>2.161</v>
      </c>
      <c r="Z148">
        <v>10.276999999999999</v>
      </c>
      <c r="AA148">
        <v>175.34273300000001</v>
      </c>
      <c r="AB148">
        <v>1.8446800000000001</v>
      </c>
      <c r="AC148">
        <v>61.033569999999997</v>
      </c>
      <c r="AD148" s="1">
        <v>690</v>
      </c>
      <c r="AE148">
        <v>0</v>
      </c>
      <c r="AF148">
        <v>528</v>
      </c>
      <c r="AG148">
        <v>70</v>
      </c>
      <c r="AH148">
        <v>16.747024</v>
      </c>
      <c r="AI148">
        <v>314.39999999999998</v>
      </c>
      <c r="AJ148">
        <v>0</v>
      </c>
      <c r="AK148">
        <v>6</v>
      </c>
      <c r="AL148">
        <v>4043</v>
      </c>
      <c r="AM148" t="s">
        <v>1095</v>
      </c>
      <c r="AN148" t="s">
        <v>1491</v>
      </c>
      <c r="AO148">
        <v>454.78199999999998</v>
      </c>
      <c r="AR148" t="s">
        <v>139</v>
      </c>
      <c r="AS148">
        <v>8</v>
      </c>
      <c r="AT148" t="s">
        <v>799</v>
      </c>
      <c r="AU148" t="s">
        <v>1094</v>
      </c>
      <c r="AV148" t="s">
        <v>49</v>
      </c>
      <c r="AW148">
        <v>16</v>
      </c>
      <c r="BB148">
        <v>0.96688491444065594</v>
      </c>
      <c r="BC148" t="s">
        <v>69</v>
      </c>
      <c r="BF148" t="s">
        <v>139</v>
      </c>
      <c r="BG148" t="s">
        <v>258</v>
      </c>
      <c r="BH148" t="s">
        <v>1094</v>
      </c>
      <c r="BI148">
        <v>239</v>
      </c>
      <c r="BJ148">
        <v>16</v>
      </c>
      <c r="BK148" t="s">
        <v>799</v>
      </c>
      <c r="BL148" t="s">
        <v>804</v>
      </c>
      <c r="BM148">
        <v>0.96688491444065594</v>
      </c>
      <c r="BN148" t="s">
        <v>69</v>
      </c>
      <c r="BO148" t="s">
        <v>678</v>
      </c>
      <c r="BP148">
        <v>2860.0280000000002</v>
      </c>
    </row>
    <row r="149" spans="1:68" ht="16.5">
      <c r="A149" s="297" t="str">
        <f t="shared" ref="A149:A150" si="90">BF149</f>
        <v>송도버스</v>
      </c>
      <c r="B149" s="110" t="str">
        <f t="shared" ref="B149:B150" si="91">BH149</f>
        <v>황오현</v>
      </c>
      <c r="C149" s="111" t="str">
        <f t="shared" ref="C149:C150" si="92">BN149</f>
        <v>D</v>
      </c>
      <c r="D149" s="112">
        <f t="shared" ref="D149:D150" si="93">BM149</f>
        <v>0.84593746517510093</v>
      </c>
      <c r="E149" s="113">
        <f t="shared" ref="E149:E150" si="94">U149</f>
        <v>1587</v>
      </c>
      <c r="F149" s="114" t="str">
        <f t="shared" ref="F149:F150" si="95">BG149</f>
        <v>16-1</v>
      </c>
      <c r="G149" s="115" t="str">
        <f t="shared" ref="G149:G150" si="96">BK149</f>
        <v>70바2281</v>
      </c>
      <c r="H149" s="116">
        <f t="shared" ref="H149:H150" si="97">BJ149</f>
        <v>14</v>
      </c>
      <c r="I149" s="117">
        <f t="shared" ref="I149:I150" si="98">BP149</f>
        <v>2545.8770000000004</v>
      </c>
      <c r="J149" s="118">
        <f t="shared" ref="J149:J150" si="99">AB149/AA149</f>
        <v>1.5520188914826096E-2</v>
      </c>
      <c r="K149" s="118">
        <f t="shared" ref="K149:K150" si="100">AC149/AA149</f>
        <v>0.36793328938494119</v>
      </c>
      <c r="L149" s="118">
        <f t="shared" ref="L149:L150" si="101">AD149/I149</f>
        <v>0.25413639386348985</v>
      </c>
      <c r="M149" s="119">
        <f t="shared" ref="M149:M150" si="102">Z149</f>
        <v>12.776999999999999</v>
      </c>
      <c r="N149" s="120">
        <f t="shared" ref="N149:N150" si="103">AE149*100/W149</f>
        <v>3.5688004048447179E-2</v>
      </c>
      <c r="O149" s="120">
        <f t="shared" ref="O149:O150" si="104">AF149*100/W149</f>
        <v>27.622515133498119</v>
      </c>
      <c r="P149" s="233">
        <f t="shared" ref="P149:P150" si="105">AK149</f>
        <v>16</v>
      </c>
      <c r="Q149" s="234">
        <f t="shared" ref="Q149:Q150" si="106">AE149</f>
        <v>1</v>
      </c>
      <c r="R149" s="234">
        <f t="shared" ref="R149:R150" si="107">AF149</f>
        <v>774</v>
      </c>
      <c r="T149">
        <v>521</v>
      </c>
      <c r="U149">
        <v>1587</v>
      </c>
      <c r="V149" t="s">
        <v>1096</v>
      </c>
      <c r="W149">
        <v>2802.0619999999999</v>
      </c>
      <c r="X149">
        <v>1370.463</v>
      </c>
      <c r="Y149">
        <v>2.0449999999999999</v>
      </c>
      <c r="Z149">
        <v>12.776999999999999</v>
      </c>
      <c r="AA149">
        <v>156.49719300000001</v>
      </c>
      <c r="AB149">
        <v>2.4288660000000002</v>
      </c>
      <c r="AC149">
        <v>57.580526999999996</v>
      </c>
      <c r="AD149" s="1">
        <v>647</v>
      </c>
      <c r="AE149">
        <v>1</v>
      </c>
      <c r="AF149">
        <v>774</v>
      </c>
      <c r="AG149">
        <v>73</v>
      </c>
      <c r="AH149">
        <v>17.904869999999999</v>
      </c>
      <c r="AI149">
        <v>803.9</v>
      </c>
      <c r="AJ149">
        <v>0</v>
      </c>
      <c r="AK149">
        <v>16</v>
      </c>
      <c r="AL149">
        <v>3167</v>
      </c>
      <c r="AM149" t="s">
        <v>1097</v>
      </c>
      <c r="AN149" t="s">
        <v>1492</v>
      </c>
      <c r="AO149">
        <v>371.76900000000001</v>
      </c>
      <c r="AR149" t="s">
        <v>139</v>
      </c>
      <c r="AS149">
        <v>45307</v>
      </c>
      <c r="AT149" t="s">
        <v>735</v>
      </c>
      <c r="AU149" t="s">
        <v>1096</v>
      </c>
      <c r="AV149" t="s">
        <v>49</v>
      </c>
      <c r="AW149">
        <v>14</v>
      </c>
      <c r="BB149">
        <v>0.85618231876053663</v>
      </c>
      <c r="BC149" t="s">
        <v>72</v>
      </c>
      <c r="BF149" t="s">
        <v>139</v>
      </c>
      <c r="BG149" t="s">
        <v>257</v>
      </c>
      <c r="BH149" t="s">
        <v>1096</v>
      </c>
      <c r="BI149">
        <v>1587</v>
      </c>
      <c r="BJ149">
        <v>14</v>
      </c>
      <c r="BK149" t="s">
        <v>735</v>
      </c>
      <c r="BL149" t="s">
        <v>741</v>
      </c>
      <c r="BM149">
        <v>0.84593746517510093</v>
      </c>
      <c r="BN149" t="s">
        <v>70</v>
      </c>
      <c r="BO149" t="s">
        <v>677</v>
      </c>
      <c r="BP149">
        <v>2545.8770000000004</v>
      </c>
    </row>
    <row r="150" spans="1:68" ht="16.5">
      <c r="A150" s="297" t="str">
        <f t="shared" si="90"/>
        <v>송도버스</v>
      </c>
      <c r="B150" s="110" t="str">
        <f t="shared" si="91"/>
        <v>황인철</v>
      </c>
      <c r="C150" s="111" t="str">
        <f t="shared" si="92"/>
        <v>D</v>
      </c>
      <c r="D150" s="112">
        <f t="shared" si="93"/>
        <v>0.80454545454545445</v>
      </c>
      <c r="E150" s="113">
        <f t="shared" si="94"/>
        <v>2189</v>
      </c>
      <c r="F150" s="114" t="str">
        <f t="shared" si="95"/>
        <v>8</v>
      </c>
      <c r="G150" s="115" t="str">
        <f t="shared" si="96"/>
        <v>70바2222</v>
      </c>
      <c r="H150" s="116">
        <f t="shared" si="97"/>
        <v>1</v>
      </c>
      <c r="I150" s="117">
        <f t="shared" si="98"/>
        <v>2057.817</v>
      </c>
      <c r="J150" s="118">
        <f t="shared" si="99"/>
        <v>1.0162064921443467E-2</v>
      </c>
      <c r="K150" s="118">
        <f t="shared" si="100"/>
        <v>0.36807223316490312</v>
      </c>
      <c r="L150" s="118">
        <f t="shared" si="101"/>
        <v>0.22888332635992414</v>
      </c>
      <c r="M150" s="119">
        <f t="shared" si="102"/>
        <v>16.414999999999999</v>
      </c>
      <c r="N150" s="120">
        <f t="shared" si="103"/>
        <v>4.8595186063678159E-2</v>
      </c>
      <c r="O150" s="120">
        <f t="shared" si="104"/>
        <v>53.600490228237007</v>
      </c>
      <c r="P150" s="233">
        <f t="shared" si="105"/>
        <v>16</v>
      </c>
      <c r="Q150" s="234">
        <f t="shared" si="106"/>
        <v>1</v>
      </c>
      <c r="R150" s="234">
        <f t="shared" si="107"/>
        <v>1103</v>
      </c>
      <c r="T150">
        <v>521</v>
      </c>
      <c r="U150">
        <v>2189</v>
      </c>
      <c r="V150" t="s">
        <v>1098</v>
      </c>
      <c r="W150">
        <v>2057.817</v>
      </c>
      <c r="X150">
        <v>1117.662</v>
      </c>
      <c r="Y150">
        <v>1.841</v>
      </c>
      <c r="Z150">
        <v>16.414999999999999</v>
      </c>
      <c r="AA150">
        <v>117.454967</v>
      </c>
      <c r="AB150">
        <v>1.1935849999999999</v>
      </c>
      <c r="AC150">
        <v>43.231912000000001</v>
      </c>
      <c r="AD150" s="1">
        <v>471</v>
      </c>
      <c r="AE150">
        <v>1</v>
      </c>
      <c r="AF150">
        <v>1103</v>
      </c>
      <c r="AG150">
        <v>86</v>
      </c>
      <c r="AH150">
        <v>17.520050000000001</v>
      </c>
      <c r="AI150">
        <v>501.3</v>
      </c>
      <c r="AJ150">
        <v>1.8</v>
      </c>
      <c r="AK150">
        <v>16</v>
      </c>
      <c r="AL150">
        <v>2593</v>
      </c>
      <c r="AM150" t="s">
        <v>1099</v>
      </c>
      <c r="AN150" t="s">
        <v>1493</v>
      </c>
      <c r="AO150">
        <v>2057.817</v>
      </c>
      <c r="AR150" t="s">
        <v>139</v>
      </c>
      <c r="AS150">
        <v>8</v>
      </c>
      <c r="AT150" t="s">
        <v>753</v>
      </c>
      <c r="AU150" t="s">
        <v>1098</v>
      </c>
      <c r="AV150" t="s">
        <v>49</v>
      </c>
      <c r="AW150">
        <v>1</v>
      </c>
      <c r="BB150">
        <v>0.83681818181818168</v>
      </c>
      <c r="BC150" t="s">
        <v>70</v>
      </c>
      <c r="BF150" t="s">
        <v>139</v>
      </c>
      <c r="BG150" t="s">
        <v>258</v>
      </c>
      <c r="BH150" t="s">
        <v>1098</v>
      </c>
      <c r="BI150">
        <v>2189</v>
      </c>
      <c r="BJ150">
        <v>1</v>
      </c>
      <c r="BK150" t="s">
        <v>753</v>
      </c>
      <c r="BL150" t="s">
        <v>674</v>
      </c>
      <c r="BM150">
        <v>0.80454545454545445</v>
      </c>
      <c r="BN150" t="s">
        <v>70</v>
      </c>
      <c r="BO150" t="s">
        <v>679</v>
      </c>
      <c r="BP150">
        <v>2057.817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5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1494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1495</v>
      </c>
      <c r="B4" s="35"/>
      <c r="C4" s="103"/>
      <c r="D4" s="107"/>
      <c r="E4" s="11"/>
      <c r="F4" s="8"/>
      <c r="H4" s="11"/>
    </row>
    <row r="5" spans="1:18" ht="26.25">
      <c r="A5" s="171" t="s">
        <v>1496</v>
      </c>
    </row>
    <row r="6" spans="1:18" ht="17.25">
      <c r="A6" s="172" t="s">
        <v>1497</v>
      </c>
    </row>
    <row r="7" spans="1:18" ht="17.25">
      <c r="A7" s="172"/>
    </row>
    <row r="8" spans="1:18" ht="17.25">
      <c r="A8" s="174" t="s">
        <v>717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1498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680</v>
      </c>
      <c r="Q13" s="240" t="s">
        <v>682</v>
      </c>
      <c r="R13" s="240" t="s">
        <v>683</v>
      </c>
    </row>
    <row r="14" spans="1:18" ht="16.5">
      <c r="A14" s="298" t="s">
        <v>139</v>
      </c>
      <c r="B14" s="241" t="s">
        <v>814</v>
      </c>
      <c r="C14" s="242" t="s">
        <v>70</v>
      </c>
      <c r="D14" s="243">
        <v>0.81000257416035237</v>
      </c>
      <c r="E14" s="244">
        <v>3188</v>
      </c>
      <c r="F14" s="328" t="s">
        <v>258</v>
      </c>
      <c r="G14" s="246" t="s">
        <v>792</v>
      </c>
      <c r="H14" s="247">
        <v>16</v>
      </c>
      <c r="I14" s="248">
        <v>2785.1140000000005</v>
      </c>
      <c r="J14" s="249">
        <v>1.8953623264063444E-2</v>
      </c>
      <c r="K14" s="249">
        <v>0.3872054919778829</v>
      </c>
      <c r="L14" s="249">
        <v>0.2376922452725454</v>
      </c>
      <c r="M14" s="250">
        <v>13.906000000000001</v>
      </c>
      <c r="N14" s="251">
        <v>7.1810346003790132E-2</v>
      </c>
      <c r="O14" s="251">
        <v>13.608060567718232</v>
      </c>
      <c r="P14" s="252">
        <v>34</v>
      </c>
      <c r="Q14" s="253">
        <v>2</v>
      </c>
      <c r="R14" s="253">
        <v>379</v>
      </c>
    </row>
    <row r="15" spans="1:18" ht="16.5">
      <c r="A15" s="298" t="s">
        <v>139</v>
      </c>
      <c r="B15" s="241" t="s">
        <v>818</v>
      </c>
      <c r="C15" s="242" t="s">
        <v>70</v>
      </c>
      <c r="D15" s="243">
        <v>0.82746865046276608</v>
      </c>
      <c r="E15" s="244">
        <v>7265</v>
      </c>
      <c r="F15" s="328" t="s">
        <v>257</v>
      </c>
      <c r="G15" s="246" t="s">
        <v>731</v>
      </c>
      <c r="H15" s="247">
        <v>2</v>
      </c>
      <c r="I15" s="248">
        <v>3327.7280000000001</v>
      </c>
      <c r="J15" s="249">
        <v>1.4482185844489511E-2</v>
      </c>
      <c r="K15" s="249">
        <v>0.32427474084561303</v>
      </c>
      <c r="L15" s="249">
        <v>0.24491184375646086</v>
      </c>
      <c r="M15" s="250">
        <v>11.342000000000001</v>
      </c>
      <c r="N15" s="251">
        <v>0</v>
      </c>
      <c r="O15" s="251">
        <v>1.8931835775039305</v>
      </c>
      <c r="P15" s="252">
        <v>7</v>
      </c>
      <c r="Q15" s="253">
        <v>0</v>
      </c>
      <c r="R15" s="253">
        <v>63</v>
      </c>
    </row>
    <row r="16" spans="1:18" ht="16.5">
      <c r="A16" s="298" t="s">
        <v>139</v>
      </c>
      <c r="B16" s="241" t="s">
        <v>832</v>
      </c>
      <c r="C16" s="242" t="s">
        <v>73</v>
      </c>
      <c r="D16" s="243">
        <v>0.7517285856621102</v>
      </c>
      <c r="E16" s="244">
        <v>7862</v>
      </c>
      <c r="F16" s="328" t="s">
        <v>258</v>
      </c>
      <c r="G16" s="246" t="s">
        <v>770</v>
      </c>
      <c r="H16" s="247">
        <v>2</v>
      </c>
      <c r="I16" s="248">
        <v>1423.739</v>
      </c>
      <c r="J16" s="249">
        <v>4.9945981504365437E-3</v>
      </c>
      <c r="K16" s="249">
        <v>0.3439103079467522</v>
      </c>
      <c r="L16" s="249">
        <v>0.14714458426850224</v>
      </c>
      <c r="M16" s="250">
        <v>14.095000000000001</v>
      </c>
      <c r="N16" s="251">
        <v>0</v>
      </c>
      <c r="O16" s="251">
        <v>5.1273442674535152</v>
      </c>
      <c r="P16" s="252">
        <v>7</v>
      </c>
      <c r="Q16" s="253">
        <v>0</v>
      </c>
      <c r="R16" s="253">
        <v>81</v>
      </c>
    </row>
    <row r="17" spans="1:18" ht="16.5">
      <c r="A17" s="298" t="s">
        <v>139</v>
      </c>
      <c r="B17" s="241" t="s">
        <v>838</v>
      </c>
      <c r="C17" s="242" t="s">
        <v>73</v>
      </c>
      <c r="D17" s="243">
        <v>0.74954545454545451</v>
      </c>
      <c r="E17" s="244">
        <v>6276</v>
      </c>
      <c r="F17" s="328" t="s">
        <v>258</v>
      </c>
      <c r="G17" s="246" t="s">
        <v>783</v>
      </c>
      <c r="H17" s="247">
        <v>1</v>
      </c>
      <c r="I17" s="248">
        <v>2120.009</v>
      </c>
      <c r="J17" s="249">
        <v>2.9635704049531884E-2</v>
      </c>
      <c r="K17" s="249">
        <v>0.38128049162433159</v>
      </c>
      <c r="L17" s="249">
        <v>0.2564712786826156</v>
      </c>
      <c r="M17" s="250">
        <v>18.651</v>
      </c>
      <c r="N17" s="251">
        <v>0</v>
      </c>
      <c r="O17" s="251">
        <v>23.207448647623664</v>
      </c>
      <c r="P17" s="252">
        <v>20</v>
      </c>
      <c r="Q17" s="253">
        <v>1</v>
      </c>
      <c r="R17" s="253">
        <v>498</v>
      </c>
    </row>
    <row r="18" spans="1:18" ht="16.5">
      <c r="A18" s="298" t="s">
        <v>139</v>
      </c>
      <c r="B18" s="241" t="s">
        <v>848</v>
      </c>
      <c r="C18" s="242" t="s">
        <v>70</v>
      </c>
      <c r="D18" s="243">
        <v>0.83187448209057957</v>
      </c>
      <c r="E18" s="244">
        <v>9620</v>
      </c>
      <c r="F18" s="328" t="s">
        <v>258</v>
      </c>
      <c r="G18" s="246" t="s">
        <v>798</v>
      </c>
      <c r="H18" s="247">
        <v>16</v>
      </c>
      <c r="I18" s="248">
        <v>2428.1219999999994</v>
      </c>
      <c r="J18" s="249">
        <v>9.9897496873073977E-3</v>
      </c>
      <c r="K18" s="249">
        <v>0.36791745595112929</v>
      </c>
      <c r="L18" s="249">
        <v>0.21024519797636082</v>
      </c>
      <c r="M18" s="250">
        <v>13.343999999999999</v>
      </c>
      <c r="N18" s="251">
        <v>4.1184092067861507E-2</v>
      </c>
      <c r="O18" s="251">
        <v>15.032193604769452</v>
      </c>
      <c r="P18" s="252">
        <v>9</v>
      </c>
      <c r="Q18" s="253">
        <v>2</v>
      </c>
      <c r="R18" s="253">
        <v>382</v>
      </c>
    </row>
    <row r="19" spans="1:18" ht="16.5">
      <c r="A19" s="298" t="s">
        <v>139</v>
      </c>
      <c r="B19" s="241" t="s">
        <v>850</v>
      </c>
      <c r="C19" s="242" t="s">
        <v>70</v>
      </c>
      <c r="D19" s="243">
        <v>0.81713073976545425</v>
      </c>
      <c r="E19" s="244">
        <v>5154</v>
      </c>
      <c r="F19" s="328" t="s">
        <v>258</v>
      </c>
      <c r="G19" s="246" t="s">
        <v>772</v>
      </c>
      <c r="H19" s="247">
        <v>2</v>
      </c>
      <c r="I19" s="248">
        <v>2763.2310000000002</v>
      </c>
      <c r="J19" s="249">
        <v>1.5670890907264402E-2</v>
      </c>
      <c r="K19" s="249">
        <v>0.36333592784331531</v>
      </c>
      <c r="L19" s="249">
        <v>0.1317298481379226</v>
      </c>
      <c r="M19" s="250">
        <v>11.13</v>
      </c>
      <c r="N19" s="251">
        <v>0</v>
      </c>
      <c r="O19" s="251">
        <v>15.452924493102458</v>
      </c>
      <c r="P19" s="252">
        <v>47</v>
      </c>
      <c r="Q19" s="253">
        <v>0</v>
      </c>
      <c r="R19" s="253">
        <v>427</v>
      </c>
    </row>
    <row r="20" spans="1:18" ht="16.5">
      <c r="A20" s="298" t="s">
        <v>139</v>
      </c>
      <c r="B20" s="241" t="s">
        <v>852</v>
      </c>
      <c r="C20" s="242" t="s">
        <v>73</v>
      </c>
      <c r="D20" s="243">
        <v>0.78659876573733112</v>
      </c>
      <c r="E20" s="244">
        <v>7983</v>
      </c>
      <c r="F20" s="328" t="s">
        <v>258</v>
      </c>
      <c r="G20" s="246" t="s">
        <v>767</v>
      </c>
      <c r="H20" s="247">
        <v>3</v>
      </c>
      <c r="I20" s="248">
        <v>1973.722</v>
      </c>
      <c r="J20" s="249">
        <v>5.7283523735472534E-4</v>
      </c>
      <c r="K20" s="249">
        <v>0.37738261515713034</v>
      </c>
      <c r="L20" s="249">
        <v>0.10639796283367162</v>
      </c>
      <c r="M20" s="250">
        <v>13.313000000000001</v>
      </c>
      <c r="N20" s="251">
        <v>5.0665696587462672E-2</v>
      </c>
      <c r="O20" s="251">
        <v>21.887580925783876</v>
      </c>
      <c r="P20" s="252">
        <v>26</v>
      </c>
      <c r="Q20" s="253">
        <v>1</v>
      </c>
      <c r="R20" s="253">
        <v>432</v>
      </c>
    </row>
    <row r="21" spans="1:18" ht="16.5">
      <c r="A21" s="298" t="s">
        <v>139</v>
      </c>
      <c r="B21" s="241" t="s">
        <v>858</v>
      </c>
      <c r="C21" s="242" t="s">
        <v>70</v>
      </c>
      <c r="D21" s="243">
        <v>0.81190253025015202</v>
      </c>
      <c r="E21" s="244">
        <v>9490</v>
      </c>
      <c r="F21" s="328" t="s">
        <v>257</v>
      </c>
      <c r="G21" s="246" t="s">
        <v>730</v>
      </c>
      <c r="H21" s="247">
        <v>12</v>
      </c>
      <c r="I21" s="248">
        <v>2673.2829999999994</v>
      </c>
      <c r="J21" s="249">
        <v>1.6247652818506153E-2</v>
      </c>
      <c r="K21" s="249">
        <v>0.29990801154459124</v>
      </c>
      <c r="L21" s="249">
        <v>0.20873210954470589</v>
      </c>
      <c r="M21" s="250">
        <v>11.231999999999999</v>
      </c>
      <c r="N21" s="251">
        <v>0</v>
      </c>
      <c r="O21" s="251">
        <v>17.581378402511074</v>
      </c>
      <c r="P21" s="252">
        <v>5</v>
      </c>
      <c r="Q21" s="253">
        <v>0</v>
      </c>
      <c r="R21" s="253">
        <v>470</v>
      </c>
    </row>
    <row r="22" spans="1:18" ht="16.5">
      <c r="A22" s="298" t="s">
        <v>139</v>
      </c>
      <c r="B22" s="241" t="s">
        <v>870</v>
      </c>
      <c r="C22" s="242" t="s">
        <v>70</v>
      </c>
      <c r="D22" s="243">
        <v>0.84428407057194033</v>
      </c>
      <c r="E22" s="244">
        <v>3215</v>
      </c>
      <c r="F22" s="328" t="s">
        <v>257</v>
      </c>
      <c r="G22" s="246" t="s">
        <v>743</v>
      </c>
      <c r="H22" s="247">
        <v>2</v>
      </c>
      <c r="I22" s="248">
        <v>2802.848</v>
      </c>
      <c r="J22" s="249">
        <v>1.6070714187084285E-2</v>
      </c>
      <c r="K22" s="249">
        <v>0.33357774460744516</v>
      </c>
      <c r="L22" s="249">
        <v>0.19872643825137859</v>
      </c>
      <c r="M22" s="250">
        <v>9.7140000000000004</v>
      </c>
      <c r="N22" s="251">
        <v>0</v>
      </c>
      <c r="O22" s="251">
        <v>25.045953258970876</v>
      </c>
      <c r="P22" s="252">
        <v>8</v>
      </c>
      <c r="Q22" s="253">
        <v>0</v>
      </c>
      <c r="R22" s="253">
        <v>702</v>
      </c>
    </row>
    <row r="23" spans="1:18" ht="16.5">
      <c r="A23" s="298" t="s">
        <v>139</v>
      </c>
      <c r="B23" s="241" t="s">
        <v>874</v>
      </c>
      <c r="C23" s="242" t="s">
        <v>70</v>
      </c>
      <c r="D23" s="243">
        <v>0.83819549076075794</v>
      </c>
      <c r="E23" s="244">
        <v>3625</v>
      </c>
      <c r="F23" s="328" t="s">
        <v>258</v>
      </c>
      <c r="G23" s="246" t="s">
        <v>750</v>
      </c>
      <c r="H23" s="247">
        <v>14</v>
      </c>
      <c r="I23" s="248">
        <v>2571.8980000000001</v>
      </c>
      <c r="J23" s="249">
        <v>2.0651148927590228E-2</v>
      </c>
      <c r="K23" s="249">
        <v>0.35956346038683823</v>
      </c>
      <c r="L23" s="249">
        <v>0.22934101056432526</v>
      </c>
      <c r="M23" s="250">
        <v>12.704000000000001</v>
      </c>
      <c r="N23" s="251">
        <v>0.34993611721771234</v>
      </c>
      <c r="O23" s="251">
        <v>24.689937159249705</v>
      </c>
      <c r="P23" s="252">
        <v>10</v>
      </c>
      <c r="Q23" s="253">
        <v>9</v>
      </c>
      <c r="R23" s="253">
        <v>680</v>
      </c>
    </row>
    <row r="24" spans="1:18" ht="16.5">
      <c r="A24" s="298" t="s">
        <v>139</v>
      </c>
      <c r="B24" s="241" t="s">
        <v>878</v>
      </c>
      <c r="C24" s="242" t="s">
        <v>73</v>
      </c>
      <c r="D24" s="243">
        <v>0.73311731893127818</v>
      </c>
      <c r="E24" s="244">
        <v>5010</v>
      </c>
      <c r="F24" s="328" t="s">
        <v>257</v>
      </c>
      <c r="G24" s="246" t="s">
        <v>736</v>
      </c>
      <c r="H24" s="247">
        <v>2</v>
      </c>
      <c r="I24" s="248">
        <v>2859.2219999999998</v>
      </c>
      <c r="J24" s="249">
        <v>1.3148202980454684E-2</v>
      </c>
      <c r="K24" s="249">
        <v>0.3163807949488322</v>
      </c>
      <c r="L24" s="249">
        <v>0.17491703351600932</v>
      </c>
      <c r="M24" s="250">
        <v>11.922000000000001</v>
      </c>
      <c r="N24" s="251">
        <v>3.4974549020677655E-2</v>
      </c>
      <c r="O24" s="251">
        <v>19.445849255496778</v>
      </c>
      <c r="P24" s="252">
        <v>20</v>
      </c>
      <c r="Q24" s="253">
        <v>1</v>
      </c>
      <c r="R24" s="253">
        <v>568</v>
      </c>
    </row>
    <row r="25" spans="1:18" ht="16.5">
      <c r="A25" s="298" t="s">
        <v>139</v>
      </c>
      <c r="B25" s="241" t="s">
        <v>882</v>
      </c>
      <c r="C25" s="242" t="s">
        <v>73</v>
      </c>
      <c r="D25" s="243">
        <v>0.79389721228467103</v>
      </c>
      <c r="E25" s="244">
        <v>7218</v>
      </c>
      <c r="F25" s="328" t="s">
        <v>258</v>
      </c>
      <c r="G25" s="246" t="s">
        <v>774</v>
      </c>
      <c r="H25" s="247">
        <v>2</v>
      </c>
      <c r="I25" s="248">
        <v>2552.4949999999999</v>
      </c>
      <c r="J25" s="249">
        <v>2.188390690562108E-2</v>
      </c>
      <c r="K25" s="249">
        <v>0.38086048645096399</v>
      </c>
      <c r="L25" s="249">
        <v>0.24250782077927677</v>
      </c>
      <c r="M25" s="250">
        <v>14.323</v>
      </c>
      <c r="N25" s="251">
        <v>0.31341883137870985</v>
      </c>
      <c r="O25" s="251">
        <v>47.678839723486242</v>
      </c>
      <c r="P25" s="252">
        <v>23</v>
      </c>
      <c r="Q25" s="253">
        <v>8</v>
      </c>
      <c r="R25" s="253">
        <v>1217</v>
      </c>
    </row>
    <row r="26" spans="1:18" ht="16.5">
      <c r="A26" s="298" t="s">
        <v>139</v>
      </c>
      <c r="B26" s="241" t="s">
        <v>884</v>
      </c>
      <c r="C26" s="242" t="s">
        <v>73</v>
      </c>
      <c r="D26" s="243">
        <v>0.75062677632661201</v>
      </c>
      <c r="E26" s="244">
        <v>8333</v>
      </c>
      <c r="F26" s="328" t="s">
        <v>257</v>
      </c>
      <c r="G26" s="246" t="s">
        <v>738</v>
      </c>
      <c r="H26" s="247">
        <v>11</v>
      </c>
      <c r="I26" s="248">
        <v>1958.7119999999998</v>
      </c>
      <c r="J26" s="249">
        <v>2.770321930902948E-2</v>
      </c>
      <c r="K26" s="249">
        <v>0.39752291568590936</v>
      </c>
      <c r="L26" s="249">
        <v>0.24471393517297327</v>
      </c>
      <c r="M26" s="250">
        <v>14.699</v>
      </c>
      <c r="N26" s="251">
        <v>0.25526978953516394</v>
      </c>
      <c r="O26" s="251">
        <v>4.2374785062837219</v>
      </c>
      <c r="P26" s="252">
        <v>38</v>
      </c>
      <c r="Q26" s="253">
        <v>5</v>
      </c>
      <c r="R26" s="253">
        <v>99</v>
      </c>
    </row>
    <row r="27" spans="1:18" ht="16.5">
      <c r="A27" s="298" t="s">
        <v>139</v>
      </c>
      <c r="B27" s="241" t="s">
        <v>886</v>
      </c>
      <c r="C27" s="242" t="s">
        <v>73</v>
      </c>
      <c r="D27" s="243">
        <v>0.75153233976239575</v>
      </c>
      <c r="E27" s="244">
        <v>7145</v>
      </c>
      <c r="F27" s="328" t="s">
        <v>257</v>
      </c>
      <c r="G27" s="246" t="s">
        <v>736</v>
      </c>
      <c r="H27" s="247">
        <v>2</v>
      </c>
      <c r="I27" s="248">
        <v>3074.6240000000003</v>
      </c>
      <c r="J27" s="249">
        <v>1.1052208706600295E-2</v>
      </c>
      <c r="K27" s="249">
        <v>0.32375449576795523</v>
      </c>
      <c r="L27" s="249">
        <v>0.24165556503819655</v>
      </c>
      <c r="M27" s="250">
        <v>11.755000000000001</v>
      </c>
      <c r="N27" s="251">
        <v>0.13009720863429153</v>
      </c>
      <c r="O27" s="251">
        <v>14.017974230344912</v>
      </c>
      <c r="P27" s="252">
        <v>23</v>
      </c>
      <c r="Q27" s="253">
        <v>4</v>
      </c>
      <c r="R27" s="253">
        <v>431</v>
      </c>
    </row>
    <row r="28" spans="1:18" ht="16.5">
      <c r="A28" s="298" t="s">
        <v>139</v>
      </c>
      <c r="B28" s="241" t="s">
        <v>892</v>
      </c>
      <c r="C28" s="242" t="s">
        <v>73</v>
      </c>
      <c r="D28" s="243">
        <v>0.77471522114080216</v>
      </c>
      <c r="E28" s="244">
        <v>8943</v>
      </c>
      <c r="F28" s="328" t="s">
        <v>258</v>
      </c>
      <c r="G28" s="246" t="s">
        <v>794</v>
      </c>
      <c r="H28" s="247">
        <v>1</v>
      </c>
      <c r="I28" s="248">
        <v>1948.414</v>
      </c>
      <c r="J28" s="249">
        <v>1.7901791783724197E-2</v>
      </c>
      <c r="K28" s="249">
        <v>0.37696536558001897</v>
      </c>
      <c r="L28" s="249">
        <v>0.26543775190875207</v>
      </c>
      <c r="M28" s="250">
        <v>16.812999999999999</v>
      </c>
      <c r="N28" s="251">
        <v>1.5397138390506331</v>
      </c>
      <c r="O28" s="251">
        <v>39.416674279696203</v>
      </c>
      <c r="P28" s="252">
        <v>20</v>
      </c>
      <c r="Q28" s="253">
        <v>32</v>
      </c>
      <c r="R28" s="253">
        <v>780</v>
      </c>
    </row>
    <row r="29" spans="1:18" ht="16.5">
      <c r="A29" s="298" t="s">
        <v>139</v>
      </c>
      <c r="B29" s="241" t="s">
        <v>900</v>
      </c>
      <c r="C29" s="242" t="s">
        <v>70</v>
      </c>
      <c r="D29" s="243">
        <v>0.80718586409670379</v>
      </c>
      <c r="E29" s="244">
        <v>3069</v>
      </c>
      <c r="F29" s="328" t="s">
        <v>258</v>
      </c>
      <c r="G29" s="246" t="s">
        <v>770</v>
      </c>
      <c r="H29" s="247">
        <v>3</v>
      </c>
      <c r="I29" s="248">
        <v>2040.0790000000002</v>
      </c>
      <c r="J29" s="249">
        <v>7.9894621140830912E-3</v>
      </c>
      <c r="K29" s="249">
        <v>0.33792855144656614</v>
      </c>
      <c r="L29" s="249">
        <v>0.2143003769430841</v>
      </c>
      <c r="M29" s="250">
        <v>12.284000000000001</v>
      </c>
      <c r="N29" s="251">
        <v>0</v>
      </c>
      <c r="O29" s="251">
        <v>1.7646375458989576</v>
      </c>
      <c r="P29" s="252">
        <v>8</v>
      </c>
      <c r="Q29" s="253">
        <v>0</v>
      </c>
      <c r="R29" s="253">
        <v>43</v>
      </c>
    </row>
    <row r="30" spans="1:18" ht="16.5">
      <c r="A30" s="298" t="s">
        <v>139</v>
      </c>
      <c r="B30" s="241" t="s">
        <v>902</v>
      </c>
      <c r="C30" s="242" t="s">
        <v>73</v>
      </c>
      <c r="D30" s="243">
        <v>0.75447013745299385</v>
      </c>
      <c r="E30" s="244">
        <v>4695</v>
      </c>
      <c r="F30" s="328" t="s">
        <v>258</v>
      </c>
      <c r="G30" s="246" t="s">
        <v>786</v>
      </c>
      <c r="H30" s="247">
        <v>2</v>
      </c>
      <c r="I30" s="248">
        <v>2665.2220000000002</v>
      </c>
      <c r="J30" s="249">
        <v>3.3133460951345318E-2</v>
      </c>
      <c r="K30" s="249">
        <v>0.38038222807994837</v>
      </c>
      <c r="L30" s="249">
        <v>0.28515448244086233</v>
      </c>
      <c r="M30" s="250">
        <v>12.946999999999999</v>
      </c>
      <c r="N30" s="251">
        <v>0.97552849256084473</v>
      </c>
      <c r="O30" s="251">
        <v>13.807480202399649</v>
      </c>
      <c r="P30" s="252">
        <v>52</v>
      </c>
      <c r="Q30" s="253">
        <v>26</v>
      </c>
      <c r="R30" s="253">
        <v>368</v>
      </c>
    </row>
    <row r="31" spans="1:18" ht="16.5">
      <c r="A31" s="298" t="s">
        <v>139</v>
      </c>
      <c r="B31" s="241" t="s">
        <v>906</v>
      </c>
      <c r="C31" s="242" t="s">
        <v>73</v>
      </c>
      <c r="D31" s="243">
        <v>0.76697261790694549</v>
      </c>
      <c r="E31" s="244">
        <v>2831</v>
      </c>
      <c r="F31" s="328" t="s">
        <v>258</v>
      </c>
      <c r="G31" s="246" t="s">
        <v>798</v>
      </c>
      <c r="H31" s="247">
        <v>3</v>
      </c>
      <c r="I31" s="248">
        <v>1768.8020000000001</v>
      </c>
      <c r="J31" s="249">
        <v>2.6324675677429247E-2</v>
      </c>
      <c r="K31" s="249">
        <v>0.37999532018599774</v>
      </c>
      <c r="L31" s="249">
        <v>0.25836696249778102</v>
      </c>
      <c r="M31" s="250">
        <v>13.15</v>
      </c>
      <c r="N31" s="251">
        <v>5.653544037150568E-2</v>
      </c>
      <c r="O31" s="251">
        <v>18.374018120739347</v>
      </c>
      <c r="P31" s="252">
        <v>24</v>
      </c>
      <c r="Q31" s="253">
        <v>1</v>
      </c>
      <c r="R31" s="253">
        <v>325</v>
      </c>
    </row>
    <row r="32" spans="1:18" ht="16.5">
      <c r="A32" s="298" t="s">
        <v>139</v>
      </c>
      <c r="B32" s="241" t="s">
        <v>908</v>
      </c>
      <c r="C32" s="242" t="s">
        <v>73</v>
      </c>
      <c r="D32" s="243">
        <v>0.78826086956521746</v>
      </c>
      <c r="E32" s="244">
        <v>4060</v>
      </c>
      <c r="F32" s="328" t="s">
        <v>258</v>
      </c>
      <c r="G32" s="246" t="s">
        <v>779</v>
      </c>
      <c r="H32" s="247">
        <v>1</v>
      </c>
      <c r="I32" s="248">
        <v>2430.741</v>
      </c>
      <c r="J32" s="249">
        <v>2.822259019379187E-2</v>
      </c>
      <c r="K32" s="249">
        <v>0.35216951122842594</v>
      </c>
      <c r="L32" s="249">
        <v>0.20352197594901172</v>
      </c>
      <c r="M32" s="250">
        <v>12.243</v>
      </c>
      <c r="N32" s="251">
        <v>0</v>
      </c>
      <c r="O32" s="251">
        <v>39.329570694697622</v>
      </c>
      <c r="P32" s="252">
        <v>34</v>
      </c>
      <c r="Q32" s="253">
        <v>0</v>
      </c>
      <c r="R32" s="253">
        <v>962</v>
      </c>
    </row>
    <row r="33" spans="1:18" ht="16.5">
      <c r="A33" s="298" t="s">
        <v>139</v>
      </c>
      <c r="B33" s="241" t="s">
        <v>914</v>
      </c>
      <c r="C33" s="242" t="s">
        <v>70</v>
      </c>
      <c r="D33" s="243">
        <v>0.81679999999999997</v>
      </c>
      <c r="E33" s="244">
        <v>2242</v>
      </c>
      <c r="F33" s="328" t="s">
        <v>257</v>
      </c>
      <c r="G33" s="246" t="s">
        <v>723</v>
      </c>
      <c r="H33" s="247">
        <v>2</v>
      </c>
      <c r="I33" s="248">
        <v>1594.6220000000001</v>
      </c>
      <c r="J33" s="249">
        <v>2.7716706098124495E-2</v>
      </c>
      <c r="K33" s="249">
        <v>0.34057898479049437</v>
      </c>
      <c r="L33" s="249">
        <v>0.16931912390522644</v>
      </c>
      <c r="M33" s="250">
        <v>14.839</v>
      </c>
      <c r="N33" s="251">
        <v>0.68981865294721878</v>
      </c>
      <c r="O33" s="251">
        <v>72.932644852510492</v>
      </c>
      <c r="P33" s="252">
        <v>18</v>
      </c>
      <c r="Q33" s="253">
        <v>11</v>
      </c>
      <c r="R33" s="253">
        <v>1163</v>
      </c>
    </row>
    <row r="34" spans="1:18" ht="16.5">
      <c r="A34" s="298" t="s">
        <v>139</v>
      </c>
      <c r="B34" s="241" t="s">
        <v>920</v>
      </c>
      <c r="C34" s="242" t="s">
        <v>70</v>
      </c>
      <c r="D34" s="243">
        <v>0.80079905898151571</v>
      </c>
      <c r="E34" s="244">
        <v>6063</v>
      </c>
      <c r="F34" s="328" t="s">
        <v>258</v>
      </c>
      <c r="G34" s="246" t="s">
        <v>799</v>
      </c>
      <c r="H34" s="247">
        <v>2</v>
      </c>
      <c r="I34" s="248">
        <v>2449.7779999999998</v>
      </c>
      <c r="J34" s="249">
        <v>4.35884643349519E-2</v>
      </c>
      <c r="K34" s="249">
        <v>0.36802487158448044</v>
      </c>
      <c r="L34" s="249">
        <v>0.2264438965452262</v>
      </c>
      <c r="M34" s="250">
        <v>14.512</v>
      </c>
      <c r="N34" s="251">
        <v>0</v>
      </c>
      <c r="O34" s="251">
        <v>11.960267420149908</v>
      </c>
      <c r="P34" s="252">
        <v>54</v>
      </c>
      <c r="Q34" s="253">
        <v>0</v>
      </c>
      <c r="R34" s="253">
        <v>297</v>
      </c>
    </row>
    <row r="35" spans="1:18" ht="16.5">
      <c r="A35" s="298" t="s">
        <v>139</v>
      </c>
      <c r="B35" s="241" t="s">
        <v>928</v>
      </c>
      <c r="C35" s="242" t="s">
        <v>73</v>
      </c>
      <c r="D35" s="243">
        <v>0.7719493018489807</v>
      </c>
      <c r="E35" s="244">
        <v>1335</v>
      </c>
      <c r="F35" s="328" t="s">
        <v>258</v>
      </c>
      <c r="G35" s="246" t="s">
        <v>779</v>
      </c>
      <c r="H35" s="247">
        <v>3</v>
      </c>
      <c r="I35" s="248">
        <v>2510.3140000000003</v>
      </c>
      <c r="J35" s="249">
        <v>1.6513452527666145E-2</v>
      </c>
      <c r="K35" s="249">
        <v>0.38478936899117555</v>
      </c>
      <c r="L35" s="249">
        <v>0.26314758977170383</v>
      </c>
      <c r="M35" s="250">
        <v>14.028</v>
      </c>
      <c r="N35" s="251">
        <v>0</v>
      </c>
      <c r="O35" s="251">
        <v>17.209002539124587</v>
      </c>
      <c r="P35" s="252">
        <v>31</v>
      </c>
      <c r="Q35" s="253">
        <v>0</v>
      </c>
      <c r="R35" s="253">
        <v>436</v>
      </c>
    </row>
    <row r="36" spans="1:18" ht="16.5">
      <c r="A36" s="298" t="s">
        <v>139</v>
      </c>
      <c r="B36" s="241" t="s">
        <v>930</v>
      </c>
      <c r="C36" s="242" t="s">
        <v>73</v>
      </c>
      <c r="D36" s="243">
        <v>0.79318181818181821</v>
      </c>
      <c r="E36" s="244">
        <v>5850</v>
      </c>
      <c r="F36" s="328" t="s">
        <v>258</v>
      </c>
      <c r="G36" s="246" t="s">
        <v>798</v>
      </c>
      <c r="H36" s="247">
        <v>1</v>
      </c>
      <c r="I36" s="248">
        <v>2423.6239999999998</v>
      </c>
      <c r="J36" s="249">
        <v>2.7140083327062012E-2</v>
      </c>
      <c r="K36" s="249">
        <v>0.35472516200330684</v>
      </c>
      <c r="L36" s="249">
        <v>0.25141240465622139</v>
      </c>
      <c r="M36" s="250">
        <v>11.752000000000001</v>
      </c>
      <c r="N36" s="251">
        <v>0.20630262780035188</v>
      </c>
      <c r="O36" s="251">
        <v>15.555218136146532</v>
      </c>
      <c r="P36" s="252">
        <v>30</v>
      </c>
      <c r="Q36" s="253">
        <v>5</v>
      </c>
      <c r="R36" s="253">
        <v>396</v>
      </c>
    </row>
    <row r="37" spans="1:18" ht="16.5">
      <c r="A37" s="298" t="s">
        <v>139</v>
      </c>
      <c r="B37" s="241" t="s">
        <v>934</v>
      </c>
      <c r="C37" s="242" t="s">
        <v>73</v>
      </c>
      <c r="D37" s="243">
        <v>0.72045454545454535</v>
      </c>
      <c r="E37" s="244">
        <v>9352</v>
      </c>
      <c r="F37" s="328" t="s">
        <v>258</v>
      </c>
      <c r="G37" s="246" t="s">
        <v>764</v>
      </c>
      <c r="H37" s="247">
        <v>1</v>
      </c>
      <c r="I37" s="248">
        <v>1065.4169999999999</v>
      </c>
      <c r="J37" s="249">
        <v>1.8010505172969156E-2</v>
      </c>
      <c r="K37" s="249">
        <v>0.34079187940089117</v>
      </c>
      <c r="L37" s="249">
        <v>0.24872890145360926</v>
      </c>
      <c r="M37" s="250">
        <v>12.32</v>
      </c>
      <c r="N37" s="251">
        <v>2.5342189959424339</v>
      </c>
      <c r="O37" s="251">
        <v>15.205313975654605</v>
      </c>
      <c r="P37" s="252">
        <v>13</v>
      </c>
      <c r="Q37" s="253">
        <v>27</v>
      </c>
      <c r="R37" s="253">
        <v>162</v>
      </c>
    </row>
    <row r="38" spans="1:18" ht="16.5">
      <c r="A38" s="298" t="s">
        <v>139</v>
      </c>
      <c r="B38" s="241" t="s">
        <v>936</v>
      </c>
      <c r="C38" s="242" t="s">
        <v>73</v>
      </c>
      <c r="D38" s="243">
        <v>0.77260869565217394</v>
      </c>
      <c r="E38" s="244">
        <v>8477</v>
      </c>
      <c r="F38" s="328" t="s">
        <v>258</v>
      </c>
      <c r="G38" s="246" t="s">
        <v>774</v>
      </c>
      <c r="H38" s="247">
        <v>1</v>
      </c>
      <c r="I38" s="248">
        <v>2107.2179999999998</v>
      </c>
      <c r="J38" s="249">
        <v>2.3898974117804256E-2</v>
      </c>
      <c r="K38" s="249">
        <v>0.40614143786187562</v>
      </c>
      <c r="L38" s="249">
        <v>0.22778848700039581</v>
      </c>
      <c r="M38" s="250">
        <v>13.872999999999999</v>
      </c>
      <c r="N38" s="251">
        <v>0.33219154354224389</v>
      </c>
      <c r="O38" s="251">
        <v>27.66680998358974</v>
      </c>
      <c r="P38" s="252">
        <v>72</v>
      </c>
      <c r="Q38" s="253">
        <v>7</v>
      </c>
      <c r="R38" s="253">
        <v>583</v>
      </c>
    </row>
    <row r="39" spans="1:18" ht="16.5">
      <c r="A39" s="298" t="s">
        <v>139</v>
      </c>
      <c r="B39" s="241" t="s">
        <v>938</v>
      </c>
      <c r="C39" s="242" t="s">
        <v>70</v>
      </c>
      <c r="D39" s="243">
        <v>0.81334961396230043</v>
      </c>
      <c r="E39" s="244">
        <v>8049</v>
      </c>
      <c r="F39" s="328" t="s">
        <v>258</v>
      </c>
      <c r="G39" s="246" t="s">
        <v>802</v>
      </c>
      <c r="H39" s="247">
        <v>1</v>
      </c>
      <c r="I39" s="248">
        <v>1572.652</v>
      </c>
      <c r="J39" s="249">
        <v>1.3727058651138411E-2</v>
      </c>
      <c r="K39" s="249">
        <v>0.36375478290444829</v>
      </c>
      <c r="L39" s="249">
        <v>0.19544814785222153</v>
      </c>
      <c r="M39" s="250">
        <v>13.898</v>
      </c>
      <c r="N39" s="251">
        <v>0</v>
      </c>
      <c r="O39" s="251">
        <v>4.9597749533908324</v>
      </c>
      <c r="P39" s="252">
        <v>24</v>
      </c>
      <c r="Q39" s="253">
        <v>0</v>
      </c>
      <c r="R39" s="253">
        <v>78</v>
      </c>
    </row>
    <row r="40" spans="1:18" ht="16.5">
      <c r="A40" s="298" t="s">
        <v>139</v>
      </c>
      <c r="B40" s="241" t="s">
        <v>940</v>
      </c>
      <c r="C40" s="242" t="s">
        <v>73</v>
      </c>
      <c r="D40" s="243">
        <v>0.73790368109029858</v>
      </c>
      <c r="E40" s="244">
        <v>3375</v>
      </c>
      <c r="F40" s="328" t="s">
        <v>258</v>
      </c>
      <c r="G40" s="246" t="s">
        <v>792</v>
      </c>
      <c r="H40" s="247">
        <v>1</v>
      </c>
      <c r="I40" s="248">
        <v>1661.2360000000001</v>
      </c>
      <c r="J40" s="249">
        <v>3.9552591016978028E-2</v>
      </c>
      <c r="K40" s="249">
        <v>0.39170873389444066</v>
      </c>
      <c r="L40" s="249">
        <v>0.22446255832165982</v>
      </c>
      <c r="M40" s="250">
        <v>16.48</v>
      </c>
      <c r="N40" s="251">
        <v>0.12039228622543696</v>
      </c>
      <c r="O40" s="251">
        <v>30.09807155635924</v>
      </c>
      <c r="P40" s="252">
        <v>34</v>
      </c>
      <c r="Q40" s="253">
        <v>3</v>
      </c>
      <c r="R40" s="253">
        <v>590</v>
      </c>
    </row>
    <row r="41" spans="1:18" ht="16.5">
      <c r="A41" s="298" t="s">
        <v>139</v>
      </c>
      <c r="B41" s="241" t="s">
        <v>943</v>
      </c>
      <c r="C41" s="242" t="s">
        <v>70</v>
      </c>
      <c r="D41" s="243">
        <v>0.80482847306956717</v>
      </c>
      <c r="E41" s="244">
        <v>5079</v>
      </c>
      <c r="F41" s="328" t="s">
        <v>257</v>
      </c>
      <c r="G41" s="246" t="s">
        <v>737</v>
      </c>
      <c r="H41" s="247">
        <v>15</v>
      </c>
      <c r="I41" s="248">
        <v>2813.306</v>
      </c>
      <c r="J41" s="249">
        <v>3.4505971706681286E-3</v>
      </c>
      <c r="K41" s="249">
        <v>0.3619521372477702</v>
      </c>
      <c r="L41" s="249">
        <v>0.18843167795816124</v>
      </c>
      <c r="M41" s="250">
        <v>14.076000000000001</v>
      </c>
      <c r="N41" s="251">
        <v>0.14218147617074003</v>
      </c>
      <c r="O41" s="251">
        <v>51.398603635722523</v>
      </c>
      <c r="P41" s="252">
        <v>9</v>
      </c>
      <c r="Q41" s="253">
        <v>4</v>
      </c>
      <c r="R41" s="253">
        <v>1459</v>
      </c>
    </row>
    <row r="42" spans="1:18" ht="16.5">
      <c r="A42" s="298" t="s">
        <v>139</v>
      </c>
      <c r="B42" s="241" t="s">
        <v>953</v>
      </c>
      <c r="C42" s="242" t="s">
        <v>73</v>
      </c>
      <c r="D42" s="243">
        <v>0.78656191184978586</v>
      </c>
      <c r="E42" s="244">
        <v>4920</v>
      </c>
      <c r="F42" s="328" t="s">
        <v>258</v>
      </c>
      <c r="G42" s="246" t="s">
        <v>768</v>
      </c>
      <c r="H42" s="247">
        <v>3</v>
      </c>
      <c r="I42" s="248">
        <v>2483.0050000000001</v>
      </c>
      <c r="J42" s="249">
        <v>2.4724427591270005E-2</v>
      </c>
      <c r="K42" s="249">
        <v>0.3739850792193497</v>
      </c>
      <c r="L42" s="249">
        <v>0.22754686357860737</v>
      </c>
      <c r="M42" s="250">
        <v>14.167999999999999</v>
      </c>
      <c r="N42" s="251">
        <v>0</v>
      </c>
      <c r="O42" s="251">
        <v>31.212180402375346</v>
      </c>
      <c r="P42" s="252">
        <v>28</v>
      </c>
      <c r="Q42" s="253">
        <v>0</v>
      </c>
      <c r="R42" s="253">
        <v>775</v>
      </c>
    </row>
    <row r="43" spans="1:18" ht="16.5">
      <c r="A43" s="298" t="s">
        <v>139</v>
      </c>
      <c r="B43" s="241" t="s">
        <v>955</v>
      </c>
      <c r="C43" s="242" t="s">
        <v>70</v>
      </c>
      <c r="D43" s="243">
        <v>0.80548042365252615</v>
      </c>
      <c r="E43" s="244">
        <v>4586</v>
      </c>
      <c r="F43" s="328" t="s">
        <v>258</v>
      </c>
      <c r="G43" s="246" t="s">
        <v>801</v>
      </c>
      <c r="H43" s="247">
        <v>2</v>
      </c>
      <c r="I43" s="248">
        <v>2620.9790000000003</v>
      </c>
      <c r="J43" s="249">
        <v>1.057452664783514E-2</v>
      </c>
      <c r="K43" s="249">
        <v>0.36582131458106404</v>
      </c>
      <c r="L43" s="249">
        <v>0.21976520987005238</v>
      </c>
      <c r="M43" s="250">
        <v>15.124000000000001</v>
      </c>
      <c r="N43" s="251">
        <v>3.8153682269106308E-2</v>
      </c>
      <c r="O43" s="251">
        <v>39.527214830794136</v>
      </c>
      <c r="P43" s="252">
        <v>19</v>
      </c>
      <c r="Q43" s="253">
        <v>1</v>
      </c>
      <c r="R43" s="253">
        <v>1036</v>
      </c>
    </row>
    <row r="44" spans="1:18" ht="16.5">
      <c r="A44" s="298" t="s">
        <v>139</v>
      </c>
      <c r="B44" s="241" t="s">
        <v>957</v>
      </c>
      <c r="C44" s="242" t="s">
        <v>70</v>
      </c>
      <c r="D44" s="243">
        <v>0.80227347401652227</v>
      </c>
      <c r="E44" s="244">
        <v>5027</v>
      </c>
      <c r="F44" s="328" t="s">
        <v>257</v>
      </c>
      <c r="G44" s="246" t="s">
        <v>728</v>
      </c>
      <c r="H44" s="247">
        <v>2</v>
      </c>
      <c r="I44" s="248">
        <v>3216.002</v>
      </c>
      <c r="J44" s="249">
        <v>1.9385782290321101E-2</v>
      </c>
      <c r="K44" s="249">
        <v>0.36434992525066318</v>
      </c>
      <c r="L44" s="249">
        <v>0.2036690275690127</v>
      </c>
      <c r="M44" s="250">
        <v>13.055999999999999</v>
      </c>
      <c r="N44" s="251">
        <v>0</v>
      </c>
      <c r="O44" s="251">
        <v>41.853207802731468</v>
      </c>
      <c r="P44" s="252">
        <v>47</v>
      </c>
      <c r="Q44" s="253">
        <v>0</v>
      </c>
      <c r="R44" s="253">
        <v>1346</v>
      </c>
    </row>
    <row r="45" spans="1:18" ht="16.5">
      <c r="A45" s="298" t="s">
        <v>139</v>
      </c>
      <c r="B45" s="241" t="s">
        <v>959</v>
      </c>
      <c r="C45" s="242" t="s">
        <v>70</v>
      </c>
      <c r="D45" s="243">
        <v>0.84105672099053963</v>
      </c>
      <c r="E45" s="244">
        <v>2598</v>
      </c>
      <c r="F45" s="328" t="s">
        <v>258</v>
      </c>
      <c r="G45" s="246" t="s">
        <v>757</v>
      </c>
      <c r="H45" s="247">
        <v>2</v>
      </c>
      <c r="I45" s="248">
        <v>3030.8809999999999</v>
      </c>
      <c r="J45" s="249">
        <v>9.2867000006404288E-3</v>
      </c>
      <c r="K45" s="249">
        <v>0.35534247097748306</v>
      </c>
      <c r="L45" s="249">
        <v>0.24580311797130935</v>
      </c>
      <c r="M45" s="250">
        <v>10.638999999999999</v>
      </c>
      <c r="N45" s="251">
        <v>0</v>
      </c>
      <c r="O45" s="251">
        <v>29.892298641880036</v>
      </c>
      <c r="P45" s="252">
        <v>21</v>
      </c>
      <c r="Q45" s="253">
        <v>0</v>
      </c>
      <c r="R45" s="253">
        <v>906</v>
      </c>
    </row>
    <row r="46" spans="1:18" ht="16.5">
      <c r="A46" s="298" t="s">
        <v>139</v>
      </c>
      <c r="B46" s="241" t="s">
        <v>965</v>
      </c>
      <c r="C46" s="242" t="s">
        <v>70</v>
      </c>
      <c r="D46" s="243">
        <v>0.82818181818181813</v>
      </c>
      <c r="E46" s="244">
        <v>8199</v>
      </c>
      <c r="F46" s="328" t="s">
        <v>258</v>
      </c>
      <c r="G46" s="246" t="s">
        <v>758</v>
      </c>
      <c r="H46" s="247">
        <v>1</v>
      </c>
      <c r="I46" s="248">
        <v>2408.777</v>
      </c>
      <c r="J46" s="249">
        <v>9.1659175246662436E-3</v>
      </c>
      <c r="K46" s="249">
        <v>0.34448088231444557</v>
      </c>
      <c r="L46" s="249">
        <v>0.26320410731254906</v>
      </c>
      <c r="M46" s="250">
        <v>14.117000000000001</v>
      </c>
      <c r="N46" s="251">
        <v>4.1514843424692284E-2</v>
      </c>
      <c r="O46" s="251">
        <v>13.201720209052146</v>
      </c>
      <c r="P46" s="252">
        <v>16</v>
      </c>
      <c r="Q46" s="253">
        <v>1</v>
      </c>
      <c r="R46" s="253">
        <v>318</v>
      </c>
    </row>
    <row r="47" spans="1:18" ht="16.5">
      <c r="A47" s="298" t="s">
        <v>139</v>
      </c>
      <c r="B47" s="241" t="s">
        <v>967</v>
      </c>
      <c r="C47" s="242" t="s">
        <v>70</v>
      </c>
      <c r="D47" s="243">
        <v>0.84322083352181665</v>
      </c>
      <c r="E47" s="244">
        <v>8628</v>
      </c>
      <c r="F47" s="328" t="s">
        <v>258</v>
      </c>
      <c r="G47" s="246" t="s">
        <v>778</v>
      </c>
      <c r="H47" s="247">
        <v>13</v>
      </c>
      <c r="I47" s="248">
        <v>2136.0419999999999</v>
      </c>
      <c r="J47" s="249">
        <v>4.4075001012895522E-3</v>
      </c>
      <c r="K47" s="249">
        <v>0.36451905954753394</v>
      </c>
      <c r="L47" s="249">
        <v>3.5871479662664602E-2</v>
      </c>
      <c r="M47" s="250">
        <v>13.394</v>
      </c>
      <c r="N47" s="251">
        <v>4.6815558870097126E-2</v>
      </c>
      <c r="O47" s="251">
        <v>49.71812352004315</v>
      </c>
      <c r="P47" s="252">
        <v>11</v>
      </c>
      <c r="Q47" s="253">
        <v>1</v>
      </c>
      <c r="R47" s="253">
        <v>1084</v>
      </c>
    </row>
    <row r="48" spans="1:18" ht="16.5">
      <c r="A48" s="298" t="s">
        <v>139</v>
      </c>
      <c r="B48" s="241" t="s">
        <v>971</v>
      </c>
      <c r="C48" s="242" t="s">
        <v>73</v>
      </c>
      <c r="D48" s="243">
        <v>0.79319623656687621</v>
      </c>
      <c r="E48" s="244">
        <v>6862</v>
      </c>
      <c r="F48" s="328" t="s">
        <v>258</v>
      </c>
      <c r="G48" s="246" t="s">
        <v>804</v>
      </c>
      <c r="H48" s="247">
        <v>2</v>
      </c>
      <c r="I48" s="248">
        <v>2877.1400000000003</v>
      </c>
      <c r="J48" s="249">
        <v>2.7391837505177825E-2</v>
      </c>
      <c r="K48" s="249">
        <v>0.38405048509292178</v>
      </c>
      <c r="L48" s="249">
        <v>0.15153937590801977</v>
      </c>
      <c r="M48" s="250">
        <v>13.500999999999999</v>
      </c>
      <c r="N48" s="251">
        <v>3.4756737593582512E-2</v>
      </c>
      <c r="O48" s="251">
        <v>51.022890787379126</v>
      </c>
      <c r="P48" s="252">
        <v>47</v>
      </c>
      <c r="Q48" s="253">
        <v>1</v>
      </c>
      <c r="R48" s="253">
        <v>1468</v>
      </c>
    </row>
    <row r="49" spans="1:18" ht="16.5">
      <c r="A49" s="298" t="s">
        <v>139</v>
      </c>
      <c r="B49" s="241" t="s">
        <v>973</v>
      </c>
      <c r="C49" s="242" t="s">
        <v>70</v>
      </c>
      <c r="D49" s="243">
        <v>0.82198969227142338</v>
      </c>
      <c r="E49" s="244">
        <v>2740</v>
      </c>
      <c r="F49" s="328" t="s">
        <v>257</v>
      </c>
      <c r="G49" s="246" t="s">
        <v>726</v>
      </c>
      <c r="H49" s="247">
        <v>12</v>
      </c>
      <c r="I49" s="248">
        <v>2097.232</v>
      </c>
      <c r="J49" s="249">
        <v>1.6810147889431762E-2</v>
      </c>
      <c r="K49" s="249">
        <v>0.35949469123005218</v>
      </c>
      <c r="L49" s="249">
        <v>0.1853115942839878</v>
      </c>
      <c r="M49" s="250">
        <v>14.202999999999999</v>
      </c>
      <c r="N49" s="251">
        <v>0.52450086590324774</v>
      </c>
      <c r="O49" s="251">
        <v>47.300441725092888</v>
      </c>
      <c r="P49" s="252">
        <v>15</v>
      </c>
      <c r="Q49" s="253">
        <v>11</v>
      </c>
      <c r="R49" s="253">
        <v>1026</v>
      </c>
    </row>
    <row r="50" spans="1:18" ht="16.5">
      <c r="A50" s="298" t="s">
        <v>139</v>
      </c>
      <c r="B50" s="241" t="s">
        <v>975</v>
      </c>
      <c r="C50" s="242" t="s">
        <v>73</v>
      </c>
      <c r="D50" s="243">
        <v>0.76145018024653199</v>
      </c>
      <c r="E50" s="244">
        <v>3748</v>
      </c>
      <c r="F50" s="328" t="s">
        <v>258</v>
      </c>
      <c r="G50" s="246" t="s">
        <v>753</v>
      </c>
      <c r="H50" s="247">
        <v>1</v>
      </c>
      <c r="I50" s="248">
        <v>2562.585</v>
      </c>
      <c r="J50" s="249">
        <v>1.8167267094947103E-2</v>
      </c>
      <c r="K50" s="249">
        <v>0.36451656380786268</v>
      </c>
      <c r="L50" s="249">
        <v>0.2544745420210015</v>
      </c>
      <c r="M50" s="250">
        <v>16.234000000000002</v>
      </c>
      <c r="N50" s="251">
        <v>0</v>
      </c>
      <c r="O50" s="251">
        <v>14.282453069849391</v>
      </c>
      <c r="P50" s="252">
        <v>25</v>
      </c>
      <c r="Q50" s="253">
        <v>0</v>
      </c>
      <c r="R50" s="253">
        <v>370</v>
      </c>
    </row>
    <row r="51" spans="1:18" ht="16.5">
      <c r="A51" s="298" t="s">
        <v>139</v>
      </c>
      <c r="B51" s="241" t="s">
        <v>979</v>
      </c>
      <c r="C51" s="242" t="s">
        <v>70</v>
      </c>
      <c r="D51" s="243">
        <v>0.84105146763676075</v>
      </c>
      <c r="E51" s="244">
        <v>6185</v>
      </c>
      <c r="F51" s="328" t="s">
        <v>257</v>
      </c>
      <c r="G51" s="246" t="s">
        <v>723</v>
      </c>
      <c r="H51" s="247">
        <v>2</v>
      </c>
      <c r="I51" s="248">
        <v>2149.2350000000001</v>
      </c>
      <c r="J51" s="249">
        <v>3.2713170469073044E-2</v>
      </c>
      <c r="K51" s="249">
        <v>0.33568900975958915</v>
      </c>
      <c r="L51" s="249">
        <v>0.19448780612636588</v>
      </c>
      <c r="M51" s="250">
        <v>13.048999999999999</v>
      </c>
      <c r="N51" s="251">
        <v>0.41875364955437627</v>
      </c>
      <c r="O51" s="251">
        <v>26.939818121331541</v>
      </c>
      <c r="P51" s="252">
        <v>13</v>
      </c>
      <c r="Q51" s="253">
        <v>9</v>
      </c>
      <c r="R51" s="253">
        <v>579</v>
      </c>
    </row>
    <row r="52" spans="1:18" ht="16.5">
      <c r="A52" s="298" t="s">
        <v>139</v>
      </c>
      <c r="B52" s="241" t="s">
        <v>983</v>
      </c>
      <c r="C52" s="242" t="s">
        <v>73</v>
      </c>
      <c r="D52" s="243">
        <v>0.74936232042297812</v>
      </c>
      <c r="E52" s="244">
        <v>2037</v>
      </c>
      <c r="F52" s="328" t="s">
        <v>258</v>
      </c>
      <c r="G52" s="246" t="s">
        <v>796</v>
      </c>
      <c r="H52" s="247">
        <v>2</v>
      </c>
      <c r="I52" s="248">
        <v>2053.1</v>
      </c>
      <c r="J52" s="249">
        <v>5.0870435859171692E-3</v>
      </c>
      <c r="K52" s="249">
        <v>0.36844138667455323</v>
      </c>
      <c r="L52" s="249">
        <v>0.24743071452924847</v>
      </c>
      <c r="M52" s="250">
        <v>14.252000000000001</v>
      </c>
      <c r="N52" s="251">
        <v>4.8706833568749698E-2</v>
      </c>
      <c r="O52" s="251">
        <v>7.3060250353124543</v>
      </c>
      <c r="P52" s="252">
        <v>25</v>
      </c>
      <c r="Q52" s="253">
        <v>1</v>
      </c>
      <c r="R52" s="253">
        <v>150</v>
      </c>
    </row>
    <row r="53" spans="1:18" ht="16.5">
      <c r="A53" s="298" t="s">
        <v>139</v>
      </c>
      <c r="B53" s="241" t="s">
        <v>990</v>
      </c>
      <c r="C53" s="242" t="s">
        <v>73</v>
      </c>
      <c r="D53" s="243">
        <v>0.76565217391304352</v>
      </c>
      <c r="E53" s="244">
        <v>8004</v>
      </c>
      <c r="F53" s="328" t="s">
        <v>258</v>
      </c>
      <c r="G53" s="246" t="s">
        <v>744</v>
      </c>
      <c r="H53" s="247">
        <v>1</v>
      </c>
      <c r="I53" s="248">
        <v>2575.047</v>
      </c>
      <c r="J53" s="249">
        <v>2.5626791358024318E-2</v>
      </c>
      <c r="K53" s="249">
        <v>0.39331908223145606</v>
      </c>
      <c r="L53" s="249">
        <v>0.30135372286408751</v>
      </c>
      <c r="M53" s="250">
        <v>13.78</v>
      </c>
      <c r="N53" s="251">
        <v>0.7378506101053689</v>
      </c>
      <c r="O53" s="251">
        <v>38.56240293866481</v>
      </c>
      <c r="P53" s="252">
        <v>46</v>
      </c>
      <c r="Q53" s="253">
        <v>19</v>
      </c>
      <c r="R53" s="253">
        <v>993</v>
      </c>
    </row>
    <row r="54" spans="1:18" ht="16.5">
      <c r="A54" s="298" t="s">
        <v>139</v>
      </c>
      <c r="B54" s="241" t="s">
        <v>1004</v>
      </c>
      <c r="C54" s="242" t="s">
        <v>73</v>
      </c>
      <c r="D54" s="243">
        <v>0.78090909090909089</v>
      </c>
      <c r="E54" s="244">
        <v>8591</v>
      </c>
      <c r="F54" s="328" t="s">
        <v>258</v>
      </c>
      <c r="G54" s="246" t="s">
        <v>778</v>
      </c>
      <c r="H54" s="247">
        <v>1</v>
      </c>
      <c r="I54" s="248">
        <v>2594.7600000000002</v>
      </c>
      <c r="J54" s="249">
        <v>3.6910611955915752E-2</v>
      </c>
      <c r="K54" s="249">
        <v>0.37530876525978024</v>
      </c>
      <c r="L54" s="249">
        <v>0.27979466309022799</v>
      </c>
      <c r="M54" s="250">
        <v>14.048999999999999</v>
      </c>
      <c r="N54" s="251">
        <v>3.8539209792042423E-2</v>
      </c>
      <c r="O54" s="251">
        <v>59.889932016833924</v>
      </c>
      <c r="P54" s="252">
        <v>37</v>
      </c>
      <c r="Q54" s="253">
        <v>1</v>
      </c>
      <c r="R54" s="253">
        <v>1554</v>
      </c>
    </row>
    <row r="55" spans="1:18" ht="16.5">
      <c r="A55" s="298" t="s">
        <v>139</v>
      </c>
      <c r="B55" s="241" t="s">
        <v>1008</v>
      </c>
      <c r="C55" s="242" t="s">
        <v>70</v>
      </c>
      <c r="D55" s="243">
        <v>0.82758098551947468</v>
      </c>
      <c r="E55" s="244">
        <v>5062</v>
      </c>
      <c r="F55" s="328" t="s">
        <v>258</v>
      </c>
      <c r="G55" s="246" t="s">
        <v>799</v>
      </c>
      <c r="H55" s="247">
        <v>16</v>
      </c>
      <c r="I55" s="248">
        <v>2486.431</v>
      </c>
      <c r="J55" s="249">
        <v>2.2721695260098099E-2</v>
      </c>
      <c r="K55" s="249">
        <v>0.38746147297404021</v>
      </c>
      <c r="L55" s="249">
        <v>0.19827262718588795</v>
      </c>
      <c r="M55" s="250">
        <v>14.291</v>
      </c>
      <c r="N55" s="251">
        <v>0.40218288784205153</v>
      </c>
      <c r="O55" s="251">
        <v>40.781344827184022</v>
      </c>
      <c r="P55" s="252">
        <v>29</v>
      </c>
      <c r="Q55" s="253">
        <v>11</v>
      </c>
      <c r="R55" s="253">
        <v>1060</v>
      </c>
    </row>
    <row r="56" spans="1:18" ht="16.5">
      <c r="A56" s="298" t="s">
        <v>139</v>
      </c>
      <c r="B56" s="241" t="s">
        <v>1010</v>
      </c>
      <c r="C56" s="242" t="s">
        <v>73</v>
      </c>
      <c r="D56" s="243">
        <v>0.79018273792870031</v>
      </c>
      <c r="E56" s="244">
        <v>9199</v>
      </c>
      <c r="F56" s="328" t="s">
        <v>258</v>
      </c>
      <c r="G56" s="246" t="s">
        <v>784</v>
      </c>
      <c r="H56" s="247">
        <v>2</v>
      </c>
      <c r="I56" s="248">
        <v>2350.672</v>
      </c>
      <c r="J56" s="249">
        <v>2.989605476128699E-2</v>
      </c>
      <c r="K56" s="249">
        <v>0.40097498086601846</v>
      </c>
      <c r="L56" s="249">
        <v>0.26545600577196649</v>
      </c>
      <c r="M56" s="250">
        <v>15.022</v>
      </c>
      <c r="N56" s="251">
        <v>0.97844361101846622</v>
      </c>
      <c r="O56" s="251">
        <v>48.198983099300968</v>
      </c>
      <c r="P56" s="252">
        <v>44</v>
      </c>
      <c r="Q56" s="253">
        <v>23</v>
      </c>
      <c r="R56" s="253">
        <v>1133</v>
      </c>
    </row>
    <row r="57" spans="1:18" ht="16.5">
      <c r="A57" s="298" t="s">
        <v>139</v>
      </c>
      <c r="B57" s="241" t="s">
        <v>1014</v>
      </c>
      <c r="C57" s="242" t="s">
        <v>70</v>
      </c>
      <c r="D57" s="243">
        <v>0.82114674526268761</v>
      </c>
      <c r="E57" s="244">
        <v>8532</v>
      </c>
      <c r="F57" s="328" t="s">
        <v>258</v>
      </c>
      <c r="G57" s="246" t="s">
        <v>767</v>
      </c>
      <c r="H57" s="247">
        <v>3</v>
      </c>
      <c r="I57" s="248">
        <v>3584.8469999999998</v>
      </c>
      <c r="J57" s="249">
        <v>3.9186944744546932E-2</v>
      </c>
      <c r="K57" s="249">
        <v>0.32592666257305097</v>
      </c>
      <c r="L57" s="249">
        <v>0.11632295604247544</v>
      </c>
      <c r="M57" s="250">
        <v>10.093999999999999</v>
      </c>
      <c r="N57" s="251">
        <v>0.39053270613780733</v>
      </c>
      <c r="O57" s="251">
        <v>14.868138026532236</v>
      </c>
      <c r="P57" s="252">
        <v>28</v>
      </c>
      <c r="Q57" s="253">
        <v>14</v>
      </c>
      <c r="R57" s="253">
        <v>533</v>
      </c>
    </row>
    <row r="58" spans="1:18" ht="16.5">
      <c r="A58" s="298" t="s">
        <v>139</v>
      </c>
      <c r="B58" s="241" t="s">
        <v>1016</v>
      </c>
      <c r="C58" s="242" t="s">
        <v>70</v>
      </c>
      <c r="D58" s="243">
        <v>0.83382146128198131</v>
      </c>
      <c r="E58" s="244">
        <v>6802</v>
      </c>
      <c r="F58" s="328" t="s">
        <v>257</v>
      </c>
      <c r="G58" s="246" t="s">
        <v>729</v>
      </c>
      <c r="H58" s="247">
        <v>3</v>
      </c>
      <c r="I58" s="248">
        <v>3010.6550000000002</v>
      </c>
      <c r="J58" s="249">
        <v>2.1263655955660189E-2</v>
      </c>
      <c r="K58" s="249">
        <v>0.31825846829432908</v>
      </c>
      <c r="L58" s="249">
        <v>9.3003017615767986E-2</v>
      </c>
      <c r="M58" s="250">
        <v>9.0730000000000004</v>
      </c>
      <c r="N58" s="251">
        <v>0</v>
      </c>
      <c r="O58" s="251">
        <v>13.485437554286358</v>
      </c>
      <c r="P58" s="252">
        <v>14</v>
      </c>
      <c r="Q58" s="253">
        <v>0</v>
      </c>
      <c r="R58" s="253">
        <v>406</v>
      </c>
    </row>
    <row r="59" spans="1:18" ht="16.5">
      <c r="A59" s="298" t="s">
        <v>139</v>
      </c>
      <c r="B59" s="241" t="s">
        <v>1020</v>
      </c>
      <c r="C59" s="242" t="s">
        <v>73</v>
      </c>
      <c r="D59" s="243">
        <v>0.7976968191350956</v>
      </c>
      <c r="E59" s="244">
        <v>303</v>
      </c>
      <c r="F59" s="328" t="s">
        <v>258</v>
      </c>
      <c r="G59" s="246" t="s">
        <v>747</v>
      </c>
      <c r="H59" s="247">
        <v>14</v>
      </c>
      <c r="I59" s="248">
        <v>2084.5499999999997</v>
      </c>
      <c r="J59" s="249">
        <v>2.9699039363182734E-2</v>
      </c>
      <c r="K59" s="249">
        <v>0.38160746434823345</v>
      </c>
      <c r="L59" s="249">
        <v>0.17033547638785612</v>
      </c>
      <c r="M59" s="250">
        <v>14.090999999999999</v>
      </c>
      <c r="N59" s="251">
        <v>4.7971984361133105E-2</v>
      </c>
      <c r="O59" s="251">
        <v>22.306972727926894</v>
      </c>
      <c r="P59" s="252">
        <v>25</v>
      </c>
      <c r="Q59" s="253">
        <v>1</v>
      </c>
      <c r="R59" s="253">
        <v>510</v>
      </c>
    </row>
    <row r="60" spans="1:18" ht="16.5">
      <c r="A60" s="298" t="s">
        <v>139</v>
      </c>
      <c r="B60" s="241" t="s">
        <v>1024</v>
      </c>
      <c r="C60" s="242" t="s">
        <v>73</v>
      </c>
      <c r="D60" s="243">
        <v>0.73136363636363633</v>
      </c>
      <c r="E60" s="244">
        <v>8497</v>
      </c>
      <c r="F60" s="328" t="s">
        <v>258</v>
      </c>
      <c r="G60" s="246" t="s">
        <v>786</v>
      </c>
      <c r="H60" s="247">
        <v>1</v>
      </c>
      <c r="I60" s="248">
        <v>1779.3430000000001</v>
      </c>
      <c r="J60" s="249">
        <v>2.4893458071806793E-2</v>
      </c>
      <c r="K60" s="249">
        <v>0.3987926904277122</v>
      </c>
      <c r="L60" s="249">
        <v>9.0482835518503169E-2</v>
      </c>
      <c r="M60" s="250">
        <v>13.680999999999999</v>
      </c>
      <c r="N60" s="251">
        <v>1.9670181634457211</v>
      </c>
      <c r="O60" s="251">
        <v>41.419782470271329</v>
      </c>
      <c r="P60" s="252">
        <v>39</v>
      </c>
      <c r="Q60" s="253">
        <v>35</v>
      </c>
      <c r="R60" s="253">
        <v>737</v>
      </c>
    </row>
    <row r="61" spans="1:18" ht="16.5">
      <c r="A61" s="298" t="s">
        <v>139</v>
      </c>
      <c r="B61" s="241" t="s">
        <v>1030</v>
      </c>
      <c r="C61" s="242" t="s">
        <v>73</v>
      </c>
      <c r="D61" s="243">
        <v>0.77304347826086961</v>
      </c>
      <c r="E61" s="244">
        <v>1360</v>
      </c>
      <c r="F61" s="328" t="s">
        <v>258</v>
      </c>
      <c r="G61" s="246" t="s">
        <v>781</v>
      </c>
      <c r="H61" s="247">
        <v>1</v>
      </c>
      <c r="I61" s="248">
        <v>2454.1689999999999</v>
      </c>
      <c r="J61" s="249">
        <v>8.7553048511921638E-3</v>
      </c>
      <c r="K61" s="249">
        <v>0.3448536266764729</v>
      </c>
      <c r="L61" s="249">
        <v>0.25928694087496318</v>
      </c>
      <c r="M61" s="250">
        <v>18.696999999999999</v>
      </c>
      <c r="N61" s="251">
        <v>0.12224097036512156</v>
      </c>
      <c r="O61" s="251">
        <v>28.196917164221372</v>
      </c>
      <c r="P61" s="252">
        <v>6</v>
      </c>
      <c r="Q61" s="253">
        <v>3</v>
      </c>
      <c r="R61" s="253">
        <v>698</v>
      </c>
    </row>
    <row r="62" spans="1:18" ht="16.5">
      <c r="A62" s="298" t="s">
        <v>139</v>
      </c>
      <c r="B62" s="241" t="s">
        <v>1036</v>
      </c>
      <c r="C62" s="242" t="s">
        <v>70</v>
      </c>
      <c r="D62" s="243">
        <v>0.83392097438306567</v>
      </c>
      <c r="E62" s="244">
        <v>9924</v>
      </c>
      <c r="F62" s="328" t="s">
        <v>258</v>
      </c>
      <c r="G62" s="246" t="s">
        <v>766</v>
      </c>
      <c r="H62" s="247">
        <v>2</v>
      </c>
      <c r="I62" s="248">
        <v>2891.0709999999999</v>
      </c>
      <c r="J62" s="249">
        <v>1.1168132769115957E-2</v>
      </c>
      <c r="K62" s="249">
        <v>0.35969956293578387</v>
      </c>
      <c r="L62" s="249">
        <v>0.25162805060496862</v>
      </c>
      <c r="M62" s="250">
        <v>12.772</v>
      </c>
      <c r="N62" s="251">
        <v>6.9178515505153623E-2</v>
      </c>
      <c r="O62" s="251">
        <v>2.974676166721606</v>
      </c>
      <c r="P62" s="252">
        <v>19</v>
      </c>
      <c r="Q62" s="253">
        <v>2</v>
      </c>
      <c r="R62" s="253">
        <v>87</v>
      </c>
    </row>
    <row r="63" spans="1:18" ht="16.5">
      <c r="A63" s="298" t="s">
        <v>139</v>
      </c>
      <c r="B63" s="241" t="s">
        <v>1038</v>
      </c>
      <c r="C63" s="242" t="s">
        <v>73</v>
      </c>
      <c r="D63" s="243">
        <v>0.76181818181818173</v>
      </c>
      <c r="E63" s="244">
        <v>5251</v>
      </c>
      <c r="F63" s="328" t="s">
        <v>258</v>
      </c>
      <c r="G63" s="246" t="s">
        <v>761</v>
      </c>
      <c r="H63" s="247">
        <v>1</v>
      </c>
      <c r="I63" s="248">
        <v>2258.1889999999999</v>
      </c>
      <c r="J63" s="249">
        <v>1.6268903912700049E-2</v>
      </c>
      <c r="K63" s="249">
        <v>0.36050178414639805</v>
      </c>
      <c r="L63" s="249">
        <v>0.26791380172341644</v>
      </c>
      <c r="M63" s="250">
        <v>14.867000000000001</v>
      </c>
      <c r="N63" s="251">
        <v>0</v>
      </c>
      <c r="O63" s="251">
        <v>4.2511942091649546</v>
      </c>
      <c r="P63" s="252">
        <v>28</v>
      </c>
      <c r="Q63" s="253">
        <v>0</v>
      </c>
      <c r="R63" s="253">
        <v>96</v>
      </c>
    </row>
    <row r="64" spans="1:18" ht="16.5">
      <c r="A64" s="298" t="s">
        <v>139</v>
      </c>
      <c r="B64" s="241" t="s">
        <v>1040</v>
      </c>
      <c r="C64" s="242" t="s">
        <v>70</v>
      </c>
      <c r="D64" s="243">
        <v>0.84551702214717916</v>
      </c>
      <c r="E64" s="244">
        <v>411</v>
      </c>
      <c r="F64" s="328" t="s">
        <v>258</v>
      </c>
      <c r="G64" s="246" t="s">
        <v>753</v>
      </c>
      <c r="H64" s="247">
        <v>15</v>
      </c>
      <c r="I64" s="248">
        <v>2589.9539999999997</v>
      </c>
      <c r="J64" s="249">
        <v>2.8906211782308969E-2</v>
      </c>
      <c r="K64" s="249">
        <v>0.35953017800121395</v>
      </c>
      <c r="L64" s="249">
        <v>0.27297782122771291</v>
      </c>
      <c r="M64" s="250">
        <v>14.019</v>
      </c>
      <c r="N64" s="251">
        <v>0.19305362180177721</v>
      </c>
      <c r="O64" s="251">
        <v>54.711396418623657</v>
      </c>
      <c r="P64" s="252">
        <v>13</v>
      </c>
      <c r="Q64" s="253">
        <v>5</v>
      </c>
      <c r="R64" s="253">
        <v>1417</v>
      </c>
    </row>
    <row r="65" spans="1:18" ht="16.5">
      <c r="A65" s="298" t="s">
        <v>139</v>
      </c>
      <c r="B65" s="241" t="s">
        <v>1042</v>
      </c>
      <c r="C65" s="242" t="s">
        <v>73</v>
      </c>
      <c r="D65" s="243">
        <v>0.74588432896267221</v>
      </c>
      <c r="E65" s="244">
        <v>1213</v>
      </c>
      <c r="F65" s="328" t="s">
        <v>258</v>
      </c>
      <c r="G65" s="246" t="s">
        <v>779</v>
      </c>
      <c r="H65" s="247">
        <v>9</v>
      </c>
      <c r="I65" s="248">
        <v>1683.8680000000002</v>
      </c>
      <c r="J65" s="249">
        <v>2.5538394967147725E-2</v>
      </c>
      <c r="K65" s="249">
        <v>0.39675732666389785</v>
      </c>
      <c r="L65" s="249">
        <v>0.1874455370553117</v>
      </c>
      <c r="M65" s="250">
        <v>14.938000000000001</v>
      </c>
      <c r="N65" s="251">
        <v>5.9387077846957119E-2</v>
      </c>
      <c r="O65" s="251">
        <v>38.304665211287343</v>
      </c>
      <c r="P65" s="252">
        <v>32</v>
      </c>
      <c r="Q65" s="253">
        <v>3</v>
      </c>
      <c r="R65" s="253">
        <v>742</v>
      </c>
    </row>
    <row r="66" spans="1:18" ht="16.5">
      <c r="A66" s="298" t="s">
        <v>139</v>
      </c>
      <c r="B66" s="241" t="s">
        <v>1044</v>
      </c>
      <c r="C66" s="242" t="s">
        <v>73</v>
      </c>
      <c r="D66" s="243">
        <v>0.77720918403442896</v>
      </c>
      <c r="E66" s="244">
        <v>5603</v>
      </c>
      <c r="F66" s="328" t="s">
        <v>258</v>
      </c>
      <c r="G66" s="246" t="s">
        <v>750</v>
      </c>
      <c r="H66" s="247">
        <v>4</v>
      </c>
      <c r="I66" s="248">
        <v>2069.018</v>
      </c>
      <c r="J66" s="249">
        <v>1.7632043262597045E-2</v>
      </c>
      <c r="K66" s="249">
        <v>0.36292241879859133</v>
      </c>
      <c r="L66" s="249">
        <v>0.14142995658734953</v>
      </c>
      <c r="M66" s="250">
        <v>13.019</v>
      </c>
      <c r="N66" s="251">
        <v>9.6664214617755859E-2</v>
      </c>
      <c r="O66" s="251">
        <v>7.0081555597872995</v>
      </c>
      <c r="P66" s="252">
        <v>23</v>
      </c>
      <c r="Q66" s="253">
        <v>2</v>
      </c>
      <c r="R66" s="253">
        <v>156</v>
      </c>
    </row>
    <row r="67" spans="1:18" ht="16.5">
      <c r="A67" s="298" t="s">
        <v>139</v>
      </c>
      <c r="B67" s="241" t="s">
        <v>1048</v>
      </c>
      <c r="C67" s="242" t="s">
        <v>73</v>
      </c>
      <c r="D67" s="243">
        <v>0.77269064694891532</v>
      </c>
      <c r="E67" s="244">
        <v>7447</v>
      </c>
      <c r="F67" s="328" t="s">
        <v>257</v>
      </c>
      <c r="G67" s="246" t="s">
        <v>732</v>
      </c>
      <c r="H67" s="247">
        <v>12</v>
      </c>
      <c r="I67" s="248">
        <v>2031.5590000000002</v>
      </c>
      <c r="J67" s="249">
        <v>2.4790196064060414E-2</v>
      </c>
      <c r="K67" s="249">
        <v>0.37631165632824154</v>
      </c>
      <c r="L67" s="249">
        <v>0.23399907860179325</v>
      </c>
      <c r="M67" s="250">
        <v>15.175000000000001</v>
      </c>
      <c r="N67" s="251">
        <v>4.9223281233771697E-2</v>
      </c>
      <c r="O67" s="251">
        <v>29.041735927925298</v>
      </c>
      <c r="P67" s="252">
        <v>19</v>
      </c>
      <c r="Q67" s="253">
        <v>1</v>
      </c>
      <c r="R67" s="253">
        <v>656</v>
      </c>
    </row>
    <row r="68" spans="1:18" ht="16.5">
      <c r="A68" s="298" t="s">
        <v>139</v>
      </c>
      <c r="B68" s="241" t="s">
        <v>1466</v>
      </c>
      <c r="C68" s="242" t="s">
        <v>73</v>
      </c>
      <c r="D68" s="243">
        <v>0.77734734809052974</v>
      </c>
      <c r="E68" s="244">
        <v>8287</v>
      </c>
      <c r="F68" s="328" t="s">
        <v>258</v>
      </c>
      <c r="G68" s="246" t="s">
        <v>747</v>
      </c>
      <c r="H68" s="247">
        <v>1</v>
      </c>
      <c r="I68" s="248">
        <v>965.32399999999996</v>
      </c>
      <c r="J68" s="249">
        <v>4.4213570425997765E-2</v>
      </c>
      <c r="K68" s="249">
        <v>0.34961296121367003</v>
      </c>
      <c r="L68" s="249">
        <v>0.2261499770330179</v>
      </c>
      <c r="M68" s="250">
        <v>12.541</v>
      </c>
      <c r="N68" s="251">
        <v>0</v>
      </c>
      <c r="O68" s="251">
        <v>30.870464217195472</v>
      </c>
      <c r="P68" s="252">
        <v>17</v>
      </c>
      <c r="Q68" s="253">
        <v>0</v>
      </c>
      <c r="R68" s="253">
        <v>348</v>
      </c>
    </row>
    <row r="69" spans="1:18" ht="16.5">
      <c r="A69" s="298" t="s">
        <v>139</v>
      </c>
      <c r="B69" s="241" t="s">
        <v>1050</v>
      </c>
      <c r="C69" s="242" t="s">
        <v>73</v>
      </c>
      <c r="D69" s="243">
        <v>0.73510296951837306</v>
      </c>
      <c r="E69" s="244">
        <v>5125</v>
      </c>
      <c r="F69" s="328" t="s">
        <v>258</v>
      </c>
      <c r="G69" s="246" t="s">
        <v>764</v>
      </c>
      <c r="H69" s="247">
        <v>2</v>
      </c>
      <c r="I69" s="248">
        <v>1120.3620000000001</v>
      </c>
      <c r="J69" s="249">
        <v>6.6749001136246593E-3</v>
      </c>
      <c r="K69" s="249">
        <v>0.34232017408995025</v>
      </c>
      <c r="L69" s="249">
        <v>0.2495964996184859</v>
      </c>
      <c r="M69" s="250">
        <v>12.01</v>
      </c>
      <c r="N69" s="251">
        <v>2.9454765513289454</v>
      </c>
      <c r="O69" s="251">
        <v>17.494345577590099</v>
      </c>
      <c r="P69" s="252">
        <v>14</v>
      </c>
      <c r="Q69" s="253">
        <v>33</v>
      </c>
      <c r="R69" s="253">
        <v>213</v>
      </c>
    </row>
    <row r="70" spans="1:18" ht="16.5">
      <c r="A70" s="298" t="s">
        <v>139</v>
      </c>
      <c r="B70" s="241" t="s">
        <v>1052</v>
      </c>
      <c r="C70" s="242" t="s">
        <v>73</v>
      </c>
      <c r="D70" s="243">
        <v>0.76829792991170742</v>
      </c>
      <c r="E70" s="244">
        <v>1462</v>
      </c>
      <c r="F70" s="328" t="s">
        <v>258</v>
      </c>
      <c r="G70" s="246" t="s">
        <v>751</v>
      </c>
      <c r="H70" s="247">
        <v>2</v>
      </c>
      <c r="I70" s="248">
        <v>2250.8240000000001</v>
      </c>
      <c r="J70" s="249">
        <v>2.9515697756337507E-2</v>
      </c>
      <c r="K70" s="249">
        <v>0.37751771689408747</v>
      </c>
      <c r="L70" s="249">
        <v>0.23102650407139785</v>
      </c>
      <c r="M70" s="250">
        <v>19.190999999999999</v>
      </c>
      <c r="N70" s="251">
        <v>8.88563477197684E-2</v>
      </c>
      <c r="O70" s="251">
        <v>26.96790153294971</v>
      </c>
      <c r="P70" s="252">
        <v>30</v>
      </c>
      <c r="Q70" s="253">
        <v>2</v>
      </c>
      <c r="R70" s="253">
        <v>607</v>
      </c>
    </row>
    <row r="71" spans="1:18" ht="16.5">
      <c r="A71" s="298" t="s">
        <v>139</v>
      </c>
      <c r="B71" s="241" t="s">
        <v>1054</v>
      </c>
      <c r="C71" s="242" t="s">
        <v>70</v>
      </c>
      <c r="D71" s="243">
        <v>0.80115384615384622</v>
      </c>
      <c r="E71" s="244">
        <v>6716</v>
      </c>
      <c r="F71" s="328" t="s">
        <v>257</v>
      </c>
      <c r="G71" s="246" t="s">
        <v>731</v>
      </c>
      <c r="H71" s="247">
        <v>1</v>
      </c>
      <c r="I71" s="248">
        <v>3285.837</v>
      </c>
      <c r="J71" s="249">
        <v>2.0148563700296444E-2</v>
      </c>
      <c r="K71" s="249">
        <v>0.31083349842318941</v>
      </c>
      <c r="L71" s="249">
        <v>0.28624138979380548</v>
      </c>
      <c r="M71" s="250">
        <v>10.856</v>
      </c>
      <c r="N71" s="251">
        <v>6.0867291956356935E-2</v>
      </c>
      <c r="O71" s="251">
        <v>7.0910395129155832</v>
      </c>
      <c r="P71" s="252">
        <v>4</v>
      </c>
      <c r="Q71" s="253">
        <v>2</v>
      </c>
      <c r="R71" s="253">
        <v>236</v>
      </c>
    </row>
    <row r="72" spans="1:18" ht="16.5">
      <c r="A72" s="298" t="s">
        <v>139</v>
      </c>
      <c r="B72" s="241" t="s">
        <v>1060</v>
      </c>
      <c r="C72" s="242" t="s">
        <v>70</v>
      </c>
      <c r="D72" s="243">
        <v>0.82380375782812998</v>
      </c>
      <c r="E72" s="244">
        <v>2703</v>
      </c>
      <c r="F72" s="328" t="s">
        <v>257</v>
      </c>
      <c r="G72" s="246" t="s">
        <v>735</v>
      </c>
      <c r="H72" s="247">
        <v>10</v>
      </c>
      <c r="I72" s="248">
        <v>1521.75</v>
      </c>
      <c r="J72" s="249">
        <v>3.5199630324465637E-2</v>
      </c>
      <c r="K72" s="249">
        <v>0.33256837064786671</v>
      </c>
      <c r="L72" s="249">
        <v>0.19871802507853964</v>
      </c>
      <c r="M72" s="250">
        <v>13.733000000000001</v>
      </c>
      <c r="N72" s="251">
        <v>6.5713816329883351E-2</v>
      </c>
      <c r="O72" s="251">
        <v>38.902579267290946</v>
      </c>
      <c r="P72" s="252">
        <v>11</v>
      </c>
      <c r="Q72" s="253">
        <v>7</v>
      </c>
      <c r="R72" s="253">
        <v>666</v>
      </c>
    </row>
    <row r="73" spans="1:18" ht="16.5">
      <c r="A73" s="298" t="s">
        <v>139</v>
      </c>
      <c r="B73" s="241" t="s">
        <v>1070</v>
      </c>
      <c r="C73" s="242" t="s">
        <v>70</v>
      </c>
      <c r="D73" s="243">
        <v>0.83806690897034786</v>
      </c>
      <c r="E73" s="244">
        <v>4456</v>
      </c>
      <c r="F73" s="328" t="s">
        <v>258</v>
      </c>
      <c r="G73" s="246" t="s">
        <v>788</v>
      </c>
      <c r="H73" s="247">
        <v>3</v>
      </c>
      <c r="I73" s="248">
        <v>2547.904</v>
      </c>
      <c r="J73" s="249">
        <v>6.7998779761839221E-3</v>
      </c>
      <c r="K73" s="249">
        <v>0.36301541958073491</v>
      </c>
      <c r="L73" s="249">
        <v>0.26531611866067167</v>
      </c>
      <c r="M73" s="250">
        <v>13.866</v>
      </c>
      <c r="N73" s="251">
        <v>0.70646303785385944</v>
      </c>
      <c r="O73" s="251">
        <v>27.120331064278716</v>
      </c>
      <c r="P73" s="252">
        <v>12</v>
      </c>
      <c r="Q73" s="253">
        <v>18</v>
      </c>
      <c r="R73" s="253">
        <v>691</v>
      </c>
    </row>
    <row r="74" spans="1:18" ht="16.5">
      <c r="A74" s="298" t="s">
        <v>139</v>
      </c>
      <c r="B74" s="241" t="s">
        <v>1072</v>
      </c>
      <c r="C74" s="242" t="s">
        <v>70</v>
      </c>
      <c r="D74" s="243">
        <v>0.81512429841721046</v>
      </c>
      <c r="E74" s="244">
        <v>7287</v>
      </c>
      <c r="F74" s="328" t="s">
        <v>258</v>
      </c>
      <c r="G74" s="246" t="s">
        <v>747</v>
      </c>
      <c r="H74" s="247">
        <v>11</v>
      </c>
      <c r="I74" s="248">
        <v>2116.5119999999997</v>
      </c>
      <c r="J74" s="249">
        <v>2.5571441310946644E-2</v>
      </c>
      <c r="K74" s="249">
        <v>0.37713972021642717</v>
      </c>
      <c r="L74" s="249">
        <v>0.23181779765043004</v>
      </c>
      <c r="M74" s="250">
        <v>13.734</v>
      </c>
      <c r="N74" s="251">
        <v>0.18899018762945829</v>
      </c>
      <c r="O74" s="251">
        <v>35.341165086708706</v>
      </c>
      <c r="P74" s="252">
        <v>29</v>
      </c>
      <c r="Q74" s="253">
        <v>4</v>
      </c>
      <c r="R74" s="253">
        <v>830</v>
      </c>
    </row>
    <row r="75" spans="1:18" ht="16.5">
      <c r="A75" s="298" t="s">
        <v>139</v>
      </c>
      <c r="B75" s="241" t="s">
        <v>1076</v>
      </c>
      <c r="C75" s="242" t="s">
        <v>70</v>
      </c>
      <c r="D75" s="243">
        <v>0.81461853438765097</v>
      </c>
      <c r="E75" s="244">
        <v>8795</v>
      </c>
      <c r="F75" s="328" t="s">
        <v>258</v>
      </c>
      <c r="G75" s="246" t="s">
        <v>759</v>
      </c>
      <c r="H75" s="247">
        <v>2</v>
      </c>
      <c r="I75" s="248">
        <v>2309.5170000000003</v>
      </c>
      <c r="J75" s="249">
        <v>2.8815578935851193E-2</v>
      </c>
      <c r="K75" s="249">
        <v>0.36738380955566791</v>
      </c>
      <c r="L75" s="249">
        <v>0.18012424242817873</v>
      </c>
      <c r="M75" s="250">
        <v>14.257</v>
      </c>
      <c r="N75" s="251">
        <v>8.6598193475085905E-2</v>
      </c>
      <c r="O75" s="251">
        <v>70.490929488719928</v>
      </c>
      <c r="P75" s="252">
        <v>26</v>
      </c>
      <c r="Q75" s="253">
        <v>2</v>
      </c>
      <c r="R75" s="253">
        <v>1628</v>
      </c>
    </row>
    <row r="76" spans="1:18" ht="16.5">
      <c r="A76" s="298" t="s">
        <v>139</v>
      </c>
      <c r="B76" s="241" t="s">
        <v>1078</v>
      </c>
      <c r="C76" s="242" t="s">
        <v>73</v>
      </c>
      <c r="D76" s="243">
        <v>0.7850428860689358</v>
      </c>
      <c r="E76" s="244">
        <v>4671</v>
      </c>
      <c r="F76" s="328" t="s">
        <v>258</v>
      </c>
      <c r="G76" s="246" t="s">
        <v>788</v>
      </c>
      <c r="H76" s="247">
        <v>3</v>
      </c>
      <c r="I76" s="248">
        <v>2514.0879999999997</v>
      </c>
      <c r="J76" s="249">
        <v>9.3696573930087401E-3</v>
      </c>
      <c r="K76" s="249">
        <v>0.37193234158942545</v>
      </c>
      <c r="L76" s="249">
        <v>0.18575324332322496</v>
      </c>
      <c r="M76" s="250">
        <v>15.429</v>
      </c>
      <c r="N76" s="251">
        <v>1.9092410448639827</v>
      </c>
      <c r="O76" s="251">
        <v>25.774754105663767</v>
      </c>
      <c r="P76" s="252">
        <v>21</v>
      </c>
      <c r="Q76" s="253">
        <v>48</v>
      </c>
      <c r="R76" s="253">
        <v>648</v>
      </c>
    </row>
    <row r="77" spans="1:18" ht="16.5">
      <c r="A77" s="298" t="s">
        <v>139</v>
      </c>
      <c r="B77" s="241" t="s">
        <v>1080</v>
      </c>
      <c r="C77" s="242" t="s">
        <v>73</v>
      </c>
      <c r="D77" s="243">
        <v>0.79318177457883987</v>
      </c>
      <c r="E77" s="244">
        <v>7296</v>
      </c>
      <c r="F77" s="328" t="s">
        <v>257</v>
      </c>
      <c r="G77" s="246" t="s">
        <v>736</v>
      </c>
      <c r="H77" s="247">
        <v>6</v>
      </c>
      <c r="I77" s="248">
        <v>874.04299999999989</v>
      </c>
      <c r="J77" s="249">
        <v>2.0544544781531675E-3</v>
      </c>
      <c r="K77" s="249">
        <v>0.29693249982006714</v>
      </c>
      <c r="L77" s="249">
        <v>0.28006253199484865</v>
      </c>
      <c r="M77" s="250">
        <v>12.817</v>
      </c>
      <c r="N77" s="251">
        <v>2.6314494824625339</v>
      </c>
      <c r="O77" s="251">
        <v>35.124130048521643</v>
      </c>
      <c r="P77" s="252">
        <v>2</v>
      </c>
      <c r="Q77" s="253">
        <v>24</v>
      </c>
      <c r="R77" s="253">
        <v>425</v>
      </c>
    </row>
    <row r="78" spans="1:18" ht="16.5">
      <c r="A78" s="298" t="s">
        <v>139</v>
      </c>
      <c r="B78" s="241" t="s">
        <v>1082</v>
      </c>
      <c r="C78" s="242" t="s">
        <v>73</v>
      </c>
      <c r="D78" s="243">
        <v>0.78840613185869945</v>
      </c>
      <c r="E78" s="244">
        <v>8262</v>
      </c>
      <c r="F78" s="328" t="s">
        <v>258</v>
      </c>
      <c r="G78" s="246" t="s">
        <v>744</v>
      </c>
      <c r="H78" s="247">
        <v>2</v>
      </c>
      <c r="I78" s="248">
        <v>2476.4139999999998</v>
      </c>
      <c r="J78" s="249">
        <v>1.0780253022856441E-2</v>
      </c>
      <c r="K78" s="249">
        <v>0.38821304073569496</v>
      </c>
      <c r="L78" s="249">
        <v>0.22371057504924458</v>
      </c>
      <c r="M78" s="250">
        <v>13.034000000000001</v>
      </c>
      <c r="N78" s="251">
        <v>0.2422858213529725</v>
      </c>
      <c r="O78" s="251">
        <v>17.121531375610058</v>
      </c>
      <c r="P78" s="252">
        <v>37</v>
      </c>
      <c r="Q78" s="253">
        <v>6</v>
      </c>
      <c r="R78" s="253">
        <v>424</v>
      </c>
    </row>
    <row r="79" spans="1:18" ht="16.5">
      <c r="A79" s="298" t="s">
        <v>139</v>
      </c>
      <c r="B79" s="241" t="s">
        <v>1086</v>
      </c>
      <c r="C79" s="242" t="s">
        <v>70</v>
      </c>
      <c r="D79" s="243">
        <v>0.81558108971258469</v>
      </c>
      <c r="E79" s="244">
        <v>6792</v>
      </c>
      <c r="F79" s="328" t="s">
        <v>257</v>
      </c>
      <c r="G79" s="246" t="s">
        <v>727</v>
      </c>
      <c r="H79" s="247">
        <v>3</v>
      </c>
      <c r="I79" s="248">
        <v>3072.9259999999999</v>
      </c>
      <c r="J79" s="249">
        <v>1.0571694103623354E-2</v>
      </c>
      <c r="K79" s="249">
        <v>0.3308929866202473</v>
      </c>
      <c r="L79" s="249">
        <v>0.20794513112258481</v>
      </c>
      <c r="M79" s="250">
        <v>12.157999999999999</v>
      </c>
      <c r="N79" s="251">
        <v>6.5084548082186167E-2</v>
      </c>
      <c r="O79" s="251">
        <v>49.366629720338203</v>
      </c>
      <c r="P79" s="252">
        <v>17</v>
      </c>
      <c r="Q79" s="253">
        <v>2</v>
      </c>
      <c r="R79" s="253">
        <v>1517</v>
      </c>
    </row>
    <row r="80" spans="1:18" ht="16.5">
      <c r="A80" s="298" t="s">
        <v>139</v>
      </c>
      <c r="B80" s="241" t="s">
        <v>1090</v>
      </c>
      <c r="C80" s="242" t="s">
        <v>70</v>
      </c>
      <c r="D80" s="243">
        <v>0.83088435265943095</v>
      </c>
      <c r="E80" s="244">
        <v>6119</v>
      </c>
      <c r="F80" s="328" t="s">
        <v>258</v>
      </c>
      <c r="G80" s="246" t="s">
        <v>755</v>
      </c>
      <c r="H80" s="247">
        <v>2</v>
      </c>
      <c r="I80" s="248">
        <v>3056.8389999999999</v>
      </c>
      <c r="J80" s="249">
        <v>6.8733969172319227E-3</v>
      </c>
      <c r="K80" s="249">
        <v>0.36591813166260978</v>
      </c>
      <c r="L80" s="249">
        <v>6.8698416894052969E-2</v>
      </c>
      <c r="M80" s="250">
        <v>15.097</v>
      </c>
      <c r="N80" s="251">
        <v>0.13085412741724375</v>
      </c>
      <c r="O80" s="251">
        <v>16.095057672320983</v>
      </c>
      <c r="P80" s="252">
        <v>25</v>
      </c>
      <c r="Q80" s="253">
        <v>4</v>
      </c>
      <c r="R80" s="253">
        <v>492</v>
      </c>
    </row>
    <row r="81" spans="1:18" ht="16.5">
      <c r="A81" s="298" t="s">
        <v>139</v>
      </c>
      <c r="B81" s="241" t="s">
        <v>1096</v>
      </c>
      <c r="C81" s="242" t="s">
        <v>70</v>
      </c>
      <c r="D81" s="243">
        <v>0.84593746517510093</v>
      </c>
      <c r="E81" s="244">
        <v>1587</v>
      </c>
      <c r="F81" s="328" t="s">
        <v>257</v>
      </c>
      <c r="G81" s="246" t="s">
        <v>735</v>
      </c>
      <c r="H81" s="247">
        <v>14</v>
      </c>
      <c r="I81" s="248">
        <v>2545.8770000000004</v>
      </c>
      <c r="J81" s="249">
        <v>1.5520188914826096E-2</v>
      </c>
      <c r="K81" s="249">
        <v>0.36793328938494119</v>
      </c>
      <c r="L81" s="249">
        <v>0.23090138619345327</v>
      </c>
      <c r="M81" s="250">
        <v>12.776999999999999</v>
      </c>
      <c r="N81" s="251">
        <v>0</v>
      </c>
      <c r="O81" s="251">
        <v>28.477416623034024</v>
      </c>
      <c r="P81" s="252">
        <v>16</v>
      </c>
      <c r="Q81" s="253">
        <v>1</v>
      </c>
      <c r="R81" s="253">
        <v>774</v>
      </c>
    </row>
    <row r="82" spans="1:18" ht="16.5">
      <c r="A82" s="298" t="s">
        <v>139</v>
      </c>
      <c r="B82" s="241" t="s">
        <v>1098</v>
      </c>
      <c r="C82" s="242" t="s">
        <v>70</v>
      </c>
      <c r="D82" s="243">
        <v>0.80454545454545445</v>
      </c>
      <c r="E82" s="244">
        <v>2189</v>
      </c>
      <c r="F82" s="328" t="s">
        <v>258</v>
      </c>
      <c r="G82" s="246" t="s">
        <v>753</v>
      </c>
      <c r="H82" s="247">
        <v>1</v>
      </c>
      <c r="I82" s="248">
        <v>2057.817</v>
      </c>
      <c r="J82" s="249">
        <v>1.0162064921443467E-2</v>
      </c>
      <c r="K82" s="249">
        <v>0.36807223316490312</v>
      </c>
      <c r="L82" s="249">
        <v>0.22888332635992414</v>
      </c>
      <c r="M82" s="250">
        <v>16.414999999999999</v>
      </c>
      <c r="N82" s="251">
        <v>4.8595186063678159E-2</v>
      </c>
      <c r="O82" s="251">
        <v>53.600490228237007</v>
      </c>
      <c r="P82" s="252">
        <v>16</v>
      </c>
      <c r="Q82" s="253">
        <v>1</v>
      </c>
      <c r="R82" s="253">
        <v>1103</v>
      </c>
    </row>
  </sheetData>
  <phoneticPr fontId="2" type="noConversion"/>
  <conditionalFormatting sqref="C14:D8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72"/>
  <sheetViews>
    <sheetView showGridLines="0" zoomScaleNormal="100" zoomScaleSheetLayoutView="85" workbookViewId="0"/>
  </sheetViews>
  <sheetFormatPr defaultRowHeight="13.5"/>
  <cols>
    <col min="1" max="2" width="9.140625" style="304"/>
    <col min="3" max="3" width="9.85546875" style="304" customWidth="1"/>
    <col min="4" max="16384" width="9.140625" style="304"/>
  </cols>
  <sheetData>
    <row r="1" spans="1:11" ht="3.75" customHeight="1">
      <c r="A1" s="299"/>
      <c r="B1" s="300"/>
      <c r="C1" s="301"/>
      <c r="D1" s="302"/>
      <c r="E1" s="302"/>
      <c r="F1" s="303"/>
      <c r="G1" s="302"/>
      <c r="H1" s="302"/>
      <c r="I1" s="302"/>
      <c r="J1" s="302"/>
      <c r="K1" s="302"/>
    </row>
    <row r="2" spans="1:11" ht="41.25">
      <c r="A2" s="335" t="s">
        <v>1499</v>
      </c>
      <c r="B2" s="335"/>
      <c r="C2" s="335"/>
      <c r="D2" s="335"/>
      <c r="E2" s="335"/>
      <c r="F2" s="335"/>
      <c r="G2" s="335"/>
      <c r="H2" s="335"/>
      <c r="I2" s="335"/>
      <c r="J2" s="335"/>
      <c r="K2" s="335"/>
    </row>
    <row r="4" spans="1:11" ht="17.25">
      <c r="A4" s="305" t="s">
        <v>1100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</row>
    <row r="6" spans="1:11" ht="26.25">
      <c r="A6" s="307"/>
    </row>
    <row r="7" spans="1:11" ht="130.5" customHeight="1">
      <c r="A7" s="307"/>
    </row>
    <row r="8" spans="1:11" ht="26.25">
      <c r="A8" s="307"/>
    </row>
    <row r="9" spans="1:11" ht="26.25">
      <c r="A9" s="307"/>
    </row>
    <row r="10" spans="1:11" ht="40.5" customHeight="1">
      <c r="A10" s="307" t="s">
        <v>1101</v>
      </c>
    </row>
    <row r="11" spans="1:11" ht="19.5" customHeight="1">
      <c r="A11" s="307"/>
    </row>
    <row r="12" spans="1:11" ht="17.25">
      <c r="A12" s="308" t="s">
        <v>1102</v>
      </c>
    </row>
    <row r="13" spans="1:11" ht="40.5">
      <c r="A13" s="235" t="s">
        <v>0</v>
      </c>
      <c r="B13" s="236" t="s">
        <v>77</v>
      </c>
      <c r="C13" s="237" t="s">
        <v>68</v>
      </c>
      <c r="D13" s="237" t="s">
        <v>93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7</v>
      </c>
      <c r="K13" s="329" t="s">
        <v>8</v>
      </c>
    </row>
    <row r="14" spans="1:11" ht="16.5">
      <c r="A14" s="298" t="s">
        <v>139</v>
      </c>
      <c r="B14" s="241" t="s">
        <v>812</v>
      </c>
      <c r="C14" s="242" t="s">
        <v>72</v>
      </c>
      <c r="D14" s="243">
        <v>0.88307692307692298</v>
      </c>
      <c r="E14" s="244">
        <v>4622</v>
      </c>
      <c r="F14" s="245" t="s">
        <v>257</v>
      </c>
      <c r="G14" s="246" t="s">
        <v>730</v>
      </c>
      <c r="H14" s="247">
        <v>1</v>
      </c>
      <c r="I14" s="248">
        <v>2815.8780000000002</v>
      </c>
      <c r="J14" s="251">
        <v>0</v>
      </c>
      <c r="K14" s="309">
        <v>26.599163742179169</v>
      </c>
    </row>
    <row r="15" spans="1:11" ht="16.5">
      <c r="A15" s="298" t="s">
        <v>139</v>
      </c>
      <c r="B15" s="241" t="s">
        <v>820</v>
      </c>
      <c r="C15" s="242" t="s">
        <v>71</v>
      </c>
      <c r="D15" s="243">
        <v>0.92929252944877894</v>
      </c>
      <c r="E15" s="244">
        <v>9210</v>
      </c>
      <c r="F15" s="245" t="s">
        <v>258</v>
      </c>
      <c r="G15" s="246" t="s">
        <v>776</v>
      </c>
      <c r="H15" s="247">
        <v>3</v>
      </c>
      <c r="I15" s="248">
        <v>2983.4349999999999</v>
      </c>
      <c r="J15" s="251">
        <v>3.3518410825105961E-2</v>
      </c>
      <c r="K15" s="309">
        <v>63.081649172849417</v>
      </c>
    </row>
    <row r="16" spans="1:11" ht="16.5">
      <c r="A16" s="298" t="s">
        <v>139</v>
      </c>
      <c r="B16" s="241" t="s">
        <v>822</v>
      </c>
      <c r="C16" s="242" t="s">
        <v>71</v>
      </c>
      <c r="D16" s="243">
        <v>0.94928571428571429</v>
      </c>
      <c r="E16" s="244">
        <v>9410</v>
      </c>
      <c r="F16" s="245" t="s">
        <v>257</v>
      </c>
      <c r="G16" s="246" t="s">
        <v>726</v>
      </c>
      <c r="H16" s="247">
        <v>1</v>
      </c>
      <c r="I16" s="248">
        <v>2582.174</v>
      </c>
      <c r="J16" s="251">
        <v>3.8727057123183799E-2</v>
      </c>
      <c r="K16" s="309">
        <v>28.115843471431436</v>
      </c>
    </row>
    <row r="17" spans="1:11" ht="16.5">
      <c r="A17" s="298" t="s">
        <v>139</v>
      </c>
      <c r="B17" s="241" t="s">
        <v>828</v>
      </c>
      <c r="C17" s="242" t="s">
        <v>72</v>
      </c>
      <c r="D17" s="243">
        <v>0.89072034332951688</v>
      </c>
      <c r="E17" s="244">
        <v>1932</v>
      </c>
      <c r="F17" s="245" t="s">
        <v>258</v>
      </c>
      <c r="G17" s="246" t="s">
        <v>808</v>
      </c>
      <c r="H17" s="247">
        <v>2</v>
      </c>
      <c r="I17" s="248">
        <v>2398.029</v>
      </c>
      <c r="J17" s="251">
        <v>8.340182708382593E-2</v>
      </c>
      <c r="K17" s="309">
        <v>43.285548256505656</v>
      </c>
    </row>
    <row r="18" spans="1:11" ht="16.5">
      <c r="A18" s="298" t="s">
        <v>139</v>
      </c>
      <c r="B18" s="241" t="s">
        <v>830</v>
      </c>
      <c r="C18" s="242" t="s">
        <v>71</v>
      </c>
      <c r="D18" s="243">
        <v>0.92695652173913057</v>
      </c>
      <c r="E18" s="244">
        <v>9997</v>
      </c>
      <c r="F18" s="245" t="s">
        <v>258</v>
      </c>
      <c r="G18" s="246" t="s">
        <v>790</v>
      </c>
      <c r="H18" s="247">
        <v>1</v>
      </c>
      <c r="I18" s="248">
        <v>2726.6030000000001</v>
      </c>
      <c r="J18" s="251">
        <v>0</v>
      </c>
      <c r="K18" s="309">
        <v>21.381917352837945</v>
      </c>
    </row>
    <row r="19" spans="1:11" ht="16.5">
      <c r="A19" s="298" t="s">
        <v>139</v>
      </c>
      <c r="B19" s="241" t="s">
        <v>838</v>
      </c>
      <c r="C19" s="242" t="s">
        <v>73</v>
      </c>
      <c r="D19" s="243">
        <v>0.74954545454545451</v>
      </c>
      <c r="E19" s="244">
        <v>6276</v>
      </c>
      <c r="F19" s="245" t="s">
        <v>258</v>
      </c>
      <c r="G19" s="246" t="s">
        <v>783</v>
      </c>
      <c r="H19" s="247">
        <v>1</v>
      </c>
      <c r="I19" s="248">
        <v>2120.009</v>
      </c>
      <c r="J19" s="251">
        <v>0</v>
      </c>
      <c r="K19" s="309">
        <v>23.207448647623664</v>
      </c>
    </row>
    <row r="20" spans="1:11" ht="16.5">
      <c r="A20" s="298" t="s">
        <v>139</v>
      </c>
      <c r="B20" s="241" t="s">
        <v>852</v>
      </c>
      <c r="C20" s="242" t="s">
        <v>73</v>
      </c>
      <c r="D20" s="243">
        <v>0.78659876573733112</v>
      </c>
      <c r="E20" s="244">
        <v>7983</v>
      </c>
      <c r="F20" s="245" t="s">
        <v>258</v>
      </c>
      <c r="G20" s="246" t="s">
        <v>767</v>
      </c>
      <c r="H20" s="247">
        <v>3</v>
      </c>
      <c r="I20" s="248">
        <v>1973.722</v>
      </c>
      <c r="J20" s="251">
        <v>5.0665696587462672E-2</v>
      </c>
      <c r="K20" s="309">
        <v>21.887580925783876</v>
      </c>
    </row>
    <row r="21" spans="1:11" ht="16.5">
      <c r="A21" s="298" t="s">
        <v>139</v>
      </c>
      <c r="B21" s="241" t="s">
        <v>862</v>
      </c>
      <c r="C21" s="242" t="s">
        <v>71</v>
      </c>
      <c r="D21" s="243">
        <v>0.93347273008918619</v>
      </c>
      <c r="E21" s="244">
        <v>2404</v>
      </c>
      <c r="F21" s="245" t="s">
        <v>257</v>
      </c>
      <c r="G21" s="246" t="s">
        <v>734</v>
      </c>
      <c r="H21" s="247">
        <v>2</v>
      </c>
      <c r="I21" s="248">
        <v>3204.2629999999999</v>
      </c>
      <c r="J21" s="251">
        <v>0</v>
      </c>
      <c r="K21" s="309">
        <v>21.190520253799392</v>
      </c>
    </row>
    <row r="22" spans="1:11" ht="16.5">
      <c r="A22" s="298" t="s">
        <v>139</v>
      </c>
      <c r="B22" s="241" t="s">
        <v>866</v>
      </c>
      <c r="C22" s="242" t="s">
        <v>72</v>
      </c>
      <c r="D22" s="243">
        <v>0.87928495140004115</v>
      </c>
      <c r="E22" s="244">
        <v>1778</v>
      </c>
      <c r="F22" s="245" t="s">
        <v>258</v>
      </c>
      <c r="G22" s="246" t="s">
        <v>801</v>
      </c>
      <c r="H22" s="247">
        <v>15</v>
      </c>
      <c r="I22" s="248">
        <v>2501.2180000000003</v>
      </c>
      <c r="J22" s="251">
        <v>0</v>
      </c>
      <c r="K22" s="309">
        <v>45.657755541500173</v>
      </c>
    </row>
    <row r="23" spans="1:11" ht="16.5">
      <c r="A23" s="298" t="s">
        <v>139</v>
      </c>
      <c r="B23" s="241" t="s">
        <v>868</v>
      </c>
      <c r="C23" s="242" t="s">
        <v>71</v>
      </c>
      <c r="D23" s="243">
        <v>0.92295047971950883</v>
      </c>
      <c r="E23" s="244">
        <v>9415</v>
      </c>
      <c r="F23" s="245" t="s">
        <v>258</v>
      </c>
      <c r="G23" s="246" t="s">
        <v>776</v>
      </c>
      <c r="H23" s="247">
        <v>4</v>
      </c>
      <c r="I23" s="248">
        <v>509.65800000000002</v>
      </c>
      <c r="J23" s="251">
        <v>0.19621000749522227</v>
      </c>
      <c r="K23" s="309">
        <v>32.76707125170212</v>
      </c>
    </row>
    <row r="24" spans="1:11" ht="16.5">
      <c r="A24" s="298" t="s">
        <v>139</v>
      </c>
      <c r="B24" s="241" t="s">
        <v>870</v>
      </c>
      <c r="C24" s="242" t="s">
        <v>70</v>
      </c>
      <c r="D24" s="243">
        <v>0.84428407057194033</v>
      </c>
      <c r="E24" s="244">
        <v>3215</v>
      </c>
      <c r="F24" s="245" t="s">
        <v>257</v>
      </c>
      <c r="G24" s="246" t="s">
        <v>743</v>
      </c>
      <c r="H24" s="247">
        <v>2</v>
      </c>
      <c r="I24" s="248">
        <v>2802.848</v>
      </c>
      <c r="J24" s="251">
        <v>0</v>
      </c>
      <c r="K24" s="309">
        <v>25.045953258970876</v>
      </c>
    </row>
    <row r="25" spans="1:11" ht="16.5">
      <c r="A25" s="298" t="s">
        <v>139</v>
      </c>
      <c r="B25" s="241" t="s">
        <v>872</v>
      </c>
      <c r="C25" s="242" t="s">
        <v>72</v>
      </c>
      <c r="D25" s="243">
        <v>0.89056052998776292</v>
      </c>
      <c r="E25" s="244">
        <v>7253</v>
      </c>
      <c r="F25" s="245" t="s">
        <v>258</v>
      </c>
      <c r="G25" s="246" t="s">
        <v>804</v>
      </c>
      <c r="H25" s="247">
        <v>2</v>
      </c>
      <c r="I25" s="248">
        <v>2229.2040000000002</v>
      </c>
      <c r="J25" s="251">
        <v>8.9718123599275793E-2</v>
      </c>
      <c r="K25" s="309">
        <v>24.537906804401928</v>
      </c>
    </row>
    <row r="26" spans="1:11" ht="16.5">
      <c r="A26" s="298" t="s">
        <v>139</v>
      </c>
      <c r="B26" s="241" t="s">
        <v>874</v>
      </c>
      <c r="C26" s="242" t="s">
        <v>70</v>
      </c>
      <c r="D26" s="243">
        <v>0.83819549076075794</v>
      </c>
      <c r="E26" s="244">
        <v>3625</v>
      </c>
      <c r="F26" s="245" t="s">
        <v>258</v>
      </c>
      <c r="G26" s="246" t="s">
        <v>750</v>
      </c>
      <c r="H26" s="247">
        <v>14</v>
      </c>
      <c r="I26" s="248">
        <v>2571.8980000000001</v>
      </c>
      <c r="J26" s="251">
        <v>0.34993611721771234</v>
      </c>
      <c r="K26" s="309">
        <v>24.689937159249705</v>
      </c>
    </row>
    <row r="27" spans="1:11" ht="16.5">
      <c r="A27" s="298" t="s">
        <v>139</v>
      </c>
      <c r="B27" s="241" t="s">
        <v>882</v>
      </c>
      <c r="C27" s="242" t="s">
        <v>73</v>
      </c>
      <c r="D27" s="243">
        <v>0.79389721228467103</v>
      </c>
      <c r="E27" s="244">
        <v>7218</v>
      </c>
      <c r="F27" s="245" t="s">
        <v>258</v>
      </c>
      <c r="G27" s="246" t="s">
        <v>774</v>
      </c>
      <c r="H27" s="247">
        <v>2</v>
      </c>
      <c r="I27" s="248">
        <v>2552.4949999999999</v>
      </c>
      <c r="J27" s="251">
        <v>0.31341883137870985</v>
      </c>
      <c r="K27" s="309">
        <v>47.678839723486242</v>
      </c>
    </row>
    <row r="28" spans="1:11" ht="16.5">
      <c r="A28" s="298" t="s">
        <v>139</v>
      </c>
      <c r="B28" s="241" t="s">
        <v>892</v>
      </c>
      <c r="C28" s="242" t="s">
        <v>73</v>
      </c>
      <c r="D28" s="243">
        <v>0.77471522114080216</v>
      </c>
      <c r="E28" s="244">
        <v>8943</v>
      </c>
      <c r="F28" s="245" t="s">
        <v>258</v>
      </c>
      <c r="G28" s="246" t="s">
        <v>794</v>
      </c>
      <c r="H28" s="247">
        <v>1</v>
      </c>
      <c r="I28" s="248">
        <v>1948.414</v>
      </c>
      <c r="J28" s="251">
        <v>1.5397138390506331</v>
      </c>
      <c r="K28" s="309">
        <v>39.416674279696203</v>
      </c>
    </row>
    <row r="29" spans="1:11" ht="16.5">
      <c r="A29" s="298" t="s">
        <v>139</v>
      </c>
      <c r="B29" s="241" t="s">
        <v>908</v>
      </c>
      <c r="C29" s="242" t="s">
        <v>73</v>
      </c>
      <c r="D29" s="243">
        <v>0.78826086956521746</v>
      </c>
      <c r="E29" s="244">
        <v>4060</v>
      </c>
      <c r="F29" s="245" t="s">
        <v>258</v>
      </c>
      <c r="G29" s="246" t="s">
        <v>779</v>
      </c>
      <c r="H29" s="247">
        <v>1</v>
      </c>
      <c r="I29" s="248">
        <v>2430.741</v>
      </c>
      <c r="J29" s="251">
        <v>0</v>
      </c>
      <c r="K29" s="309">
        <v>39.329570694697622</v>
      </c>
    </row>
    <row r="30" spans="1:11" ht="16.5">
      <c r="A30" s="298" t="s">
        <v>139</v>
      </c>
      <c r="B30" s="241" t="s">
        <v>914</v>
      </c>
      <c r="C30" s="242" t="s">
        <v>70</v>
      </c>
      <c r="D30" s="243">
        <v>0.81679999999999997</v>
      </c>
      <c r="E30" s="244">
        <v>2242</v>
      </c>
      <c r="F30" s="245" t="s">
        <v>257</v>
      </c>
      <c r="G30" s="246" t="s">
        <v>723</v>
      </c>
      <c r="H30" s="247">
        <v>2</v>
      </c>
      <c r="I30" s="248">
        <v>1594.6220000000001</v>
      </c>
      <c r="J30" s="251">
        <v>0.68981865294721878</v>
      </c>
      <c r="K30" s="309">
        <v>72.932644852510492</v>
      </c>
    </row>
    <row r="31" spans="1:11" ht="16.5">
      <c r="A31" s="298" t="s">
        <v>139</v>
      </c>
      <c r="B31" s="241" t="s">
        <v>936</v>
      </c>
      <c r="C31" s="242" t="s">
        <v>73</v>
      </c>
      <c r="D31" s="243">
        <v>0.77260869565217394</v>
      </c>
      <c r="E31" s="244">
        <v>8477</v>
      </c>
      <c r="F31" s="245" t="s">
        <v>258</v>
      </c>
      <c r="G31" s="246" t="s">
        <v>774</v>
      </c>
      <c r="H31" s="247">
        <v>1</v>
      </c>
      <c r="I31" s="248">
        <v>2107.2179999999998</v>
      </c>
      <c r="J31" s="251">
        <v>0.33219154354224389</v>
      </c>
      <c r="K31" s="309">
        <v>27.66680998358974</v>
      </c>
    </row>
    <row r="32" spans="1:11" ht="16.5">
      <c r="A32" s="298" t="s">
        <v>139</v>
      </c>
      <c r="B32" s="241" t="s">
        <v>940</v>
      </c>
      <c r="C32" s="242" t="s">
        <v>73</v>
      </c>
      <c r="D32" s="243">
        <v>0.73790368109029858</v>
      </c>
      <c r="E32" s="244">
        <v>3375</v>
      </c>
      <c r="F32" s="245" t="s">
        <v>258</v>
      </c>
      <c r="G32" s="246" t="s">
        <v>792</v>
      </c>
      <c r="H32" s="247">
        <v>1</v>
      </c>
      <c r="I32" s="248">
        <v>1661.2360000000001</v>
      </c>
      <c r="J32" s="251">
        <v>0.12039228622543696</v>
      </c>
      <c r="K32" s="309">
        <v>30.09807155635924</v>
      </c>
    </row>
    <row r="33" spans="1:11" ht="16.5">
      <c r="A33" s="298" t="s">
        <v>139</v>
      </c>
      <c r="B33" s="241" t="s">
        <v>943</v>
      </c>
      <c r="C33" s="242" t="s">
        <v>70</v>
      </c>
      <c r="D33" s="243">
        <v>0.80482847306956717</v>
      </c>
      <c r="E33" s="244">
        <v>5079</v>
      </c>
      <c r="F33" s="245" t="s">
        <v>257</v>
      </c>
      <c r="G33" s="246" t="s">
        <v>737</v>
      </c>
      <c r="H33" s="247">
        <v>15</v>
      </c>
      <c r="I33" s="248">
        <v>2813.306</v>
      </c>
      <c r="J33" s="251">
        <v>0.14218147617074003</v>
      </c>
      <c r="K33" s="309">
        <v>51.398603635722523</v>
      </c>
    </row>
    <row r="34" spans="1:11" ht="16.5">
      <c r="A34" s="298" t="s">
        <v>139</v>
      </c>
      <c r="B34" s="241" t="s">
        <v>945</v>
      </c>
      <c r="C34" s="242" t="s">
        <v>71</v>
      </c>
      <c r="D34" s="243">
        <v>0.92120074814862829</v>
      </c>
      <c r="E34" s="244">
        <v>4718</v>
      </c>
      <c r="F34" s="245" t="s">
        <v>257</v>
      </c>
      <c r="G34" s="246" t="s">
        <v>734</v>
      </c>
      <c r="H34" s="247">
        <v>13</v>
      </c>
      <c r="I34" s="248">
        <v>1954.652</v>
      </c>
      <c r="J34" s="251">
        <v>0</v>
      </c>
      <c r="K34" s="309">
        <v>21.487200790728988</v>
      </c>
    </row>
    <row r="35" spans="1:11" ht="16.5">
      <c r="A35" s="298" t="s">
        <v>139</v>
      </c>
      <c r="B35" s="241" t="s">
        <v>949</v>
      </c>
      <c r="C35" s="242" t="s">
        <v>72</v>
      </c>
      <c r="D35" s="243">
        <v>0.85774616656593838</v>
      </c>
      <c r="E35" s="244">
        <v>939</v>
      </c>
      <c r="F35" s="245" t="s">
        <v>258</v>
      </c>
      <c r="G35" s="246" t="s">
        <v>750</v>
      </c>
      <c r="H35" s="247">
        <v>5</v>
      </c>
      <c r="I35" s="248">
        <v>2401.2909999999993</v>
      </c>
      <c r="J35" s="251">
        <v>4.1644265522171209E-2</v>
      </c>
      <c r="K35" s="309">
        <v>37.438194704431922</v>
      </c>
    </row>
    <row r="36" spans="1:11" ht="16.5">
      <c r="A36" s="298" t="s">
        <v>139</v>
      </c>
      <c r="B36" s="241" t="s">
        <v>953</v>
      </c>
      <c r="C36" s="242" t="s">
        <v>73</v>
      </c>
      <c r="D36" s="243">
        <v>0.78656191184978586</v>
      </c>
      <c r="E36" s="244">
        <v>4920</v>
      </c>
      <c r="F36" s="245" t="s">
        <v>258</v>
      </c>
      <c r="G36" s="246" t="s">
        <v>768</v>
      </c>
      <c r="H36" s="247">
        <v>3</v>
      </c>
      <c r="I36" s="248">
        <v>2483.0050000000001</v>
      </c>
      <c r="J36" s="251">
        <v>0</v>
      </c>
      <c r="K36" s="309">
        <v>31.212180402375346</v>
      </c>
    </row>
    <row r="37" spans="1:11" ht="16.5">
      <c r="A37" s="298" t="s">
        <v>139</v>
      </c>
      <c r="B37" s="241" t="s">
        <v>955</v>
      </c>
      <c r="C37" s="242" t="s">
        <v>70</v>
      </c>
      <c r="D37" s="243">
        <v>0.80548042365252615</v>
      </c>
      <c r="E37" s="244">
        <v>4586</v>
      </c>
      <c r="F37" s="245" t="s">
        <v>258</v>
      </c>
      <c r="G37" s="246" t="s">
        <v>801</v>
      </c>
      <c r="H37" s="247">
        <v>2</v>
      </c>
      <c r="I37" s="248">
        <v>2620.9790000000003</v>
      </c>
      <c r="J37" s="251">
        <v>3.8153682269106308E-2</v>
      </c>
      <c r="K37" s="309">
        <v>39.527214830794136</v>
      </c>
    </row>
    <row r="38" spans="1:11" ht="16.5">
      <c r="A38" s="298" t="s">
        <v>139</v>
      </c>
      <c r="B38" s="241" t="s">
        <v>957</v>
      </c>
      <c r="C38" s="242" t="s">
        <v>70</v>
      </c>
      <c r="D38" s="243">
        <v>0.80227347401652227</v>
      </c>
      <c r="E38" s="244">
        <v>5027</v>
      </c>
      <c r="F38" s="245" t="s">
        <v>257</v>
      </c>
      <c r="G38" s="246" t="s">
        <v>728</v>
      </c>
      <c r="H38" s="247">
        <v>2</v>
      </c>
      <c r="I38" s="248">
        <v>3216.002</v>
      </c>
      <c r="J38" s="251">
        <v>0</v>
      </c>
      <c r="K38" s="309">
        <v>41.853207802731468</v>
      </c>
    </row>
    <row r="39" spans="1:11" ht="16.5">
      <c r="A39" s="298" t="s">
        <v>139</v>
      </c>
      <c r="B39" s="241" t="s">
        <v>959</v>
      </c>
      <c r="C39" s="242" t="s">
        <v>70</v>
      </c>
      <c r="D39" s="243">
        <v>0.84105672099053963</v>
      </c>
      <c r="E39" s="244">
        <v>2598</v>
      </c>
      <c r="F39" s="245" t="s">
        <v>258</v>
      </c>
      <c r="G39" s="246" t="s">
        <v>757</v>
      </c>
      <c r="H39" s="247">
        <v>2</v>
      </c>
      <c r="I39" s="248">
        <v>3030.8809999999999</v>
      </c>
      <c r="J39" s="251">
        <v>0</v>
      </c>
      <c r="K39" s="309">
        <v>29.892298641880036</v>
      </c>
    </row>
    <row r="40" spans="1:11" ht="16.5">
      <c r="A40" s="298" t="s">
        <v>139</v>
      </c>
      <c r="B40" s="241" t="s">
        <v>967</v>
      </c>
      <c r="C40" s="242" t="s">
        <v>70</v>
      </c>
      <c r="D40" s="243">
        <v>0.84322083352181665</v>
      </c>
      <c r="E40" s="244">
        <v>8628</v>
      </c>
      <c r="F40" s="245" t="s">
        <v>258</v>
      </c>
      <c r="G40" s="246" t="s">
        <v>778</v>
      </c>
      <c r="H40" s="247">
        <v>13</v>
      </c>
      <c r="I40" s="248">
        <v>2136.0419999999999</v>
      </c>
      <c r="J40" s="251">
        <v>4.6815558870097126E-2</v>
      </c>
      <c r="K40" s="309">
        <v>49.71812352004315</v>
      </c>
    </row>
    <row r="41" spans="1:11" ht="16.5">
      <c r="A41" s="298" t="s">
        <v>139</v>
      </c>
      <c r="B41" s="241" t="s">
        <v>971</v>
      </c>
      <c r="C41" s="242" t="s">
        <v>73</v>
      </c>
      <c r="D41" s="243">
        <v>0.79319623656687621</v>
      </c>
      <c r="E41" s="244">
        <v>6862</v>
      </c>
      <c r="F41" s="245" t="s">
        <v>258</v>
      </c>
      <c r="G41" s="246" t="s">
        <v>804</v>
      </c>
      <c r="H41" s="247">
        <v>2</v>
      </c>
      <c r="I41" s="248">
        <v>2877.1400000000003</v>
      </c>
      <c r="J41" s="251">
        <v>3.4756737593582512E-2</v>
      </c>
      <c r="K41" s="309">
        <v>51.022890787379126</v>
      </c>
    </row>
    <row r="42" spans="1:11" ht="16.5">
      <c r="A42" s="298" t="s">
        <v>139</v>
      </c>
      <c r="B42" s="241" t="s">
        <v>973</v>
      </c>
      <c r="C42" s="242" t="s">
        <v>70</v>
      </c>
      <c r="D42" s="243">
        <v>0.82198969227142338</v>
      </c>
      <c r="E42" s="244">
        <v>2740</v>
      </c>
      <c r="F42" s="245" t="s">
        <v>257</v>
      </c>
      <c r="G42" s="246" t="s">
        <v>726</v>
      </c>
      <c r="H42" s="247">
        <v>12</v>
      </c>
      <c r="I42" s="248">
        <v>2097.232</v>
      </c>
      <c r="J42" s="251">
        <v>0.52450086590324774</v>
      </c>
      <c r="K42" s="309">
        <v>47.300441725092888</v>
      </c>
    </row>
    <row r="43" spans="1:11" ht="16.5">
      <c r="A43" s="298" t="s">
        <v>139</v>
      </c>
      <c r="B43" s="241" t="s">
        <v>977</v>
      </c>
      <c r="C43" s="242" t="s">
        <v>72</v>
      </c>
      <c r="D43" s="243">
        <v>0.88423858099248887</v>
      </c>
      <c r="E43" s="244">
        <v>8511</v>
      </c>
      <c r="F43" s="245" t="s">
        <v>258</v>
      </c>
      <c r="G43" s="246" t="s">
        <v>798</v>
      </c>
      <c r="H43" s="247">
        <v>15</v>
      </c>
      <c r="I43" s="248">
        <v>2764.7170000000006</v>
      </c>
      <c r="J43" s="251">
        <v>0</v>
      </c>
      <c r="K43" s="309">
        <v>79.791168499343684</v>
      </c>
    </row>
    <row r="44" spans="1:11" ht="16.5">
      <c r="A44" s="298" t="s">
        <v>139</v>
      </c>
      <c r="B44" s="241" t="s">
        <v>979</v>
      </c>
      <c r="C44" s="242" t="s">
        <v>70</v>
      </c>
      <c r="D44" s="243">
        <v>0.84105146763676075</v>
      </c>
      <c r="E44" s="244">
        <v>6185</v>
      </c>
      <c r="F44" s="245" t="s">
        <v>257</v>
      </c>
      <c r="G44" s="246" t="s">
        <v>723</v>
      </c>
      <c r="H44" s="247">
        <v>2</v>
      </c>
      <c r="I44" s="248">
        <v>2149.2350000000001</v>
      </c>
      <c r="J44" s="251">
        <v>0.41875364955437627</v>
      </c>
      <c r="K44" s="309">
        <v>26.939818121331541</v>
      </c>
    </row>
    <row r="45" spans="1:11" ht="16.5">
      <c r="A45" s="298" t="s">
        <v>139</v>
      </c>
      <c r="B45" s="241" t="s">
        <v>990</v>
      </c>
      <c r="C45" s="242" t="s">
        <v>73</v>
      </c>
      <c r="D45" s="243">
        <v>0.76565217391304352</v>
      </c>
      <c r="E45" s="244">
        <v>8004</v>
      </c>
      <c r="F45" s="245" t="s">
        <v>258</v>
      </c>
      <c r="G45" s="246" t="s">
        <v>744</v>
      </c>
      <c r="H45" s="247">
        <v>1</v>
      </c>
      <c r="I45" s="248">
        <v>2575.047</v>
      </c>
      <c r="J45" s="251">
        <v>0.7378506101053689</v>
      </c>
      <c r="K45" s="309">
        <v>38.56240293866481</v>
      </c>
    </row>
    <row r="46" spans="1:11" ht="16.5">
      <c r="A46" s="298" t="s">
        <v>139</v>
      </c>
      <c r="B46" s="241" t="s">
        <v>1435</v>
      </c>
      <c r="C46" s="242" t="s">
        <v>72</v>
      </c>
      <c r="D46" s="243">
        <v>0.87767269073544618</v>
      </c>
      <c r="E46" s="244">
        <v>1047</v>
      </c>
      <c r="F46" s="245" t="s">
        <v>258</v>
      </c>
      <c r="G46" s="246" t="s">
        <v>768</v>
      </c>
      <c r="H46" s="247">
        <v>6</v>
      </c>
      <c r="I46" s="248">
        <v>993.22600000000011</v>
      </c>
      <c r="J46" s="251">
        <v>0</v>
      </c>
      <c r="K46" s="309">
        <v>28.291647620984545</v>
      </c>
    </row>
    <row r="47" spans="1:11" ht="16.5">
      <c r="A47" s="298" t="s">
        <v>139</v>
      </c>
      <c r="B47" s="241" t="s">
        <v>994</v>
      </c>
      <c r="C47" s="242" t="s">
        <v>72</v>
      </c>
      <c r="D47" s="243">
        <v>0.86161550171733226</v>
      </c>
      <c r="E47" s="244">
        <v>4520</v>
      </c>
      <c r="F47" s="245" t="s">
        <v>258</v>
      </c>
      <c r="G47" s="246" t="s">
        <v>794</v>
      </c>
      <c r="H47" s="247">
        <v>1</v>
      </c>
      <c r="I47" s="248">
        <v>2891.5680000000002</v>
      </c>
      <c r="J47" s="251">
        <v>0.38041643841680362</v>
      </c>
      <c r="K47" s="309">
        <v>37.107894401930025</v>
      </c>
    </row>
    <row r="48" spans="1:11" ht="16.5">
      <c r="A48" s="298" t="s">
        <v>139</v>
      </c>
      <c r="B48" s="241" t="s">
        <v>996</v>
      </c>
      <c r="C48" s="242" t="s">
        <v>71</v>
      </c>
      <c r="D48" s="243">
        <v>0.90772727272727272</v>
      </c>
      <c r="E48" s="244">
        <v>6917</v>
      </c>
      <c r="F48" s="245" t="s">
        <v>258</v>
      </c>
      <c r="G48" s="246" t="s">
        <v>808</v>
      </c>
      <c r="H48" s="247">
        <v>1</v>
      </c>
      <c r="I48" s="248">
        <v>2537.335</v>
      </c>
      <c r="J48" s="251">
        <v>0.86705145359205626</v>
      </c>
      <c r="K48" s="309">
        <v>26.169189326596605</v>
      </c>
    </row>
    <row r="49" spans="1:11" ht="16.5">
      <c r="A49" s="298" t="s">
        <v>139</v>
      </c>
      <c r="B49" s="241" t="s">
        <v>998</v>
      </c>
      <c r="C49" s="242" t="s">
        <v>72</v>
      </c>
      <c r="D49" s="243">
        <v>0.87681115091234274</v>
      </c>
      <c r="E49" s="244">
        <v>4800</v>
      </c>
      <c r="F49" s="245" t="s">
        <v>258</v>
      </c>
      <c r="G49" s="246" t="s">
        <v>783</v>
      </c>
      <c r="H49" s="247">
        <v>2</v>
      </c>
      <c r="I49" s="248">
        <v>2832.616</v>
      </c>
      <c r="J49" s="251">
        <v>3.5303055550063966E-2</v>
      </c>
      <c r="K49" s="309">
        <v>22.629258607591005</v>
      </c>
    </row>
    <row r="50" spans="1:11" ht="16.5">
      <c r="A50" s="298" t="s">
        <v>139</v>
      </c>
      <c r="B50" s="241" t="s">
        <v>1000</v>
      </c>
      <c r="C50" s="242" t="s">
        <v>71</v>
      </c>
      <c r="D50" s="243">
        <v>0.92791106700374193</v>
      </c>
      <c r="E50" s="244">
        <v>4121</v>
      </c>
      <c r="F50" s="245" t="s">
        <v>258</v>
      </c>
      <c r="G50" s="246" t="s">
        <v>801</v>
      </c>
      <c r="H50" s="247">
        <v>2</v>
      </c>
      <c r="I50" s="248">
        <v>1987.2969999999998</v>
      </c>
      <c r="J50" s="251">
        <v>5.0319604970973139E-2</v>
      </c>
      <c r="K50" s="309">
        <v>32.405825601306702</v>
      </c>
    </row>
    <row r="51" spans="1:11" ht="16.5">
      <c r="A51" s="298" t="s">
        <v>139</v>
      </c>
      <c r="B51" s="241" t="s">
        <v>1004</v>
      </c>
      <c r="C51" s="242" t="s">
        <v>73</v>
      </c>
      <c r="D51" s="243">
        <v>0.78090909090909089</v>
      </c>
      <c r="E51" s="244">
        <v>8591</v>
      </c>
      <c r="F51" s="245" t="s">
        <v>258</v>
      </c>
      <c r="G51" s="246" t="s">
        <v>778</v>
      </c>
      <c r="H51" s="247">
        <v>1</v>
      </c>
      <c r="I51" s="248">
        <v>2594.7600000000002</v>
      </c>
      <c r="J51" s="251">
        <v>3.8539209792042423E-2</v>
      </c>
      <c r="K51" s="309">
        <v>59.889932016833924</v>
      </c>
    </row>
    <row r="52" spans="1:11" ht="16.5">
      <c r="A52" s="298" t="s">
        <v>139</v>
      </c>
      <c r="B52" s="241" t="s">
        <v>1008</v>
      </c>
      <c r="C52" s="242" t="s">
        <v>70</v>
      </c>
      <c r="D52" s="243">
        <v>0.82758098551947468</v>
      </c>
      <c r="E52" s="244">
        <v>5062</v>
      </c>
      <c r="F52" s="245" t="s">
        <v>258</v>
      </c>
      <c r="G52" s="246" t="s">
        <v>799</v>
      </c>
      <c r="H52" s="247">
        <v>16</v>
      </c>
      <c r="I52" s="248">
        <v>2486.431</v>
      </c>
      <c r="J52" s="251">
        <v>0.40218288784205153</v>
      </c>
      <c r="K52" s="309">
        <v>40.781344827184022</v>
      </c>
    </row>
    <row r="53" spans="1:11" ht="16.5">
      <c r="A53" s="298" t="s">
        <v>139</v>
      </c>
      <c r="B53" s="241" t="s">
        <v>1010</v>
      </c>
      <c r="C53" s="242" t="s">
        <v>73</v>
      </c>
      <c r="D53" s="243">
        <v>0.79018273792870031</v>
      </c>
      <c r="E53" s="244">
        <v>9199</v>
      </c>
      <c r="F53" s="245" t="s">
        <v>258</v>
      </c>
      <c r="G53" s="246" t="s">
        <v>784</v>
      </c>
      <c r="H53" s="247">
        <v>2</v>
      </c>
      <c r="I53" s="248">
        <v>2350.672</v>
      </c>
      <c r="J53" s="251">
        <v>0.97844361101846622</v>
      </c>
      <c r="K53" s="309">
        <v>48.198983099300968</v>
      </c>
    </row>
    <row r="54" spans="1:11" ht="16.5">
      <c r="A54" s="298" t="s">
        <v>139</v>
      </c>
      <c r="B54" s="241" t="s">
        <v>1020</v>
      </c>
      <c r="C54" s="242" t="s">
        <v>73</v>
      </c>
      <c r="D54" s="243">
        <v>0.7976968191350956</v>
      </c>
      <c r="E54" s="244">
        <v>303</v>
      </c>
      <c r="F54" s="245" t="s">
        <v>258</v>
      </c>
      <c r="G54" s="246" t="s">
        <v>747</v>
      </c>
      <c r="H54" s="247">
        <v>14</v>
      </c>
      <c r="I54" s="248">
        <v>2084.5499999999997</v>
      </c>
      <c r="J54" s="251">
        <v>4.7971984361133105E-2</v>
      </c>
      <c r="K54" s="309">
        <v>22.306972727926894</v>
      </c>
    </row>
    <row r="55" spans="1:11" ht="16.5">
      <c r="A55" s="298" t="s">
        <v>139</v>
      </c>
      <c r="B55" s="241" t="s">
        <v>1022</v>
      </c>
      <c r="C55" s="242" t="s">
        <v>72</v>
      </c>
      <c r="D55" s="243">
        <v>0.87722899865943549</v>
      </c>
      <c r="E55" s="244">
        <v>8046</v>
      </c>
      <c r="F55" s="245" t="s">
        <v>257</v>
      </c>
      <c r="G55" s="246" t="s">
        <v>730</v>
      </c>
      <c r="H55" s="247">
        <v>15</v>
      </c>
      <c r="I55" s="248">
        <v>2764.8680000000008</v>
      </c>
      <c r="J55" s="251">
        <v>3.6168091930609332E-2</v>
      </c>
      <c r="K55" s="309">
        <v>26.221866649691769</v>
      </c>
    </row>
    <row r="56" spans="1:11" ht="16.5">
      <c r="A56" s="298" t="s">
        <v>139</v>
      </c>
      <c r="B56" s="241" t="s">
        <v>1024</v>
      </c>
      <c r="C56" s="242" t="s">
        <v>73</v>
      </c>
      <c r="D56" s="243">
        <v>0.73136363636363633</v>
      </c>
      <c r="E56" s="244">
        <v>8497</v>
      </c>
      <c r="F56" s="245" t="s">
        <v>258</v>
      </c>
      <c r="G56" s="246" t="s">
        <v>786</v>
      </c>
      <c r="H56" s="247">
        <v>1</v>
      </c>
      <c r="I56" s="248">
        <v>1779.3430000000001</v>
      </c>
      <c r="J56" s="251">
        <v>1.9670181634457211</v>
      </c>
      <c r="K56" s="309">
        <v>41.419782470271329</v>
      </c>
    </row>
    <row r="57" spans="1:11" ht="16.5">
      <c r="A57" s="298" t="s">
        <v>139</v>
      </c>
      <c r="B57" s="241" t="s">
        <v>1030</v>
      </c>
      <c r="C57" s="242" t="s">
        <v>73</v>
      </c>
      <c r="D57" s="243">
        <v>0.77304347826086961</v>
      </c>
      <c r="E57" s="244">
        <v>1360</v>
      </c>
      <c r="F57" s="245" t="s">
        <v>258</v>
      </c>
      <c r="G57" s="246" t="s">
        <v>781</v>
      </c>
      <c r="H57" s="247">
        <v>1</v>
      </c>
      <c r="I57" s="248">
        <v>2454.1689999999999</v>
      </c>
      <c r="J57" s="251">
        <v>0.12224097036512156</v>
      </c>
      <c r="K57" s="309">
        <v>28.196917164221372</v>
      </c>
    </row>
    <row r="58" spans="1:11" ht="16.5">
      <c r="A58" s="298" t="s">
        <v>139</v>
      </c>
      <c r="B58" s="241" t="s">
        <v>1034</v>
      </c>
      <c r="C58" s="242" t="s">
        <v>72</v>
      </c>
      <c r="D58" s="243">
        <v>0.86495620618429558</v>
      </c>
      <c r="E58" s="244">
        <v>9009</v>
      </c>
      <c r="F58" s="245" t="s">
        <v>258</v>
      </c>
      <c r="G58" s="246" t="s">
        <v>755</v>
      </c>
      <c r="H58" s="247">
        <v>2</v>
      </c>
      <c r="I58" s="248">
        <v>2569.7419999999997</v>
      </c>
      <c r="J58" s="251">
        <v>3.8914412419612555E-2</v>
      </c>
      <c r="K58" s="309">
        <v>26.267228383238475</v>
      </c>
    </row>
    <row r="59" spans="1:11" ht="16.5">
      <c r="A59" s="298" t="s">
        <v>139</v>
      </c>
      <c r="B59" s="241" t="s">
        <v>1040</v>
      </c>
      <c r="C59" s="242" t="s">
        <v>70</v>
      </c>
      <c r="D59" s="243">
        <v>0.84551702214717916</v>
      </c>
      <c r="E59" s="244">
        <v>411</v>
      </c>
      <c r="F59" s="245" t="s">
        <v>258</v>
      </c>
      <c r="G59" s="246" t="s">
        <v>753</v>
      </c>
      <c r="H59" s="247">
        <v>15</v>
      </c>
      <c r="I59" s="248">
        <v>2589.9539999999997</v>
      </c>
      <c r="J59" s="251">
        <v>0.19305362180177721</v>
      </c>
      <c r="K59" s="309">
        <v>54.711396418623657</v>
      </c>
    </row>
    <row r="60" spans="1:11" ht="16.5">
      <c r="A60" s="298" t="s">
        <v>139</v>
      </c>
      <c r="B60" s="241" t="s">
        <v>1042</v>
      </c>
      <c r="C60" s="242" t="s">
        <v>73</v>
      </c>
      <c r="D60" s="243">
        <v>0.74588432896267221</v>
      </c>
      <c r="E60" s="244">
        <v>1213</v>
      </c>
      <c r="F60" s="245" t="s">
        <v>258</v>
      </c>
      <c r="G60" s="246" t="s">
        <v>779</v>
      </c>
      <c r="H60" s="247">
        <v>9</v>
      </c>
      <c r="I60" s="248">
        <v>1683.8680000000002</v>
      </c>
      <c r="J60" s="251">
        <v>5.9387077846957119E-2</v>
      </c>
      <c r="K60" s="309">
        <v>38.304665211287343</v>
      </c>
    </row>
    <row r="61" spans="1:11" ht="16.5">
      <c r="A61" s="298" t="s">
        <v>139</v>
      </c>
      <c r="B61" s="241" t="s">
        <v>1048</v>
      </c>
      <c r="C61" s="242" t="s">
        <v>73</v>
      </c>
      <c r="D61" s="243">
        <v>0.77269064694891532</v>
      </c>
      <c r="E61" s="244">
        <v>7447</v>
      </c>
      <c r="F61" s="245" t="s">
        <v>257</v>
      </c>
      <c r="G61" s="246" t="s">
        <v>732</v>
      </c>
      <c r="H61" s="247">
        <v>12</v>
      </c>
      <c r="I61" s="248">
        <v>2031.5590000000002</v>
      </c>
      <c r="J61" s="251">
        <v>4.9223281233771697E-2</v>
      </c>
      <c r="K61" s="309">
        <v>29.041735927925298</v>
      </c>
    </row>
    <row r="62" spans="1:11" ht="16.5">
      <c r="A62" s="298" t="s">
        <v>139</v>
      </c>
      <c r="B62" s="241" t="s">
        <v>1466</v>
      </c>
      <c r="C62" s="242" t="s">
        <v>73</v>
      </c>
      <c r="D62" s="243">
        <v>0.77734734809052974</v>
      </c>
      <c r="E62" s="244">
        <v>8287</v>
      </c>
      <c r="F62" s="245" t="s">
        <v>258</v>
      </c>
      <c r="G62" s="246" t="s">
        <v>747</v>
      </c>
      <c r="H62" s="247">
        <v>1</v>
      </c>
      <c r="I62" s="248">
        <v>965.32399999999996</v>
      </c>
      <c r="J62" s="251">
        <v>0</v>
      </c>
      <c r="K62" s="309">
        <v>30.870464217195472</v>
      </c>
    </row>
    <row r="63" spans="1:11" ht="16.5">
      <c r="A63" s="298" t="s">
        <v>139</v>
      </c>
      <c r="B63" s="241" t="s">
        <v>1052</v>
      </c>
      <c r="C63" s="242" t="s">
        <v>73</v>
      </c>
      <c r="D63" s="243">
        <v>0.76829792991170742</v>
      </c>
      <c r="E63" s="244">
        <v>1462</v>
      </c>
      <c r="F63" s="245" t="s">
        <v>258</v>
      </c>
      <c r="G63" s="246" t="s">
        <v>751</v>
      </c>
      <c r="H63" s="247">
        <v>2</v>
      </c>
      <c r="I63" s="248">
        <v>2250.8240000000001</v>
      </c>
      <c r="J63" s="251">
        <v>8.88563477197684E-2</v>
      </c>
      <c r="K63" s="309">
        <v>26.96790153294971</v>
      </c>
    </row>
    <row r="64" spans="1:11" ht="16.5">
      <c r="A64" s="298" t="s">
        <v>139</v>
      </c>
      <c r="B64" s="241" t="s">
        <v>1060</v>
      </c>
      <c r="C64" s="242" t="s">
        <v>70</v>
      </c>
      <c r="D64" s="243">
        <v>0.82380375782812998</v>
      </c>
      <c r="E64" s="244">
        <v>2703</v>
      </c>
      <c r="F64" s="245" t="s">
        <v>257</v>
      </c>
      <c r="G64" s="246" t="s">
        <v>735</v>
      </c>
      <c r="H64" s="247">
        <v>10</v>
      </c>
      <c r="I64" s="248">
        <v>1521.75</v>
      </c>
      <c r="J64" s="251">
        <v>6.5713816329883351E-2</v>
      </c>
      <c r="K64" s="309">
        <v>38.902579267290946</v>
      </c>
    </row>
    <row r="65" spans="1:11" ht="16.5">
      <c r="A65" s="298" t="s">
        <v>139</v>
      </c>
      <c r="B65" s="241" t="s">
        <v>1070</v>
      </c>
      <c r="C65" s="242" t="s">
        <v>70</v>
      </c>
      <c r="D65" s="243">
        <v>0.83806690897034786</v>
      </c>
      <c r="E65" s="244">
        <v>4456</v>
      </c>
      <c r="F65" s="245" t="s">
        <v>258</v>
      </c>
      <c r="G65" s="246" t="s">
        <v>788</v>
      </c>
      <c r="H65" s="247">
        <v>3</v>
      </c>
      <c r="I65" s="248">
        <v>2547.904</v>
      </c>
      <c r="J65" s="251">
        <v>0.70646303785385944</v>
      </c>
      <c r="K65" s="309">
        <v>27.120331064278716</v>
      </c>
    </row>
    <row r="66" spans="1:11" ht="16.5">
      <c r="A66" s="298" t="s">
        <v>139</v>
      </c>
      <c r="B66" s="241" t="s">
        <v>1072</v>
      </c>
      <c r="C66" s="242" t="s">
        <v>70</v>
      </c>
      <c r="D66" s="243">
        <v>0.81512429841721046</v>
      </c>
      <c r="E66" s="244">
        <v>7287</v>
      </c>
      <c r="F66" s="245" t="s">
        <v>258</v>
      </c>
      <c r="G66" s="246" t="s">
        <v>747</v>
      </c>
      <c r="H66" s="247">
        <v>11</v>
      </c>
      <c r="I66" s="248">
        <v>2116.5119999999997</v>
      </c>
      <c r="J66" s="251">
        <v>0.18899018762945829</v>
      </c>
      <c r="K66" s="309">
        <v>35.341165086708706</v>
      </c>
    </row>
    <row r="67" spans="1:11" ht="16.5">
      <c r="A67" s="298" t="s">
        <v>139</v>
      </c>
      <c r="B67" s="241" t="s">
        <v>1076</v>
      </c>
      <c r="C67" s="242" t="s">
        <v>70</v>
      </c>
      <c r="D67" s="243">
        <v>0.81461853438765097</v>
      </c>
      <c r="E67" s="244">
        <v>8795</v>
      </c>
      <c r="F67" s="245" t="s">
        <v>258</v>
      </c>
      <c r="G67" s="246" t="s">
        <v>759</v>
      </c>
      <c r="H67" s="247">
        <v>2</v>
      </c>
      <c r="I67" s="248">
        <v>2309.5170000000003</v>
      </c>
      <c r="J67" s="251">
        <v>8.6598193475085905E-2</v>
      </c>
      <c r="K67" s="309">
        <v>70.490929488719928</v>
      </c>
    </row>
    <row r="68" spans="1:11" ht="16.5">
      <c r="A68" s="298" t="s">
        <v>139</v>
      </c>
      <c r="B68" s="241" t="s">
        <v>1078</v>
      </c>
      <c r="C68" s="242" t="s">
        <v>73</v>
      </c>
      <c r="D68" s="243">
        <v>0.7850428860689358</v>
      </c>
      <c r="E68" s="244">
        <v>4671</v>
      </c>
      <c r="F68" s="245" t="s">
        <v>258</v>
      </c>
      <c r="G68" s="246" t="s">
        <v>788</v>
      </c>
      <c r="H68" s="247">
        <v>3</v>
      </c>
      <c r="I68" s="248">
        <v>2514.0879999999997</v>
      </c>
      <c r="J68" s="251">
        <v>1.9092410448639827</v>
      </c>
      <c r="K68" s="309">
        <v>25.774754105663767</v>
      </c>
    </row>
    <row r="69" spans="1:11" ht="16.5">
      <c r="A69" s="298" t="s">
        <v>139</v>
      </c>
      <c r="B69" s="241" t="s">
        <v>1080</v>
      </c>
      <c r="C69" s="242" t="s">
        <v>73</v>
      </c>
      <c r="D69" s="243">
        <v>0.79318177457883987</v>
      </c>
      <c r="E69" s="244">
        <v>7296</v>
      </c>
      <c r="F69" s="245" t="s">
        <v>257</v>
      </c>
      <c r="G69" s="246" t="s">
        <v>736</v>
      </c>
      <c r="H69" s="247">
        <v>6</v>
      </c>
      <c r="I69" s="248">
        <v>874.04299999999989</v>
      </c>
      <c r="J69" s="251">
        <v>2.6314494824625339</v>
      </c>
      <c r="K69" s="309">
        <v>35.124130048521643</v>
      </c>
    </row>
    <row r="70" spans="1:11" ht="16.5">
      <c r="A70" s="298" t="s">
        <v>139</v>
      </c>
      <c r="B70" s="241" t="s">
        <v>1086</v>
      </c>
      <c r="C70" s="242" t="s">
        <v>70</v>
      </c>
      <c r="D70" s="243">
        <v>0.81558108971258469</v>
      </c>
      <c r="E70" s="244">
        <v>6792</v>
      </c>
      <c r="F70" s="245" t="s">
        <v>257</v>
      </c>
      <c r="G70" s="246" t="s">
        <v>727</v>
      </c>
      <c r="H70" s="247">
        <v>3</v>
      </c>
      <c r="I70" s="248">
        <v>3072.9259999999999</v>
      </c>
      <c r="J70" s="251">
        <v>6.5084548082186167E-2</v>
      </c>
      <c r="K70" s="309">
        <v>49.366629720338203</v>
      </c>
    </row>
    <row r="71" spans="1:11" ht="16.5">
      <c r="A71" s="298" t="s">
        <v>139</v>
      </c>
      <c r="B71" s="241" t="s">
        <v>1096</v>
      </c>
      <c r="C71" s="242" t="s">
        <v>70</v>
      </c>
      <c r="D71" s="243">
        <v>0.84593746517510093</v>
      </c>
      <c r="E71" s="244">
        <v>1587</v>
      </c>
      <c r="F71" s="245" t="s">
        <v>257</v>
      </c>
      <c r="G71" s="246" t="s">
        <v>735</v>
      </c>
      <c r="H71" s="247">
        <v>14</v>
      </c>
      <c r="I71" s="248">
        <v>2545.8770000000004</v>
      </c>
      <c r="J71" s="251">
        <v>0</v>
      </c>
      <c r="K71" s="309">
        <v>28.477416623034024</v>
      </c>
    </row>
    <row r="72" spans="1:11" ht="16.5">
      <c r="A72" s="298" t="s">
        <v>139</v>
      </c>
      <c r="B72" s="241" t="s">
        <v>1098</v>
      </c>
      <c r="C72" s="242" t="s">
        <v>70</v>
      </c>
      <c r="D72" s="243">
        <v>0.80454545454545445</v>
      </c>
      <c r="E72" s="244">
        <v>2189</v>
      </c>
      <c r="F72" s="245" t="s">
        <v>258</v>
      </c>
      <c r="G72" s="246" t="s">
        <v>753</v>
      </c>
      <c r="H72" s="247">
        <v>1</v>
      </c>
      <c r="I72" s="248">
        <v>2057.817</v>
      </c>
      <c r="J72" s="251">
        <v>4.8595186063678159E-2</v>
      </c>
      <c r="K72" s="309">
        <v>53.600490228237007</v>
      </c>
    </row>
  </sheetData>
  <mergeCells count="1">
    <mergeCell ref="A2:K2"/>
  </mergeCells>
  <phoneticPr fontId="2" type="noConversion"/>
  <conditionalFormatting sqref="C14:D7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2024-05-03T01:04:02Z</dcterms:modified>
</cp:coreProperties>
</file>