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37F9187-CC11-4EAC-9E87-28716FBDED2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명단'!$A$13:$R$60</definedName>
    <definedName name="_xlnm._FilterDatabase" localSheetId="5" hidden="1">운전자별!$A$4:$R$173</definedName>
    <definedName name="_xlnm._FilterDatabase" localSheetId="4" hidden="1">차량별!$A$4:$AY$4</definedName>
    <definedName name="_xlnm.Print_Area" localSheetId="5">운전자별!$A$1:$R$173</definedName>
    <definedName name="_xlnm.Print_Area" localSheetId="1">종합!$A$1:$L$103</definedName>
    <definedName name="_xlnm.Print_Area" localSheetId="4">차량별!$A$1:$T$77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8" i="7" l="1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77" i="60"/>
  <c r="B77" i="60"/>
  <c r="C77" i="60"/>
  <c r="D77" i="60"/>
  <c r="E77" i="60"/>
  <c r="F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J21" i="12"/>
  <c r="J14" i="12"/>
  <c r="J95" i="12"/>
  <c r="B40" i="12" l="1"/>
  <c r="J40" i="12"/>
  <c r="I15" i="12" a="1"/>
  <c r="I15" i="12" l="1"/>
  <c r="A154" i="7" l="1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7" i="12"/>
  <c r="J12" i="12"/>
  <c r="J38" i="12" s="1"/>
  <c r="J13" i="12"/>
  <c r="J11" i="12"/>
  <c r="B39" i="12"/>
  <c r="B38" i="12"/>
  <c r="B37" i="12"/>
  <c r="I33" i="12"/>
  <c r="F5" i="12"/>
  <c r="E5" i="12"/>
  <c r="J15" i="12" a="1"/>
  <c r="F76" i="60" l="1"/>
  <c r="F69" i="60"/>
  <c r="F52" i="60"/>
  <c r="F74" i="60"/>
  <c r="F66" i="60"/>
  <c r="F71" i="60"/>
  <c r="F73" i="60"/>
  <c r="F65" i="60"/>
  <c r="F70" i="60"/>
  <c r="F60" i="60"/>
  <c r="F75" i="60"/>
  <c r="F67" i="60"/>
  <c r="K40" i="12"/>
  <c r="N40" i="12" s="1"/>
  <c r="J15" i="12"/>
  <c r="J37" i="12"/>
  <c r="K14" i="12"/>
  <c r="F54" i="60"/>
  <c r="F58" i="60"/>
  <c r="F62" i="60"/>
  <c r="F56" i="60"/>
  <c r="F57" i="60"/>
  <c r="F61" i="60"/>
  <c r="F63" i="60"/>
  <c r="F55" i="60"/>
  <c r="F53" i="60"/>
  <c r="F59" i="60"/>
  <c r="K13" i="12"/>
  <c r="F46" i="60"/>
  <c r="F51" i="60"/>
  <c r="F48" i="60"/>
  <c r="F49" i="60"/>
  <c r="F47" i="60"/>
  <c r="F50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72" i="12" l="1"/>
  <c r="I72" i="12"/>
  <c r="J72" i="12"/>
  <c r="K72" i="12"/>
  <c r="H72" i="12"/>
  <c r="F72" i="12"/>
  <c r="G72" i="12"/>
  <c r="E72" i="12"/>
  <c r="F88" i="12"/>
  <c r="G88" i="12"/>
  <c r="H88" i="12"/>
  <c r="I88" i="12"/>
  <c r="J88" i="12"/>
  <c r="K88" i="12"/>
  <c r="D88" i="12"/>
  <c r="E88" i="12"/>
  <c r="D84" i="12"/>
  <c r="F84" i="12"/>
  <c r="G84" i="12"/>
  <c r="I84" i="12"/>
  <c r="H84" i="12"/>
  <c r="E84" i="12"/>
  <c r="J84" i="12"/>
  <c r="K84" i="12"/>
  <c r="D80" i="12"/>
  <c r="H80" i="12"/>
  <c r="I80" i="12"/>
  <c r="J80" i="12"/>
  <c r="K80" i="12"/>
  <c r="G80" i="12"/>
  <c r="F80" i="12"/>
  <c r="E80" i="12"/>
  <c r="D76" i="12"/>
  <c r="H76" i="12"/>
  <c r="I76" i="12"/>
  <c r="K76" i="12"/>
  <c r="J76" i="12"/>
  <c r="G76" i="12"/>
  <c r="E76" i="12"/>
  <c r="F76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D68" i="12" l="1"/>
  <c r="I68" i="12"/>
  <c r="J68" i="12"/>
  <c r="K68" i="12"/>
  <c r="E68" i="12"/>
  <c r="F68" i="12"/>
  <c r="G68" i="12"/>
  <c r="H68" i="12"/>
  <c r="F66" i="12"/>
  <c r="D67" i="12"/>
  <c r="D90" i="12" s="1"/>
  <c r="J67" i="12"/>
  <c r="J90" i="12" s="1"/>
  <c r="E67" i="12"/>
  <c r="E90" i="12" s="1"/>
  <c r="H67" i="12"/>
  <c r="I67" i="12"/>
  <c r="I90" i="12" s="1"/>
  <c r="F67" i="12"/>
  <c r="F90" i="12" s="1"/>
  <c r="G67" i="12"/>
  <c r="G90" i="12" s="1"/>
  <c r="D87" i="12"/>
  <c r="D95" i="12" s="1"/>
  <c r="E87" i="12"/>
  <c r="E95" i="12" s="1"/>
  <c r="F87" i="12"/>
  <c r="F95" i="12" s="1"/>
  <c r="G87" i="12"/>
  <c r="G95" i="12" s="1"/>
  <c r="J87" i="12"/>
  <c r="H87" i="12"/>
  <c r="H95" i="12" s="1"/>
  <c r="I87" i="12"/>
  <c r="I95" i="12" s="1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H90" i="12" l="1"/>
  <c r="I40" i="12"/>
  <c r="D40" i="12"/>
  <c r="E40" i="12"/>
  <c r="F40" i="12"/>
  <c r="G40" i="12"/>
  <c r="H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G41" i="12" a="1"/>
  <c r="I41" i="12" a="1"/>
  <c r="N41" i="12" a="1"/>
  <c r="D41" i="12" a="1"/>
  <c r="F41" i="12" a="1"/>
  <c r="E41" i="12" a="1"/>
  <c r="H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<sst xmlns="http://schemas.openxmlformats.org/spreadsheetml/2006/main" count="7425" uniqueCount="1600">
  <si>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</si>
  <si>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</si>
  <si>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</si>
  <si>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</si>
  <si>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</si>
  <si>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</si>
  <si>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</si>
  <si>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</si>
  <si>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</si>
  <si>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</si>
  <si>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</si>
  <si>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</si>
  <si>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</si>
  <si>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</si>
  <si>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</si>
  <si>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</si>
  <si>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</si>
  <si>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</si>
  <si>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</si>
  <si>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</si>
  <si>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</si>
  <si>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</si>
  <si>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</si>
  <si>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</si>
  <si>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</si>
  <si>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</si>
  <si>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</si>
  <si>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</si>
  <si>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</si>
  <si>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</si>
  <si>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</si>
  <si>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</si>
  <si>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</si>
  <si>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</si>
  <si>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</si>
  <si>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</si>
  <si>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</si>
  <si>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</si>
  <si>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</si>
  <si>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</si>
  <si>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</si>
  <si>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</si>
  <si>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</si>
  <si>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</si>
  <si>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</si>
  <si>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</si>
  <si>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</si>
  <si>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</si>
  <si>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</si>
  <si>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</si>
  <si>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</si>
  <si>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</si>
  <si>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</si>
  <si>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</si>
  <si>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</si>
  <si>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</si>
  <si>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</si>
  <si>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</si>
  <si>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</si>
  <si>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</si>
  <si>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</si>
  <si>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</si>
  <si>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</si>
  <si>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</si>
  <si>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</si>
  <si>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</si>
  <si>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</si>
  <si>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</si>
  <si>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</si>
  <si>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</si>
  <si>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</si>
  <si>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</si>
  <si>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</si>
  <si>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</si>
  <si>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</si>
  <si>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</si>
  <si>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</si>
  <si>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</si>
  <si>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</si>
  <si>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</si>
  <si>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</si>
  <si>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</si>
  <si>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</si>
  <si>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</si>
  <si>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</si>
  <si>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</si>
  <si>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</si>
  <si>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</si>
  <si>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</si>
  <si>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</si>
  <si>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</si>
  <si>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</si>
  <si>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</si>
  <si>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</si>
  <si>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</si>
  <si>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</si>
  <si>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</si>
  <si>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</si>
  <si>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</si>
  <si>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</si>
  <si>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</si>
  <si>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</si>
  <si>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</si>
  <si>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</si>
  <si>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</si>
  <si>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</si>
  <si>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</si>
  <si>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</si>
  <si>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</si>
  <si>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</si>
  <si>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</si>
  <si>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</si>
  <si>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</si>
  <si>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</si>
  <si>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</si>
  <si>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</si>
  <si>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</si>
  <si>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</si>
  <si>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</si>
  <si>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</si>
  <si>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</si>
  <si>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</si>
  <si>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</si>
  <si>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</si>
  <si>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</si>
  <si>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</si>
  <si>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</si>
  <si>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</si>
  <si>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</si>
  <si>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</si>
  <si>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</si>
  <si>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</si>
  <si>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</si>
  <si>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</si>
  <si>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</si>
  <si>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</si>
  <si>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</si>
  <si>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</si>
  <si>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</si>
  <si>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</si>
  <si>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</si>
  <si>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</si>
  <si>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</si>
  <si>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</si>
  <si>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</si>
  <si>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</si>
  <si>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</si>
  <si>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</si>
  <si>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</si>
  <si>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</si>
  <si>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</si>
  <si>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</si>
  <si>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</si>
  <si>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</si>
  <si>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</si>
  <si>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</si>
  <si>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</si>
  <si>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</si>
  <si>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</si>
  <si>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</si>
  <si>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</si>
  <si>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</si>
  <si>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</si>
  <si>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</si>
  <si>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</si>
  <si>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</si>
  <si>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</si>
  <si>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</si>
  <si>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</si>
  <si>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</si>
  <si>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</si>
  <si>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</si>
  <si>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</si>
  <si>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</si>
  <si>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</si>
  <si>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</si>
  <si>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</si>
  <si>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</si>
  <si>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</si>
  <si>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</si>
  <si>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</si>
  <si>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</si>
  <si>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</si>
  <si>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</si>
  <si>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</si>
  <si>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</si>
  <si>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</si>
  <si>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</si>
  <si>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</si>
  <si>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</si>
  <si>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</si>
  <si>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</si>
  <si>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</si>
  <si>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</si>
  <si>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</si>
  <si>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</si>
  <si>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</si>
  <si>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</si>
  <si>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</si>
  <si>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</si>
  <si>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</si>
  <si>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</si>
  <si>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</si>
  <si>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</si>
  <si>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</si>
  <si>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</si>
  <si>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</si>
  <si>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</si>
  <si>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</si>
  <si>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</si>
  <si>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</si>
  <si>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</si>
  <si>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</si>
  <si>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</si>
  <si>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</si>
  <si>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</si>
  <si>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</si>
  <si>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</si>
  <si>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</si>
  <si>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</si>
  <si>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</si>
  <si>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</si>
  <si>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</si>
  <si>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</si>
  <si>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</si>
  <si>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</si>
  <si>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</si>
  <si>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</si>
  <si>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</si>
  <si>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</si>
  <si>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</si>
  <si>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</si>
  <si>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</si>
  <si>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</si>
  <si>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</si>
  <si>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</si>
  <si>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</si>
  <si>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</si>
  <si>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</si>
  <si>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</si>
  <si>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</si>
  <si>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</si>
  <si>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</si>
  <si>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</si>
  <si>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</si>
  <si>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</si>
  <si>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</si>
  <si>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</si>
  <si>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</si>
  <si>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</si>
  <si>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</si>
  <si>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</si>
  <si>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</si>
  <si>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</si>
  <si>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</si>
  <si>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</si>
  <si>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</si>
  <si>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</si>
  <si>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</si>
  <si>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</si>
  <si>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</si>
  <si>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</si>
  <si>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</si>
  <si>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</si>
  <si>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</si>
  <si>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</si>
  <si>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</si>
  <si>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</si>
  <si>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</si>
  <si>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</si>
  <si>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</si>
  <si>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</si>
  <si>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</si>
  <si>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</si>
  <si>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</si>
  <si>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</si>
  <si>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</si>
  <si>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</si>
  <si>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</si>
  <si>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</si>
  <si>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</si>
  <si>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</si>
  <si>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</si>
  <si>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</si>
  <si>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</si>
  <si>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</si>
  <si>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</si>
  <si>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</si>
  <si>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</si>
  <si>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</si>
  <si>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</si>
  <si>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</si>
  <si>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</si>
  <si>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</si>
  <si>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</si>
  <si>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</si>
  <si>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</si>
  <si>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</si>
  <si>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</si>
  <si>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</si>
  <si>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</si>
  <si>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</si>
  <si>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</si>
  <si>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</si>
  <si>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</si>
  <si>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</si>
  <si>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</si>
  <si>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</si>
  <si>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</si>
  <si>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</si>
  <si>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</si>
  <si>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</si>
  <si>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</si>
  <si>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</si>
  <si>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</si>
  <si>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</si>
  <si>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</si>
  <si>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</si>
  <si>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</si>
  <si>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</si>
  <si>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</si>
  <si>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</si>
  <si>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</si>
  <si>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</si>
  <si>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</si>
  <si>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</si>
  <si>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</si>
  <si>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</si>
  <si>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</si>
  <si>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</si>
  <si>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</si>
  <si>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</si>
  <si>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</si>
  <si>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</si>
  <si>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</si>
  <si>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</si>
  <si>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</si>
  <si>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</si>
  <si>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</si>
  <si>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</si>
  <si>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</si>
  <si>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</si>
  <si>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</si>
  <si>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</si>
  <si>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</si>
  <si>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</si>
  <si>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</si>
  <si>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</si>
  <si>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</si>
  <si>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</si>
  <si>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</si>
  <si>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</si>
  <si>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</si>
  <si>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</si>
  <si>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</si>
  <si>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</si>
  <si>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</si>
  <si>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</si>
  <si>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</si>
  <si>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</si>
  <si>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</si>
  <si>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</si>
  <si>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</si>
  <si>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</si>
  <si>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</si>
  <si>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</si>
  <si>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</si>
  <si>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</si>
  <si>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</si>
  <si>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</si>
  <si>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</si>
  <si>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</si>
  <si>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</si>
  <si>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</si>
  <si>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</si>
  <si>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</si>
  <si>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</si>
  <si>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</si>
  <si>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</si>
  <si>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</si>
  <si>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</si>
  <si>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</si>
  <si>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</si>
  <si>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</si>
  <si>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</si>
  <si>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</si>
  <si>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</si>
  <si>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</si>
  <si>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</si>
  <si>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</si>
  <si>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</si>
  <si>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</si>
  <si>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</si>
  <si>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</si>
  <si>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</si>
  <si>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</si>
  <si>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</si>
  <si>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</si>
  <si>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</si>
  <si>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</si>
  <si>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</si>
  <si>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</si>
  <si>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</si>
  <si>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</si>
  <si>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</si>
  <si>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</si>
  <si>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</si>
  <si>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</si>
  <si>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</si>
  <si>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</si>
  <si>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</si>
  <si>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</si>
  <si>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</si>
  <si>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</si>
  <si>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</si>
  <si>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</si>
  <si>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</si>
  <si>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</si>
  <si>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</si>
  <si>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</si>
  <si>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</si>
  <si>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</si>
  <si>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</si>
  <si>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</si>
  <si>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</si>
  <si>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</si>
  <si>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</si>
  <si>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</si>
  <si>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</si>
  <si>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</si>
  <si>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</si>
  <si>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</si>
  <si>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</si>
  <si>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</si>
  <si>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</si>
  <si>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</si>
  <si>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</si>
  <si>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</si>
  <si>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</si>
  <si>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</si>
  <si>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</si>
  <si>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</si>
  <si>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</si>
  <si>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</si>
  <si>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</si>
  <si>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</si>
  <si>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</si>
  <si>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</si>
  <si>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</si>
  <si>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</si>
  <si>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</si>
  <si>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</si>
  <si>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</si>
  <si>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</si>
  <si>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</si>
  <si>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</si>
  <si>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</si>
  <si>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</si>
  <si>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</si>
  <si>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</si>
  <si>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</si>
  <si>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</si>
  <si>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</si>
  <si>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</si>
  <si>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</si>
  <si>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</si>
  <si>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</si>
  <si>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</si>
  <si>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</si>
  <si>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</si>
  <si>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</si>
  <si>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</si>
  <si>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</si>
  <si>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</si>
  <si>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</si>
  <si>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</si>
  <si>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</si>
  <si>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</si>
  <si>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</si>
  <si>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</si>
  <si>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</si>
  <si>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</si>
  <si>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</si>
  <si>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</si>
  <si>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</si>
  <si>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</si>
  <si>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</si>
  <si>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</si>
  <si>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</si>
  <si>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</si>
  <si>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</si>
  <si>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</si>
  <si>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</si>
  <si>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</si>
  <si>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</si>
  <si>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</si>
  <si>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</si>
  <si>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</si>
  <si>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</si>
  <si>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</si>
  <si>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</si>
  <si>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</si>
  <si>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</si>
  <si>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</si>
  <si>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</si>
  <si>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</si>
  <si>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</si>
  <si>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</si>
  <si>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</si>
  <si>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</si>
  <si>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</si>
  <si>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</si>
  <si>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</si>
  <si>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</si>
  <si>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</si>
  <si>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</si>
  <si>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</si>
  <si>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</si>
  <si>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</si>
  <si>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</si>
  <si>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</si>
  <si>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</si>
  <si>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</si>
  <si>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</si>
  <si>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</si>
  <si>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</si>
  <si>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</si>
  <si>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</si>
  <si>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</si>
  <si>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</si>
  <si>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</si>
  <si>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</si>
  <si>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</si>
  <si>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</si>
  <si>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</si>
  <si>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</si>
  <si>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</si>
  <si>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</si>
  <si>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</si>
  <si>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</si>
  <si>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</si>
  <si>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</si>
  <si>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</si>
  <si>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</si>
  <si>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</si>
  <si>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</si>
  <si>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</si>
  <si>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</si>
  <si>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</si>
  <si>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</si>
  <si>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</si>
  <si>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</si>
  <si>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</si>
  <si>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</si>
  <si>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</si>
  <si>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</si>
  <si>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</si>
  <si>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</si>
  <si>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</si>
  <si>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</si>
  <si>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</si>
  <si>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</si>
  <si>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</si>
  <si>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</si>
  <si>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</si>
  <si>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</si>
  <si>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</si>
  <si>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</si>
  <si>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</si>
  <si>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</si>
  <si>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</si>
  <si>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</si>
  <si>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</si>
  <si>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</si>
  <si>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</si>
  <si>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</si>
  <si>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</si>
  <si>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</si>
  <si>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</si>
  <si>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</si>
  <si>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</si>
  <si>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</si>
  <si>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</si>
  <si>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</si>
  <si>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</si>
  <si>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</si>
  <si>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</si>
  <si>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</si>
  <si>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</si>
  <si>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</si>
  <si>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</si>
  <si>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</si>
  <si>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</si>
  <si>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</si>
  <si>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</si>
  <si>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</si>
  <si>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</si>
  <si>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</si>
  <si>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</si>
  <si>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</si>
  <si>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</si>
  <si>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</si>
  <si>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</si>
  <si>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</si>
  <si>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</si>
  <si>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</si>
  <si>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</si>
  <si>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</si>
  <si>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</si>
  <si>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</si>
  <si>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</si>
  <si>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</si>
  <si>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</si>
  <si>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</si>
  <si>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</si>
  <si>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</si>
  <si>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</si>
  <si>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</si>
  <si>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</si>
  <si>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</si>
  <si>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</si>
  <si>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</si>
  <si>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</si>
  <si>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</si>
  <si>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</si>
  <si>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</si>
  <si>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</si>
  <si>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</si>
  <si>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</si>
  <si>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</si>
  <si>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</si>
  <si>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</si>
  <si>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</si>
  <si>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</si>
  <si>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</si>
  <si>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</si>
  <si>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</si>
  <si>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</si>
  <si>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</si>
  <si>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</si>
  <si>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</si>
  <si>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</si>
  <si>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</si>
  <si>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</si>
  <si>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</si>
  <si>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</si>
  <si>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</si>
  <si>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</si>
  <si>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</si>
  <si>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</si>
  <si>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</si>
  <si>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</si>
  <si>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</si>
  <si>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</si>
  <si>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</si>
  <si>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</si>
  <si>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</si>
  <si>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</si>
  <si>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</si>
  <si>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</si>
  <si>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</si>
  <si>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</si>
  <si>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</si>
  <si>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</si>
  <si>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</si>
  <si>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</si>
  <si>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</si>
  <si>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</si>
  <si>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</si>
  <si>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</si>
  <si>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</si>
  <si>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</si>
  <si>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</si>
  <si>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</si>
  <si>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</si>
  <si>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</si>
  <si>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</si>
  <si>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</si>
  <si>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</si>
  <si>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</si>
  <si>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</si>
  <si>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</si>
  <si>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</si>
  <si>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</si>
  <si>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</si>
  <si>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</si>
  <si>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</si>
  <si>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</si>
  <si>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</si>
  <si>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</si>
  <si>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</si>
  <si>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</si>
  <si>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</si>
  <si>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</si>
  <si>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</si>
  <si>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</si>
  <si>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</si>
  <si>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</si>
  <si>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</si>
  <si>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</si>
  <si>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</si>
  <si>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</si>
  <si>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</si>
  <si>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</si>
  <si>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</si>
  <si>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</si>
  <si>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</si>
  <si>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</si>
  <si>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</si>
  <si>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</si>
  <si>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</si>
  <si>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</si>
  <si>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</si>
  <si>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</si>
  <si>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</si>
  <si>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</si>
  <si>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</si>
  <si>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</si>
  <si>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</si>
  <si>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</si>
  <si>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</si>
  <si>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</si>
  <si>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</si>
  <si>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</si>
  <si>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</si>
  <si>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</si>
  <si>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</si>
  <si>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</si>
  <si>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</si>
  <si>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</si>
  <si>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</si>
  <si>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</si>
  <si>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</si>
  <si>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</si>
  <si>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</si>
  <si>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</si>
  <si>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</si>
  <si>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</si>
  <si>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</si>
  <si>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</si>
  <si>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</si>
  <si>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</si>
  <si>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</si>
  <si>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</si>
  <si>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</si>
  <si>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</si>
  <si>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</si>
  <si>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</si>
  <si>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</si>
  <si>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</si>
  <si>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</si>
  <si>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</si>
  <si>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</si>
  <si>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</si>
  <si>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</si>
  <si>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</si>
  <si>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</si>
  <si>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</si>
  <si>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</si>
  <si>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</si>
  <si>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</si>
  <si>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</si>
  <si>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</si>
  <si>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</si>
  <si>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</si>
  <si>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</si>
  <si>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</si>
  <si>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</si>
  <si>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</si>
  <si>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</si>
  <si>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</si>
  <si>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</si>
  <si>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</si>
  <si>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</si>
  <si>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</si>
  <si>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</si>
  <si>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</si>
  <si>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</si>
  <si>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</si>
  <si>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</si>
  <si>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</si>
  <si>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</si>
  <si>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</si>
  <si>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</si>
  <si>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</si>
  <si>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</si>
  <si>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</si>
  <si>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</si>
  <si>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</si>
  <si>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</si>
  <si>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</si>
  <si>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</si>
  <si>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</si>
  <si>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</si>
  <si>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</si>
  <si>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</si>
  <si>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</si>
  <si>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</si>
  <si>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</si>
  <si>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</si>
  <si>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</si>
  <si>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</si>
  <si>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</si>
  <si>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</si>
  <si>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</si>
  <si>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</si>
  <si>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</si>
  <si>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</si>
  <si>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</si>
  <si>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</si>
  <si>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</si>
  <si>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</si>
  <si>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</si>
  <si>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</si>
  <si>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</si>
  <si>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</si>
  <si>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</si>
  <si>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</si>
  <si>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</si>
  <si>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</si>
  <si>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</si>
  <si>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</si>
  <si>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</si>
  <si>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</si>
  <si>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</si>
  <si>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</si>
  <si>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</si>
  <si>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</si>
  <si>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</si>
  <si>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</si>
  <si>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</si>
  <si>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</si>
  <si>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</si>
  <si>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</si>
  <si>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</si>
  <si>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</si>
  <si>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</si>
  <si>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</si>
  <si>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</si>
  <si>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</si>
  <si>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</si>
  <si>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</si>
  <si>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</si>
  <si>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</si>
  <si>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</si>
  <si>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</si>
  <si>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</si>
  <si>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</si>
  <si>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</si>
  <si>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</si>
  <si>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</si>
  <si>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</si>
  <si>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</si>
  <si>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</si>
  <si>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</si>
  <si>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</si>
  <si>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</si>
  <si>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</si>
  <si>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</si>
  <si>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</si>
  <si>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</si>
  <si>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</si>
  <si>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</si>
  <si>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</si>
  <si>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</si>
  <si>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</si>
  <si>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</si>
  <si>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</si>
  <si>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</si>
  <si>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</si>
  <si>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</si>
  <si>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</si>
  <si>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</si>
  <si>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</si>
  <si>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</si>
  <si>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</si>
  <si>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</si>
  <si>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</si>
  <si>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</si>
  <si>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</si>
  <si>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</si>
  <si>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</si>
  <si>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</si>
  <si>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</si>
  <si>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</si>
  <si>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</si>
  <si>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</si>
  <si>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</si>
  <si>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</si>
  <si>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</si>
  <si>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</si>
  <si>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</si>
  <si>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</si>
  <si>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</si>
  <si>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</si>
  <si>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</si>
  <si>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</si>
  <si>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</si>
  <si>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</si>
  <si>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</si>
  <si>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</si>
  <si>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</si>
  <si>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</si>
  <si>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</si>
  <si>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인천스마트20S1</t>
  </si>
  <si>
    <t>70바3502</t>
  </si>
  <si>
    <t>인천스마트20B2</t>
  </si>
  <si>
    <t>70바3503</t>
  </si>
  <si>
    <t>인천스마트20B1</t>
  </si>
  <si>
    <t>70바3504</t>
  </si>
  <si>
    <t>70바3505</t>
  </si>
  <si>
    <t>인천스마트20B3</t>
  </si>
  <si>
    <t>70바3506</t>
  </si>
  <si>
    <t>인천스마트20A3</t>
  </si>
  <si>
    <t>70바3507</t>
  </si>
  <si>
    <t>70바3556</t>
  </si>
  <si>
    <t>인천스마트20A5</t>
  </si>
  <si>
    <t>70바3564</t>
  </si>
  <si>
    <t>인천스마트20A4</t>
  </si>
  <si>
    <t>70바3565</t>
  </si>
  <si>
    <t>70바3567</t>
  </si>
  <si>
    <t>인천스마트20A2</t>
  </si>
  <si>
    <t>70바3573</t>
  </si>
  <si>
    <t>인천스마트20A1</t>
  </si>
  <si>
    <t>70바3574</t>
  </si>
  <si>
    <t>인천스마트20B4</t>
  </si>
  <si>
    <t>70바3560</t>
  </si>
  <si>
    <t>2121</t>
  </si>
  <si>
    <t>70바3561</t>
  </si>
  <si>
    <t>인천스마트21A2</t>
  </si>
  <si>
    <t>70바3562</t>
  </si>
  <si>
    <t>인천스마트21S1</t>
  </si>
  <si>
    <t>70바3563</t>
  </si>
  <si>
    <t>인천스마트21A3</t>
  </si>
  <si>
    <t>70바3623</t>
  </si>
  <si>
    <t>70바3624</t>
  </si>
  <si>
    <t>인천스마트21B2</t>
  </si>
  <si>
    <t>70바3625</t>
  </si>
  <si>
    <t>인천스마트21B1</t>
  </si>
  <si>
    <t>70바3626</t>
  </si>
  <si>
    <t>인천스마트21C1</t>
  </si>
  <si>
    <t>70바3627</t>
  </si>
  <si>
    <t>인천스마트21A1</t>
  </si>
  <si>
    <t>70바3628</t>
  </si>
  <si>
    <t>인천스마트21A4</t>
  </si>
  <si>
    <t>70바3649</t>
  </si>
  <si>
    <t>인천스마트21C2</t>
  </si>
  <si>
    <t>71바7126</t>
  </si>
  <si>
    <t>70바3633</t>
  </si>
  <si>
    <t>2727</t>
  </si>
  <si>
    <t>인천스마트27S1</t>
  </si>
  <si>
    <t>70바3634</t>
  </si>
  <si>
    <t>인천스마트27B6</t>
  </si>
  <si>
    <t>70바3635</t>
  </si>
  <si>
    <t>인천스마트27B4</t>
  </si>
  <si>
    <t>70바3636</t>
  </si>
  <si>
    <t>인천스마트27B3</t>
  </si>
  <si>
    <t>70바3637</t>
  </si>
  <si>
    <t>인천스마트27B1</t>
  </si>
  <si>
    <t>70바3638</t>
  </si>
  <si>
    <t>인천스마트27B2</t>
  </si>
  <si>
    <t>70바3639</t>
  </si>
  <si>
    <t>70바3640</t>
  </si>
  <si>
    <t>70바3641</t>
  </si>
  <si>
    <t>인천스마트27C1</t>
  </si>
  <si>
    <t>70바3642</t>
  </si>
  <si>
    <t>인천스마트27C2</t>
  </si>
  <si>
    <t>70바3659</t>
  </si>
  <si>
    <t>인천스마트27B5</t>
  </si>
  <si>
    <t>70바3676</t>
  </si>
  <si>
    <t>인천스마트27C3</t>
  </si>
  <si>
    <t>71바7125</t>
  </si>
  <si>
    <t>인천스마트27B7</t>
  </si>
  <si>
    <t>70바3545</t>
  </si>
  <si>
    <t>3838</t>
  </si>
  <si>
    <t>인천스마트38C2</t>
  </si>
  <si>
    <t>70바3546</t>
  </si>
  <si>
    <t>70바3547</t>
  </si>
  <si>
    <t>인천스마트38B1</t>
  </si>
  <si>
    <t>70바3548</t>
  </si>
  <si>
    <t>인천스마트38C1</t>
  </si>
  <si>
    <t>70바3549</t>
  </si>
  <si>
    <t>인천스마트38A2</t>
  </si>
  <si>
    <t>70바3550</t>
  </si>
  <si>
    <t>70바3551</t>
  </si>
  <si>
    <t>70바3552</t>
  </si>
  <si>
    <t>인천스마트38A3</t>
  </si>
  <si>
    <t>70바3553</t>
  </si>
  <si>
    <t>인천스마트38B4</t>
  </si>
  <si>
    <t>70바3554</t>
  </si>
  <si>
    <t>70바3575</t>
  </si>
  <si>
    <t>인천스마트38B2</t>
  </si>
  <si>
    <t>70바3576</t>
  </si>
  <si>
    <t>인천스마트38A1</t>
  </si>
  <si>
    <t>70바3660</t>
  </si>
  <si>
    <t>인천스마트38B3</t>
  </si>
  <si>
    <t>70바3508</t>
  </si>
  <si>
    <t>70바3509</t>
  </si>
  <si>
    <t>70바3619</t>
  </si>
  <si>
    <t>인천스마트5C2</t>
  </si>
  <si>
    <t>70바3620</t>
  </si>
  <si>
    <t>인천스마트5B4</t>
  </si>
  <si>
    <t>70바3621</t>
  </si>
  <si>
    <t>인천스마트5B3</t>
  </si>
  <si>
    <t>70바3622</t>
  </si>
  <si>
    <t>인천스마트5B2</t>
  </si>
  <si>
    <t>70바3629</t>
  </si>
  <si>
    <t>인천스마트5B5</t>
  </si>
  <si>
    <t>70바3630</t>
  </si>
  <si>
    <t>인천스마트5B1</t>
  </si>
  <si>
    <t>70바3631</t>
  </si>
  <si>
    <t>인천스마트5A1</t>
  </si>
  <si>
    <t>70바3632</t>
  </si>
  <si>
    <t>인천스마트5C3</t>
  </si>
  <si>
    <t>70바3661</t>
  </si>
  <si>
    <t>인천스마트5S1</t>
  </si>
  <si>
    <t>70바3662</t>
  </si>
  <si>
    <t>인천스마트5C1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</si>
  <si>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</si>
  <si>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</si>
  <si>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</si>
  <si>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</si>
  <si>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</si>
  <si>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</si>
  <si>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</si>
  <si>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인천스마트예비B3</t>
  </si>
  <si>
    <t>71바7122</t>
  </si>
  <si>
    <t>71바7123</t>
  </si>
  <si>
    <t>71바7124</t>
  </si>
  <si>
    <t>강근원</t>
  </si>
  <si>
    <t>5299507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</si>
  <si>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</si>
  <si>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</si>
  <si>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</si>
  <si>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</si>
  <si>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</si>
  <si>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</si>
  <si>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</si>
  <si>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</si>
  <si>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</si>
  <si>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</si>
  <si>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</si>
  <si>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</si>
  <si>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</si>
  <si>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</si>
  <si>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</si>
  <si>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</si>
  <si>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김경석</t>
  </si>
  <si>
    <t>529258</t>
  </si>
  <si>
    <t>김경연</t>
  </si>
  <si>
    <t>529101</t>
  </si>
  <si>
    <t>김권호</t>
  </si>
  <si>
    <t>5292243</t>
  </si>
  <si>
    <t>김기영</t>
  </si>
  <si>
    <t>5293459</t>
  </si>
  <si>
    <t>김대수</t>
  </si>
  <si>
    <t>5293247</t>
  </si>
  <si>
    <t>김도근</t>
  </si>
  <si>
    <t>5297267</t>
  </si>
  <si>
    <t>김동회</t>
  </si>
  <si>
    <t>5295537</t>
  </si>
  <si>
    <t>김명현</t>
  </si>
  <si>
    <t>5291287</t>
  </si>
  <si>
    <t>김문성</t>
  </si>
  <si>
    <t>5294089</t>
  </si>
  <si>
    <t>5296947</t>
  </si>
  <si>
    <t>김병일</t>
  </si>
  <si>
    <t>5298649</t>
  </si>
  <si>
    <t>김상덕</t>
  </si>
  <si>
    <t>5294478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</si>
  <si>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</si>
  <si>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</si>
  <si>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</si>
  <si>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</si>
  <si>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</si>
  <si>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</si>
  <si>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</si>
  <si>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</si>
  <si>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김승철</t>
  </si>
  <si>
    <t>5297829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</si>
  <si>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</si>
  <si>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</si>
  <si>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</si>
  <si>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</si>
  <si>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</si>
  <si>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</si>
  <si>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</si>
  <si>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</si>
  <si>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</si>
  <si>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</si>
  <si>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</si>
  <si>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</si>
  <si>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</si>
  <si>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</si>
  <si>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</si>
  <si>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</si>
  <si>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</si>
  <si>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</si>
  <si>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</si>
  <si>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</si>
  <si>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</si>
  <si>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</si>
  <si>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</si>
  <si>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</si>
  <si>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</si>
  <si>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</si>
  <si>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</si>
  <si>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</si>
  <si>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</si>
  <si>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</si>
  <si>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</si>
  <si>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</si>
  <si>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</si>
  <si>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</si>
  <si>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</si>
  <si>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문영식B</t>
  </si>
  <si>
    <t>5293374</t>
  </si>
  <si>
    <t>문준석</t>
  </si>
  <si>
    <t>5298966</t>
  </si>
  <si>
    <t>박근호</t>
  </si>
  <si>
    <t>5296003</t>
  </si>
  <si>
    <t>박병승</t>
  </si>
  <si>
    <t>5291535</t>
  </si>
  <si>
    <t>박봉건</t>
  </si>
  <si>
    <t>5292374</t>
  </si>
  <si>
    <t>박선웅</t>
  </si>
  <si>
    <t>5298225</t>
  </si>
  <si>
    <t>박용환</t>
  </si>
  <si>
    <t>5295312</t>
  </si>
  <si>
    <t>박인서</t>
  </si>
  <si>
    <t>5292739</t>
  </si>
  <si>
    <t>박정배</t>
  </si>
  <si>
    <t>5297212</t>
  </si>
  <si>
    <t>박정훈</t>
  </si>
  <si>
    <t>5297558</t>
  </si>
  <si>
    <t>박종길</t>
  </si>
  <si>
    <t>5294132</t>
  </si>
  <si>
    <t>박종현</t>
  </si>
  <si>
    <t>5297439</t>
  </si>
  <si>
    <t>박종호</t>
  </si>
  <si>
    <t>5293867</t>
  </si>
  <si>
    <t>박준용</t>
  </si>
  <si>
    <t>5299583</t>
  </si>
  <si>
    <t>박화영</t>
  </si>
  <si>
    <t>5293360</t>
  </si>
  <si>
    <t>박희재</t>
  </si>
  <si>
    <t>529856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</si>
  <si>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</si>
  <si>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</si>
  <si>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</si>
  <si>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</si>
  <si>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</si>
  <si>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</si>
  <si>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</si>
  <si>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</si>
  <si>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</si>
  <si>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</si>
  <si>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서수찬</t>
  </si>
  <si>
    <t>5291069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</si>
  <si>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</si>
  <si>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</si>
  <si>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</si>
  <si>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</si>
  <si>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</si>
  <si>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</si>
  <si>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</si>
  <si>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</si>
  <si>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</si>
  <si>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</si>
  <si>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</si>
  <si>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</si>
  <si>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</si>
  <si>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</si>
  <si>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</si>
  <si>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</si>
  <si>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신창휴</t>
  </si>
  <si>
    <t>5298916</t>
  </si>
  <si>
    <t>심기섭</t>
  </si>
  <si>
    <t>5292172</t>
  </si>
  <si>
    <t>안성진</t>
  </si>
  <si>
    <t>5299480</t>
  </si>
  <si>
    <t>안진형</t>
  </si>
  <si>
    <t>5299068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</si>
  <si>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</si>
  <si>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</si>
  <si>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</si>
  <si>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</si>
  <si>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</si>
  <si>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</si>
  <si>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</si>
  <si>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</si>
  <si>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</si>
  <si>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</si>
  <si>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</si>
  <si>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</si>
  <si>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</si>
  <si>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</si>
  <si>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</si>
  <si>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</si>
  <si>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</si>
  <si>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</si>
  <si>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</si>
  <si>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</si>
  <si>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윤병진</t>
  </si>
  <si>
    <t>5293653</t>
  </si>
  <si>
    <t>윤세호</t>
  </si>
  <si>
    <t>5294052</t>
  </si>
  <si>
    <t>윤태원</t>
  </si>
  <si>
    <t>5297048</t>
  </si>
  <si>
    <t>윤희석</t>
  </si>
  <si>
    <t>529567</t>
  </si>
  <si>
    <t>이강일</t>
  </si>
  <si>
    <t>5292158</t>
  </si>
  <si>
    <t>이경환</t>
  </si>
  <si>
    <t>5295546</t>
  </si>
  <si>
    <t>이규선</t>
  </si>
  <si>
    <t>5293540</t>
  </si>
  <si>
    <t>이기준</t>
  </si>
  <si>
    <t>5298091</t>
  </si>
  <si>
    <t>이덕길</t>
  </si>
  <si>
    <t>5291362</t>
  </si>
  <si>
    <t>이명석</t>
  </si>
  <si>
    <t>5297107</t>
  </si>
  <si>
    <t>이수환</t>
  </si>
  <si>
    <t>5291456</t>
  </si>
  <si>
    <t>이순길</t>
  </si>
  <si>
    <t>5293869</t>
  </si>
  <si>
    <t>이승수</t>
  </si>
  <si>
    <t>5293634</t>
  </si>
  <si>
    <t>이승욱</t>
  </si>
  <si>
    <t>5297302</t>
  </si>
  <si>
    <t>이영준</t>
  </si>
  <si>
    <t>5298080</t>
  </si>
  <si>
    <t>이영화</t>
  </si>
  <si>
    <t>52966</t>
  </si>
  <si>
    <t>이용대</t>
  </si>
  <si>
    <t>5296524</t>
  </si>
  <si>
    <t>이용재</t>
  </si>
  <si>
    <t>5296626</t>
  </si>
  <si>
    <t>이용재B</t>
  </si>
  <si>
    <t>5299867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</si>
  <si>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</si>
  <si>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</si>
  <si>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</si>
  <si>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</si>
  <si>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</si>
  <si>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</si>
  <si>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</si>
  <si>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</si>
  <si>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</si>
  <si>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</si>
  <si>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이춘복</t>
  </si>
  <si>
    <t>5295539</t>
  </si>
  <si>
    <t>이택선</t>
  </si>
  <si>
    <t>5294038</t>
  </si>
  <si>
    <t>이형규</t>
  </si>
  <si>
    <t>5292992</t>
  </si>
  <si>
    <t>이호용</t>
  </si>
  <si>
    <t>5299630</t>
  </si>
  <si>
    <t>이환욱</t>
  </si>
  <si>
    <t>5291706</t>
  </si>
  <si>
    <t>인호덕</t>
  </si>
  <si>
    <t>5293123</t>
  </si>
  <si>
    <t>임광빈</t>
  </si>
  <si>
    <t>5298629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</si>
  <si>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</si>
  <si>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</si>
  <si>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</si>
  <si>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</si>
  <si>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</si>
  <si>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</si>
  <si>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</si>
  <si>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</si>
  <si>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</si>
  <si>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</si>
  <si>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</si>
  <si>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</si>
  <si>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</si>
  <si>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</si>
  <si>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</si>
  <si>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</si>
  <si>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장진호</t>
  </si>
  <si>
    <t>5291038</t>
  </si>
  <si>
    <t>장해욱</t>
  </si>
  <si>
    <t>5292104</t>
  </si>
  <si>
    <t>전정훈</t>
  </si>
  <si>
    <t>5293223</t>
  </si>
  <si>
    <t>정윤수</t>
  </si>
  <si>
    <t>5292795</t>
  </si>
  <si>
    <t>정재철</t>
  </si>
  <si>
    <t>5294690</t>
  </si>
  <si>
    <t>정해열</t>
  </si>
  <si>
    <t>5294179</t>
  </si>
  <si>
    <t>조경민</t>
  </si>
  <si>
    <t>5294402</t>
  </si>
  <si>
    <t>조남식</t>
  </si>
  <si>
    <t>5291099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</si>
  <si>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</si>
  <si>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</si>
  <si>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</si>
  <si>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</si>
  <si>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</si>
  <si>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</si>
  <si>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</si>
  <si>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</si>
  <si>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차영섭</t>
  </si>
  <si>
    <t>5297032</t>
  </si>
  <si>
    <t>채규철</t>
  </si>
  <si>
    <t>5296692</t>
  </si>
  <si>
    <t>최국철</t>
  </si>
  <si>
    <t>5297689</t>
  </si>
  <si>
    <t>최기성</t>
  </si>
  <si>
    <t>5298190</t>
  </si>
  <si>
    <t>최병국</t>
  </si>
  <si>
    <t>5291788</t>
  </si>
  <si>
    <t>최병철C</t>
  </si>
  <si>
    <t>5294123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</si>
  <si>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</si>
  <si>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</si>
  <si>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</si>
  <si>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</si>
  <si>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</si>
  <si>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</si>
  <si>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</si>
  <si>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</si>
  <si>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</si>
  <si>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</si>
  <si>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</si>
  <si>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</si>
  <si>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</si>
  <si>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</si>
  <si>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최찬준</t>
  </si>
  <si>
    <t>5296678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</si>
  <si>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</si>
  <si>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</si>
  <si>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</si>
  <si>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</si>
  <si>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</si>
  <si>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</si>
  <si>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</si>
  <si>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</si>
  <si>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</si>
  <si>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</si>
  <si>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홍성진</t>
  </si>
  <si>
    <t>5292834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</si>
  <si>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</si>
  <si>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</si>
  <si>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</si>
  <si>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</si>
  <si>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</si>
  <si>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</si>
  <si>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</si>
  <si>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</si>
  <si>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</si>
  <si>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</si>
  <si>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</si>
  <si>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</si>
  <si>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</si>
  <si>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</si>
  <si>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</si>
  <si>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</si>
  <si>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</si>
  <si>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</si>
  <si>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</si>
  <si>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</si>
  <si>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</si>
  <si>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</si>
  <si>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</si>
  <si>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</si>
  <si>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</si>
  <si>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</si>
  <si>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</si>
  <si>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</si>
  <si>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</si>
  <si>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</si>
  <si>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</si>
  <si>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</si>
  <si>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</si>
  <si>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</si>
  <si>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인천스마트20B5</t>
  </si>
  <si>
    <t>인천스마트20B6</t>
  </si>
  <si>
    <t>인천스마트20B7</t>
  </si>
  <si>
    <t>인천스마트21B3</t>
  </si>
  <si>
    <t>인천스마트21C4</t>
  </si>
  <si>
    <t>인천스마트21C3</t>
  </si>
  <si>
    <t>인천스마트27B8</t>
  </si>
  <si>
    <t>인천스마트27A1</t>
  </si>
  <si>
    <t>인천스마트38D1</t>
  </si>
  <si>
    <t>인천스마트38C4</t>
  </si>
  <si>
    <t>인천스마트38B5</t>
  </si>
  <si>
    <t>인천스마트38C3</t>
  </si>
  <si>
    <t>인천스마트5S2</t>
  </si>
  <si>
    <t>인천스마트5S3</t>
  </si>
  <si>
    <t>70바3643</t>
  </si>
  <si>
    <t>4541345413</t>
  </si>
  <si>
    <t>인천스마트45413A4</t>
  </si>
  <si>
    <t>NEW</t>
  </si>
  <si>
    <t>new</t>
  </si>
  <si>
    <t>인천스마트45413S1</t>
  </si>
  <si>
    <t>인천스마트45413A1</t>
  </si>
  <si>
    <t>인천스마트45413A5</t>
  </si>
  <si>
    <t>인천스마트45413A2</t>
  </si>
  <si>
    <t>인천스마트45413A3</t>
  </si>
  <si>
    <t>인천스마트예비C3</t>
  </si>
  <si>
    <t>인천스마트예비C6</t>
  </si>
  <si>
    <t>인천스마트예비B9</t>
  </si>
  <si>
    <t>52995071126.471</t>
  </si>
  <si>
    <t>52983672066.863</t>
  </si>
  <si>
    <t>52937922125.952</t>
  </si>
  <si>
    <t>5297766336.007</t>
  </si>
  <si>
    <t>52995701937.861</t>
  </si>
  <si>
    <t>52949541475.733</t>
  </si>
  <si>
    <t>52944531766.056</t>
  </si>
  <si>
    <t>52963731902.75</t>
  </si>
  <si>
    <t>52994972014.737</t>
  </si>
  <si>
    <t>5292582425.743</t>
  </si>
  <si>
    <t>5291012467.31</t>
  </si>
  <si>
    <t>52922431557.653</t>
  </si>
  <si>
    <t>52934592346.417</t>
  </si>
  <si>
    <t>5293247672.972</t>
  </si>
  <si>
    <t>52972671989.439</t>
  </si>
  <si>
    <t>52955371310.106</t>
  </si>
  <si>
    <t>5291287390.185</t>
  </si>
  <si>
    <t>52940892012.795</t>
  </si>
  <si>
    <t>52969472023.552</t>
  </si>
  <si>
    <t>52986492331.485</t>
  </si>
  <si>
    <t>52944781870.911</t>
  </si>
  <si>
    <t>김상신</t>
  </si>
  <si>
    <t>5296301</t>
  </si>
  <si>
    <t>52963012402.707</t>
  </si>
  <si>
    <t>5298151584.603</t>
  </si>
  <si>
    <t>52928991898.953</t>
  </si>
  <si>
    <t>5294613510.871</t>
  </si>
  <si>
    <t>52920371961.446</t>
  </si>
  <si>
    <t>52978291621.753</t>
  </si>
  <si>
    <t>52961602136.847</t>
  </si>
  <si>
    <t>52960212072.348</t>
  </si>
  <si>
    <t>김요식</t>
  </si>
  <si>
    <t>5294119</t>
  </si>
  <si>
    <t>5294119261.985</t>
  </si>
  <si>
    <t>52978052738.749</t>
  </si>
  <si>
    <t>52936031671.104</t>
  </si>
  <si>
    <t>5297391898.659</t>
  </si>
  <si>
    <t>52965912323.888</t>
  </si>
  <si>
    <t>52997761580.283</t>
  </si>
  <si>
    <t>52911921287.57</t>
  </si>
  <si>
    <t>52922141701.875</t>
  </si>
  <si>
    <t>5293410532.294</t>
  </si>
  <si>
    <t>52912611820.519</t>
  </si>
  <si>
    <t>52962822097.542</t>
  </si>
  <si>
    <t>52977491907.511</t>
  </si>
  <si>
    <t>5296673552.499</t>
  </si>
  <si>
    <t>52957361318.572</t>
  </si>
  <si>
    <t>52961412244.151</t>
  </si>
  <si>
    <t>5294387565.9</t>
  </si>
  <si>
    <t>52916001816.85</t>
  </si>
  <si>
    <t>5293374354.809</t>
  </si>
  <si>
    <t>52989661733.556</t>
  </si>
  <si>
    <t>박관형</t>
  </si>
  <si>
    <t>5299337</t>
  </si>
  <si>
    <t>5299337543.771</t>
  </si>
  <si>
    <t>52960032266.073</t>
  </si>
  <si>
    <t>박노철</t>
  </si>
  <si>
    <t>5294749</t>
  </si>
  <si>
    <t>5294749514.975</t>
  </si>
  <si>
    <t>박덕환</t>
  </si>
  <si>
    <t>5298970</t>
  </si>
  <si>
    <t>5298970783.703</t>
  </si>
  <si>
    <t>52915351826.437</t>
  </si>
  <si>
    <t>52923742615.053</t>
  </si>
  <si>
    <t>52982252220.86</t>
  </si>
  <si>
    <t>52953121557.046</t>
  </si>
  <si>
    <t>52927392088.105</t>
  </si>
  <si>
    <t>52972121690.694</t>
  </si>
  <si>
    <t>52975582536.324</t>
  </si>
  <si>
    <t>52941322104.53</t>
  </si>
  <si>
    <t>5297439809.855</t>
  </si>
  <si>
    <t>52938672252.28</t>
  </si>
  <si>
    <t>52995831066.48</t>
  </si>
  <si>
    <t>52933601663.815</t>
  </si>
  <si>
    <t>529856358.289</t>
  </si>
  <si>
    <t>5292550391.197</t>
  </si>
  <si>
    <t>52956851326.121</t>
  </si>
  <si>
    <t>52944122042.955</t>
  </si>
  <si>
    <t>52917771533.502</t>
  </si>
  <si>
    <t>52948002471.79</t>
  </si>
  <si>
    <t>5291069983.948</t>
  </si>
  <si>
    <t>52921902101.014</t>
  </si>
  <si>
    <t>52926771305.18</t>
  </si>
  <si>
    <t>52975161857.348</t>
  </si>
  <si>
    <t>529884417.114</t>
  </si>
  <si>
    <t>5297286996.71</t>
  </si>
  <si>
    <t>52916161813.053</t>
  </si>
  <si>
    <t>5292404284.533</t>
  </si>
  <si>
    <t>신경식</t>
  </si>
  <si>
    <t>5296897</t>
  </si>
  <si>
    <t>5296897524.356</t>
  </si>
  <si>
    <t>5297376451.767</t>
  </si>
  <si>
    <t>5298916436.366</t>
  </si>
  <si>
    <t>52921721995.682</t>
  </si>
  <si>
    <t>52994802015.793</t>
  </si>
  <si>
    <t>5299068419.877</t>
  </si>
  <si>
    <t>52963392210.469</t>
  </si>
  <si>
    <t>52992591206.424</t>
  </si>
  <si>
    <t>52923202074.623</t>
  </si>
  <si>
    <t>5292302718.297</t>
  </si>
  <si>
    <t>52988301371.634</t>
  </si>
  <si>
    <t>52993892201</t>
  </si>
  <si>
    <t>5293831958.898</t>
  </si>
  <si>
    <t>52946002339.632</t>
  </si>
  <si>
    <t>52931282146.349</t>
  </si>
  <si>
    <t>5292231822.274</t>
  </si>
  <si>
    <t>5293653584.239</t>
  </si>
  <si>
    <t>5294052599.566</t>
  </si>
  <si>
    <t>52970481371.817</t>
  </si>
  <si>
    <t>5295671720.288</t>
  </si>
  <si>
    <t>52921581999.42</t>
  </si>
  <si>
    <t>52955461748.978</t>
  </si>
  <si>
    <t>52935401346.8</t>
  </si>
  <si>
    <t>5298091479.782</t>
  </si>
  <si>
    <t>5291362381.78</t>
  </si>
  <si>
    <t>52971071830.415</t>
  </si>
  <si>
    <t>52914562083.578</t>
  </si>
  <si>
    <t>52938692452.324</t>
  </si>
  <si>
    <t>52936342504.332</t>
  </si>
  <si>
    <t>52973021383.606</t>
  </si>
  <si>
    <t>52980802153.785</t>
  </si>
  <si>
    <t>529661875.362</t>
  </si>
  <si>
    <t>52965242325.603</t>
  </si>
  <si>
    <t>이용일</t>
  </si>
  <si>
    <t>52991</t>
  </si>
  <si>
    <t>52991563.311</t>
  </si>
  <si>
    <t>52966261580.634</t>
  </si>
  <si>
    <t>5299867772.14</t>
  </si>
  <si>
    <t>52970971821.333</t>
  </si>
  <si>
    <t>5299761678.136</t>
  </si>
  <si>
    <t>52981372629.609</t>
  </si>
  <si>
    <t>52997101757.952</t>
  </si>
  <si>
    <t>52919301991.561</t>
  </si>
  <si>
    <t>52955392358.533</t>
  </si>
  <si>
    <t>52940381413.337</t>
  </si>
  <si>
    <t>52929921220.121</t>
  </si>
  <si>
    <t>5299630825.109</t>
  </si>
  <si>
    <t>52917062362.916</t>
  </si>
  <si>
    <t>52931231934.623</t>
  </si>
  <si>
    <t>5298629306.223</t>
  </si>
  <si>
    <t>52976901761.442</t>
  </si>
  <si>
    <t>52960642252.583</t>
  </si>
  <si>
    <t>5291701718.884</t>
  </si>
  <si>
    <t>52984202341.181</t>
  </si>
  <si>
    <t>5298961412.037</t>
  </si>
  <si>
    <t>52985621683.296</t>
  </si>
  <si>
    <t>52942592146.688</t>
  </si>
  <si>
    <t>52970302748.432</t>
  </si>
  <si>
    <t>5291038290.747</t>
  </si>
  <si>
    <t>5292104440.93</t>
  </si>
  <si>
    <t>52932232649.984</t>
  </si>
  <si>
    <t>정민영</t>
  </si>
  <si>
    <t>5291558</t>
  </si>
  <si>
    <t>5291558508.584</t>
  </si>
  <si>
    <t>정원진</t>
  </si>
  <si>
    <t>529598</t>
  </si>
  <si>
    <t>529598702.319</t>
  </si>
  <si>
    <t>5292795162.641</t>
  </si>
  <si>
    <t>52946902722.898</t>
  </si>
  <si>
    <t>52941792016.048</t>
  </si>
  <si>
    <t>52944021034.394</t>
  </si>
  <si>
    <t>5291099211.325</t>
  </si>
  <si>
    <t>5291170355.877</t>
  </si>
  <si>
    <t>52914591958.983</t>
  </si>
  <si>
    <t>5291202277.704</t>
  </si>
  <si>
    <t>529708469.693</t>
  </si>
  <si>
    <t>52970321197.891</t>
  </si>
  <si>
    <t>52966921960.543</t>
  </si>
  <si>
    <t>5297689617.581</t>
  </si>
  <si>
    <t>52981901936.335</t>
  </si>
  <si>
    <t>52917882099.131</t>
  </si>
  <si>
    <t>52941232513.269</t>
  </si>
  <si>
    <t>52995542690.565</t>
  </si>
  <si>
    <t>52911191745.925</t>
  </si>
  <si>
    <t>52936591142.346</t>
  </si>
  <si>
    <t>5297979472.787</t>
  </si>
  <si>
    <t>52952582090.2</t>
  </si>
  <si>
    <t>5293937817.409</t>
  </si>
  <si>
    <t>52931792018.095</t>
  </si>
  <si>
    <t>5296678696.269</t>
  </si>
  <si>
    <t>52966581749.613</t>
  </si>
  <si>
    <t>5294601615.691</t>
  </si>
  <si>
    <t>52960732349.752</t>
  </si>
  <si>
    <t>5294853532.622</t>
  </si>
  <si>
    <t>52998882454.033</t>
  </si>
  <si>
    <t>5292834727.743</t>
  </si>
  <si>
    <t>황상원</t>
  </si>
  <si>
    <t>5299315</t>
  </si>
  <si>
    <t>5299315718.978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</si>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</sst>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8" borderId="0" xfId="0" applyFont="1" applyFill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49" fontId="41" fillId="18" borderId="0" xfId="0" applyNumberFormat="1" applyFont="1" applyFill="1">
      <alignment vertical="center"/>
    </xf>
    <xf numFmtId="0" fontId="41" fillId="18" borderId="0" xfId="0" applyFont="1" applyFill="1" applyAlignment="1">
      <alignment horizontal="center" vertical="center"/>
    </xf>
    <xf numFmtId="9" fontId="35" fillId="18" borderId="0" xfId="2" applyFont="1" applyFill="1" applyBorder="1" applyAlignment="1">
      <alignment horizontal="center" vertical="center"/>
    </xf>
    <xf numFmtId="9" fontId="35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180" fontId="64" fillId="16" borderId="0" xfId="0" applyNumberFormat="1" applyFont="1" applyFill="1" applyAlignment="1">
      <alignment horizontal="center" vertical="center"/>
    </xf>
    <xf numFmtId="0" fontId="41" fillId="16" borderId="0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26E86B32-DB63-4764-AE73-37C54BF1BEBF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1.6193928632609071</c:v>
                </c:pt>
                <c:pt idx="1">
                  <c:v>1.9871057230806348</c:v>
                </c:pt>
                <c:pt idx="2">
                  <c:v>1.9762844768751744</c:v>
                </c:pt>
                <c:pt idx="3">
                  <c:v>1.9612436380461677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0.19767441860465115</c:v>
                </c:pt>
                <c:pt idx="1">
                  <c:v>0.19767441860465115</c:v>
                </c:pt>
                <c:pt idx="2">
                  <c:v>0.23837209302325582</c:v>
                </c:pt>
                <c:pt idx="3">
                  <c:v>0.23837209302325582</c:v>
                </c:pt>
                <c:pt idx="4">
                  <c:v>0.11627906976744186</c:v>
                </c:pt>
                <c:pt idx="5">
                  <c:v>1.1627906976744186E-2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3.4482758620689655E-2</c:v>
                </c:pt>
                <c:pt idx="4">
                  <c:v>0</c:v>
                </c:pt>
                <c:pt idx="5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3.0303030303030304E-2</c:v>
                </c:pt>
                <c:pt idx="2">
                  <c:v>0.12903225806451613</c:v>
                </c:pt>
                <c:pt idx="3">
                  <c:v>0.10344827586206896</c:v>
                </c:pt>
                <c:pt idx="4">
                  <c:v>9.375E-2</c:v>
                </c:pt>
                <c:pt idx="5">
                  <c:v>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7.1428571428571425E-2</c:v>
                </c:pt>
                <c:pt idx="1">
                  <c:v>0.15151515151515152</c:v>
                </c:pt>
                <c:pt idx="2">
                  <c:v>0.22580645161290322</c:v>
                </c:pt>
                <c:pt idx="3">
                  <c:v>0.2413793103448276</c:v>
                </c:pt>
                <c:pt idx="4">
                  <c:v>0.46875</c:v>
                </c:pt>
                <c:pt idx="5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0.2857142857142857</c:v>
                </c:pt>
                <c:pt idx="1">
                  <c:v>0.33333333333333331</c:v>
                </c:pt>
                <c:pt idx="2">
                  <c:v>0.32258064516129031</c:v>
                </c:pt>
                <c:pt idx="3">
                  <c:v>0.10344827586206896</c:v>
                </c:pt>
                <c:pt idx="4">
                  <c:v>0.25</c:v>
                </c:pt>
                <c:pt idx="5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0.35714285714285715</c:v>
                </c:pt>
                <c:pt idx="1">
                  <c:v>0.30303030303030304</c:v>
                </c:pt>
                <c:pt idx="2">
                  <c:v>9.6774193548387094E-2</c:v>
                </c:pt>
                <c:pt idx="3">
                  <c:v>0.34482758620689657</c:v>
                </c:pt>
                <c:pt idx="4">
                  <c:v>6.25E-2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0.2857142857142857</c:v>
                </c:pt>
                <c:pt idx="1">
                  <c:v>0.18181818181818182</c:v>
                </c:pt>
                <c:pt idx="2">
                  <c:v>0.22580645161290322</c:v>
                </c:pt>
                <c:pt idx="3">
                  <c:v>0.17241379310344829</c:v>
                </c:pt>
                <c:pt idx="4">
                  <c:v>0.125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21 </c:v>
                </c:pt>
                <c:pt idx="4">
                  <c:v> 27 </c:v>
                </c:pt>
                <c:pt idx="5">
                  <c:v> 38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145677</xdr:colOff>
      <xdr:row>8</xdr:row>
      <xdr:rowOff>224117</xdr:rowOff>
    </xdr:from>
    <xdr:to>
      <xdr:col>3</xdr:col>
      <xdr:colOff>100853</xdr:colOff>
      <xdr:row>12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76618" y="2409264"/>
          <a:ext cx="829235" cy="1792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638732</xdr:colOff>
      <xdr:row>9</xdr:row>
      <xdr:rowOff>0</xdr:rowOff>
    </xdr:from>
    <xdr:to>
      <xdr:col>2</xdr:col>
      <xdr:colOff>739589</xdr:colOff>
      <xdr:row>10</xdr:row>
      <xdr:rowOff>190501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39585" y="30592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448236</xdr:colOff>
      <xdr:row>6</xdr:row>
      <xdr:rowOff>134470</xdr:rowOff>
    </xdr:from>
    <xdr:to>
      <xdr:col>4</xdr:col>
      <xdr:colOff>605122</xdr:colOff>
      <xdr:row>8</xdr:row>
      <xdr:rowOff>268942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353236" y="1972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549088</xdr:colOff>
      <xdr:row>8</xdr:row>
      <xdr:rowOff>168088</xdr:rowOff>
    </xdr:from>
    <xdr:to>
      <xdr:col>4</xdr:col>
      <xdr:colOff>481853</xdr:colOff>
      <xdr:row>8</xdr:row>
      <xdr:rowOff>168089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54088" y="2353235"/>
          <a:ext cx="806824" cy="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824752</xdr:colOff>
      <xdr:row>8</xdr:row>
      <xdr:rowOff>219636</xdr:rowOff>
    </xdr:from>
    <xdr:to>
      <xdr:col>5</xdr:col>
      <xdr:colOff>784411</xdr:colOff>
      <xdr:row>8</xdr:row>
      <xdr:rowOff>302559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A54E8F6-475C-42F4-863E-FE8CBD4D47D1}"/>
            </a:ext>
          </a:extLst>
        </xdr:cNvPr>
        <xdr:cNvCxnSpPr/>
      </xdr:nvCxnSpPr>
      <xdr:spPr>
        <a:xfrm>
          <a:off x="3603811" y="2404783"/>
          <a:ext cx="833718" cy="82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746313</xdr:colOff>
      <xdr:row>6</xdr:row>
      <xdr:rowOff>208429</xdr:rowOff>
    </xdr:from>
    <xdr:to>
      <xdr:col>6</xdr:col>
      <xdr:colOff>29141</xdr:colOff>
      <xdr:row>8</xdr:row>
      <xdr:rowOff>342901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31C9721-47D7-45B5-ACDC-649552660777}"/>
            </a:ext>
          </a:extLst>
        </xdr:cNvPr>
        <xdr:cNvSpPr txBox="1"/>
      </xdr:nvSpPr>
      <xdr:spPr>
        <a:xfrm>
          <a:off x="3525372" y="20461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E917F84-616B-4C54-BA22-21651C3F1B2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1346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9" t="s">
        <v>39</v>
      </c>
      <c r="D4" s="329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1345</v>
      </c>
      <c r="C5" s="330" t="s">
        <v>901</v>
      </c>
      <c r="D5" s="330"/>
      <c r="E5" s="68">
        <f>SUMIFS(숨김!BE:BE,숨김!BD:BD,종합!C5)</f>
        <v>6</v>
      </c>
      <c r="F5" s="69">
        <f>SUMIFS(숨김!BF:BF,숨김!BD:BD,종합!C5)</f>
        <v>73</v>
      </c>
      <c r="G5" s="100" t="str">
        <f>N21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2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8"/>
      <c r="P9" s="328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인천스마트</v>
      </c>
      <c r="K10" s="213" t="s">
        <v>103</v>
      </c>
      <c r="X10" s="292"/>
      <c r="Z10" s="20"/>
      <c r="AA10" s="20"/>
      <c r="AB10" s="20"/>
    </row>
    <row r="11" spans="1:28" ht="23.25" customHeight="1" thickTop="1">
      <c r="G11" s="6"/>
      <c r="H11" s="265">
        <v>1</v>
      </c>
      <c r="I11" s="207">
        <v>2.0099999999999998</v>
      </c>
      <c r="J11" s="208">
        <f>SUMIFS(숨김!BB:BB, 숨김!AU:AU, H11, 숨김!AT:AT, "합계", 숨김!AS:AS, 종합!$C$5)</f>
        <v>1.6193928632609071</v>
      </c>
      <c r="K11" s="209"/>
      <c r="M11" s="2"/>
      <c r="Y11" s="293"/>
      <c r="Z11" s="52"/>
      <c r="AA11" s="53"/>
      <c r="AB11" s="20"/>
    </row>
    <row r="12" spans="1:28" ht="23.25" customHeight="1">
      <c r="G12" s="6"/>
      <c r="H12" s="266">
        <v>2</v>
      </c>
      <c r="I12" s="201">
        <v>2.3662575846193561</v>
      </c>
      <c r="J12" s="208">
        <f>SUMIFS(숨김!BB:BB, 숨김!AU:AU, H12, 숨김!AT:AT, "합계", 숨김!AS:AS, 종합!$C$5)</f>
        <v>1.9871057230806348</v>
      </c>
      <c r="K12" s="267">
        <f>J12/J11-1</f>
        <v>0.22706834651554475</v>
      </c>
      <c r="M12" s="294"/>
      <c r="Y12" s="293"/>
      <c r="Z12" s="52"/>
      <c r="AA12" s="53"/>
      <c r="AB12" s="20"/>
    </row>
    <row r="13" spans="1:28" ht="23.25" customHeight="1">
      <c r="G13" s="6"/>
      <c r="H13" s="266">
        <v>3</v>
      </c>
      <c r="I13" s="201">
        <v>2.37</v>
      </c>
      <c r="J13" s="208">
        <f>SUMIFS(숨김!BB:BB, 숨김!AU:AU, H13, 숨김!AT:AT, "합계", 숨김!AS:AS, 종합!$C$5)</f>
        <v>1.9762844768751744</v>
      </c>
      <c r="K13" s="269">
        <f>J13/J12-1</f>
        <v>-5.44573249413427E-3</v>
      </c>
      <c r="M13" s="294"/>
      <c r="Y13" s="293"/>
      <c r="Z13" s="52"/>
      <c r="AA13" s="53"/>
      <c r="AB13" s="20"/>
    </row>
    <row r="14" spans="1:28" ht="23.25" customHeight="1">
      <c r="G14" s="6"/>
      <c r="H14" s="266">
        <v>4</v>
      </c>
      <c r="I14" s="201">
        <v>2.33</v>
      </c>
      <c r="J14" s="208">
        <f>SUMIFS(숨김!BB:BB, 숨김!AU:AU, H14, 숨김!AT:AT, "합계", 숨김!AS:AS, 종합!$C$5)</f>
        <v>1.9612436380461677</v>
      </c>
      <c r="K14" s="269">
        <f>J14/J13-1</f>
        <v>-7.6106648637895846E-3</v>
      </c>
      <c r="M14" s="294"/>
      <c r="Y14" s="293"/>
      <c r="Z14" s="52"/>
      <c r="AA14" s="53"/>
      <c r="AB14" s="20"/>
    </row>
    <row r="15" spans="1:28" ht="23.25" customHeight="1">
      <c r="G15" s="6"/>
      <c r="H15" s="268" t="s">
        <v>691</v>
      </c>
      <c r="I15" s="202" cm="1">
        <f t="array" aca="1" ref="I15" ca="1">(INDIRECT(ADDRESS(ROW()-1,COLUMN()))/INDIRECT(ADDRESS(ROW()-4,COLUMN())))-1</f>
        <v>0.15920398009950265</v>
      </c>
      <c r="J15" s="203" cm="1">
        <f t="array" aca="1" ref="J15" ca="1">(INDIRECT(ADDRESS(ROW()-1,COLUMN()))/INDIRECT(ADDRESS(ROW()-4,COLUMN())))-1</f>
        <v>0.21109811123712707</v>
      </c>
      <c r="K15" s="204">
        <f ca="1">J15-I15</f>
        <v>5.1894131137624422E-2</v>
      </c>
      <c r="M15" s="294"/>
      <c r="Y15" s="293"/>
      <c r="Z15" s="52"/>
      <c r="AA15" s="53"/>
      <c r="AB15" s="20"/>
    </row>
    <row r="16" spans="1:28" ht="23.25" customHeight="1">
      <c r="H16" s="205" t="s">
        <v>121</v>
      </c>
      <c r="I16" s="206"/>
      <c r="J16" s="331" t="str">
        <f>SUMIFS(숨김!J:J,숨김!F:F,종합!C5)&amp;"위/(32개사)"</f>
        <v>8위/(32개사)</v>
      </c>
      <c r="K16" s="332"/>
      <c r="M16" s="294"/>
      <c r="X16" s="2"/>
      <c r="Y16" s="2"/>
      <c r="Z16" s="4"/>
      <c r="AA16" s="4"/>
      <c r="AB16" s="20"/>
    </row>
    <row r="17" spans="2:28" ht="9" customHeight="1">
      <c r="M17" s="294"/>
      <c r="X17" s="2"/>
      <c r="Y17" s="2"/>
      <c r="Z17" s="4"/>
      <c r="AA17" s="4"/>
      <c r="AB17" s="53"/>
    </row>
    <row r="18" spans="2:28" ht="16.5" customHeight="1">
      <c r="B18" s="57" t="s">
        <v>627</v>
      </c>
      <c r="C18" s="57"/>
      <c r="D18" s="56"/>
      <c r="E18" s="56"/>
      <c r="F18" s="56"/>
      <c r="G18" s="56"/>
      <c r="H18" s="56"/>
      <c r="I18" s="56"/>
      <c r="J18" s="56"/>
      <c r="K18" s="56"/>
      <c r="M18" s="294"/>
      <c r="X18" s="2"/>
      <c r="Y18" s="2"/>
      <c r="Z18" s="4"/>
      <c r="AA18" s="4"/>
      <c r="AB18" s="53"/>
    </row>
    <row r="19" spans="2:28" ht="27.75" customHeight="1">
      <c r="B19" s="61" t="s">
        <v>65</v>
      </c>
      <c r="C19" s="61" t="s">
        <v>112</v>
      </c>
      <c r="D19" s="61" t="s">
        <v>114</v>
      </c>
      <c r="E19" s="61" t="s">
        <v>115</v>
      </c>
      <c r="F19" s="61" t="s">
        <v>116</v>
      </c>
      <c r="G19" s="61" t="s">
        <v>117</v>
      </c>
      <c r="H19" s="61" t="s">
        <v>7</v>
      </c>
      <c r="I19" s="61" t="s">
        <v>8</v>
      </c>
      <c r="J19" s="61" t="s">
        <v>118</v>
      </c>
      <c r="K19" s="61" t="s">
        <v>75</v>
      </c>
      <c r="M19" s="294"/>
      <c r="X19" s="2"/>
      <c r="Y19" s="2"/>
      <c r="Z19" s="4"/>
      <c r="AA19" s="4"/>
      <c r="AB19" s="53"/>
    </row>
    <row r="20" spans="2:28" ht="23.25" customHeight="1">
      <c r="B20" s="81" t="s">
        <v>111</v>
      </c>
      <c r="C20" s="82">
        <v>4</v>
      </c>
      <c r="D20" s="83">
        <v>1.8227253149537579E-2</v>
      </c>
      <c r="E20" s="83">
        <v>0.34572022049253393</v>
      </c>
      <c r="F20" s="83">
        <v>0.19086143550822521</v>
      </c>
      <c r="G20" s="84">
        <v>11.380466800525639</v>
      </c>
      <c r="H20" s="85">
        <v>0.49357772350152812</v>
      </c>
      <c r="I20" s="85">
        <v>12.53424274487511</v>
      </c>
      <c r="J20" s="86">
        <v>2.33</v>
      </c>
      <c r="K20" s="87" t="str">
        <f>I27</f>
        <v>C</v>
      </c>
      <c r="M20" s="294"/>
      <c r="N20" s="295" t="str">
        <f>C5</f>
        <v>인천스마트</v>
      </c>
      <c r="Y20" s="2"/>
      <c r="Z20" s="4"/>
      <c r="AA20" s="4"/>
      <c r="AB20" s="4"/>
    </row>
    <row r="21" spans="2:28" ht="22.5" customHeight="1">
      <c r="B21" s="261" t="str">
        <f>C5</f>
        <v>인천스마트</v>
      </c>
      <c r="C21" s="74">
        <v>4</v>
      </c>
      <c r="D21" s="75">
        <f>SUMIFS(숨김!AV:AV,숨김!$AS:$AS,종합!$N$20,숨김!$AT:$AT,"합계",숨김!AU:AU,종합!C21)</f>
        <v>2.6640293058640539E-2</v>
      </c>
      <c r="E21" s="75">
        <f>SUMIFS(숨김!AW:AW,숨김!$AS:$AS,종합!$N$20,숨김!$AT:$AT,"합계",숨김!AV:AV,종합!D21)</f>
        <v>0.36568859001096155</v>
      </c>
      <c r="F21" s="75">
        <f>SUMIFS(숨김!AX:AX,숨김!$AS:$AS,종합!$N$20,숨김!$AT:$AT,"합계",숨김!AW:AW,종합!E21)</f>
        <v>0.1760872216247962</v>
      </c>
      <c r="G21" s="76">
        <f>SUMIFS(숨김!AY:AY,숨김!$AS:$AS,종합!$N$20,숨김!$AT:$AT,"합계",숨김!AX:AX,종합!F21)</f>
        <v>11.329095890410962</v>
      </c>
      <c r="H21" s="77">
        <f>SUMIFS(숨김!AZ:AZ,숨김!$AS:$AS,종합!$N$20,숨김!$AT:$AT,"합계",숨김!AY:AY,종합!G21)</f>
        <v>0.23679385327259406</v>
      </c>
      <c r="I21" s="77">
        <f>SUMIFS(숨김!BA:BA,숨김!$AS:$AS,종합!$N$20,숨김!$AT:$AT,"합계",숨김!AZ:AZ,종합!H21)</f>
        <v>14.055671811625825</v>
      </c>
      <c r="J21" s="78">
        <f>SUMIFS(숨김!BB:BB, 숨김!AU:AU, C21, 숨김!AT:AT, "합계", 숨김!AS:AS, 종합!$C$5)</f>
        <v>1.9612436380461677</v>
      </c>
      <c r="K21" s="79" t="str">
        <f>J27</f>
        <v>B</v>
      </c>
      <c r="M21" s="294"/>
      <c r="N21" s="40" t="str">
        <f>INDEX(숨김!L3:U36,MATCH(종합!C5,숨김!L3:L36,0),10)</f>
        <v>B</v>
      </c>
      <c r="O21" s="40">
        <f>SUM(O22:O27)</f>
        <v>169</v>
      </c>
      <c r="Y21" s="2"/>
      <c r="Z21" s="4"/>
      <c r="AA21" s="4"/>
      <c r="AB21" s="4"/>
    </row>
    <row r="22" spans="2:28" ht="22.5" customHeight="1">
      <c r="B22" s="58" t="s">
        <v>119</v>
      </c>
      <c r="C22" s="58"/>
      <c r="D22" s="72">
        <f>D21/D20-1</f>
        <v>0.46156378254484265</v>
      </c>
      <c r="E22" s="72">
        <f t="shared" ref="E22:J22" si="0">E21/E20-1</f>
        <v>5.7758755012881524E-2</v>
      </c>
      <c r="F22" s="72">
        <f t="shared" si="0"/>
        <v>-7.7408062263014443E-2</v>
      </c>
      <c r="G22" s="72">
        <f t="shared" si="0"/>
        <v>-4.5139545692717276E-3</v>
      </c>
      <c r="H22" s="72">
        <f t="shared" si="0"/>
        <v>-0.52025012070492904</v>
      </c>
      <c r="I22" s="72">
        <f t="shared" si="0"/>
        <v>0.12138180963287826</v>
      </c>
      <c r="J22" s="72">
        <f t="shared" si="0"/>
        <v>-0.15826453302739585</v>
      </c>
      <c r="K22" s="73" t="str">
        <f>J16</f>
        <v>8위/(32개사)</v>
      </c>
      <c r="M22" s="2" t="s">
        <v>685</v>
      </c>
      <c r="N22" s="296">
        <f>SUMIFS(숨김!O:O,숨김!L:L,종합!$N$20)</f>
        <v>0.19767441860465115</v>
      </c>
      <c r="O22" s="40">
        <f>COUNTIFS(운전자별!C:C,종합!M22)</f>
        <v>26</v>
      </c>
      <c r="X22" s="2"/>
      <c r="Y22" s="2"/>
      <c r="Z22" s="4"/>
      <c r="AA22" s="4"/>
      <c r="AB22" s="4"/>
    </row>
    <row r="23" spans="2:28" ht="22.5" customHeight="1">
      <c r="M23" s="2" t="s">
        <v>686</v>
      </c>
      <c r="N23" s="296">
        <f>SUMIFS(숨김!P:P,숨김!L:L,종합!$N$20)</f>
        <v>0.19767441860465115</v>
      </c>
      <c r="O23" s="40">
        <f>COUNTIFS(운전자별!C:C,종합!M23)</f>
        <v>30</v>
      </c>
      <c r="X23" s="2"/>
      <c r="Y23" s="2"/>
      <c r="Z23" s="4"/>
      <c r="AA23" s="4"/>
      <c r="AB23" s="4"/>
    </row>
    <row r="24" spans="2:28" ht="17.25" customHeight="1">
      <c r="B24" s="57" t="s">
        <v>628</v>
      </c>
      <c r="C24" s="57"/>
      <c r="D24" s="56"/>
      <c r="E24" s="56"/>
      <c r="F24" s="56"/>
      <c r="G24" s="56"/>
      <c r="H24" s="56"/>
      <c r="I24" s="56"/>
      <c r="J24" s="56"/>
      <c r="K24" s="56"/>
      <c r="M24" s="2" t="s">
        <v>130</v>
      </c>
      <c r="N24" s="296">
        <f>SUMIFS(숨김!Q:Q,숨김!L:L,종합!$N$20)</f>
        <v>0.23837209302325582</v>
      </c>
      <c r="O24" s="40">
        <f>COUNTIFS(운전자별!C:C,종합!M24)</f>
        <v>31</v>
      </c>
      <c r="X24" s="2"/>
      <c r="Y24" s="2"/>
      <c r="Z24" s="4"/>
      <c r="AA24" s="4"/>
      <c r="AB24" s="4"/>
    </row>
    <row r="25" spans="2:28" ht="22.5" customHeight="1">
      <c r="B25" s="65"/>
      <c r="C25" s="65"/>
      <c r="M25" s="2" t="s">
        <v>687</v>
      </c>
      <c r="N25" s="296">
        <f>SUMIFS(숨김!R:R,숨김!L:L,종합!$N$20)</f>
        <v>0.23837209302325582</v>
      </c>
      <c r="O25" s="40">
        <f>COUNTIFS(운전자별!C:C,종합!M25)</f>
        <v>35</v>
      </c>
      <c r="X25" s="2"/>
      <c r="Y25" s="2"/>
      <c r="Z25" s="4"/>
      <c r="AA25" s="4"/>
      <c r="AB25" s="4"/>
    </row>
    <row r="26" spans="2:28" ht="22.5" customHeight="1" thickBot="1">
      <c r="H26" s="214" t="s">
        <v>101</v>
      </c>
      <c r="I26" s="215" t="s">
        <v>102</v>
      </c>
      <c r="J26" s="216" t="str">
        <f>J10</f>
        <v>인천스마트</v>
      </c>
      <c r="K26" s="217" t="s">
        <v>129</v>
      </c>
      <c r="M26" s="2" t="s">
        <v>688</v>
      </c>
      <c r="N26" s="296">
        <f>SUMIFS(숨김!S:S,숨김!L:L,종합!$N$20)</f>
        <v>0.11627906976744186</v>
      </c>
      <c r="O26" s="40">
        <f>COUNTIFS(운전자별!C:C,종합!M26)</f>
        <v>33</v>
      </c>
      <c r="X26" s="2"/>
      <c r="Y26" s="2"/>
      <c r="Z26" s="4"/>
      <c r="AA26" s="4"/>
      <c r="AB26" s="4"/>
    </row>
    <row r="27" spans="2:28" ht="22.5" customHeight="1" thickTop="1">
      <c r="H27" s="222" t="s">
        <v>123</v>
      </c>
      <c r="I27" s="223" t="str">
        <f>숨김!U36</f>
        <v>C</v>
      </c>
      <c r="J27" s="224" t="str">
        <f>INDEX(숨김!L3:U36,MATCH(종합!C5,숨김!L3:L36,0),10)</f>
        <v>B</v>
      </c>
      <c r="K27" s="225"/>
      <c r="M27" s="2" t="s">
        <v>79</v>
      </c>
      <c r="N27" s="296">
        <f>SUMIFS(숨김!T:T,숨김!L:L,종합!$N$20)</f>
        <v>1.1627906976744186E-2</v>
      </c>
      <c r="O27" s="40">
        <f>COUNTIFS(운전자별!C:C,종합!M27)</f>
        <v>14</v>
      </c>
      <c r="X27" s="2"/>
      <c r="Z27" s="20"/>
      <c r="AA27" s="20"/>
      <c r="AB27" s="20"/>
    </row>
    <row r="28" spans="2:28" ht="21" customHeight="1">
      <c r="H28" s="218" t="s">
        <v>104</v>
      </c>
      <c r="I28" s="219">
        <f>숨김!O36</f>
        <v>0.14206060606060605</v>
      </c>
      <c r="J28" s="220" t="str">
        <f>ROUND(N22*100,0)&amp;"%("&amp;O22&amp;"명)"</f>
        <v>20%(26명)</v>
      </c>
      <c r="K28" s="221">
        <f t="shared" ref="K28:K33" si="1">N22-I28</f>
        <v>5.5613812544045099E-2</v>
      </c>
      <c r="M28" s="2"/>
      <c r="X28" s="2"/>
      <c r="Z28" s="20"/>
      <c r="AA28" s="20"/>
      <c r="AB28" s="20"/>
    </row>
    <row r="29" spans="2:28" ht="21" customHeight="1">
      <c r="H29" s="193" t="s">
        <v>105</v>
      </c>
      <c r="I29" s="185">
        <f>숨김!P36</f>
        <v>0.1296969696969697</v>
      </c>
      <c r="J29" s="194" t="str">
        <f t="shared" ref="J29:J33" si="2">ROUND(N23*100,0)&amp;"%("&amp;O23&amp;"명)"</f>
        <v>20%(30명)</v>
      </c>
      <c r="K29" s="195">
        <f t="shared" si="1"/>
        <v>6.7977448907681454E-2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106</v>
      </c>
      <c r="I30" s="185">
        <f>숨김!Q36</f>
        <v>0.20727272727272728</v>
      </c>
      <c r="J30" s="194" t="str">
        <f t="shared" si="2"/>
        <v>24%(31명)</v>
      </c>
      <c r="K30" s="195">
        <f t="shared" si="1"/>
        <v>3.1099365750528546E-2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110</v>
      </c>
      <c r="I31" s="185">
        <f>숨김!R36</f>
        <v>0.23951515151515151</v>
      </c>
      <c r="J31" s="194" t="str">
        <f t="shared" si="2"/>
        <v>24%(35명)</v>
      </c>
      <c r="K31" s="195">
        <f t="shared" si="1"/>
        <v>-1.1430584918956932E-3</v>
      </c>
      <c r="L31" s="4"/>
      <c r="M31" s="2"/>
      <c r="X31" s="2"/>
      <c r="Z31" s="20"/>
      <c r="AA31" s="20"/>
      <c r="AB31" s="20"/>
    </row>
    <row r="32" spans="2:28" ht="21" customHeight="1">
      <c r="H32" s="196" t="s">
        <v>107</v>
      </c>
      <c r="I32" s="185">
        <f>숨김!S36</f>
        <v>0.1709090909090909</v>
      </c>
      <c r="J32" s="194" t="str">
        <f t="shared" si="2"/>
        <v>12%(33명)</v>
      </c>
      <c r="K32" s="195">
        <f t="shared" si="1"/>
        <v>-5.4630021141649041E-2</v>
      </c>
      <c r="L32" s="4"/>
      <c r="M32" s="2"/>
      <c r="X32" s="2"/>
      <c r="Z32" s="20"/>
      <c r="AA32" s="20"/>
      <c r="AB32" s="20"/>
    </row>
    <row r="33" spans="2:28" ht="21" customHeight="1">
      <c r="H33" s="197" t="s">
        <v>108</v>
      </c>
      <c r="I33" s="198">
        <f>숨김!T36</f>
        <v>0.11054545454545454</v>
      </c>
      <c r="J33" s="199" t="str">
        <f t="shared" si="2"/>
        <v>1%(14명)</v>
      </c>
      <c r="K33" s="200">
        <f t="shared" si="1"/>
        <v>-9.8917547568710351E-2</v>
      </c>
      <c r="L33" s="4"/>
      <c r="M33" s="2"/>
      <c r="X33" s="2"/>
      <c r="Z33" s="20"/>
      <c r="AA33" s="20"/>
      <c r="AB33" s="20"/>
    </row>
    <row r="34" spans="2:28" ht="22.5" customHeight="1">
      <c r="L34" s="4"/>
      <c r="M34" s="2"/>
      <c r="X34" s="2"/>
      <c r="Z34" s="20"/>
      <c r="AA34" s="20"/>
      <c r="AB34" s="20"/>
    </row>
    <row r="35" spans="2:28" ht="18" customHeight="1">
      <c r="B35" s="57" t="s">
        <v>629</v>
      </c>
      <c r="C35" s="57"/>
      <c r="D35" s="56"/>
      <c r="E35" s="56"/>
      <c r="F35" s="56"/>
      <c r="G35" s="56"/>
      <c r="H35" s="56"/>
      <c r="I35" s="56"/>
      <c r="J35" s="56"/>
      <c r="K35" s="56"/>
      <c r="L35" s="4"/>
      <c r="M35" s="2"/>
      <c r="X35" s="2"/>
      <c r="Z35" s="20"/>
      <c r="AA35" s="20"/>
      <c r="AB35" s="20"/>
    </row>
    <row r="36" spans="2:28" ht="30.75" customHeight="1">
      <c r="B36" s="61" t="s">
        <v>65</v>
      </c>
      <c r="C36" s="61" t="s">
        <v>113</v>
      </c>
      <c r="D36" s="61" t="s">
        <v>114</v>
      </c>
      <c r="E36" s="61" t="s">
        <v>115</v>
      </c>
      <c r="F36" s="61" t="s">
        <v>116</v>
      </c>
      <c r="G36" s="61" t="s">
        <v>117</v>
      </c>
      <c r="H36" s="61" t="s">
        <v>7</v>
      </c>
      <c r="I36" s="61" t="s">
        <v>8</v>
      </c>
      <c r="J36" s="61" t="s">
        <v>118</v>
      </c>
      <c r="K36" s="61" t="s">
        <v>75</v>
      </c>
      <c r="L36" s="4"/>
      <c r="M36" s="2"/>
      <c r="N36" s="40" t="s">
        <v>331</v>
      </c>
      <c r="X36" s="2"/>
      <c r="Z36" s="20"/>
      <c r="AA36" s="20"/>
      <c r="AB36" s="20"/>
    </row>
    <row r="37" spans="2:28" ht="22.5" customHeight="1">
      <c r="B37" s="263" t="str">
        <f>C5</f>
        <v>인천스마트</v>
      </c>
      <c r="C37" s="82">
        <v>1</v>
      </c>
      <c r="D37" s="83">
        <f>SUMIFS(숨김!AV:AV,숨김!$AS:$AS,종합!$N$20,숨김!$AT:$AT,"합계",숨김!$AU:$AU,종합!$C37)</f>
        <v>4.6460964650489281E-2</v>
      </c>
      <c r="E37" s="83">
        <f>SUMIFS(숨김!AW:AW,숨김!$AS:$AS,종합!$N$20,숨김!$AT:$AT,"합계",숨김!$AU:$AU,종합!$C37)</f>
        <v>0.45936763189816282</v>
      </c>
      <c r="F37" s="83">
        <f>SUMIFS(숨김!AX:AX,숨김!$AS:$AS,종합!$N$20,숨김!$AT:$AT,"합계",숨김!$AU:$AU,종합!$C37)</f>
        <v>0.18560127658694733</v>
      </c>
      <c r="G37" s="84">
        <f>SUMIFS(숨김!AY:AY,숨김!$AS:$AS,종합!$N$20,숨김!$AT:$AT,"합계",숨김!$AU:$AU,종합!$C37)</f>
        <v>15.181574074074067</v>
      </c>
      <c r="H37" s="85">
        <f>SUMIFS(숨김!AZ:AZ,숨김!$AS:$AS,종합!$N$20,숨김!$AT:$AT,"합계",숨김!$AU:$AU,종합!$C37)</f>
        <v>2.2113589510024183</v>
      </c>
      <c r="I37" s="85">
        <f>SUMIFS(숨김!BA:BA,숨김!$AS:$AS,종합!$N$20,숨김!$AT:$AT,"합계",숨김!$AU:$AU,종합!$C37)</f>
        <v>36.740437233897353</v>
      </c>
      <c r="J37" s="86">
        <f>J11</f>
        <v>1.6193928632609071</v>
      </c>
      <c r="K37" s="88" t="s">
        <v>79</v>
      </c>
      <c r="L37" s="4"/>
      <c r="M37" s="2"/>
      <c r="N37" s="40">
        <f>SUMIFS(숨김!$C$4:$C$9,숨김!$B$4:$B$9,종합!K37)</f>
        <v>1</v>
      </c>
      <c r="X37" s="2"/>
      <c r="Z37" s="20"/>
      <c r="AA37" s="20"/>
      <c r="AB37" s="20"/>
    </row>
    <row r="38" spans="2:28" ht="22.5" customHeight="1">
      <c r="B38" s="261" t="str">
        <f>$C$5</f>
        <v>인천스마트</v>
      </c>
      <c r="C38" s="74">
        <v>2</v>
      </c>
      <c r="D38" s="75">
        <f>SUMIFS(숨김!AV:AV,숨김!$AS:$AS,종합!$N$20,숨김!$AT:$AT,"합계",숨김!$AU:$AU,종합!$C38)</f>
        <v>5.9952998561875366E-2</v>
      </c>
      <c r="E38" s="75">
        <f>SUMIFS(숨김!AW:AW,숨김!$AS:$AS,종합!$N$20,숨김!$AT:$AT,"합계",숨김!$AU:$AU,종합!$C38)</f>
        <v>0.36731378968558298</v>
      </c>
      <c r="F38" s="75">
        <f>SUMIFS(숨김!AX:AX,숨김!$AS:$AS,종합!$N$20,숨김!$AT:$AT,"합계",숨김!$AU:$AU,종합!$C38)</f>
        <v>0.15585810644829051</v>
      </c>
      <c r="G38" s="76">
        <f>SUMIFS(숨김!AY:AY,숨김!$AS:$AS,종합!$N$20,숨김!$AT:$AT,"합계",숨김!$AU:$AU,종합!$C38)</f>
        <v>11.325479452054793</v>
      </c>
      <c r="H38" s="77">
        <f>SUMIFS(숨김!AZ:AZ,숨김!$AS:$AS,종합!$N$20,숨김!$AT:$AT,"합계",숨김!$AU:$AU,종합!$C38)</f>
        <v>0.20823627291520938</v>
      </c>
      <c r="I38" s="77">
        <f>SUMIFS(숨김!BA:BA,숨김!$AS:$AS,종합!$N$20,숨김!$AT:$AT,"합계",숨김!$AU:$AU,종합!$C38)</f>
        <v>14.72917991075132</v>
      </c>
      <c r="J38" s="78">
        <f>J12</f>
        <v>1.9871057230806348</v>
      </c>
      <c r="K38" s="79" t="s">
        <v>686</v>
      </c>
      <c r="M38" s="2"/>
      <c r="N38" s="40">
        <f>SUMIFS(숨김!$C$4:$C$9,숨김!$B$4:$B$9,종합!K38)</f>
        <v>5</v>
      </c>
      <c r="X38" s="2"/>
      <c r="Z38" s="20"/>
      <c r="AA38" s="20"/>
      <c r="AB38" s="20"/>
    </row>
    <row r="39" spans="2:28" ht="22.5" customHeight="1">
      <c r="B39" s="261" t="str">
        <f>$C$5</f>
        <v>인천스마트</v>
      </c>
      <c r="C39" s="74">
        <v>3</v>
      </c>
      <c r="D39" s="75">
        <f>SUMIFS(숨김!AV:AV,숨김!$AS:$AS,종합!$N$20,숨김!$AT:$AT,"합계",숨김!$AU:$AU,종합!$C39)</f>
        <v>2.7208178573594383E-2</v>
      </c>
      <c r="E39" s="75">
        <f>SUMIFS(숨김!AW:AW,숨김!$AS:$AS,종합!$N$20,숨김!$AT:$AT,"합계",숨김!$AU:$AU,종합!$C39)</f>
        <v>0.3668998773171735</v>
      </c>
      <c r="F39" s="75">
        <f>SUMIFS(숨김!AX:AX,숨김!$AS:$AS,종합!$N$20,숨김!$AT:$AT,"합계",숨김!$AU:$AU,종합!$C39)</f>
        <v>0.16718083430513983</v>
      </c>
      <c r="G39" s="76">
        <f>SUMIFS(숨김!AY:AY,숨김!$AS:$AS,종합!$N$20,숨김!$AT:$AT,"합계",숨김!$AU:$AU,종합!$C39)</f>
        <v>10.934150684931506</v>
      </c>
      <c r="H39" s="77">
        <f>SUMIFS(숨김!AZ:AZ,숨김!$AS:$AS,종합!$N$20,숨김!$AT:$AT,"합계",숨김!$AU:$AU,종합!$C39)</f>
        <v>0.22714715746231035</v>
      </c>
      <c r="I39" s="77">
        <f>SUMIFS(숨김!BA:BA,숨김!$AS:$AS,종합!$N$20,숨김!$AT:$AT,"합계",숨김!$AU:$AU,종합!$C39)</f>
        <v>13.690156548189048</v>
      </c>
      <c r="J39" s="78">
        <f>J13</f>
        <v>1.9762844768751744</v>
      </c>
      <c r="K39" s="79" t="s">
        <v>71</v>
      </c>
      <c r="M39" s="2"/>
      <c r="N39" s="40">
        <f>SUMIFS(숨김!$C$4:$C$9,숨김!$B$4:$B$9,종합!K39)</f>
        <v>4</v>
      </c>
      <c r="X39" s="2"/>
      <c r="Z39" s="20"/>
      <c r="AA39" s="20"/>
      <c r="AB39" s="20"/>
    </row>
    <row r="40" spans="2:28" ht="22.5" customHeight="1">
      <c r="B40" s="261" t="str">
        <f>$C$5</f>
        <v>인천스마트</v>
      </c>
      <c r="C40" s="74">
        <v>4</v>
      </c>
      <c r="D40" s="75">
        <f>SUMIFS(숨김!AV:AV,숨김!$AS:$AS,종합!$N$20,숨김!$AT:$AT,"합계",숨김!$AU:$AU,종합!$C40)</f>
        <v>2.6640293058640539E-2</v>
      </c>
      <c r="E40" s="75">
        <f>SUMIFS(숨김!AW:AW,숨김!$AS:$AS,종합!$N$20,숨김!$AT:$AT,"합계",숨김!$AU:$AU,종합!$C40)</f>
        <v>0.36568859001096155</v>
      </c>
      <c r="F40" s="75">
        <f>SUMIFS(숨김!AX:AX,숨김!$AS:$AS,종합!$N$20,숨김!$AT:$AT,"합계",숨김!$AU:$AU,종합!$C40)</f>
        <v>0.1760872216247962</v>
      </c>
      <c r="G40" s="76">
        <f>SUMIFS(숨김!AY:AY,숨김!$AS:$AS,종합!$N$20,숨김!$AT:$AT,"합계",숨김!$AU:$AU,종합!$C40)</f>
        <v>11.329095890410962</v>
      </c>
      <c r="H40" s="77">
        <f>SUMIFS(숨김!AZ:AZ,숨김!$AS:$AS,종합!$N$20,숨김!$AT:$AT,"합계",숨김!$AU:$AU,종합!$C40)</f>
        <v>0.23679385327259406</v>
      </c>
      <c r="I40" s="77">
        <f>SUMIFS(숨김!BA:BA,숨김!$AS:$AS,종합!$N$20,숨김!$AT:$AT,"합계",숨김!$AU:$AU,종합!$C40)</f>
        <v>14.055671811625825</v>
      </c>
      <c r="J40" s="78">
        <f>J14</f>
        <v>1.9612436380461677</v>
      </c>
      <c r="K40" s="79" t="str">
        <f>$J$27</f>
        <v>B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5.5" customHeight="1">
      <c r="B41" s="58" t="s">
        <v>119</v>
      </c>
      <c r="C41" s="58"/>
      <c r="D41" s="72" cm="1">
        <f t="array" aca="1" ref="D41" ca="1">(INDIRECT(ADDRESS(ROW()-1,COLUMN()))/INDIRECT(ADDRESS(ROW()-2,COLUMN())))-1</f>
        <v>-2.0871868119278658E-2</v>
      </c>
      <c r="E41" s="72" cm="1">
        <f t="array" aca="1" ref="E41" ca="1">(INDIRECT(ADDRESS(ROW()-1,COLUMN()))/INDIRECT(ADDRESS(ROW()-2,COLUMN())))-1</f>
        <v>-3.3014110418053688E-3</v>
      </c>
      <c r="F41" s="72" cm="1">
        <f t="array" aca="1" ref="F41" ca="1">(INDIRECT(ADDRESS(ROW()-1,COLUMN()))/INDIRECT(ADDRESS(ROW()-2,COLUMN())))-1</f>
        <v>5.3273973399369234E-2</v>
      </c>
      <c r="G41" s="72" cm="1">
        <f t="array" aca="1" ref="G41" ca="1">(INDIRECT(ADDRESS(ROW()-1,COLUMN()))/INDIRECT(ADDRESS(ROW()-2,COLUMN())))-1</f>
        <v>3.6120336810771647E-2</v>
      </c>
      <c r="H41" s="72" cm="1">
        <f t="array" aca="1" ref="H41" ca="1">(INDIRECT(ADDRESS(ROW()-1,COLUMN()))/INDIRECT(ADDRESS(ROW()-2,COLUMN())))-1</f>
        <v>4.2468925951161696E-2</v>
      </c>
      <c r="I41" s="72" cm="1">
        <f t="array" aca="1" ref="I41" ca="1">(INDIRECT(ADDRESS(ROW()-1,COLUMN()))/INDIRECT(ADDRESS(ROW()-2,COLUMN())))-1</f>
        <v>2.6699129564382362E-2</v>
      </c>
      <c r="J41" s="72" cm="1">
        <f t="array" aca="1" ref="J41" ca="1">(INDIRECT(ADDRESS(ROW()-1,COLUMN()))/INDIRECT(ADDRESS(ROW()-2,COLUMN())))-1</f>
        <v>-7.6106648637895846E-3</v>
      </c>
      <c r="K41" s="80" t="str" cm="1">
        <f t="array" aca="1" ref="K41" ca="1">_xlfn.IFS(N41=0,"등급유지",N41&gt;0,N41&amp;"등급 상승",N41&lt;0,N41&amp;"등급 하락")</f>
        <v>등급유지</v>
      </c>
      <c r="M41" s="297"/>
      <c r="N41" s="40" cm="1">
        <f t="array" aca="1" ref="N41" ca="1">(INDIRECT(ADDRESS(ROW()-1,COLUMN()))-INDIRECT(ADDRESS(ROW()-2,COLUMN())))</f>
        <v>0</v>
      </c>
      <c r="O41" s="40" t="s">
        <v>332</v>
      </c>
      <c r="X41" s="298"/>
      <c r="Z41" s="54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97"/>
      <c r="N42" s="2"/>
      <c r="O42" s="2"/>
      <c r="X42" s="298"/>
      <c r="Z42" s="54"/>
      <c r="AA42" s="20"/>
      <c r="AB42" s="20"/>
    </row>
    <row r="43" spans="2:28" ht="18" customHeight="1">
      <c r="B43" s="57" t="s">
        <v>630</v>
      </c>
      <c r="C43" s="57"/>
      <c r="D43" s="56"/>
      <c r="E43" s="56"/>
      <c r="F43" s="56"/>
      <c r="G43" s="56"/>
      <c r="H43" s="56"/>
      <c r="I43" s="56"/>
      <c r="J43" s="56"/>
      <c r="K43" s="56"/>
      <c r="M43" s="297"/>
      <c r="X43" s="298"/>
      <c r="Z43" s="54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97"/>
      <c r="X44" s="298"/>
      <c r="Z44" s="54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297"/>
      <c r="N45" s="298"/>
      <c r="P45" s="299"/>
      <c r="AA45" s="41"/>
    </row>
    <row r="46" spans="2:28" ht="25.5" customHeight="1">
      <c r="B46" s="50"/>
      <c r="C46" s="50"/>
      <c r="D46" s="51"/>
      <c r="M46" s="297"/>
      <c r="N46" s="298"/>
      <c r="P46" s="299"/>
      <c r="AA46" s="41"/>
    </row>
    <row r="47" spans="2:28" ht="25.5" customHeight="1">
      <c r="B47" s="50"/>
      <c r="C47" s="50"/>
      <c r="D47" s="51"/>
      <c r="M47" s="297"/>
      <c r="N47" s="298"/>
      <c r="P47" s="299"/>
      <c r="AA47" s="41"/>
    </row>
    <row r="48" spans="2:28" ht="25.5" customHeight="1">
      <c r="B48" s="50"/>
      <c r="C48" s="50"/>
      <c r="D48" s="51"/>
      <c r="M48" s="297"/>
      <c r="N48" s="298"/>
      <c r="P48" s="299"/>
      <c r="AA48" s="41"/>
    </row>
    <row r="49" spans="2:27" ht="25.5" customHeight="1">
      <c r="B49" s="50"/>
      <c r="C49" s="50"/>
      <c r="D49" s="51"/>
      <c r="M49" s="297"/>
      <c r="N49" s="298"/>
      <c r="P49" s="299"/>
      <c r="AA49" s="41"/>
    </row>
    <row r="50" spans="2:27" ht="25.5" customHeight="1">
      <c r="B50" s="50"/>
      <c r="C50" s="50"/>
      <c r="D50" s="51"/>
      <c r="M50" s="297"/>
      <c r="N50" s="298"/>
      <c r="P50" s="299"/>
      <c r="AA50" s="41"/>
    </row>
    <row r="51" spans="2:27" ht="25.5" customHeight="1">
      <c r="B51" s="50"/>
      <c r="C51" s="50"/>
      <c r="D51" s="51"/>
      <c r="M51" s="297"/>
      <c r="N51" s="298"/>
      <c r="P51" s="299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297"/>
      <c r="N52" s="298"/>
      <c r="P52" s="299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297"/>
      <c r="N53" s="298"/>
      <c r="P53" s="299"/>
      <c r="AA53" s="41"/>
    </row>
    <row r="54" spans="2:27" ht="25.5" customHeight="1" thickBot="1">
      <c r="B54" s="226" t="s">
        <v>101</v>
      </c>
      <c r="C54" s="227" t="str">
        <f>IFERROR(INDEX(숨김!$W$3:$AQ$440,MATCH(종합!$C$5&amp;1,숨김!$AQ$3:$AQ$440,0),2),"")</f>
        <v>5-1</v>
      </c>
      <c r="D54" s="227" t="str">
        <f>IFERROR(INDEX(숨김!$W$3:$AQ$440,MATCH(종합!$C$5&amp;2,숨김!$AQ$3:$AQ$440,0),2),"")</f>
        <v>20</v>
      </c>
      <c r="E54" s="227" t="str">
        <f>IFERROR(INDEX(숨김!$W$3:$AQ$440,MATCH(종합!$C$5&amp;3,숨김!$AQ$3:$AQ$440,0),2),"")</f>
        <v>5</v>
      </c>
      <c r="F54" s="227" t="str">
        <f>IFERROR(INDEX(숨김!$W$3:$AQ$440,MATCH(종합!$C$5&amp;4,숨김!$AQ$3:$AQ$440,0),2),"")</f>
        <v>21</v>
      </c>
      <c r="G54" s="227" t="str">
        <f>IFERROR(INDEX(숨김!$W$3:$AQ$440,MATCH(종합!$C$5&amp;5,숨김!$AQ$3:$AQ$440,0),2),"")</f>
        <v>27</v>
      </c>
      <c r="H54" s="227" t="str">
        <f>IFERROR(INDEX(숨김!$W$3:$AQ$440,MATCH(종합!$C$5&amp;6,숨김!$AQ$3:$AQ$440,0),2),"")</f>
        <v>38</v>
      </c>
      <c r="I54" s="227" t="str">
        <f>IFERROR(INDEX(숨김!$W$3:$AQ$440,MATCH(종합!$C$5&amp;7,숨김!$AQ$3:$AQ$440,0),2),"")</f>
        <v/>
      </c>
      <c r="J54" s="227" t="str">
        <f>IFERROR(INDEX(숨김!$W$3:$AQ$440,MATCH(종합!$C$5&amp;8,숨김!$AQ$3:$AQ$440,0),2),"")</f>
        <v/>
      </c>
      <c r="K54" s="228" t="str">
        <f>IFERROR(INDEX(숨김!$W$3:$AQ$440,MATCH(종합!$C$5&amp;9,숨김!$AQ$3:$AQ$440,0),2),"")</f>
        <v/>
      </c>
      <c r="M54" s="300">
        <v>1</v>
      </c>
      <c r="N54" s="301">
        <v>2</v>
      </c>
      <c r="O54" s="301">
        <v>3</v>
      </c>
      <c r="P54" s="300">
        <v>4</v>
      </c>
      <c r="Q54" s="301">
        <v>5</v>
      </c>
      <c r="R54" s="301">
        <v>6</v>
      </c>
      <c r="S54" s="300">
        <v>7</v>
      </c>
      <c r="T54" s="301">
        <v>8</v>
      </c>
      <c r="U54" s="302"/>
      <c r="AA54" s="41"/>
    </row>
    <row r="55" spans="2:27" ht="25.5" customHeight="1" thickTop="1">
      <c r="B55" s="231" t="s">
        <v>123</v>
      </c>
      <c r="C55" s="232" t="str">
        <f>IFERROR(INDEX(숨김!$W$3:$AO$1740,MATCH(종합!$C$5&amp;종합!C$54,숨김!$AN$3:$AN$1740,0),15),"")</f>
        <v>A</v>
      </c>
      <c r="D55" s="233" t="str">
        <f>IFERROR(INDEX(숨김!$W$3:$AO$1740,MATCH(종합!$C$5&amp;종합!D$54,숨김!$AN$3:$AN$1740,0),15),"")</f>
        <v>A</v>
      </c>
      <c r="E55" s="233" t="str">
        <f>IFERROR(INDEX(숨김!$W$3:$AO$1740,MATCH(종합!$C$5&amp;종합!E$54,숨김!$AN$3:$AN$1740,0),15),"")</f>
        <v>B</v>
      </c>
      <c r="F55" s="233" t="str">
        <f>IFERROR(INDEX(숨김!$W$3:$AO$1740,MATCH(종합!$C$5&amp;종합!F$54,숨김!$AN$3:$AN$1740,0),15),"")</f>
        <v>B</v>
      </c>
      <c r="G55" s="233" t="str">
        <f>IFERROR(INDEX(숨김!$W$3:$AO$1740,MATCH(종합!$C$5&amp;종합!G$54,숨김!$AN$3:$AN$1740,0),15),"")</f>
        <v>B</v>
      </c>
      <c r="H55" s="233" t="str">
        <f>IFERROR(INDEX(숨김!$W$3:$AO$1740,MATCH(종합!$C$5&amp;종합!H$54,숨김!$AN$3:$AN$1740,0),15),"")</f>
        <v>B</v>
      </c>
      <c r="I55" s="233" t="str">
        <f>IFERROR(INDEX(숨김!$W$3:$AO$1740,MATCH(종합!$C$5&amp;종합!I$54,숨김!$AN$3:$AN$1740,0),15),"")</f>
        <v/>
      </c>
      <c r="J55" s="233" t="str">
        <f>IFERROR(INDEX(숨김!$W$3:$AO$1740,MATCH(종합!$C$5&amp;종합!J$54,숨김!$AN$3:$AN$1740,0),15),"")</f>
        <v/>
      </c>
      <c r="K55" s="233" t="str">
        <f>IFERROR(INDEX(숨김!$W$3:$AO$1740,MATCH(종합!$C$5&amp;종합!K$54,숨김!$AN$3:$AN$1740,0),15),"")</f>
        <v/>
      </c>
      <c r="M55" s="300" t="str">
        <f>C54</f>
        <v>5-1</v>
      </c>
      <c r="N55" s="300" t="str">
        <f t="shared" ref="N55:U55" si="3">D54</f>
        <v>20</v>
      </c>
      <c r="O55" s="300" t="str">
        <f t="shared" si="3"/>
        <v>5</v>
      </c>
      <c r="P55" s="300" t="str">
        <f t="shared" si="3"/>
        <v>21</v>
      </c>
      <c r="Q55" s="300" t="str">
        <f t="shared" ref="Q55" si="4">G54</f>
        <v>27</v>
      </c>
      <c r="R55" s="300" t="str">
        <f t="shared" ref="R55" si="5">H54</f>
        <v>38</v>
      </c>
      <c r="S55" s="300" t="str">
        <f t="shared" ref="S55" si="6">I54</f>
        <v/>
      </c>
      <c r="T55" s="300" t="str">
        <f t="shared" ref="T55" si="7">J54</f>
        <v/>
      </c>
      <c r="U55" s="297" t="str">
        <f t="shared" si="3"/>
        <v/>
      </c>
      <c r="AA55" s="41"/>
    </row>
    <row r="56" spans="2:27" ht="25.5" customHeight="1">
      <c r="B56" s="229" t="s">
        <v>104</v>
      </c>
      <c r="C56" s="21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29%(4명)</v>
      </c>
      <c r="D56" s="21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18%(6명)</v>
      </c>
      <c r="E56" s="21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23%(7명)</v>
      </c>
      <c r="F56" s="21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17%(5명)</v>
      </c>
      <c r="G56" s="21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13%(4명)</v>
      </c>
      <c r="H56" s="21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25%(8명)</v>
      </c>
      <c r="I56" s="21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7"/>
      <c r="N56" s="298"/>
      <c r="P56" s="299"/>
      <c r="AA56" s="41"/>
    </row>
    <row r="57" spans="2:27" ht="25.5" customHeight="1">
      <c r="B57" s="184" t="s">
        <v>105</v>
      </c>
      <c r="C57" s="186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36%(5명)</v>
      </c>
      <c r="D57" s="186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30%(10명)</v>
      </c>
      <c r="E57" s="186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10%(3명)</v>
      </c>
      <c r="F57" s="186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34%(10명)</v>
      </c>
      <c r="G57" s="186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6%(2명)</v>
      </c>
      <c r="H57" s="186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13%(4명)</v>
      </c>
      <c r="I57" s="186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6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7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3">
        <f>SUMIFS(숨김!$AC:$AC,숨김!$W:$W,종합!$C$5,숨김!$X:$X,종합!C$54)/SUMIFS(숨김!$AA:$AA,숨김!$W:$W,종합!$C$5,숨김!$X:$X,종합!C$54)</f>
        <v>0.2857142857142857</v>
      </c>
      <c r="N57" s="303">
        <f>SUMIFS(숨김!$AC:$AC,숨김!$W:$W,종합!$C$5,숨김!$X:$X,종합!D$54)/SUMIFS(숨김!$AA:$AA,숨김!$W:$W,종합!$C$5,숨김!$X:$X,종합!D$54)</f>
        <v>0.18181818181818182</v>
      </c>
      <c r="O57" s="303">
        <f>SUMIFS(숨김!$AC:$AC,숨김!$W:$W,종합!$C$5,숨김!$X:$X,종합!E$54)/SUMIFS(숨김!$AA:$AA,숨김!$W:$W,종합!$C$5,숨김!$X:$X,종합!E$54)</f>
        <v>0.22580645161290322</v>
      </c>
      <c r="P57" s="303">
        <f>SUMIFS(숨김!$AC:$AC,숨김!$W:$W,종합!$C$5,숨김!$X:$X,종합!F$54)/SUMIFS(숨김!$AA:$AA,숨김!$W:$W,종합!$C$5,숨김!$X:$X,종합!F$54)</f>
        <v>0.17241379310344829</v>
      </c>
      <c r="Q57" s="303">
        <f>SUMIFS(숨김!$AC:$AC,숨김!$W:$W,종합!$C$5,숨김!$X:$X,종합!G$54)/SUMIFS(숨김!$AA:$AA,숨김!$W:$W,종합!$C$5,숨김!$X:$X,종합!G$54)</f>
        <v>0.125</v>
      </c>
      <c r="R57" s="303">
        <f>SUMIFS(숨김!$AC:$AC,숨김!$W:$W,종합!$C$5,숨김!$X:$X,종합!H$54)/SUMIFS(숨김!$AA:$AA,숨김!$W:$W,종합!$C$5,숨김!$X:$X,종합!H$54)</f>
        <v>0.25</v>
      </c>
      <c r="S57" s="303" t="e">
        <f>SUMIFS(숨김!$AC:$AC,숨김!$W:$W,종합!$C$5,숨김!$X:$X,종합!I$54)/SUMIFS(숨김!$AA:$AA,숨김!$W:$W,종합!$C$5,숨김!$X:$X,종합!I$54)</f>
        <v>#DIV/0!</v>
      </c>
      <c r="T57" s="303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83" t="s">
        <v>106</v>
      </c>
      <c r="C58" s="186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29%(4명)</v>
      </c>
      <c r="D58" s="186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33%(11명)</v>
      </c>
      <c r="E58" s="186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32%(10명)</v>
      </c>
      <c r="F58" s="186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10%(3명)</v>
      </c>
      <c r="G58" s="186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25%(8명)</v>
      </c>
      <c r="H58" s="186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16%(5명)</v>
      </c>
      <c r="I58" s="186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6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7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3">
        <f>SUMIFS(숨김!$AD:$AD,숨김!$W:$W,종합!$C$5,숨김!$X:$X,종합!C$54)/SUMIFS(숨김!$AA:$AA,숨김!$W:$W,종합!$C$5,숨김!$X:$X,종합!C$54)</f>
        <v>0.35714285714285715</v>
      </c>
      <c r="N58" s="303">
        <f>SUMIFS(숨김!$AD:$AD,숨김!$W:$W,종합!$C$5,숨김!$X:$X,종합!D$54)/SUMIFS(숨김!$AA:$AA,숨김!$W:$W,종합!$C$5,숨김!$X:$X,종합!D$54)</f>
        <v>0.30303030303030304</v>
      </c>
      <c r="O58" s="303">
        <f>SUMIFS(숨김!$AD:$AD,숨김!$W:$W,종합!$C$5,숨김!$X:$X,종합!E$54)/SUMIFS(숨김!$AA:$AA,숨김!$W:$W,종합!$C$5,숨김!$X:$X,종합!E$54)</f>
        <v>9.6774193548387094E-2</v>
      </c>
      <c r="P58" s="303">
        <f>SUMIFS(숨김!$AD:$AD,숨김!$W:$W,종합!$C$5,숨김!$X:$X,종합!F$54)/SUMIFS(숨김!$AA:$AA,숨김!$W:$W,종합!$C$5,숨김!$X:$X,종합!F$54)</f>
        <v>0.34482758620689657</v>
      </c>
      <c r="Q58" s="303">
        <f>SUMIFS(숨김!$AD:$AD,숨김!$W:$W,종합!$C$5,숨김!$X:$X,종합!G$54)/SUMIFS(숨김!$AA:$AA,숨김!$W:$W,종합!$C$5,숨김!$X:$X,종합!G$54)</f>
        <v>6.25E-2</v>
      </c>
      <c r="R58" s="303">
        <f>SUMIFS(숨김!$AD:$AD,숨김!$W:$W,종합!$C$5,숨김!$X:$X,종합!H$54)/SUMIFS(숨김!$AA:$AA,숨김!$W:$W,종합!$C$5,숨김!$X:$X,종합!H$54)</f>
        <v>0.125</v>
      </c>
      <c r="S58" s="303" t="e">
        <f>SUMIFS(숨김!$AD:$AD,숨김!$W:$W,종합!$C$5,숨김!$X:$X,종합!I$54)/SUMIFS(숨김!$AA:$AA,숨김!$W:$W,종합!$C$5,숨김!$X:$X,종합!I$54)</f>
        <v>#DIV/0!</v>
      </c>
      <c r="T58" s="303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83" t="s">
        <v>110</v>
      </c>
      <c r="C59" s="186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7%(1명)</v>
      </c>
      <c r="D59" s="186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15%(5명)</v>
      </c>
      <c r="E59" s="186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23%(7명)</v>
      </c>
      <c r="F59" s="186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24%(7명)</v>
      </c>
      <c r="G59" s="186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47%(15명)</v>
      </c>
      <c r="H59" s="186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16%(5명)</v>
      </c>
      <c r="I59" s="186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6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7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3">
        <f>SUMIFS(숨김!$AE:$AE,숨김!$W:$W,종합!$C$5,숨김!$X:$X,종합!C$54)/SUMIFS(숨김!$AA:$AA,숨김!$W:$W,종합!$C$5,숨김!$X:$X,종합!C$54)</f>
        <v>0.2857142857142857</v>
      </c>
      <c r="N59" s="303">
        <f>SUMIFS(숨김!$AE:$AE,숨김!$W:$W,종합!$C$5,숨김!$X:$X,종합!D$54)/SUMIFS(숨김!$AA:$AA,숨김!$W:$W,종합!$C$5,숨김!$X:$X,종합!D$54)</f>
        <v>0.33333333333333331</v>
      </c>
      <c r="O59" s="303">
        <f>SUMIFS(숨김!$AE:$AE,숨김!$W:$W,종합!$C$5,숨김!$X:$X,종합!E$54)/SUMIFS(숨김!$AA:$AA,숨김!$W:$W,종합!$C$5,숨김!$X:$X,종합!E$54)</f>
        <v>0.32258064516129031</v>
      </c>
      <c r="P59" s="303">
        <f>SUMIFS(숨김!$AE:$AE,숨김!$W:$W,종합!$C$5,숨김!$X:$X,종합!F$54)/SUMIFS(숨김!$AA:$AA,숨김!$W:$W,종합!$C$5,숨김!$X:$X,종합!F$54)</f>
        <v>0.10344827586206896</v>
      </c>
      <c r="Q59" s="303">
        <f>SUMIFS(숨김!$AE:$AE,숨김!$W:$W,종합!$C$5,숨김!$X:$X,종합!G$54)/SUMIFS(숨김!$AA:$AA,숨김!$W:$W,종합!$C$5,숨김!$X:$X,종합!G$54)</f>
        <v>0.25</v>
      </c>
      <c r="R59" s="303">
        <f>SUMIFS(숨김!$AE:$AE,숨김!$W:$W,종합!$C$5,숨김!$X:$X,종합!H$54)/SUMIFS(숨김!$AA:$AA,숨김!$W:$W,종합!$C$5,숨김!$X:$X,종합!H$54)</f>
        <v>0.15625</v>
      </c>
      <c r="S59" s="303" t="e">
        <f>SUMIFS(숨김!$AE:$AE,숨김!$W:$W,종합!$C$5,숨김!$X:$X,종합!I$54)/SUMIFS(숨김!$AA:$AA,숨김!$W:$W,종합!$C$5,숨김!$X:$X,종합!I$54)</f>
        <v>#DIV/0!</v>
      </c>
      <c r="T59" s="303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8" t="s">
        <v>107</v>
      </c>
      <c r="C60" s="186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6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3%(1명)</v>
      </c>
      <c r="E60" s="186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13%(4명)</v>
      </c>
      <c r="F60" s="186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10%(3명)</v>
      </c>
      <c r="G60" s="186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9%(3명)</v>
      </c>
      <c r="H60" s="186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28%(9명)</v>
      </c>
      <c r="I60" s="186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6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7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3">
        <f>SUMIFS(숨김!$AF:$AF,숨김!$W:$W,종합!$C$5,숨김!$X:$X,종합!C$54)/SUMIFS(숨김!$AA:$AA,숨김!$W:$W,종합!$C$5,숨김!$X:$X,종합!C$54)</f>
        <v>7.1428571428571425E-2</v>
      </c>
      <c r="N60" s="303">
        <f>SUMIFS(숨김!$AF:$AF,숨김!$W:$W,종합!$C$5,숨김!$X:$X,종합!D$54)/SUMIFS(숨김!$AA:$AA,숨김!$W:$W,종합!$C$5,숨김!$X:$X,종합!D$54)</f>
        <v>0.15151515151515152</v>
      </c>
      <c r="O60" s="303">
        <f>SUMIFS(숨김!$AF:$AF,숨김!$W:$W,종합!$C$5,숨김!$X:$X,종합!E$54)/SUMIFS(숨김!$AA:$AA,숨김!$W:$W,종합!$C$5,숨김!$X:$X,종합!E$54)</f>
        <v>0.22580645161290322</v>
      </c>
      <c r="P60" s="303">
        <f>SUMIFS(숨김!$AF:$AF,숨김!$W:$W,종합!$C$5,숨김!$X:$X,종합!F$54)/SUMIFS(숨김!$AA:$AA,숨김!$W:$W,종합!$C$5,숨김!$X:$X,종합!F$54)</f>
        <v>0.2413793103448276</v>
      </c>
      <c r="Q60" s="303">
        <f>SUMIFS(숨김!$AF:$AF,숨김!$W:$W,종합!$C$5,숨김!$X:$X,종합!G$54)/SUMIFS(숨김!$AA:$AA,숨김!$W:$W,종합!$C$5,숨김!$X:$X,종합!G$54)</f>
        <v>0.46875</v>
      </c>
      <c r="R60" s="303">
        <f>SUMIFS(숨김!$AF:$AF,숨김!$W:$W,종합!$C$5,숨김!$X:$X,종합!H$54)/SUMIFS(숨김!$AA:$AA,숨김!$W:$W,종합!$C$5,숨김!$X:$X,종합!H$54)</f>
        <v>0.15625</v>
      </c>
      <c r="S60" s="303" t="e">
        <f>SUMIFS(숨김!$AF:$AF,숨김!$W:$W,종합!$C$5,숨김!$X:$X,종합!I$54)/SUMIFS(숨김!$AA:$AA,숨김!$W:$W,종합!$C$5,숨김!$X:$X,종합!I$54)</f>
        <v>#DIV/0!</v>
      </c>
      <c r="T60" s="303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9" t="s">
        <v>108</v>
      </c>
      <c r="C61" s="190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0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90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0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3%(1명)</v>
      </c>
      <c r="G61" s="190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0%(0명)</v>
      </c>
      <c r="H61" s="190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3%(1명)</v>
      </c>
      <c r="I61" s="190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90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91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3">
        <f>SUMIFS(숨김!$AG:$AG,숨김!$W:$W,종합!$C$5,숨김!$X:$X,종합!C$54)/SUMIFS(숨김!$AA:$AA,숨김!$W:$W,종합!$C$5,숨김!$X:$X,종합!C$54)</f>
        <v>0</v>
      </c>
      <c r="N61" s="303">
        <f>SUMIFS(숨김!$AG:$AG,숨김!$W:$W,종합!$C$5,숨김!$X:$X,종합!D$54)/SUMIFS(숨김!$AA:$AA,숨김!$W:$W,종합!$C$5,숨김!$X:$X,종합!D$54)</f>
        <v>3.0303030303030304E-2</v>
      </c>
      <c r="O61" s="303">
        <f>SUMIFS(숨김!$AG:$AG,숨김!$W:$W,종합!$C$5,숨김!$X:$X,종합!E$54)/SUMIFS(숨김!$AA:$AA,숨김!$W:$W,종합!$C$5,숨김!$X:$X,종합!E$54)</f>
        <v>0.12903225806451613</v>
      </c>
      <c r="P61" s="303">
        <f>SUMIFS(숨김!$AG:$AG,숨김!$W:$W,종합!$C$5,숨김!$X:$X,종합!F$54)/SUMIFS(숨김!$AA:$AA,숨김!$W:$W,종합!$C$5,숨김!$X:$X,종합!F$54)</f>
        <v>0.10344827586206896</v>
      </c>
      <c r="Q61" s="303">
        <f>SUMIFS(숨김!$AG:$AG,숨김!$W:$W,종합!$C$5,숨김!$X:$X,종합!G$54)/SUMIFS(숨김!$AA:$AA,숨김!$W:$W,종합!$C$5,숨김!$X:$X,종합!G$54)</f>
        <v>9.375E-2</v>
      </c>
      <c r="R61" s="303">
        <f>SUMIFS(숨김!$AG:$AG,숨김!$W:$W,종합!$C$5,숨김!$X:$X,종합!H$54)/SUMIFS(숨김!$AA:$AA,숨김!$W:$W,종합!$C$5,숨김!$X:$X,종합!H$54)</f>
        <v>0.28125</v>
      </c>
      <c r="S61" s="303" t="e">
        <f>SUMIFS(숨김!$AG:$AG,숨김!$W:$W,종합!$C$5,숨김!$X:$X,종합!I$54)/SUMIFS(숨김!$AA:$AA,숨김!$W:$W,종합!$C$5,숨김!$X:$X,종합!I$54)</f>
        <v>#DIV/0!</v>
      </c>
      <c r="T61" s="303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303">
        <f>SUMIFS(숨김!$AH:$AH,숨김!$W:$W,종합!$C$5,숨김!$X:$X,종합!C$54)/SUMIFS(숨김!$AA:$AA,숨김!$W:$W,종합!$C$5,숨김!$X:$X,종합!C$54)</f>
        <v>0</v>
      </c>
      <c r="N62" s="303">
        <f>SUMIFS(숨김!$AH:$AH,숨김!$W:$W,종합!$C$5,숨김!$X:$X,종합!D$54)/SUMIFS(숨김!$AA:$AA,숨김!$W:$W,종합!$C$5,숨김!$X:$X,종합!D$54)</f>
        <v>0</v>
      </c>
      <c r="O62" s="303">
        <f>SUMIFS(숨김!$AH:$AH,숨김!$W:$W,종합!$C$5,숨김!$X:$X,종합!E$54)/SUMIFS(숨김!$AA:$AA,숨김!$W:$W,종합!$C$5,숨김!$X:$X,종합!E$54)</f>
        <v>0</v>
      </c>
      <c r="P62" s="303">
        <f>SUMIFS(숨김!$AH:$AH,숨김!$W:$W,종합!$C$5,숨김!$X:$X,종합!F$54)/SUMIFS(숨김!$AA:$AA,숨김!$W:$W,종합!$C$5,숨김!$X:$X,종합!F$54)</f>
        <v>3.4482758620689655E-2</v>
      </c>
      <c r="Q62" s="303">
        <f>SUMIFS(숨김!$AH:$AH,숨김!$W:$W,종합!$C$5,숨김!$X:$X,종합!G$54)/SUMIFS(숨김!$AA:$AA,숨김!$W:$W,종합!$C$5,숨김!$X:$X,종합!G$54)</f>
        <v>0</v>
      </c>
      <c r="R62" s="303">
        <f>SUMIFS(숨김!$AH:$AH,숨김!$W:$W,종합!$C$5,숨김!$X:$X,종합!H$54)/SUMIFS(숨김!$AA:$AA,숨김!$W:$W,종합!$C$5,숨김!$X:$X,종합!H$54)</f>
        <v>3.125E-2</v>
      </c>
      <c r="S62" s="303" t="e">
        <f>SUMIFS(숨김!$AH:$AH,숨김!$W:$W,종합!$C$5,숨김!$X:$X,종합!I$54)/SUMIFS(숨김!$AA:$AA,숨김!$W:$W,종합!$C$5,숨김!$X:$X,종합!I$54)</f>
        <v>#DIV/0!</v>
      </c>
      <c r="T62" s="303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7" t="s">
        <v>631</v>
      </c>
      <c r="C63" s="57"/>
      <c r="D63" s="56"/>
      <c r="E63" s="56"/>
      <c r="F63" s="56"/>
      <c r="G63" s="56"/>
      <c r="H63" s="56"/>
      <c r="I63" s="56"/>
      <c r="J63" s="56"/>
      <c r="K63" s="56"/>
      <c r="M63" s="297"/>
      <c r="N63" s="298"/>
      <c r="P63" s="299"/>
      <c r="AA63" s="41"/>
    </row>
    <row r="64" spans="2:27" ht="30.75" customHeight="1">
      <c r="B64" s="61" t="s">
        <v>78</v>
      </c>
      <c r="C64" s="61" t="s">
        <v>113</v>
      </c>
      <c r="D64" s="61" t="s">
        <v>114</v>
      </c>
      <c r="E64" s="61" t="s">
        <v>115</v>
      </c>
      <c r="F64" s="61" t="s">
        <v>116</v>
      </c>
      <c r="G64" s="61" t="s">
        <v>117</v>
      </c>
      <c r="H64" s="61" t="s">
        <v>7</v>
      </c>
      <c r="I64" s="61" t="s">
        <v>8</v>
      </c>
      <c r="J64" s="61" t="s">
        <v>118</v>
      </c>
      <c r="K64" s="61" t="s">
        <v>122</v>
      </c>
      <c r="M64" s="297"/>
      <c r="N64" s="298"/>
      <c r="P64" s="299"/>
      <c r="AA64" s="41"/>
    </row>
    <row r="65" spans="2:27" ht="27" customHeight="1">
      <c r="B65" s="92" t="str">
        <f>M55</f>
        <v>5-1</v>
      </c>
      <c r="C65" s="71">
        <v>1</v>
      </c>
      <c r="D65" s="93">
        <f>SUMIFS(숨김!AV:AV,숨김!$AU:$AU,종합!$C65,숨김!$AT:$AT,종합!$B65,숨김!$AS:$AS,종합!$C$5)</f>
        <v>0</v>
      </c>
      <c r="E65" s="93">
        <f>SUMIFS(숨김!AW:AW,숨김!$AU:$AU,종합!$C65,숨김!$AT:$AT,종합!$B65,숨김!$AS:$AS,종합!$C$5)</f>
        <v>0</v>
      </c>
      <c r="F65" s="93">
        <f>SUMIFS(숨김!AX:AX,숨김!$AU:$AU,종합!$C65,숨김!$AT:$AT,종합!$B65,숨김!$AS:$AS,종합!$C$5)</f>
        <v>0</v>
      </c>
      <c r="G65" s="94">
        <f>SUMIFS(숨김!AY:AY,숨김!$AU:$AU,종합!$C65,숨김!$AT:$AT,종합!$B65,숨김!$AS:$AS,종합!$C$5)</f>
        <v>0</v>
      </c>
      <c r="H65" s="95">
        <f>SUMIFS(숨김!AZ:AZ,숨김!$AU:$AU,종합!$C65,숨김!$AT:$AT,종합!$B65,숨김!$AS:$AS,종합!$C$5)</f>
        <v>0</v>
      </c>
      <c r="I65" s="95">
        <f>SUMIFS(숨김!BA:BA,숨김!$AU:$AU,종합!$C65,숨김!$AT:$AT,종합!$B65,숨김!$AS:$AS,종합!$C$5)</f>
        <v>0</v>
      </c>
      <c r="J65" s="96">
        <f>SUMIFS(숨김!BB:BB,숨김!$AU:$AU,종합!$C65,숨김!$AT:$AT,종합!$B65,숨김!$AS:$AS,종합!$C$5)</f>
        <v>0</v>
      </c>
      <c r="K65" s="79"/>
      <c r="M65" s="297"/>
      <c r="N65" s="298"/>
      <c r="P65" s="299"/>
      <c r="AA65" s="41"/>
    </row>
    <row r="66" spans="2:27" ht="20.25" customHeight="1">
      <c r="B66" s="92" t="str">
        <f>$B$65</f>
        <v>5-1</v>
      </c>
      <c r="C66" s="71">
        <v>2</v>
      </c>
      <c r="D66" s="93">
        <f>SUMIFS(숨김!AV:AV,숨김!$AU:$AU,종합!$C66,숨김!$AT:$AT,종합!$B66,숨김!$AS:$AS,종합!$C$5)</f>
        <v>8.1943575229824678E-2</v>
      </c>
      <c r="E66" s="93">
        <f>SUMIFS(숨김!AW:AW,숨김!$AU:$AU,종합!$C66,숨김!$AT:$AT,종합!$B66,숨김!$AS:$AS,종합!$C$5)</f>
        <v>0.39123807501316227</v>
      </c>
      <c r="F66" s="93">
        <f>SUMIFS(숨김!AX:AX,숨김!$AU:$AU,종합!$C66,숨김!$AT:$AT,종합!$B66,숨김!$AS:$AS,종합!$C$5)</f>
        <v>0.13779655266788404</v>
      </c>
      <c r="G66" s="94">
        <f>SUMIFS(숨김!AY:AY,숨김!$AU:$AU,종합!$C66,숨김!$AT:$AT,종합!$B66,숨김!$AS:$AS,종합!$C$5)</f>
        <v>12.574</v>
      </c>
      <c r="H66" s="95">
        <f>SUMIFS(숨김!AZ:AZ,숨김!$AU:$AU,종합!$C66,숨김!$AT:$AT,종합!$B66,숨김!$AS:$AS,종합!$C$5)</f>
        <v>0.18602302081388328</v>
      </c>
      <c r="I66" s="95">
        <f>SUMIFS(숨김!BA:BA,숨김!$AU:$AU,종합!$C66,숨김!$AT:$AT,종합!$B66,숨김!$AS:$AS,종합!$C$5)</f>
        <v>18.937143518853318</v>
      </c>
      <c r="J66" s="96">
        <f>SUMIFS(숨김!BB:BB,숨김!$AU:$AU,종합!$C66,숨김!$AT:$AT,종합!$B66,숨김!$AS:$AS,종합!$C$5)</f>
        <v>1.6244355421507439</v>
      </c>
      <c r="K66" s="79"/>
      <c r="M66" s="297"/>
      <c r="N66" s="298"/>
      <c r="P66" s="299"/>
      <c r="AA66" s="41"/>
    </row>
    <row r="67" spans="2:27" ht="20.25" customHeight="1">
      <c r="B67" s="92" t="str">
        <f>$B$65</f>
        <v>5-1</v>
      </c>
      <c r="C67" s="71">
        <v>3</v>
      </c>
      <c r="D67" s="93">
        <f>SUMIFS(숨김!AV:AV,숨김!$AU:$AU,종합!$C67,숨김!$AT:$AT,종합!$B67,숨김!$AS:$AS,종합!$C$5)</f>
        <v>4.0820241590014669E-2</v>
      </c>
      <c r="E67" s="93">
        <f>SUMIFS(숨김!AW:AW,숨김!$AU:$AU,종합!$C67,숨김!$AT:$AT,종합!$B67,숨김!$AS:$AS,종합!$C$5)</f>
        <v>0.36584735527844015</v>
      </c>
      <c r="F67" s="93">
        <f>SUMIFS(숨김!AX:AX,숨김!$AU:$AU,종합!$C67,숨김!$AT:$AT,종합!$B67,숨김!$AS:$AS,종합!$C$5)</f>
        <v>0.14242001327837969</v>
      </c>
      <c r="G67" s="94">
        <f>SUMIFS(숨김!AY:AY,숨김!$AU:$AU,종합!$C67,숨김!$AT:$AT,종합!$B67,숨김!$AS:$AS,종합!$C$5)</f>
        <v>10.86</v>
      </c>
      <c r="H67" s="95">
        <f>SUMIFS(숨김!AZ:AZ,숨김!$AU:$AU,종합!$C67,숨김!$AT:$AT,종합!$B67,숨김!$AS:$AS,종합!$C$5)</f>
        <v>0.18510246374101336</v>
      </c>
      <c r="I67" s="95">
        <f>SUMIFS(숨김!BA:BA,숨김!$AU:$AU,종합!$C67,숨김!$AT:$AT,종합!$B67,숨김!$AS:$AS,종합!$C$5)</f>
        <v>15.417946391604406</v>
      </c>
      <c r="J67" s="96">
        <f>SUMIFS(숨김!BB:BB,숨김!$AU:$AU,종합!$C67,숨김!$AT:$AT,종합!$B67,숨김!$AS:$AS,종합!$C$5)</f>
        <v>1.8070824287200118</v>
      </c>
      <c r="K67" s="79"/>
      <c r="M67" s="297"/>
      <c r="N67" s="298"/>
      <c r="P67" s="299"/>
      <c r="AA67" s="41"/>
    </row>
    <row r="68" spans="2:27" ht="20.25" customHeight="1">
      <c r="B68" s="92" t="str">
        <f>$B$65</f>
        <v>5-1</v>
      </c>
      <c r="C68" s="71">
        <v>4</v>
      </c>
      <c r="D68" s="93">
        <f>SUMIFS(숨김!AV:AV,숨김!$AU:$AU,종합!$C68,숨김!$AT:$AT,종합!$B68,숨김!$AS:$AS,종합!$C$5)</f>
        <v>3.7554593034027445E-2</v>
      </c>
      <c r="E68" s="93">
        <f>SUMIFS(숨김!AW:AW,숨김!$AU:$AU,종합!$C68,숨김!$AT:$AT,종합!$B68,숨김!$AS:$AS,종합!$C$5)</f>
        <v>0.36384994333306819</v>
      </c>
      <c r="F68" s="93">
        <f>SUMIFS(숨김!AX:AX,숨김!$AU:$AU,종합!$C68,숨김!$AT:$AT,종합!$B68,숨김!$AS:$AS,종합!$C$5)</f>
        <v>0.14245126715461881</v>
      </c>
      <c r="G68" s="94">
        <f>SUMIFS(숨김!AY:AY,숨김!$AU:$AU,종합!$C68,숨김!$AT:$AT,종합!$B68,숨김!$AS:$AS,종합!$C$5)</f>
        <v>11.234833333333333</v>
      </c>
      <c r="H68" s="95">
        <f>SUMIFS(숨김!AZ:AZ,숨김!$AU:$AU,종합!$C68,숨김!$AT:$AT,종합!$B68,숨김!$AS:$AS,종합!$C$5)</f>
        <v>0.13900396873011203</v>
      </c>
      <c r="I68" s="95">
        <f>SUMIFS(숨김!BA:BA,숨김!$AU:$AU,종합!$C68,숨김!$AT:$AT,종합!$B68,숨김!$AS:$AS,종합!$C$5)</f>
        <v>18.259561332387516</v>
      </c>
      <c r="J68" s="96">
        <f>SUMIFS(숨김!BB:BB,숨김!$AU:$AU,종합!$C68,숨김!$AT:$AT,종합!$B68,숨김!$AS:$AS,종합!$C$5)</f>
        <v>1.7809856139529483</v>
      </c>
      <c r="K68" s="79" t="str">
        <f>INDEX(숨김!$W$3:$AQ$440,MATCH(종합!$C$5&amp;종합!$B68,숨김!$AN$3:$AN$440,0),15)</f>
        <v>A</v>
      </c>
      <c r="M68" s="297"/>
      <c r="N68" s="298"/>
      <c r="P68" s="299"/>
      <c r="AA68" s="41"/>
    </row>
    <row r="69" spans="2:27" ht="20.25" customHeight="1">
      <c r="B69" s="92" t="str">
        <f>D54</f>
        <v>20</v>
      </c>
      <c r="C69" s="71">
        <v>1</v>
      </c>
      <c r="D69" s="93">
        <f>SUMIFS(숨김!AV:AV,숨김!$AU:$AU,종합!$C69,숨김!$AT:$AT,종합!$B69,숨김!$AS:$AS,종합!$C$5)</f>
        <v>4.1315818925579166E-2</v>
      </c>
      <c r="E69" s="93">
        <f>SUMIFS(숨김!AW:AW,숨김!$AU:$AU,종합!$C69,숨김!$AT:$AT,종합!$B69,숨김!$AS:$AS,종합!$C$5)</f>
        <v>0.46989050396037457</v>
      </c>
      <c r="F69" s="93">
        <f>SUMIFS(숨김!AX:AX,숨김!$AU:$AU,종합!$C69,숨김!$AT:$AT,종합!$B69,숨김!$AS:$AS,종합!$C$5)</f>
        <v>0.2080241988682478</v>
      </c>
      <c r="G69" s="94">
        <f>SUMIFS(숨김!AY:AY,숨김!$AU:$AU,종합!$C69,숨김!$AT:$AT,종합!$B69,숨김!$AS:$AS,종합!$C$5)</f>
        <v>16.52390909090909</v>
      </c>
      <c r="H69" s="95">
        <f>SUMIFS(숨김!AZ:AZ,숨김!$AU:$AU,종합!$C69,숨김!$AT:$AT,종합!$B69,숨김!$AS:$AS,종합!$C$5)</f>
        <v>3.8406616105248839</v>
      </c>
      <c r="I69" s="95">
        <f>SUMIFS(숨김!BA:BA,숨김!$AU:$AU,종합!$C69,숨김!$AT:$AT,종합!$B69,숨김!$AS:$AS,종합!$C$5)</f>
        <v>54.767834566084844</v>
      </c>
      <c r="J69" s="96">
        <f>SUMIFS(숨김!BB:BB,숨김!$AU:$AU,종합!$C69,숨김!$AT:$AT,종합!$B69,숨김!$AS:$AS,종합!$C$5)</f>
        <v>1.5516007350947347</v>
      </c>
      <c r="K69" s="79"/>
    </row>
    <row r="70" spans="2:27" ht="20.25" customHeight="1">
      <c r="B70" s="92" t="str">
        <f>$B$69</f>
        <v>20</v>
      </c>
      <c r="C70" s="71">
        <v>2</v>
      </c>
      <c r="D70" s="93">
        <f>SUMIFS(숨김!AV:AV,숨김!$AU:$AU,종합!$C70,숨김!$AT:$AT,종합!$B70,숨김!$AS:$AS,종합!$C$5)</f>
        <v>5.2050083691637085E-2</v>
      </c>
      <c r="E70" s="93">
        <f>SUMIFS(숨김!AW:AW,숨김!$AU:$AU,종합!$C70,숨김!$AT:$AT,종합!$B70,숨김!$AS:$AS,종합!$C$5)</f>
        <v>0.39103634966692807</v>
      </c>
      <c r="F70" s="93">
        <f>SUMIFS(숨김!AX:AX,숨김!$AU:$AU,종합!$C70,숨김!$AT:$AT,종합!$B70,숨김!$AS:$AS,종합!$C$5)</f>
        <v>0.17824986546847801</v>
      </c>
      <c r="G70" s="94">
        <f>SUMIFS(숨김!AY:AY,숨김!$AU:$AU,종합!$C70,숨김!$AT:$AT,종합!$B70,숨김!$AS:$AS,종합!$C$5)</f>
        <v>12.864307692307694</v>
      </c>
      <c r="H70" s="95">
        <f>SUMIFS(숨김!AZ:AZ,숨김!$AU:$AU,종합!$C70,숨김!$AT:$AT,종합!$B70,숨김!$AS:$AS,종합!$C$5)</f>
        <v>0.52723825685570891</v>
      </c>
      <c r="I70" s="95">
        <f>SUMIFS(숨김!BA:BA,숨김!$AU:$AU,종합!$C70,숨김!$AT:$AT,종합!$B70,숨김!$AS:$AS,종합!$C$5)</f>
        <v>27.81542927007601</v>
      </c>
      <c r="J70" s="96">
        <f>SUMIFS(숨김!BB:BB,숨김!$AU:$AU,종합!$C70,숨김!$AT:$AT,종합!$B70,숨김!$AS:$AS,종합!$C$5)</f>
        <v>1.7848703982921839</v>
      </c>
      <c r="K70" s="79"/>
    </row>
    <row r="71" spans="2:27" ht="20.25" customHeight="1">
      <c r="B71" s="92" t="str">
        <f>$B$69</f>
        <v>20</v>
      </c>
      <c r="C71" s="71">
        <v>3</v>
      </c>
      <c r="D71" s="93">
        <f>SUMIFS(숨김!AV:AV,숨김!$AU:$AU,종합!$C71,숨김!$AT:$AT,종합!$B71,숨김!$AS:$AS,종합!$C$5)</f>
        <v>2.662496073763564E-2</v>
      </c>
      <c r="E71" s="93">
        <f>SUMIFS(숨김!AW:AW,숨김!$AU:$AU,종합!$C71,숨김!$AT:$AT,종합!$B71,숨김!$AS:$AS,종합!$C$5)</f>
        <v>0.37891047563196878</v>
      </c>
      <c r="F71" s="93">
        <f>SUMIFS(숨김!AX:AX,숨김!$AU:$AU,종합!$C71,숨김!$AT:$AT,종합!$B71,숨김!$AS:$AS,종합!$C$5)</f>
        <v>0.17775874707951703</v>
      </c>
      <c r="G71" s="94">
        <f>SUMIFS(숨김!AY:AY,숨김!$AU:$AU,종합!$C71,숨김!$AT:$AT,종합!$B71,숨김!$AS:$AS,종합!$C$5)</f>
        <v>11.844230769230769</v>
      </c>
      <c r="H71" s="95">
        <f>SUMIFS(숨김!AZ:AZ,숨김!$AU:$AU,종합!$C71,숨김!$AT:$AT,종합!$B71,숨김!$AS:$AS,종합!$C$5)</f>
        <v>0.31276333621759161</v>
      </c>
      <c r="I71" s="95">
        <f>SUMIFS(숨김!BA:BA,숨김!$AU:$AU,종합!$C71,숨김!$AT:$AT,종합!$B71,숨김!$AS:$AS,종합!$C$5)</f>
        <v>22.101450659791226</v>
      </c>
      <c r="J71" s="96">
        <f>SUMIFS(숨김!BB:BB,숨김!$AU:$AU,종합!$C71,숨김!$AT:$AT,종합!$B71,숨김!$AS:$AS,종합!$C$5)</f>
        <v>1.9131095410180148</v>
      </c>
      <c r="K71" s="79"/>
    </row>
    <row r="72" spans="2:27" ht="20.25" customHeight="1">
      <c r="B72" s="92" t="str">
        <f>$B$69</f>
        <v>20</v>
      </c>
      <c r="C72" s="71">
        <v>4</v>
      </c>
      <c r="D72" s="93">
        <f>SUMIFS(숨김!AV:AV,숨김!$AU:$AU,종합!$C72,숨김!$AT:$AT,종합!$B72,숨김!$AS:$AS,종합!$C$5)</f>
        <v>2.653588216029398E-2</v>
      </c>
      <c r="E72" s="93">
        <f>SUMIFS(숨김!AW:AW,숨김!$AU:$AU,종합!$C72,숨김!$AT:$AT,종합!$B72,숨김!$AS:$AS,종합!$C$5)</f>
        <v>0.3761948980623776</v>
      </c>
      <c r="F72" s="93">
        <f>SUMIFS(숨김!AX:AX,숨김!$AU:$AU,종합!$C72,숨김!$AT:$AT,종합!$B72,숨김!$AS:$AS,종합!$C$5)</f>
        <v>0.18161776046703856</v>
      </c>
      <c r="G72" s="94">
        <f>SUMIFS(숨김!AY:AY,숨김!$AU:$AU,종합!$C72,숨김!$AT:$AT,종합!$B72,숨김!$AS:$AS,종합!$C$5)</f>
        <v>12.078384615384614</v>
      </c>
      <c r="H72" s="95">
        <f>SUMIFS(숨김!AZ:AZ,숨김!$AU:$AU,종합!$C72,숨김!$AT:$AT,종합!$B72,숨김!$AS:$AS,종합!$C$5)</f>
        <v>0.57032298488771616</v>
      </c>
      <c r="I72" s="95">
        <f>SUMIFS(숨김!BA:BA,숨김!$AU:$AU,종합!$C72,숨김!$AT:$AT,종합!$B72,숨김!$AS:$AS,종합!$C$5)</f>
        <v>23.958878933466263</v>
      </c>
      <c r="J72" s="96">
        <f>SUMIFS(숨김!BB:BB,숨김!$AU:$AU,종합!$C72,숨김!$AT:$AT,종합!$B72,숨김!$AS:$AS,종합!$C$5)</f>
        <v>1.9085672368332094</v>
      </c>
      <c r="K72" s="79" t="str">
        <f>INDEX(숨김!$W$3:$AQ$440,MATCH(종합!$C$5&amp;종합!$B72,숨김!$AN$3:$AN$440,0),15)</f>
        <v>A</v>
      </c>
    </row>
    <row r="73" spans="2:27" ht="20.25" customHeight="1">
      <c r="B73" s="92" t="str">
        <f>E54</f>
        <v>5</v>
      </c>
      <c r="C73" s="71">
        <v>1</v>
      </c>
      <c r="D73" s="93">
        <f>SUMIFS(숨김!AV:AV,숨김!$AU:$AU,종합!$C73,숨김!$AT:$AT,종합!$B73,숨김!$AS:$AS,종합!$C$5)</f>
        <v>3.8959013404934739E-2</v>
      </c>
      <c r="E73" s="93">
        <f>SUMIFS(숨김!AW:AW,숨김!$AU:$AU,종합!$C73,숨김!$AT:$AT,종합!$B73,숨김!$AS:$AS,종합!$C$5)</f>
        <v>0.47107544694307224</v>
      </c>
      <c r="F73" s="93">
        <f>SUMIFS(숨김!AX:AX,숨김!$AU:$AU,종합!$C73,숨김!$AT:$AT,종합!$B73,숨김!$AS:$AS,종합!$C$5)</f>
        <v>0.19376222957485656</v>
      </c>
      <c r="G73" s="94">
        <f>SUMIFS(숨김!AY:AY,숨김!$AU:$AU,종합!$C73,숨김!$AT:$AT,종합!$B73,숨김!$AS:$AS,종합!$C$5)</f>
        <v>14.427875</v>
      </c>
      <c r="H73" s="95">
        <f>SUMIFS(숨김!AZ:AZ,숨김!$AU:$AU,종합!$C73,숨김!$AT:$AT,종합!$B73,숨김!$AS:$AS,종합!$C$5)</f>
        <v>1.2062139262412381</v>
      </c>
      <c r="I73" s="95">
        <f>SUMIFS(숨김!BA:BA,숨김!$AU:$AU,종합!$C73,숨김!$AT:$AT,종합!$B73,숨김!$AS:$AS,종합!$C$5)</f>
        <v>30.290877810664799</v>
      </c>
      <c r="J73" s="96">
        <f>SUMIFS(숨김!BB:BB,숨김!$AU:$AU,종합!$C73,숨김!$AT:$AT,종합!$B73,숨김!$AS:$AS,종합!$C$5)</f>
        <v>1.6312270118633541</v>
      </c>
      <c r="K73" s="79"/>
    </row>
    <row r="74" spans="2:27" ht="20.25" customHeight="1">
      <c r="B74" s="92" t="str">
        <f>$B$73</f>
        <v>5</v>
      </c>
      <c r="C74" s="71">
        <v>2</v>
      </c>
      <c r="D74" s="93">
        <f>SUMIFS(숨김!AV:AV,숨김!$AU:$AU,종합!$C74,숨김!$AT:$AT,종합!$B74,숨김!$AS:$AS,종합!$C$5)</f>
        <v>6.5762780954912489E-2</v>
      </c>
      <c r="E74" s="93">
        <f>SUMIFS(숨김!AW:AW,숨김!$AU:$AU,종합!$C74,숨김!$AT:$AT,종합!$B74,숨김!$AS:$AS,종합!$C$5)</f>
        <v>0.36243808555074536</v>
      </c>
      <c r="F74" s="93">
        <f>SUMIFS(숨김!AX:AX,숨김!$AU:$AU,종합!$C74,숨김!$AT:$AT,종합!$B74,숨김!$AS:$AS,종합!$C$5)</f>
        <v>0.14744353811089031</v>
      </c>
      <c r="G74" s="94">
        <f>SUMIFS(숨김!AY:AY,숨김!$AU:$AU,종합!$C74,숨김!$AT:$AT,종합!$B74,숨김!$AS:$AS,종합!$C$5)</f>
        <v>10.579416666666667</v>
      </c>
      <c r="H74" s="95">
        <f>SUMIFS(숨김!AZ:AZ,숨김!$AU:$AU,종합!$C74,숨김!$AT:$AT,종합!$B74,숨김!$AS:$AS,종합!$C$5)</f>
        <v>7.8856618641396564E-2</v>
      </c>
      <c r="I74" s="95">
        <f>SUMIFS(숨김!BA:BA,숨김!$AU:$AU,종합!$C74,숨김!$AT:$AT,종합!$B74,숨김!$AS:$AS,종합!$C$5)</f>
        <v>8.8997946573650584</v>
      </c>
      <c r="J74" s="96">
        <f>SUMIFS(숨김!BB:BB,숨김!$AU:$AU,종합!$C74,숨김!$AT:$AT,종합!$B74,숨김!$AS:$AS,종합!$C$5)</f>
        <v>1.9036051423996059</v>
      </c>
      <c r="K74" s="79"/>
    </row>
    <row r="75" spans="2:27" ht="20.25" customHeight="1">
      <c r="B75" s="92" t="str">
        <f>$B$73</f>
        <v>5</v>
      </c>
      <c r="C75" s="71">
        <v>3</v>
      </c>
      <c r="D75" s="93">
        <f>SUMIFS(숨김!AV:AV,숨김!$AU:$AU,종합!$C75,숨김!$AT:$AT,종합!$B75,숨김!$AS:$AS,종합!$C$5)</f>
        <v>3.3399891878757505E-2</v>
      </c>
      <c r="E75" s="93">
        <f>SUMIFS(숨김!AW:AW,숨김!$AU:$AU,종합!$C75,숨김!$AT:$AT,종합!$B75,숨김!$AS:$AS,종합!$C$5)</f>
        <v>0.35384642452180926</v>
      </c>
      <c r="F75" s="93">
        <f>SUMIFS(숨김!AX:AX,숨김!$AU:$AU,종합!$C75,숨김!$AT:$AT,종합!$B75,숨김!$AS:$AS,종합!$C$5)</f>
        <v>0.16166495925455335</v>
      </c>
      <c r="G75" s="94">
        <f>SUMIFS(숨김!AY:AY,숨김!$AU:$AU,종합!$C75,숨김!$AT:$AT,종합!$B75,숨김!$AS:$AS,종합!$C$5)</f>
        <v>10.077499999999999</v>
      </c>
      <c r="H75" s="95">
        <f>SUMIFS(숨김!AZ:AZ,숨김!$AU:$AU,종합!$C75,숨김!$AT:$AT,종합!$B75,숨김!$AS:$AS,종합!$C$5)</f>
        <v>9.6762760578378917E-2</v>
      </c>
      <c r="I75" s="95">
        <f>SUMIFS(숨김!BA:BA,숨김!$AU:$AU,종합!$C75,숨김!$AT:$AT,종합!$B75,숨김!$AS:$AS,종합!$C$5)</f>
        <v>9.1682715648014028</v>
      </c>
      <c r="J75" s="96">
        <f>SUMIFS(숨김!BB:BB,숨김!$AU:$AU,종합!$C75,숨김!$AT:$AT,종합!$B75,숨김!$AS:$AS,종합!$C$5)</f>
        <v>1.9708218677162463</v>
      </c>
      <c r="K75" s="79"/>
    </row>
    <row r="76" spans="2:27" ht="20.25" customHeight="1">
      <c r="B76" s="92" t="str">
        <f>$B$73</f>
        <v>5</v>
      </c>
      <c r="C76" s="71">
        <v>4</v>
      </c>
      <c r="D76" s="93">
        <f>SUMIFS(숨김!AV:AV,숨김!$AU:$AU,종합!$C76,숨김!$AT:$AT,종합!$B76,숨김!$AS:$AS,종합!$C$5)</f>
        <v>3.1174946671189429E-2</v>
      </c>
      <c r="E76" s="93">
        <f>SUMIFS(숨김!AW:AW,숨김!$AU:$AU,종합!$C76,숨김!$AT:$AT,종합!$B76,숨김!$AS:$AS,종합!$C$5)</f>
        <v>0.34831263421058895</v>
      </c>
      <c r="F76" s="93">
        <f>SUMIFS(숨김!AX:AX,숨김!$AU:$AU,종합!$C76,숨김!$AT:$AT,종합!$B76,숨김!$AS:$AS,종합!$C$5)</f>
        <v>0.18717277666143228</v>
      </c>
      <c r="G76" s="94">
        <f>SUMIFS(숨김!AY:AY,숨김!$AU:$AU,종합!$C76,숨김!$AT:$AT,종합!$B76,숨김!$AS:$AS,종합!$C$5)</f>
        <v>10.31725</v>
      </c>
      <c r="H76" s="95">
        <f>SUMIFS(숨김!AZ:AZ,숨김!$AU:$AU,종합!$C76,숨김!$AT:$AT,종합!$B76,숨김!$AS:$AS,종합!$C$5)</f>
        <v>5.9337817345113467E-2</v>
      </c>
      <c r="I76" s="95">
        <f>SUMIFS(숨김!BA:BA,숨김!$AU:$AU,종합!$C76,숨김!$AT:$AT,종합!$B76,숨김!$AS:$AS,종합!$C$5)</f>
        <v>9.2901721207503289</v>
      </c>
      <c r="J76" s="96">
        <f>SUMIFS(숨김!BB:BB,숨김!$AU:$AU,종합!$C76,숨김!$AT:$AT,종합!$B76,숨김!$AS:$AS,종합!$C$5)</f>
        <v>1.9677312454412734</v>
      </c>
      <c r="K76" s="79" t="str">
        <f>INDEX(숨김!$W$3:$AQ$440,MATCH(종합!$C$5&amp;종합!$B76,숨김!$AN$3:$AN$440,0),15)</f>
        <v>B</v>
      </c>
    </row>
    <row r="77" spans="2:27" ht="20.25" customHeight="1">
      <c r="B77" s="92" t="str">
        <f>F54</f>
        <v>21</v>
      </c>
      <c r="C77" s="71">
        <v>1</v>
      </c>
      <c r="D77" s="93">
        <f>SUMIFS(숨김!AV:AV,숨김!$AU:$AU,종합!$C77,숨김!$AT:$AT,종합!$B77,숨김!$AS:$AS,종합!$C$5)</f>
        <v>4.9571835014447022E-2</v>
      </c>
      <c r="E77" s="93">
        <f>SUMIFS(숨김!AW:AW,숨김!$AU:$AU,종합!$C77,숨김!$AT:$AT,종합!$B77,숨김!$AS:$AS,종합!$C$5)</f>
        <v>0.47512719509852225</v>
      </c>
      <c r="F77" s="93">
        <f>SUMIFS(숨김!AX:AX,숨김!$AU:$AU,종합!$C77,숨김!$AT:$AT,종합!$B77,숨김!$AS:$AS,종합!$C$5)</f>
        <v>0.18548198666471211</v>
      </c>
      <c r="G77" s="94">
        <f>SUMIFS(숨김!AY:AY,숨김!$AU:$AU,종합!$C77,숨김!$AT:$AT,종합!$B77,숨김!$AS:$AS,종합!$C$5)</f>
        <v>15.871250000000002</v>
      </c>
      <c r="H77" s="95">
        <f>SUMIFS(숨김!AZ:AZ,숨김!$AU:$AU,종합!$C77,숨김!$AT:$AT,종합!$B77,숨김!$AS:$AS,종합!$C$5)</f>
        <v>2.2132067204067853</v>
      </c>
      <c r="I77" s="95">
        <f>SUMIFS(숨김!BA:BA,숨김!$AU:$AU,종합!$C77,숨김!$AT:$AT,종합!$B77,숨김!$AS:$AS,종합!$C$5)</f>
        <v>28.37483650507734</v>
      </c>
      <c r="J77" s="96">
        <f>SUMIFS(숨김!BB:BB,숨김!$AU:$AU,종합!$C77,숨김!$AT:$AT,종합!$B77,숨김!$AS:$AS,종합!$C$5)</f>
        <v>1.7275557335959217</v>
      </c>
      <c r="K77" s="79"/>
    </row>
    <row r="78" spans="2:27" ht="20.25" customHeight="1">
      <c r="B78" s="92" t="str">
        <f>$B$77</f>
        <v>21</v>
      </c>
      <c r="C78" s="71">
        <v>2</v>
      </c>
      <c r="D78" s="93">
        <f>SUMIFS(숨김!AV:AV,숨김!$AU:$AU,종합!$C78,숨김!$AT:$AT,종합!$B78,숨김!$AS:$AS,종합!$C$5)</f>
        <v>6.7284940975427754E-2</v>
      </c>
      <c r="E78" s="93">
        <f>SUMIFS(숨김!AW:AW,숨김!$AU:$AU,종합!$C78,숨김!$AT:$AT,종합!$B78,숨김!$AS:$AS,종합!$C$5)</f>
        <v>0.35702284696063624</v>
      </c>
      <c r="F78" s="93">
        <f>SUMIFS(숨김!AX:AX,숨김!$AU:$AU,종합!$C78,숨김!$AT:$AT,종합!$B78,숨김!$AS:$AS,종합!$C$5)</f>
        <v>0.14526100497373681</v>
      </c>
      <c r="G78" s="94">
        <f>SUMIFS(숨김!AY:AY,숨김!$AU:$AU,종합!$C78,숨김!$AT:$AT,종합!$B78,숨김!$AS:$AS,종합!$C$5)</f>
        <v>10.601166666666666</v>
      </c>
      <c r="H78" s="95">
        <f>SUMIFS(숨김!AZ:AZ,숨김!$AU:$AU,종합!$C78,숨김!$AT:$AT,종합!$B78,숨김!$AS:$AS,종합!$C$5)</f>
        <v>0.13215080596888693</v>
      </c>
      <c r="I78" s="95">
        <f>SUMIFS(숨김!BA:BA,숨김!$AU:$AU,종합!$C78,숨김!$AT:$AT,종합!$B78,숨김!$AS:$AS,종합!$C$5)</f>
        <v>6.3054813133726046</v>
      </c>
      <c r="J78" s="96">
        <f>SUMIFS(숨김!BB:BB,숨김!$AU:$AU,종합!$C78,숨김!$AT:$AT,종합!$B78,숨김!$AS:$AS,종합!$C$5)</f>
        <v>2.1527926741623875</v>
      </c>
      <c r="K78" s="79"/>
    </row>
    <row r="79" spans="2:27" ht="20.25" customHeight="1">
      <c r="B79" s="92" t="str">
        <f>$B$77</f>
        <v>21</v>
      </c>
      <c r="C79" s="71">
        <v>3</v>
      </c>
      <c r="D79" s="93">
        <f>SUMIFS(숨김!AV:AV,숨김!$AU:$AU,종합!$C79,숨김!$AT:$AT,종합!$B79,숨김!$AS:$AS,종합!$C$5)</f>
        <v>2.8971090053541041E-2</v>
      </c>
      <c r="E79" s="93">
        <f>SUMIFS(숨김!AW:AW,숨김!$AU:$AU,종합!$C79,숨김!$AT:$AT,종합!$B79,숨김!$AS:$AS,종합!$C$5)</f>
        <v>0.375383489285324</v>
      </c>
      <c r="F79" s="93">
        <f>SUMIFS(숨김!AX:AX,숨김!$AU:$AU,종합!$C79,숨김!$AT:$AT,종합!$B79,숨김!$AS:$AS,종합!$C$5)</f>
        <v>0.1720888425831229</v>
      </c>
      <c r="G79" s="94">
        <f>SUMIFS(숨김!AY:AY,숨김!$AU:$AU,종합!$C79,숨김!$AT:$AT,종합!$B79,숨김!$AS:$AS,종합!$C$5)</f>
        <v>11.009416666666667</v>
      </c>
      <c r="H79" s="95">
        <f>SUMIFS(숨김!AZ:AZ,숨김!$AU:$AU,종합!$C79,숨김!$AT:$AT,종합!$B79,숨김!$AS:$AS,종합!$C$5)</f>
        <v>0.43640740830783964</v>
      </c>
      <c r="I79" s="95">
        <f>SUMIFS(숨김!BA:BA,숨김!$AU:$AU,종합!$C79,숨김!$AT:$AT,종합!$B79,숨김!$AS:$AS,종합!$C$5)</f>
        <v>8.7504839783930208</v>
      </c>
      <c r="J79" s="96">
        <f>SUMIFS(숨김!BB:BB,숨김!$AU:$AU,종합!$C79,숨김!$AT:$AT,종합!$B79,숨김!$AS:$AS,종합!$C$5)</f>
        <v>2.1159049208349212</v>
      </c>
      <c r="K79" s="79"/>
    </row>
    <row r="80" spans="2:27" ht="20.25" customHeight="1">
      <c r="B80" s="92" t="str">
        <f>$B$77</f>
        <v>21</v>
      </c>
      <c r="C80" s="71">
        <v>4</v>
      </c>
      <c r="D80" s="93">
        <f>SUMIFS(숨김!AV:AV,숨김!$AU:$AU,종합!$C80,숨김!$AT:$AT,종합!$B80,숨김!$AS:$AS,종합!$C$5)</f>
        <v>2.7677677104457638E-2</v>
      </c>
      <c r="E80" s="93">
        <f>SUMIFS(숨김!AW:AW,숨김!$AU:$AU,종합!$C80,숨김!$AT:$AT,종합!$B80,숨김!$AS:$AS,종합!$C$5)</f>
        <v>0.37645202509287679</v>
      </c>
      <c r="F80" s="93">
        <f>SUMIFS(숨김!AX:AX,숨김!$AU:$AU,종합!$C80,숨김!$AT:$AT,종합!$B80,숨김!$AS:$AS,종합!$C$5)</f>
        <v>0.17373060423032349</v>
      </c>
      <c r="G80" s="94">
        <f>SUMIFS(숨김!AY:AY,숨김!$AU:$AU,종합!$C80,숨김!$AT:$AT,종합!$B80,숨김!$AS:$AS,종합!$C$5)</f>
        <v>11.639250000000002</v>
      </c>
      <c r="H80" s="95">
        <f>SUMIFS(숨김!AZ:AZ,숨김!$AU:$AU,종합!$C80,숨김!$AT:$AT,종합!$B80,숨김!$AS:$AS,종합!$C$5)</f>
        <v>0.314535377458598</v>
      </c>
      <c r="I80" s="95">
        <f>SUMIFS(숨김!BA:BA,숨김!$AU:$AU,종합!$C80,숨김!$AT:$AT,종합!$B80,숨김!$AS:$AS,종합!$C$5)</f>
        <v>10.946834971870247</v>
      </c>
      <c r="J80" s="96">
        <f>SUMIFS(숨김!BB:BB,숨김!$AU:$AU,종합!$C80,숨김!$AT:$AT,종합!$B80,숨김!$AS:$AS,종합!$C$5)</f>
        <v>2.062007605293112</v>
      </c>
      <c r="K80" s="79" t="str">
        <f>INDEX(숨김!$W$3:$AQ$440,MATCH(종합!$C$5&amp;종합!$B80,숨김!$AN$3:$AN$440,0),15)</f>
        <v>B</v>
      </c>
    </row>
    <row r="81" spans="2:11" ht="20.25" customHeight="1">
      <c r="B81" s="92" t="str">
        <f>Q55</f>
        <v>27</v>
      </c>
      <c r="C81" s="71">
        <v>1</v>
      </c>
      <c r="D81" s="93">
        <f>SUMIFS(숨김!AV:AV,숨김!$AU:$AU,종합!$C81,숨김!$AT:$AT,종합!$B81,숨김!$AS:$AS,종합!$C$5)</f>
        <v>5.0372030628620376E-2</v>
      </c>
      <c r="E81" s="93">
        <f>SUMIFS(숨김!AW:AW,숨김!$AU:$AU,종합!$C81,숨김!$AT:$AT,종합!$B81,숨김!$AS:$AS,종합!$C$5)</f>
        <v>0.44789197501120903</v>
      </c>
      <c r="F81" s="93">
        <f>SUMIFS(숨김!AX:AX,숨김!$AU:$AU,종합!$C81,숨김!$AT:$AT,종합!$B81,숨김!$AS:$AS,종합!$C$5)</f>
        <v>0.17452913838066506</v>
      </c>
      <c r="G81" s="94">
        <f>SUMIFS(숨김!AY:AY,숨김!$AU:$AU,종합!$C81,숨김!$AT:$AT,종합!$B81,숨김!$AS:$AS,종합!$C$5)</f>
        <v>15.211874999999999</v>
      </c>
      <c r="H81" s="95">
        <f>SUMIFS(숨김!AZ:AZ,숨김!$AU:$AU,종합!$C81,숨김!$AT:$AT,종합!$B81,숨김!$AS:$AS,종합!$C$5)</f>
        <v>2.4485628063954064</v>
      </c>
      <c r="I81" s="95">
        <f>SUMIFS(숨김!BA:BA,숨김!$AU:$AU,종합!$C81,숨김!$AT:$AT,종합!$B81,숨김!$AS:$AS,종합!$C$5)</f>
        <v>48.561628139620176</v>
      </c>
      <c r="J81" s="96">
        <f>SUMIFS(숨김!BB:BB,숨김!$AU:$AU,종합!$C81,숨김!$AT:$AT,종합!$B81,숨김!$AS:$AS,종합!$C$5)</f>
        <v>1.5727021368508769</v>
      </c>
      <c r="K81" s="79"/>
    </row>
    <row r="82" spans="2:11" ht="20.25" customHeight="1">
      <c r="B82" s="92" t="str">
        <f>$B$81</f>
        <v>27</v>
      </c>
      <c r="C82" s="71">
        <v>2</v>
      </c>
      <c r="D82" s="93">
        <f>SUMIFS(숨김!AV:AV,숨김!$AU:$AU,종합!$C82,숨김!$AT:$AT,종합!$B82,숨김!$AS:$AS,종합!$C$5)</f>
        <v>5.1570589640575981E-2</v>
      </c>
      <c r="E82" s="93">
        <f>SUMIFS(숨김!AW:AW,숨김!$AU:$AU,종합!$C82,숨김!$AT:$AT,종합!$B82,숨김!$AS:$AS,종합!$C$5)</f>
        <v>0.35749403287517639</v>
      </c>
      <c r="F82" s="93">
        <f>SUMIFS(숨김!AX:AX,숨김!$AU:$AU,종합!$C82,숨김!$AT:$AT,종합!$B82,숨김!$AS:$AS,종합!$C$5)</f>
        <v>0.15871639716236072</v>
      </c>
      <c r="G82" s="94">
        <f>SUMIFS(숨김!AY:AY,숨김!$AU:$AU,종합!$C82,숨김!$AT:$AT,종합!$B82,숨김!$AS:$AS,종합!$C$5)</f>
        <v>12.030307692307691</v>
      </c>
      <c r="H82" s="95">
        <f>SUMIFS(숨김!AZ:AZ,숨김!$AU:$AU,종합!$C82,숨김!$AT:$AT,종합!$B82,숨김!$AS:$AS,종합!$C$5)</f>
        <v>0.29225869324728487</v>
      </c>
      <c r="I82" s="95">
        <f>SUMIFS(숨김!BA:BA,숨김!$AU:$AU,종합!$C82,숨김!$AT:$AT,종합!$B82,숨김!$AS:$AS,종합!$C$5)</f>
        <v>21.06255264288955</v>
      </c>
      <c r="J82" s="96">
        <f>SUMIFS(숨김!BB:BB,숨김!$AU:$AU,종합!$C82,숨김!$AT:$AT,종합!$B82,숨김!$AS:$AS,종합!$C$5)</f>
        <v>1.802645059495354</v>
      </c>
      <c r="K82" s="79"/>
    </row>
    <row r="83" spans="2:11" ht="20.25" customHeight="1">
      <c r="B83" s="92" t="str">
        <f>$B$81</f>
        <v>27</v>
      </c>
      <c r="C83" s="71">
        <v>3</v>
      </c>
      <c r="D83" s="93">
        <f>SUMIFS(숨김!AV:AV,숨김!$AU:$AU,종합!$C83,숨김!$AT:$AT,종합!$B83,숨김!$AS:$AS,종합!$C$5)</f>
        <v>2.9973818993186942E-2</v>
      </c>
      <c r="E83" s="93">
        <f>SUMIFS(숨김!AW:AW,숨김!$AU:$AU,종합!$C83,숨김!$AT:$AT,종합!$B83,숨김!$AS:$AS,종합!$C$5)</f>
        <v>0.35958969007949992</v>
      </c>
      <c r="F83" s="93">
        <f>SUMIFS(숨김!AX:AX,숨김!$AU:$AU,종합!$C83,숨김!$AT:$AT,종합!$B83,숨김!$AS:$AS,종합!$C$5)</f>
        <v>0.15898200054284078</v>
      </c>
      <c r="G83" s="94">
        <f>SUMIFS(숨김!AY:AY,숨김!$AU:$AU,종합!$C83,숨김!$AT:$AT,종합!$B83,숨김!$AS:$AS,종합!$C$5)</f>
        <v>11.799307692307694</v>
      </c>
      <c r="H83" s="95">
        <f>SUMIFS(숨김!AZ:AZ,숨김!$AU:$AU,종합!$C83,숨김!$AT:$AT,종합!$B83,숨김!$AS:$AS,종합!$C$5)</f>
        <v>0.31390774463240684</v>
      </c>
      <c r="I83" s="95">
        <f>SUMIFS(숨김!BA:BA,숨김!$AU:$AU,종합!$C83,숨김!$AT:$AT,종합!$B83,숨김!$AS:$AS,종합!$C$5)</f>
        <v>19.165165841013941</v>
      </c>
      <c r="J83" s="96">
        <f>SUMIFS(숨김!BB:BB,숨김!$AU:$AU,종합!$C83,숨김!$AT:$AT,종합!$B83,숨김!$AS:$AS,종합!$C$5)</f>
        <v>1.8333431026336167</v>
      </c>
      <c r="K83" s="79"/>
    </row>
    <row r="84" spans="2:11" ht="20.25" customHeight="1">
      <c r="B84" s="92" t="str">
        <f>$B$81</f>
        <v>27</v>
      </c>
      <c r="C84" s="71">
        <v>4</v>
      </c>
      <c r="D84" s="93">
        <f>SUMIFS(숨김!AV:AV,숨김!$AU:$AU,종합!$C84,숨김!$AT:$AT,종합!$B84,숨김!$AS:$AS,종합!$C$5)</f>
        <v>3.0249170238371554E-2</v>
      </c>
      <c r="E84" s="93">
        <f>SUMIFS(숨김!AW:AW,숨김!$AU:$AU,종합!$C84,숨김!$AT:$AT,종합!$B84,숨김!$AS:$AS,종합!$C$5)</f>
        <v>0.35913031042034343</v>
      </c>
      <c r="F84" s="93">
        <f>SUMIFS(숨김!AX:AX,숨김!$AU:$AU,종합!$C84,숨김!$AT:$AT,종합!$B84,숨김!$AS:$AS,종합!$C$5)</f>
        <v>0.16320847440456959</v>
      </c>
      <c r="G84" s="94">
        <f>SUMIFS(숨김!AY:AY,숨김!$AU:$AU,종합!$C84,숨김!$AT:$AT,종합!$B84,숨김!$AS:$AS,종합!$C$5)</f>
        <v>11.912000000000003</v>
      </c>
      <c r="H84" s="95">
        <f>SUMIFS(숨김!AZ:AZ,숨김!$AU:$AU,종합!$C84,숨김!$AT:$AT,종합!$B84,숨김!$AS:$AS,종합!$C$5)</f>
        <v>0.22842440997821592</v>
      </c>
      <c r="I84" s="95">
        <f>SUMIFS(숨김!BA:BA,숨김!$AU:$AU,종합!$C84,숨김!$AT:$AT,종합!$B84,숨김!$AS:$AS,종합!$C$5)</f>
        <v>16.96166222818108</v>
      </c>
      <c r="J84" s="96">
        <f>SUMIFS(숨김!BB:BB,숨김!$AU:$AU,종합!$C84,숨김!$AT:$AT,종합!$B84,숨김!$AS:$AS,종합!$C$5)</f>
        <v>1.8406354751740424</v>
      </c>
      <c r="K84" s="79" t="str">
        <f>INDEX(숨김!$W$3:$AQ$440,MATCH(종합!$C$5&amp;종합!$B84,숨김!$AN$3:$AN$440,0),15)</f>
        <v>B</v>
      </c>
    </row>
    <row r="85" spans="2:11" ht="20.25" customHeight="1">
      <c r="B85" s="92" t="str">
        <f>R55</f>
        <v>38</v>
      </c>
      <c r="C85" s="71">
        <v>1</v>
      </c>
      <c r="D85" s="93">
        <f>SUMIFS(숨김!AV:AV,숨김!$AU:$AU,종합!$C85,숨김!$AT:$AT,종합!$B85,숨김!$AS:$AS,종합!$C$5)</f>
        <v>3.5646665105357737E-2</v>
      </c>
      <c r="E85" s="93">
        <f>SUMIFS(숨김!AW:AW,숨김!$AU:$AU,종합!$C85,숨김!$AT:$AT,종합!$B85,숨김!$AS:$AS,종합!$C$5)</f>
        <v>0.44246297063840118</v>
      </c>
      <c r="F85" s="93">
        <f>SUMIFS(숨김!AX:AX,숨김!$AU:$AU,종합!$C85,숨김!$AT:$AT,종합!$B85,숨김!$AS:$AS,종합!$C$5)</f>
        <v>0.16463746224014614</v>
      </c>
      <c r="G85" s="94">
        <f>SUMIFS(숨김!AY:AY,숨김!$AU:$AU,종합!$C85,숨김!$AT:$AT,종합!$B85,숨김!$AS:$AS,종합!$C$5)</f>
        <v>13.672333333333336</v>
      </c>
      <c r="H85" s="95">
        <f>SUMIFS(숨김!AZ:AZ,숨김!$AU:$AU,종합!$C85,숨김!$AT:$AT,종합!$B85,숨김!$AS:$AS,종합!$C$5)</f>
        <v>1.0120967776097995</v>
      </c>
      <c r="I85" s="95">
        <f>SUMIFS(숨김!BA:BA,숨김!$AU:$AU,종합!$C85,숨김!$AT:$AT,종합!$B85,숨김!$AS:$AS,종합!$C$5)</f>
        <v>22.014249818870166</v>
      </c>
      <c r="J85" s="96">
        <f>SUMIFS(숨김!BB:BB,숨김!$AU:$AU,종합!$C85,숨김!$AT:$AT,종합!$B85,숨김!$AS:$AS,종합!$C$5)</f>
        <v>1.8097884205352333</v>
      </c>
      <c r="K85" s="79"/>
    </row>
    <row r="86" spans="2:11" ht="20.25" customHeight="1">
      <c r="B86" s="92" t="str">
        <f>$B$85</f>
        <v>38</v>
      </c>
      <c r="C86" s="71">
        <v>2</v>
      </c>
      <c r="D86" s="93">
        <f>SUMIFS(숨김!AV:AV,숨김!$AU:$AU,종합!$C86,숨김!$AT:$AT,종합!$B86,숨김!$AS:$AS,종합!$C$5)</f>
        <v>4.8116695598123899E-2</v>
      </c>
      <c r="E86" s="93">
        <f>SUMIFS(숨김!AW:AW,숨김!$AU:$AU,종합!$C86,숨김!$AT:$AT,종합!$B86,숨김!$AS:$AS,종합!$C$5)</f>
        <v>0.35980152891904227</v>
      </c>
      <c r="F86" s="93">
        <f>SUMIFS(숨김!AX:AX,숨김!$AU:$AU,종합!$C86,숨김!$AT:$AT,종합!$B86,숨김!$AS:$AS,종합!$C$5)</f>
        <v>0.15266413687251734</v>
      </c>
      <c r="G86" s="94">
        <f>SUMIFS(숨김!AY:AY,숨김!$AU:$AU,종합!$C86,숨김!$AT:$AT,종합!$B86,숨김!$AS:$AS,종합!$C$5)</f>
        <v>9.8035384615384622</v>
      </c>
      <c r="H86" s="95">
        <f>SUMIFS(숨김!AZ:AZ,숨김!$AU:$AU,종합!$C86,숨김!$AT:$AT,종합!$B86,숨김!$AS:$AS,종합!$C$5)</f>
        <v>2.5758853240582226E-2</v>
      </c>
      <c r="I86" s="95">
        <f>SUMIFS(숨김!BA:BA,숨김!$AU:$AU,종합!$C86,숨김!$AT:$AT,종합!$B86,숨김!$AS:$AS,종합!$C$5)</f>
        <v>6.1872765483878513</v>
      </c>
      <c r="J86" s="96">
        <f>SUMIFS(숨김!BB:BB,숨김!$AU:$AU,종합!$C86,숨김!$AT:$AT,종합!$B86,숨김!$AS:$AS,종합!$C$5)</f>
        <v>2.1401304517873854</v>
      </c>
      <c r="K86" s="79"/>
    </row>
    <row r="87" spans="2:11" ht="20.25" customHeight="1">
      <c r="B87" s="92" t="str">
        <f>$B$85</f>
        <v>38</v>
      </c>
      <c r="C87" s="71">
        <v>3</v>
      </c>
      <c r="D87" s="93">
        <f>SUMIFS(숨김!AV:AV,숨김!$AU:$AU,종합!$C87,숨김!$AT:$AT,종합!$B87,숨김!$AS:$AS,종합!$C$5)</f>
        <v>1.3885876966063427E-2</v>
      </c>
      <c r="E87" s="93">
        <f>SUMIFS(숨김!AW:AW,숨김!$AU:$AU,종합!$C87,숨김!$AT:$AT,종합!$B87,숨김!$AS:$AS,종합!$C$5)</f>
        <v>0.36695568922089411</v>
      </c>
      <c r="F87" s="93">
        <f>SUMIFS(숨김!AX:AX,숨김!$AU:$AU,종합!$C87,숨김!$AT:$AT,종합!$B87,숨김!$AS:$AS,종합!$C$5)</f>
        <v>0.16754027545417527</v>
      </c>
      <c r="G87" s="94">
        <f>SUMIFS(숨김!AY:AY,숨김!$AU:$AU,종합!$C87,숨김!$AT:$AT,종합!$B87,숨김!$AS:$AS,종합!$C$5)</f>
        <v>9.832076923076924</v>
      </c>
      <c r="H87" s="95">
        <f>SUMIFS(숨김!AZ:AZ,숨김!$AU:$AU,종합!$C87,숨김!$AT:$AT,종합!$B87,숨김!$AS:$AS,종합!$C$5)</f>
        <v>1.9638228739647018E-2</v>
      </c>
      <c r="I87" s="95">
        <f>SUMIFS(숨김!BA:BA,숨김!$AU:$AU,종합!$C87,숨김!$AT:$AT,종합!$B87,숨김!$AS:$AS,종합!$C$5)</f>
        <v>7.703422526938871</v>
      </c>
      <c r="J87" s="96">
        <f>SUMIFS(숨김!BB:BB,숨김!$AU:$AU,종합!$C87,숨김!$AT:$AT,종합!$B87,숨김!$AS:$AS,종합!$C$5)</f>
        <v>2.1691791791993631</v>
      </c>
      <c r="K87" s="79"/>
    </row>
    <row r="88" spans="2:11" ht="20.25" customHeight="1">
      <c r="B88" s="92" t="str">
        <f>$B$85</f>
        <v>38</v>
      </c>
      <c r="C88" s="71">
        <v>4</v>
      </c>
      <c r="D88" s="93">
        <f>SUMIFS(숨김!AV:AV,숨김!$AU:$AU,종합!$C88,숨김!$AT:$AT,종합!$B88,숨김!$AS:$AS,종합!$C$5)</f>
        <v>1.5373230356713667E-2</v>
      </c>
      <c r="E88" s="93">
        <f>SUMIFS(숨김!AW:AW,숨김!$AU:$AU,종합!$C88,숨김!$AT:$AT,종합!$B88,숨김!$AS:$AS,종합!$C$5)</f>
        <v>0.36856362381117824</v>
      </c>
      <c r="F88" s="93">
        <f>SUMIFS(숨김!AX:AX,숨김!$AU:$AU,종합!$C88,숨김!$AT:$AT,종합!$B88,숨김!$AS:$AS,종합!$C$5)</f>
        <v>0.17860794708558056</v>
      </c>
      <c r="G88" s="94">
        <f>SUMIFS(숨김!AY:AY,숨김!$AU:$AU,종합!$C88,숨김!$AT:$AT,종합!$B88,숨김!$AS:$AS,종합!$C$5)</f>
        <v>10.67246153846154</v>
      </c>
      <c r="H88" s="95">
        <f>SUMIFS(숨김!AZ:AZ,숨김!$AU:$AU,종합!$C88,숨김!$AT:$AT,종합!$B88,숨김!$AS:$AS,종합!$C$5)</f>
        <v>0.11294088794932826</v>
      </c>
      <c r="I88" s="95">
        <f>SUMIFS(숨김!BA:BA,숨김!$AU:$AU,종합!$C88,숨김!$AT:$AT,종합!$B88,숨김!$AS:$AS,종합!$C$5)</f>
        <v>9.3404803402855165</v>
      </c>
      <c r="J88" s="96">
        <f>SUMIFS(숨김!BB:BB,숨김!$AU:$AU,종합!$C88,숨김!$AT:$AT,종합!$B88,숨김!$AS:$AS,종합!$C$5)</f>
        <v>2.0987708528753681</v>
      </c>
      <c r="K88" s="79" t="str">
        <f>INDEX(숨김!$W$3:$AQ$440,MATCH(종합!$C$5&amp;종합!$B88,숨김!$AN$3:$AN$440,0),15)</f>
        <v>B</v>
      </c>
    </row>
    <row r="89" spans="2:11" ht="20.25" customHeight="1">
      <c r="B89" s="90" t="s">
        <v>625</v>
      </c>
      <c r="C89" s="89"/>
      <c r="D89" s="90"/>
      <c r="E89" s="90"/>
      <c r="F89" s="90"/>
      <c r="G89" s="90"/>
      <c r="H89" s="90"/>
      <c r="I89" s="90"/>
      <c r="J89" s="90"/>
      <c r="K89" s="89"/>
    </row>
    <row r="90" spans="2:11" ht="20.25" customHeight="1">
      <c r="B90" s="262" t="str">
        <f>C54</f>
        <v>5-1</v>
      </c>
      <c r="C90" s="59"/>
      <c r="D90" s="72">
        <f t="shared" ref="D90:J90" si="8">(SUMIFS(D$65:D$88,$B$65:$B$88,$B90,$C$65:$C$88,MAX($C$65:$C$88))/SUMIFS(D$65:D$88,$B$65:$B$88,$B90,$C$65:$C$88,MAX($C$65:$C$88)-1))-1</f>
        <v>-8.0000716036576769E-2</v>
      </c>
      <c r="E90" s="72">
        <f t="shared" si="8"/>
        <v>-5.4596867151103234E-3</v>
      </c>
      <c r="F90" s="72">
        <f t="shared" si="8"/>
        <v>2.1944862607226057E-4</v>
      </c>
      <c r="G90" s="72">
        <f t="shared" si="8"/>
        <v>3.4515039901780176E-2</v>
      </c>
      <c r="H90" s="72">
        <f t="shared" si="8"/>
        <v>-0.24904311957403313</v>
      </c>
      <c r="I90" s="72">
        <f t="shared" si="8"/>
        <v>0.18430567006838627</v>
      </c>
      <c r="J90" s="91">
        <f t="shared" si="8"/>
        <v>-1.4441408068777695E-2</v>
      </c>
      <c r="K90" s="60"/>
    </row>
    <row r="91" spans="2:11" ht="20.25" customHeight="1">
      <c r="B91" s="43" t="str">
        <f>D54</f>
        <v>20</v>
      </c>
      <c r="C91" s="59"/>
      <c r="D91" s="72">
        <f t="shared" ref="D91:J95" si="9">(SUMIFS(D$65:D$88,$B$65:$B$88,$B91,$C$65:$C$88,MAX($C$65:$C$88))/SUMIFS(D$65:D$88,$B$65:$B$88,$B91,$C$65:$C$88,MAX($C$65:$C$88)-1))-1</f>
        <v>-3.3456792000351454E-3</v>
      </c>
      <c r="E91" s="72">
        <f t="shared" si="9"/>
        <v>-7.1668052065912979E-3</v>
      </c>
      <c r="F91" s="72">
        <f t="shared" si="9"/>
        <v>2.1709274232200038E-2</v>
      </c>
      <c r="G91" s="72">
        <f t="shared" si="9"/>
        <v>1.9769443091410821E-2</v>
      </c>
      <c r="H91" s="72">
        <f t="shared" si="9"/>
        <v>0.82349693472683283</v>
      </c>
      <c r="I91" s="72">
        <f t="shared" si="9"/>
        <v>8.4041011708531066E-2</v>
      </c>
      <c r="J91" s="91">
        <f t="shared" si="9"/>
        <v>-2.3743042870343345E-3</v>
      </c>
      <c r="K91" s="60"/>
    </row>
    <row r="92" spans="2:11" ht="20.25" customHeight="1">
      <c r="B92" s="43" t="str">
        <f>E54</f>
        <v>5</v>
      </c>
      <c r="C92" s="59"/>
      <c r="D92" s="72">
        <f t="shared" si="9"/>
        <v>-6.6615341619807866E-2</v>
      </c>
      <c r="E92" s="72">
        <f t="shared" si="9"/>
        <v>-1.5638960655597223E-2</v>
      </c>
      <c r="F92" s="72">
        <f t="shared" si="9"/>
        <v>0.15778198024171086</v>
      </c>
      <c r="G92" s="72">
        <f t="shared" si="9"/>
        <v>2.3790622674274564E-2</v>
      </c>
      <c r="H92" s="72">
        <f t="shared" si="9"/>
        <v>-0.38677010669771894</v>
      </c>
      <c r="I92" s="72">
        <f t="shared" si="9"/>
        <v>1.3295914621129112E-2</v>
      </c>
      <c r="J92" s="91">
        <f t="shared" si="9"/>
        <v>-1.568189558681099E-3</v>
      </c>
      <c r="K92" s="60"/>
    </row>
    <row r="93" spans="2:11" ht="20.25" customHeight="1">
      <c r="B93" s="43" t="str">
        <f>F54</f>
        <v>21</v>
      </c>
      <c r="C93" s="59"/>
      <c r="D93" s="72">
        <f t="shared" si="9"/>
        <v>-4.4644952837227247E-2</v>
      </c>
      <c r="E93" s="72">
        <f t="shared" si="9"/>
        <v>2.8465178625387555E-3</v>
      </c>
      <c r="F93" s="72">
        <f t="shared" si="9"/>
        <v>9.5401980892955152E-3</v>
      </c>
      <c r="G93" s="72">
        <f t="shared" si="9"/>
        <v>5.720860172730946E-2</v>
      </c>
      <c r="H93" s="72">
        <f t="shared" si="9"/>
        <v>-0.27926205772215884</v>
      </c>
      <c r="I93" s="72">
        <f t="shared" si="9"/>
        <v>0.25099765897526671</v>
      </c>
      <c r="J93" s="91">
        <f t="shared" si="9"/>
        <v>-2.5472465710104641E-2</v>
      </c>
      <c r="K93" s="60"/>
    </row>
    <row r="94" spans="2:11" ht="20.25" customHeight="1">
      <c r="B94" s="43" t="str">
        <f>G54</f>
        <v>27</v>
      </c>
      <c r="C94" s="59"/>
      <c r="D94" s="72">
        <f t="shared" si="9"/>
        <v>9.1863918057022431E-3</v>
      </c>
      <c r="E94" s="72">
        <f t="shared" si="9"/>
        <v>-1.2775106512507017E-3</v>
      </c>
      <c r="F94" s="72">
        <f t="shared" si="9"/>
        <v>2.6584606101933472E-2</v>
      </c>
      <c r="G94" s="72">
        <f t="shared" si="9"/>
        <v>9.5507559113638951E-3</v>
      </c>
      <c r="H94" s="72">
        <f t="shared" si="9"/>
        <v>-0.27231992875580013</v>
      </c>
      <c r="I94" s="72">
        <f t="shared" si="9"/>
        <v>-0.1149744088369592</v>
      </c>
      <c r="J94" s="91">
        <f t="shared" si="9"/>
        <v>3.9776365536543512E-3</v>
      </c>
      <c r="K94" s="60"/>
    </row>
    <row r="95" spans="2:11" ht="20.25" customHeight="1">
      <c r="B95" s="43" t="str">
        <f>H54</f>
        <v>38</v>
      </c>
      <c r="C95" s="59"/>
      <c r="D95" s="72">
        <f t="shared" si="9"/>
        <v>0.10711267241422906</v>
      </c>
      <c r="E95" s="72">
        <f t="shared" si="9"/>
        <v>4.3818222131888351E-3</v>
      </c>
      <c r="F95" s="72">
        <f t="shared" si="9"/>
        <v>6.605976742847397E-2</v>
      </c>
      <c r="G95" s="72">
        <f t="shared" si="9"/>
        <v>8.5473763270926595E-2</v>
      </c>
      <c r="H95" s="72">
        <f t="shared" si="9"/>
        <v>4.7510730446537348</v>
      </c>
      <c r="I95" s="72">
        <f t="shared" si="9"/>
        <v>0.21251045332407181</v>
      </c>
      <c r="J95" s="91">
        <f>(SUMIFS(J$65:J$88,$B$65:$B$88,$B95,$C$65:$C$88,MAX($C$65:$C$88))/SUMIFS(J$65:J$88,$B$65:$B$88,$B95,$C$65:$C$88,MAX($C$65:$C$88)-1))-1</f>
        <v>-3.2458511034566762E-2</v>
      </c>
      <c r="K95" s="60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80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7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7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7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7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7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8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D9FSro8HFjEOmE/MCBmmcanofASqCIinNHiRfW4e114WUGpK+cJfCluJPdtuII9+bM0u+DiOiaG7mnOWNgsrDQ==" saltValue="vYsxFmg+EQfMdXEuV6E3c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8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9:K89 K90:K95">
    <cfRule type="containsText" dxfId="27" priority="60" operator="containsText" text="악화">
      <formula>NOT(ISERROR(SEARCH("악화",D42)))</formula>
    </cfRule>
  </conditionalFormatting>
  <conditionalFormatting sqref="D42:K42 D44:K45 D52:K53 D62:K62 D89:K89 K90:K9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6"/>
    <col min="3" max="3" width="9.28515625" style="276" bestFit="1" customWidth="1"/>
    <col min="4" max="6" width="9.140625" style="276"/>
    <col min="7" max="8" width="9.28515625" style="276" bestFit="1" customWidth="1"/>
    <col min="9" max="9" width="9.28515625" style="305" bestFit="1" customWidth="1"/>
    <col min="10" max="10" width="9.28515625" style="276" bestFit="1" customWidth="1"/>
    <col min="11" max="12" width="9.140625" style="276"/>
    <col min="13" max="20" width="9.28515625" style="276" bestFit="1" customWidth="1"/>
    <col min="21" max="25" width="9.140625" style="276"/>
    <col min="26" max="36" width="9.28515625" style="276" bestFit="1" customWidth="1"/>
    <col min="37" max="37" width="9.140625" style="276"/>
    <col min="38" max="38" width="9.28515625" style="276" bestFit="1" customWidth="1"/>
    <col min="39" max="39" width="9.140625" style="276"/>
    <col min="40" max="40" width="15.140625" style="276" customWidth="1"/>
    <col min="41" max="43" width="9.85546875" style="276" customWidth="1"/>
    <col min="44" max="46" width="9.140625" style="276"/>
    <col min="47" max="52" width="9.28515625" style="276" bestFit="1" customWidth="1"/>
    <col min="53" max="53" width="9.5703125" style="276" bestFit="1" customWidth="1"/>
    <col min="54" max="54" width="9.28515625" style="276" bestFit="1" customWidth="1"/>
    <col min="55" max="16384" width="9.140625" style="276"/>
  </cols>
  <sheetData>
    <row r="2" spans="2:58" ht="16.5">
      <c r="F2" s="304" t="s">
        <v>718</v>
      </c>
      <c r="G2" s="304"/>
      <c r="L2" s="304" t="s">
        <v>719</v>
      </c>
      <c r="M2" s="304"/>
      <c r="W2" s="304" t="s">
        <v>720</v>
      </c>
      <c r="AA2" s="270">
        <v>0</v>
      </c>
      <c r="AO2" s="271" t="s">
        <v>721</v>
      </c>
      <c r="AP2" s="271">
        <v>12</v>
      </c>
      <c r="AQ2" s="271"/>
      <c r="AS2" s="304" t="s">
        <v>722</v>
      </c>
    </row>
    <row r="3" spans="2:58" ht="40.5">
      <c r="B3" s="276" t="s">
        <v>68</v>
      </c>
      <c r="C3" s="276" t="s">
        <v>723</v>
      </c>
      <c r="F3" s="276" t="s">
        <v>131</v>
      </c>
      <c r="G3" s="276" t="s">
        <v>132</v>
      </c>
      <c r="H3" s="276" t="s">
        <v>133</v>
      </c>
      <c r="I3" s="305" t="s">
        <v>109</v>
      </c>
      <c r="J3" s="276" t="s">
        <v>120</v>
      </c>
      <c r="L3" s="272" t="s">
        <v>38</v>
      </c>
      <c r="M3" s="272" t="s">
        <v>666</v>
      </c>
      <c r="N3" s="273" t="s">
        <v>127</v>
      </c>
      <c r="O3" s="274" t="s">
        <v>74</v>
      </c>
      <c r="P3" s="274" t="s">
        <v>69</v>
      </c>
      <c r="Q3" s="274" t="s">
        <v>71</v>
      </c>
      <c r="R3" s="274" t="s">
        <v>72</v>
      </c>
      <c r="S3" s="274" t="s">
        <v>70</v>
      </c>
      <c r="T3" s="274" t="s">
        <v>73</v>
      </c>
      <c r="U3" s="275" t="s">
        <v>68</v>
      </c>
      <c r="W3" s="276" t="s">
        <v>38</v>
      </c>
      <c r="X3" s="276" t="s">
        <v>32</v>
      </c>
      <c r="Y3" s="277" t="s">
        <v>10</v>
      </c>
      <c r="Z3" s="277" t="s">
        <v>165</v>
      </c>
      <c r="AA3" s="276" t="s">
        <v>127</v>
      </c>
      <c r="AB3" s="276" t="s">
        <v>334</v>
      </c>
      <c r="AC3" s="270" t="s">
        <v>74</v>
      </c>
      <c r="AD3" s="270" t="s">
        <v>69</v>
      </c>
      <c r="AE3" s="270" t="s">
        <v>71</v>
      </c>
      <c r="AF3" s="270" t="s">
        <v>72</v>
      </c>
      <c r="AG3" s="270" t="s">
        <v>70</v>
      </c>
      <c r="AH3" s="270" t="s">
        <v>73</v>
      </c>
      <c r="AI3" s="270" t="s">
        <v>330</v>
      </c>
      <c r="AJ3" s="275" t="s">
        <v>335</v>
      </c>
      <c r="AK3" s="275" t="s">
        <v>68</v>
      </c>
      <c r="AL3" s="275" t="s">
        <v>336</v>
      </c>
      <c r="AM3" s="275" t="s">
        <v>337</v>
      </c>
      <c r="AN3" s="278" t="s">
        <v>338</v>
      </c>
      <c r="AO3" s="271" t="s">
        <v>120</v>
      </c>
      <c r="AP3" s="271" t="s">
        <v>336</v>
      </c>
      <c r="AQ3" s="271" t="s">
        <v>337</v>
      </c>
      <c r="AS3" s="279" t="s">
        <v>0</v>
      </c>
      <c r="AT3" s="280" t="s">
        <v>10</v>
      </c>
      <c r="AU3" s="279" t="s">
        <v>94</v>
      </c>
      <c r="AV3" s="281" t="s">
        <v>12</v>
      </c>
      <c r="AW3" s="281" t="s">
        <v>13</v>
      </c>
      <c r="AX3" s="281" t="s">
        <v>6</v>
      </c>
      <c r="AY3" s="281" t="s">
        <v>16</v>
      </c>
      <c r="AZ3" s="281" t="s">
        <v>7</v>
      </c>
      <c r="BA3" s="281" t="s">
        <v>8</v>
      </c>
      <c r="BB3" s="281" t="s">
        <v>95</v>
      </c>
      <c r="BD3" s="276" t="s">
        <v>0</v>
      </c>
      <c r="BE3" s="276" t="s">
        <v>692</v>
      </c>
      <c r="BF3" s="276" t="s">
        <v>693</v>
      </c>
    </row>
    <row r="4" spans="2:58" ht="16.5">
      <c r="B4" s="274" t="s">
        <v>74</v>
      </c>
      <c r="C4" s="276">
        <v>6</v>
      </c>
      <c r="F4" s="276" t="s">
        <v>63</v>
      </c>
      <c r="G4" s="306">
        <v>2.4919791350519866</v>
      </c>
      <c r="H4" s="306">
        <v>2.7607065228253944</v>
      </c>
      <c r="I4" s="307">
        <v>0.1078369333007283</v>
      </c>
      <c r="J4" s="276">
        <v>27</v>
      </c>
      <c r="L4" s="282" t="s">
        <v>63</v>
      </c>
      <c r="M4" s="283">
        <v>55</v>
      </c>
      <c r="N4" s="284">
        <v>130</v>
      </c>
      <c r="O4" s="285">
        <v>2.3076923076923078E-2</v>
      </c>
      <c r="P4" s="285">
        <v>0.12307692307692308</v>
      </c>
      <c r="Q4" s="285">
        <v>0.19230769230769232</v>
      </c>
      <c r="R4" s="285">
        <v>0.2846153846153846</v>
      </c>
      <c r="S4" s="285">
        <v>0.2153846153846154</v>
      </c>
      <c r="T4" s="285">
        <v>0.16153846153846155</v>
      </c>
      <c r="U4" s="270" t="s">
        <v>72</v>
      </c>
      <c r="W4" s="276" t="s">
        <v>63</v>
      </c>
      <c r="X4" s="276" t="s">
        <v>64</v>
      </c>
      <c r="Y4" s="277" t="s">
        <v>64</v>
      </c>
      <c r="Z4" s="286">
        <v>24</v>
      </c>
      <c r="AA4" s="270">
        <v>61</v>
      </c>
      <c r="AB4" s="287">
        <v>1.0590277777777779</v>
      </c>
      <c r="AC4" s="276">
        <v>3</v>
      </c>
      <c r="AD4" s="276">
        <v>11</v>
      </c>
      <c r="AE4" s="276">
        <v>18</v>
      </c>
      <c r="AF4" s="276">
        <v>10</v>
      </c>
      <c r="AG4" s="276">
        <v>12</v>
      </c>
      <c r="AH4" s="276">
        <v>7</v>
      </c>
      <c r="AI4" s="276">
        <v>0</v>
      </c>
      <c r="AJ4" s="288">
        <v>0.88899548424828212</v>
      </c>
      <c r="AK4" s="270" t="s">
        <v>72</v>
      </c>
      <c r="AL4" s="270">
        <v>13</v>
      </c>
      <c r="AM4" s="270" t="s">
        <v>477</v>
      </c>
      <c r="AN4" s="282" t="s">
        <v>340</v>
      </c>
      <c r="AO4" s="289">
        <v>99</v>
      </c>
      <c r="AP4" s="289">
        <v>1</v>
      </c>
      <c r="AQ4" s="289" t="s">
        <v>724</v>
      </c>
      <c r="AS4" s="279" t="s">
        <v>63</v>
      </c>
      <c r="AT4" s="280" t="s">
        <v>64</v>
      </c>
      <c r="AU4" s="279">
        <v>1</v>
      </c>
      <c r="AV4" s="290">
        <v>6.2778964938500423E-2</v>
      </c>
      <c r="AW4" s="290">
        <v>0.40881868485508399</v>
      </c>
      <c r="AX4" s="290">
        <v>0.16861151747355468</v>
      </c>
      <c r="AY4" s="291">
        <v>22.067347826086952</v>
      </c>
      <c r="AZ4" s="291">
        <v>2.0250837164652924</v>
      </c>
      <c r="BA4" s="291">
        <v>24.08651435734431</v>
      </c>
      <c r="BB4" s="291">
        <v>2.5403822383684203</v>
      </c>
      <c r="BD4" s="276" t="s">
        <v>63</v>
      </c>
      <c r="BE4" s="276">
        <v>4</v>
      </c>
      <c r="BF4" s="276">
        <v>55</v>
      </c>
    </row>
    <row r="5" spans="2:58" ht="16.5">
      <c r="B5" s="274" t="s">
        <v>69</v>
      </c>
      <c r="C5" s="276">
        <v>5</v>
      </c>
      <c r="F5" s="276" t="s">
        <v>134</v>
      </c>
      <c r="G5" s="306">
        <v>1.7711054686986105</v>
      </c>
      <c r="H5" s="306">
        <v>2.1459378503693789</v>
      </c>
      <c r="I5" s="307">
        <v>0.21163752712377493</v>
      </c>
      <c r="J5" s="276">
        <v>7</v>
      </c>
      <c r="L5" s="282" t="s">
        <v>134</v>
      </c>
      <c r="M5" s="283">
        <v>67</v>
      </c>
      <c r="N5" s="284">
        <v>147</v>
      </c>
      <c r="O5" s="285">
        <v>0.25170068027210885</v>
      </c>
      <c r="P5" s="285">
        <v>0.1360544217687075</v>
      </c>
      <c r="Q5" s="285">
        <v>0.17687074829931973</v>
      </c>
      <c r="R5" s="285">
        <v>0.21768707482993196</v>
      </c>
      <c r="S5" s="285">
        <v>0.15646258503401361</v>
      </c>
      <c r="T5" s="285">
        <v>6.1224489795918366E-2</v>
      </c>
      <c r="U5" s="270" t="s">
        <v>71</v>
      </c>
      <c r="W5" s="276" t="s">
        <v>63</v>
      </c>
      <c r="X5" s="276" t="s">
        <v>96</v>
      </c>
      <c r="Y5" s="277" t="s">
        <v>96</v>
      </c>
      <c r="Z5" s="286">
        <v>13</v>
      </c>
      <c r="AA5" s="270">
        <v>31</v>
      </c>
      <c r="AB5" s="287">
        <v>0.99358974358974361</v>
      </c>
      <c r="AC5" s="276">
        <v>0</v>
      </c>
      <c r="AD5" s="276">
        <v>2</v>
      </c>
      <c r="AE5" s="276">
        <v>3</v>
      </c>
      <c r="AF5" s="276">
        <v>13</v>
      </c>
      <c r="AG5" s="276">
        <v>6</v>
      </c>
      <c r="AH5" s="276">
        <v>7</v>
      </c>
      <c r="AI5" s="276">
        <v>0</v>
      </c>
      <c r="AJ5" s="288">
        <v>0.84054432377479105</v>
      </c>
      <c r="AK5" s="270" t="s">
        <v>70</v>
      </c>
      <c r="AL5" s="270">
        <v>7</v>
      </c>
      <c r="AM5" s="270" t="s">
        <v>708</v>
      </c>
      <c r="AN5" s="282" t="s">
        <v>342</v>
      </c>
      <c r="AO5" s="289">
        <v>149</v>
      </c>
      <c r="AP5" s="289">
        <v>3</v>
      </c>
      <c r="AQ5" s="289" t="s">
        <v>726</v>
      </c>
      <c r="AS5" s="279" t="s">
        <v>63</v>
      </c>
      <c r="AT5" s="280" t="s">
        <v>96</v>
      </c>
      <c r="AU5" s="279">
        <v>1</v>
      </c>
      <c r="AV5" s="290">
        <v>2.4997381769556209E-2</v>
      </c>
      <c r="AW5" s="290">
        <v>0.41654539255497558</v>
      </c>
      <c r="AX5" s="290">
        <v>0.13993675676950024</v>
      </c>
      <c r="AY5" s="291">
        <v>22.758153846153846</v>
      </c>
      <c r="AZ5" s="291">
        <v>1.4300029155522749</v>
      </c>
      <c r="BA5" s="291">
        <v>22.360623795893019</v>
      </c>
      <c r="BB5" s="291">
        <v>2.4294869503453316</v>
      </c>
      <c r="BD5" s="276" t="s">
        <v>134</v>
      </c>
      <c r="BE5" s="276">
        <v>4</v>
      </c>
      <c r="BF5" s="276">
        <v>67</v>
      </c>
    </row>
    <row r="6" spans="2:58" ht="16.5">
      <c r="B6" s="274" t="s">
        <v>71</v>
      </c>
      <c r="C6" s="276">
        <v>4</v>
      </c>
      <c r="F6" s="276" t="s">
        <v>152</v>
      </c>
      <c r="G6" s="306">
        <v>2.3444257506536914</v>
      </c>
      <c r="H6" s="306">
        <v>2.6420339028428601</v>
      </c>
      <c r="I6" s="307">
        <v>0.12694287806137061</v>
      </c>
      <c r="J6" s="276">
        <v>24</v>
      </c>
      <c r="L6" s="282" t="s">
        <v>152</v>
      </c>
      <c r="M6" s="283">
        <v>49</v>
      </c>
      <c r="N6" s="284">
        <v>109</v>
      </c>
      <c r="O6" s="285">
        <v>5.5045871559633031E-2</v>
      </c>
      <c r="P6" s="285">
        <v>5.5045871559633031E-2</v>
      </c>
      <c r="Q6" s="285">
        <v>0.1834862385321101</v>
      </c>
      <c r="R6" s="285">
        <v>0.3577981651376147</v>
      </c>
      <c r="S6" s="285">
        <v>0.23853211009174313</v>
      </c>
      <c r="T6" s="285">
        <v>0.11009174311926606</v>
      </c>
      <c r="U6" s="270" t="s">
        <v>72</v>
      </c>
      <c r="W6" s="276" t="s">
        <v>63</v>
      </c>
      <c r="X6" s="276" t="s">
        <v>97</v>
      </c>
      <c r="Y6" s="277" t="s">
        <v>97</v>
      </c>
      <c r="Z6" s="286">
        <v>8</v>
      </c>
      <c r="AA6" s="270">
        <v>23</v>
      </c>
      <c r="AB6" s="287">
        <v>1.1979166666666667</v>
      </c>
      <c r="AC6" s="276">
        <v>0</v>
      </c>
      <c r="AD6" s="276">
        <v>1</v>
      </c>
      <c r="AE6" s="276">
        <v>3</v>
      </c>
      <c r="AF6" s="276">
        <v>8</v>
      </c>
      <c r="AG6" s="276">
        <v>7</v>
      </c>
      <c r="AH6" s="276">
        <v>4</v>
      </c>
      <c r="AI6" s="276">
        <v>0</v>
      </c>
      <c r="AJ6" s="288">
        <v>0.83858721230945088</v>
      </c>
      <c r="AK6" s="270" t="s">
        <v>70</v>
      </c>
      <c r="AL6" s="270">
        <v>8</v>
      </c>
      <c r="AM6" s="270" t="s">
        <v>697</v>
      </c>
      <c r="AN6" s="282" t="s">
        <v>343</v>
      </c>
      <c r="AO6" s="289">
        <v>150</v>
      </c>
      <c r="AP6" s="289">
        <v>4</v>
      </c>
      <c r="AQ6" s="289" t="s">
        <v>727</v>
      </c>
      <c r="AS6" s="279" t="s">
        <v>63</v>
      </c>
      <c r="AT6" s="280" t="s">
        <v>97</v>
      </c>
      <c r="AU6" s="279">
        <v>1</v>
      </c>
      <c r="AV6" s="290">
        <v>3.9922266969322405E-2</v>
      </c>
      <c r="AW6" s="290">
        <v>0.41243454300114496</v>
      </c>
      <c r="AX6" s="290">
        <v>0.13785110007534288</v>
      </c>
      <c r="AY6" s="291">
        <v>21.869285714285713</v>
      </c>
      <c r="AZ6" s="291">
        <v>0.90133411587724199</v>
      </c>
      <c r="BA6" s="291">
        <v>18.89463368838959</v>
      </c>
      <c r="BB6" s="291">
        <v>2.6762872736682759</v>
      </c>
      <c r="BD6" s="276" t="s">
        <v>152</v>
      </c>
      <c r="BE6" s="276">
        <v>6</v>
      </c>
      <c r="BF6" s="276">
        <v>49</v>
      </c>
    </row>
    <row r="7" spans="2:58" ht="16.5">
      <c r="B7" s="274" t="s">
        <v>72</v>
      </c>
      <c r="C7" s="276">
        <v>3</v>
      </c>
      <c r="F7" s="276" t="s">
        <v>149</v>
      </c>
      <c r="G7" s="306">
        <v>2.3357119739712338</v>
      </c>
      <c r="H7" s="306">
        <v>2.7322018806254862</v>
      </c>
      <c r="I7" s="307">
        <v>0.16975119838090769</v>
      </c>
      <c r="J7" s="276">
        <v>15</v>
      </c>
      <c r="L7" s="282" t="s">
        <v>149</v>
      </c>
      <c r="M7" s="283">
        <v>48</v>
      </c>
      <c r="N7" s="284">
        <v>116</v>
      </c>
      <c r="O7" s="285">
        <v>0.25862068965517243</v>
      </c>
      <c r="P7" s="285">
        <v>0.1206896551724138</v>
      </c>
      <c r="Q7" s="285">
        <v>0.25</v>
      </c>
      <c r="R7" s="285">
        <v>0.20689655172413793</v>
      </c>
      <c r="S7" s="285">
        <v>0.14655172413793102</v>
      </c>
      <c r="T7" s="285">
        <v>1.7241379310344827E-2</v>
      </c>
      <c r="U7" s="270" t="s">
        <v>71</v>
      </c>
      <c r="W7" s="276" t="s">
        <v>63</v>
      </c>
      <c r="X7" s="276" t="s">
        <v>98</v>
      </c>
      <c r="Y7" s="277" t="s">
        <v>98</v>
      </c>
      <c r="Z7" s="286">
        <v>5</v>
      </c>
      <c r="AA7" s="270">
        <v>15</v>
      </c>
      <c r="AB7" s="287">
        <v>1.25</v>
      </c>
      <c r="AC7" s="276">
        <v>0</v>
      </c>
      <c r="AD7" s="276">
        <v>2</v>
      </c>
      <c r="AE7" s="276">
        <v>1</v>
      </c>
      <c r="AF7" s="276">
        <v>6</v>
      </c>
      <c r="AG7" s="276">
        <v>3</v>
      </c>
      <c r="AH7" s="276">
        <v>3</v>
      </c>
      <c r="AI7" s="276">
        <v>0</v>
      </c>
      <c r="AJ7" s="288">
        <v>0.84992520476837785</v>
      </c>
      <c r="AK7" s="270" t="s">
        <v>70</v>
      </c>
      <c r="AL7" s="270">
        <v>1</v>
      </c>
      <c r="AM7" s="270" t="s">
        <v>610</v>
      </c>
      <c r="AN7" s="282" t="s">
        <v>344</v>
      </c>
      <c r="AO7" s="289">
        <v>143</v>
      </c>
      <c r="AP7" s="289">
        <v>2</v>
      </c>
      <c r="AQ7" s="289" t="s">
        <v>725</v>
      </c>
      <c r="AS7" s="279" t="s">
        <v>63</v>
      </c>
      <c r="AT7" s="280" t="s">
        <v>98</v>
      </c>
      <c r="AU7" s="279">
        <v>1</v>
      </c>
      <c r="AV7" s="290">
        <v>3.3409697729386366E-2</v>
      </c>
      <c r="AW7" s="290">
        <v>0.42245958544705575</v>
      </c>
      <c r="AX7" s="290">
        <v>0.17553892111319783</v>
      </c>
      <c r="AY7" s="291">
        <v>22.303000000000001</v>
      </c>
      <c r="AZ7" s="291">
        <v>2.7604405035670854</v>
      </c>
      <c r="BA7" s="291">
        <v>34.279652071569444</v>
      </c>
      <c r="BB7" s="291">
        <v>2.2527317374790212</v>
      </c>
      <c r="BD7" s="276" t="s">
        <v>149</v>
      </c>
      <c r="BE7" s="276">
        <v>12</v>
      </c>
      <c r="BF7" s="276">
        <v>48</v>
      </c>
    </row>
    <row r="8" spans="2:58" ht="16.5">
      <c r="B8" s="274" t="s">
        <v>70</v>
      </c>
      <c r="C8" s="276">
        <v>2</v>
      </c>
      <c r="F8" s="308" t="s">
        <v>157</v>
      </c>
      <c r="G8" s="309">
        <v>1.9840105286931891</v>
      </c>
      <c r="H8" s="309">
        <v>2.2211439467785619</v>
      </c>
      <c r="I8" s="310">
        <v>0.11952225789928939</v>
      </c>
      <c r="J8" s="308">
        <v>25</v>
      </c>
      <c r="L8" s="311" t="s">
        <v>157</v>
      </c>
      <c r="M8" s="312">
        <v>46</v>
      </c>
      <c r="N8" s="313">
        <v>109</v>
      </c>
      <c r="O8" s="314">
        <v>5.5045871559633031E-2</v>
      </c>
      <c r="P8" s="314">
        <v>6.4220183486238536E-2</v>
      </c>
      <c r="Q8" s="314">
        <v>0.1743119266055046</v>
      </c>
      <c r="R8" s="314">
        <v>0.22935779816513763</v>
      </c>
      <c r="S8" s="314">
        <v>0.20183486238532111</v>
      </c>
      <c r="T8" s="314">
        <v>0.27522935779816515</v>
      </c>
      <c r="U8" s="315" t="s">
        <v>70</v>
      </c>
      <c r="W8" s="276" t="s">
        <v>134</v>
      </c>
      <c r="X8" s="276" t="s">
        <v>166</v>
      </c>
      <c r="Y8" s="277" t="s">
        <v>166</v>
      </c>
      <c r="Z8" s="286">
        <v>28</v>
      </c>
      <c r="AA8" s="270">
        <v>70</v>
      </c>
      <c r="AB8" s="287">
        <v>1.0416666666666665</v>
      </c>
      <c r="AC8" s="276">
        <v>19</v>
      </c>
      <c r="AD8" s="276">
        <v>5</v>
      </c>
      <c r="AE8" s="276">
        <v>13</v>
      </c>
      <c r="AF8" s="276">
        <v>16</v>
      </c>
      <c r="AG8" s="276">
        <v>10</v>
      </c>
      <c r="AH8" s="276">
        <v>7</v>
      </c>
      <c r="AI8" s="276">
        <v>0</v>
      </c>
      <c r="AJ8" s="288">
        <v>0.91712551763997596</v>
      </c>
      <c r="AK8" s="270" t="s">
        <v>71</v>
      </c>
      <c r="AL8" s="270">
        <v>32</v>
      </c>
      <c r="AM8" s="270" t="s">
        <v>545</v>
      </c>
      <c r="AN8" s="282" t="s">
        <v>345</v>
      </c>
      <c r="AO8" s="289">
        <v>69</v>
      </c>
      <c r="AP8" s="289">
        <v>3</v>
      </c>
      <c r="AQ8" s="289" t="s">
        <v>730</v>
      </c>
      <c r="AS8" s="279" t="s">
        <v>63</v>
      </c>
      <c r="AT8" s="280" t="s">
        <v>99</v>
      </c>
      <c r="AU8" s="279">
        <v>1</v>
      </c>
      <c r="AV8" s="290">
        <v>8.8844439637456044E-2</v>
      </c>
      <c r="AW8" s="290">
        <v>0.44904534891181735</v>
      </c>
      <c r="AX8" s="290">
        <v>0.19533393223597251</v>
      </c>
      <c r="AY8" s="291">
        <v>24.977999999999998</v>
      </c>
      <c r="AZ8" s="291">
        <v>4.4849399359541469</v>
      </c>
      <c r="BA8" s="291">
        <v>50.586479886751853</v>
      </c>
      <c r="BB8" s="291">
        <v>2.2862497976587228</v>
      </c>
      <c r="BD8" s="276" t="s">
        <v>157</v>
      </c>
      <c r="BE8" s="276">
        <v>7</v>
      </c>
      <c r="BF8" s="276">
        <v>46</v>
      </c>
    </row>
    <row r="9" spans="2:58" ht="16.5">
      <c r="B9" s="274" t="s">
        <v>73</v>
      </c>
      <c r="C9" s="276">
        <v>1</v>
      </c>
      <c r="F9" s="308" t="s">
        <v>135</v>
      </c>
      <c r="G9" s="309">
        <v>1.8754618208813343</v>
      </c>
      <c r="H9" s="309">
        <v>2.2176999283533205</v>
      </c>
      <c r="I9" s="310">
        <v>0.18248204450846073</v>
      </c>
      <c r="J9" s="308">
        <v>13</v>
      </c>
      <c r="L9" s="311" t="s">
        <v>135</v>
      </c>
      <c r="M9" s="312">
        <v>57</v>
      </c>
      <c r="N9" s="313">
        <v>131</v>
      </c>
      <c r="O9" s="314">
        <v>0.18320610687022901</v>
      </c>
      <c r="P9" s="314">
        <v>0.11450381679389313</v>
      </c>
      <c r="Q9" s="314">
        <v>0.17557251908396945</v>
      </c>
      <c r="R9" s="314">
        <v>0.22137404580152673</v>
      </c>
      <c r="S9" s="314">
        <v>0.18320610687022901</v>
      </c>
      <c r="T9" s="314">
        <v>0.12213740458015267</v>
      </c>
      <c r="U9" s="315" t="s">
        <v>71</v>
      </c>
      <c r="W9" s="276" t="s">
        <v>134</v>
      </c>
      <c r="X9" s="276" t="s">
        <v>167</v>
      </c>
      <c r="Y9" s="277" t="s">
        <v>167</v>
      </c>
      <c r="Z9" s="286">
        <v>18</v>
      </c>
      <c r="AA9" s="270">
        <v>41</v>
      </c>
      <c r="AB9" s="287">
        <v>0.94907407407407418</v>
      </c>
      <c r="AC9" s="276">
        <v>8</v>
      </c>
      <c r="AD9" s="276">
        <v>7</v>
      </c>
      <c r="AE9" s="276">
        <v>7</v>
      </c>
      <c r="AF9" s="276">
        <v>8</v>
      </c>
      <c r="AG9" s="276">
        <v>9</v>
      </c>
      <c r="AH9" s="276">
        <v>2</v>
      </c>
      <c r="AI9" s="276">
        <v>0</v>
      </c>
      <c r="AJ9" s="288">
        <v>0.92149021711814993</v>
      </c>
      <c r="AK9" s="270" t="s">
        <v>71</v>
      </c>
      <c r="AL9" s="270">
        <v>26</v>
      </c>
      <c r="AM9" s="270" t="s">
        <v>445</v>
      </c>
      <c r="AN9" s="282" t="s">
        <v>347</v>
      </c>
      <c r="AO9" s="289">
        <v>63</v>
      </c>
      <c r="AP9" s="289">
        <v>2</v>
      </c>
      <c r="AQ9" s="289" t="s">
        <v>729</v>
      </c>
      <c r="AS9" s="279" t="s">
        <v>63</v>
      </c>
      <c r="AT9" s="280" t="s">
        <v>100</v>
      </c>
      <c r="AU9" s="279">
        <v>1</v>
      </c>
      <c r="AV9" s="290">
        <v>4.6311514272893858E-2</v>
      </c>
      <c r="AW9" s="290">
        <v>0.4135383278134645</v>
      </c>
      <c r="AX9" s="290">
        <v>0.15619330890811217</v>
      </c>
      <c r="AY9" s="291">
        <v>22.410568627450981</v>
      </c>
      <c r="AZ9" s="291">
        <v>1.775297089243036</v>
      </c>
      <c r="BA9" s="291">
        <v>24.131159012097406</v>
      </c>
      <c r="BB9" s="291">
        <v>2.4919791350519866</v>
      </c>
      <c r="BD9" s="276" t="s">
        <v>135</v>
      </c>
      <c r="BE9" s="276">
        <v>6</v>
      </c>
      <c r="BF9" s="276">
        <v>57</v>
      </c>
    </row>
    <row r="10" spans="2:58" ht="16.5">
      <c r="C10" s="276">
        <v>0</v>
      </c>
      <c r="F10" s="276" t="s">
        <v>142</v>
      </c>
      <c r="G10" s="306">
        <v>1.9244754801457915</v>
      </c>
      <c r="H10" s="306">
        <v>2.2777680811598144</v>
      </c>
      <c r="I10" s="307">
        <v>0.18357864501721721</v>
      </c>
      <c r="J10" s="276">
        <v>12</v>
      </c>
      <c r="L10" s="282" t="s">
        <v>142</v>
      </c>
      <c r="M10" s="283">
        <v>106</v>
      </c>
      <c r="N10" s="284">
        <v>251</v>
      </c>
      <c r="O10" s="285">
        <v>0.19920318725099601</v>
      </c>
      <c r="P10" s="285">
        <v>0.15537848605577689</v>
      </c>
      <c r="Q10" s="285">
        <v>0.2151394422310757</v>
      </c>
      <c r="R10" s="285">
        <v>0.18326693227091634</v>
      </c>
      <c r="S10" s="285">
        <v>0.16334661354581673</v>
      </c>
      <c r="T10" s="285">
        <v>8.3665338645418322E-2</v>
      </c>
      <c r="U10" s="270" t="s">
        <v>71</v>
      </c>
      <c r="W10" s="276" t="s">
        <v>134</v>
      </c>
      <c r="X10" s="276" t="s">
        <v>168</v>
      </c>
      <c r="Y10" s="277" t="s">
        <v>168</v>
      </c>
      <c r="Z10" s="286">
        <v>8</v>
      </c>
      <c r="AA10" s="270">
        <v>20</v>
      </c>
      <c r="AB10" s="287">
        <v>1.0416666666666667</v>
      </c>
      <c r="AC10" s="276">
        <v>2</v>
      </c>
      <c r="AD10" s="276">
        <v>3</v>
      </c>
      <c r="AE10" s="276">
        <v>3</v>
      </c>
      <c r="AF10" s="276">
        <v>8</v>
      </c>
      <c r="AG10" s="276">
        <v>4</v>
      </c>
      <c r="AH10" s="276">
        <v>0</v>
      </c>
      <c r="AI10" s="276">
        <v>0</v>
      </c>
      <c r="AJ10" s="288">
        <v>0.89548798992723011</v>
      </c>
      <c r="AK10" s="270" t="s">
        <v>72</v>
      </c>
      <c r="AL10" s="270">
        <v>5</v>
      </c>
      <c r="AM10" s="270" t="s">
        <v>374</v>
      </c>
      <c r="AN10" s="282" t="s">
        <v>348</v>
      </c>
      <c r="AO10" s="289">
        <v>91</v>
      </c>
      <c r="AP10" s="289">
        <v>4</v>
      </c>
      <c r="AQ10" s="289" t="s">
        <v>731</v>
      </c>
      <c r="AS10" s="279" t="s">
        <v>134</v>
      </c>
      <c r="AT10" s="280" t="s">
        <v>166</v>
      </c>
      <c r="AU10" s="279">
        <v>1</v>
      </c>
      <c r="AV10" s="290">
        <v>7.1838157954911483E-2</v>
      </c>
      <c r="AW10" s="290">
        <v>0.42223470101076843</v>
      </c>
      <c r="AX10" s="290">
        <v>0.24464059252028597</v>
      </c>
      <c r="AY10" s="291">
        <v>20.183958333333333</v>
      </c>
      <c r="AZ10" s="291">
        <v>5.0789215066556785</v>
      </c>
      <c r="BA10" s="291">
        <v>70.520142350760992</v>
      </c>
      <c r="BB10" s="291">
        <v>1.6949429106640221</v>
      </c>
      <c r="BD10" s="276" t="s">
        <v>142</v>
      </c>
      <c r="BE10" s="276">
        <v>5</v>
      </c>
      <c r="BF10" s="276">
        <v>106</v>
      </c>
    </row>
    <row r="11" spans="2:58" ht="16.5">
      <c r="F11" s="276" t="s">
        <v>158</v>
      </c>
      <c r="G11" s="306">
        <v>1.7423246681955449</v>
      </c>
      <c r="H11" s="306">
        <v>2.0314190132020662</v>
      </c>
      <c r="I11" s="307">
        <v>0.16592449747378279</v>
      </c>
      <c r="J11" s="276">
        <v>16</v>
      </c>
      <c r="L11" s="282" t="s">
        <v>158</v>
      </c>
      <c r="M11" s="283">
        <v>26</v>
      </c>
      <c r="N11" s="284">
        <v>59</v>
      </c>
      <c r="O11" s="285">
        <v>0.10169491525423729</v>
      </c>
      <c r="P11" s="285">
        <v>3.3898305084745763E-2</v>
      </c>
      <c r="Q11" s="285">
        <v>0.28813559322033899</v>
      </c>
      <c r="R11" s="285">
        <v>0.22033898305084745</v>
      </c>
      <c r="S11" s="285">
        <v>0.2711864406779661</v>
      </c>
      <c r="T11" s="285">
        <v>8.4745762711864403E-2</v>
      </c>
      <c r="U11" s="270" t="s">
        <v>72</v>
      </c>
      <c r="W11" s="276" t="s">
        <v>134</v>
      </c>
      <c r="X11" s="276" t="s">
        <v>169</v>
      </c>
      <c r="Y11" s="277" t="s">
        <v>169</v>
      </c>
      <c r="Z11" s="286">
        <v>6</v>
      </c>
      <c r="AA11" s="270">
        <v>13</v>
      </c>
      <c r="AB11" s="287">
        <v>0.9027777777777779</v>
      </c>
      <c r="AC11" s="276">
        <v>7</v>
      </c>
      <c r="AD11" s="276">
        <v>4</v>
      </c>
      <c r="AE11" s="276">
        <v>2</v>
      </c>
      <c r="AF11" s="276">
        <v>0</v>
      </c>
      <c r="AG11" s="276">
        <v>0</v>
      </c>
      <c r="AH11" s="276">
        <v>0</v>
      </c>
      <c r="AI11" s="276">
        <v>0</v>
      </c>
      <c r="AJ11" s="288">
        <v>1.0181893816364915</v>
      </c>
      <c r="AK11" s="270" t="s">
        <v>74</v>
      </c>
      <c r="AL11" s="270">
        <v>4</v>
      </c>
      <c r="AM11" s="270" t="s">
        <v>346</v>
      </c>
      <c r="AN11" s="282" t="s">
        <v>350</v>
      </c>
      <c r="AO11" s="289">
        <v>4</v>
      </c>
      <c r="AP11" s="289">
        <v>1</v>
      </c>
      <c r="AQ11" s="289" t="s">
        <v>728</v>
      </c>
      <c r="AS11" s="279" t="s">
        <v>134</v>
      </c>
      <c r="AT11" s="280" t="s">
        <v>167</v>
      </c>
      <c r="AU11" s="279">
        <v>1</v>
      </c>
      <c r="AV11" s="290">
        <v>9.2291408694588864E-2</v>
      </c>
      <c r="AW11" s="290">
        <v>0.45018897025048032</v>
      </c>
      <c r="AX11" s="290">
        <v>0.21788062227600094</v>
      </c>
      <c r="AY11" s="291">
        <v>21.492529411764707</v>
      </c>
      <c r="AZ11" s="291">
        <v>5.3155674944750331</v>
      </c>
      <c r="BA11" s="291">
        <v>72.375914557536646</v>
      </c>
      <c r="BB11" s="291">
        <v>1.6925242491798287</v>
      </c>
      <c r="BD11" s="276" t="s">
        <v>158</v>
      </c>
      <c r="BE11" s="276">
        <v>4</v>
      </c>
      <c r="BF11" s="276">
        <v>26</v>
      </c>
    </row>
    <row r="12" spans="2:58" ht="16.5">
      <c r="F12" s="308" t="s">
        <v>147</v>
      </c>
      <c r="G12" s="309">
        <v>1.9609510860763544</v>
      </c>
      <c r="H12" s="309">
        <v>2.4295536763719849</v>
      </c>
      <c r="I12" s="310">
        <v>0.23896699597604565</v>
      </c>
      <c r="J12" s="308">
        <v>1</v>
      </c>
      <c r="L12" s="282" t="s">
        <v>147</v>
      </c>
      <c r="M12" s="283">
        <v>60</v>
      </c>
      <c r="N12" s="284">
        <v>130</v>
      </c>
      <c r="O12" s="285">
        <v>0.35384615384615387</v>
      </c>
      <c r="P12" s="285">
        <v>0.19230769230769232</v>
      </c>
      <c r="Q12" s="285">
        <v>0.18461538461538463</v>
      </c>
      <c r="R12" s="285">
        <v>0.11538461538461539</v>
      </c>
      <c r="S12" s="285">
        <v>0.11538461538461539</v>
      </c>
      <c r="T12" s="285">
        <v>3.8461538461538464E-2</v>
      </c>
      <c r="U12" s="270" t="s">
        <v>69</v>
      </c>
      <c r="W12" s="276" t="s">
        <v>152</v>
      </c>
      <c r="X12" s="276" t="s">
        <v>170</v>
      </c>
      <c r="Y12" s="277" t="s">
        <v>170</v>
      </c>
      <c r="Z12" s="286">
        <v>11</v>
      </c>
      <c r="AA12" s="270">
        <v>25</v>
      </c>
      <c r="AB12" s="287">
        <v>0.94696969696969702</v>
      </c>
      <c r="AC12" s="276">
        <v>1</v>
      </c>
      <c r="AD12" s="276">
        <v>2</v>
      </c>
      <c r="AE12" s="276">
        <v>6</v>
      </c>
      <c r="AF12" s="276">
        <v>8</v>
      </c>
      <c r="AG12" s="276">
        <v>6</v>
      </c>
      <c r="AH12" s="276">
        <v>2</v>
      </c>
      <c r="AI12" s="276">
        <v>0</v>
      </c>
      <c r="AJ12" s="288">
        <v>0.87916783171960999</v>
      </c>
      <c r="AK12" s="270" t="s">
        <v>72</v>
      </c>
      <c r="AL12" s="270">
        <v>29</v>
      </c>
      <c r="AM12" s="270" t="s">
        <v>700</v>
      </c>
      <c r="AN12" s="282" t="s">
        <v>351</v>
      </c>
      <c r="AO12" s="289">
        <v>115</v>
      </c>
      <c r="AP12" s="289">
        <v>3</v>
      </c>
      <c r="AQ12" s="289" t="s">
        <v>734</v>
      </c>
      <c r="AS12" s="279" t="s">
        <v>134</v>
      </c>
      <c r="AT12" s="280" t="s">
        <v>168</v>
      </c>
      <c r="AU12" s="279">
        <v>1</v>
      </c>
      <c r="AV12" s="290">
        <v>1.8128085741823979E-2</v>
      </c>
      <c r="AW12" s="290">
        <v>0.3931413319378278</v>
      </c>
      <c r="AX12" s="290">
        <v>0.21376913901822775</v>
      </c>
      <c r="AY12" s="291">
        <v>19.474999999999998</v>
      </c>
      <c r="AZ12" s="291">
        <v>5.0707664920624929</v>
      </c>
      <c r="BA12" s="291">
        <v>96.231271956067317</v>
      </c>
      <c r="BB12" s="291">
        <v>2.0050704626049076</v>
      </c>
      <c r="BD12" s="276" t="s">
        <v>147</v>
      </c>
      <c r="BE12" s="276">
        <v>8</v>
      </c>
      <c r="BF12" s="276">
        <v>60</v>
      </c>
    </row>
    <row r="13" spans="2:58" ht="16.5">
      <c r="F13" s="276" t="s">
        <v>150</v>
      </c>
      <c r="G13" s="306">
        <v>2.1292535923242086</v>
      </c>
      <c r="H13" s="306">
        <v>2.4322706225879216</v>
      </c>
      <c r="I13" s="307">
        <v>0.14231138618531181</v>
      </c>
      <c r="J13" s="276">
        <v>21</v>
      </c>
      <c r="L13" s="311" t="s">
        <v>150</v>
      </c>
      <c r="M13" s="312">
        <v>48</v>
      </c>
      <c r="N13" s="313">
        <v>96</v>
      </c>
      <c r="O13" s="314">
        <v>8.3333333333333329E-2</v>
      </c>
      <c r="P13" s="314">
        <v>0.10416666666666667</v>
      </c>
      <c r="Q13" s="314">
        <v>0.20833333333333334</v>
      </c>
      <c r="R13" s="314">
        <v>0.33333333333333331</v>
      </c>
      <c r="S13" s="314">
        <v>0.17708333333333334</v>
      </c>
      <c r="T13" s="314">
        <v>9.375E-2</v>
      </c>
      <c r="U13" s="315" t="s">
        <v>72</v>
      </c>
      <c r="W13" s="276" t="s">
        <v>152</v>
      </c>
      <c r="X13" s="276" t="s">
        <v>171</v>
      </c>
      <c r="Y13" s="277" t="s">
        <v>171</v>
      </c>
      <c r="Z13" s="286">
        <v>5</v>
      </c>
      <c r="AA13" s="270">
        <v>14</v>
      </c>
      <c r="AB13" s="287">
        <v>1.1666666666666667</v>
      </c>
      <c r="AC13" s="276">
        <v>0</v>
      </c>
      <c r="AD13" s="276">
        <v>0</v>
      </c>
      <c r="AE13" s="276">
        <v>2</v>
      </c>
      <c r="AF13" s="276">
        <v>5</v>
      </c>
      <c r="AG13" s="276">
        <v>6</v>
      </c>
      <c r="AH13" s="276">
        <v>1</v>
      </c>
      <c r="AI13" s="276">
        <v>0</v>
      </c>
      <c r="AJ13" s="288">
        <v>0.85725433201040213</v>
      </c>
      <c r="AK13" s="270" t="s">
        <v>72</v>
      </c>
      <c r="AL13" s="270">
        <v>50</v>
      </c>
      <c r="AM13" s="270" t="s">
        <v>1347</v>
      </c>
      <c r="AN13" s="282" t="s">
        <v>353</v>
      </c>
      <c r="AO13" s="289">
        <v>136</v>
      </c>
      <c r="AP13" s="289">
        <v>5</v>
      </c>
      <c r="AQ13" s="289" t="s">
        <v>736</v>
      </c>
      <c r="AS13" s="279" t="s">
        <v>134</v>
      </c>
      <c r="AT13" s="280" t="s">
        <v>169</v>
      </c>
      <c r="AU13" s="279">
        <v>1</v>
      </c>
      <c r="AV13" s="290">
        <v>6.4190239701056001E-2</v>
      </c>
      <c r="AW13" s="290">
        <v>0.40810322205664806</v>
      </c>
      <c r="AX13" s="290">
        <v>0.25221904618407442</v>
      </c>
      <c r="AY13" s="291">
        <v>20.867333333333335</v>
      </c>
      <c r="AZ13" s="291">
        <v>2.4259059927598128</v>
      </c>
      <c r="BA13" s="291">
        <v>54.292296574554236</v>
      </c>
      <c r="BB13" s="291">
        <v>2.2015591499802447</v>
      </c>
      <c r="BD13" s="276" t="s">
        <v>150</v>
      </c>
      <c r="BE13" s="276">
        <v>4</v>
      </c>
      <c r="BF13" s="276">
        <v>48</v>
      </c>
    </row>
    <row r="14" spans="2:58" ht="16.5">
      <c r="F14" s="308" t="s">
        <v>145</v>
      </c>
      <c r="G14" s="309">
        <v>1.9087877700513656</v>
      </c>
      <c r="H14" s="309">
        <v>2.20717468589423</v>
      </c>
      <c r="I14" s="310">
        <v>0.15632273033415078</v>
      </c>
      <c r="J14" s="308">
        <v>19</v>
      </c>
      <c r="L14" s="311" t="s">
        <v>145</v>
      </c>
      <c r="M14" s="312">
        <v>44</v>
      </c>
      <c r="N14" s="313">
        <v>112</v>
      </c>
      <c r="O14" s="314">
        <v>9.8214285714285712E-2</v>
      </c>
      <c r="P14" s="314">
        <v>0.15178571428571427</v>
      </c>
      <c r="Q14" s="314">
        <v>0.25</v>
      </c>
      <c r="R14" s="314">
        <v>0.3392857142857143</v>
      </c>
      <c r="S14" s="314">
        <v>9.8214285714285712E-2</v>
      </c>
      <c r="T14" s="314">
        <v>6.25E-2</v>
      </c>
      <c r="U14" s="315" t="s">
        <v>72</v>
      </c>
      <c r="W14" s="276" t="s">
        <v>152</v>
      </c>
      <c r="X14" s="276" t="s">
        <v>172</v>
      </c>
      <c r="Y14" s="277" t="s">
        <v>172</v>
      </c>
      <c r="Z14" s="286">
        <v>11</v>
      </c>
      <c r="AA14" s="270">
        <v>23</v>
      </c>
      <c r="AB14" s="287">
        <v>0.87121212121212122</v>
      </c>
      <c r="AC14" s="276">
        <v>3</v>
      </c>
      <c r="AD14" s="276">
        <v>2</v>
      </c>
      <c r="AE14" s="276">
        <v>6</v>
      </c>
      <c r="AF14" s="276">
        <v>8</v>
      </c>
      <c r="AG14" s="276">
        <v>3</v>
      </c>
      <c r="AH14" s="276">
        <v>1</v>
      </c>
      <c r="AI14" s="276">
        <v>0</v>
      </c>
      <c r="AJ14" s="288">
        <v>0.8954223013374234</v>
      </c>
      <c r="AK14" s="270" t="s">
        <v>72</v>
      </c>
      <c r="AL14" s="270">
        <v>6</v>
      </c>
      <c r="AM14" s="270" t="s">
        <v>411</v>
      </c>
      <c r="AN14" s="282" t="s">
        <v>354</v>
      </c>
      <c r="AO14" s="289">
        <v>92</v>
      </c>
      <c r="AP14" s="289">
        <v>2</v>
      </c>
      <c r="AQ14" s="289" t="s">
        <v>733</v>
      </c>
      <c r="AS14" s="279" t="s">
        <v>134</v>
      </c>
      <c r="AT14" s="280" t="s">
        <v>99</v>
      </c>
      <c r="AU14" s="279">
        <v>1</v>
      </c>
      <c r="AV14" s="290">
        <v>8.3959305888321914E-2</v>
      </c>
      <c r="AW14" s="290">
        <v>0.42870259249320353</v>
      </c>
      <c r="AX14" s="290">
        <v>0.26680620918295334</v>
      </c>
      <c r="AY14" s="291">
        <v>18.046333333333333</v>
      </c>
      <c r="AZ14" s="291">
        <v>5.6803902600241676</v>
      </c>
      <c r="BA14" s="291">
        <v>57.085574844540396</v>
      </c>
      <c r="BB14" s="291">
        <v>1.7366356845904709</v>
      </c>
      <c r="BD14" s="276" t="s">
        <v>145</v>
      </c>
      <c r="BE14" s="276">
        <v>4</v>
      </c>
      <c r="BF14" s="276">
        <v>44</v>
      </c>
    </row>
    <row r="15" spans="2:58" ht="16.5">
      <c r="F15" s="308" t="s">
        <v>137</v>
      </c>
      <c r="G15" s="309">
        <v>1.6245051003765973</v>
      </c>
      <c r="H15" s="309">
        <v>2.0113628976401672</v>
      </c>
      <c r="I15" s="310">
        <v>0.23813886282898555</v>
      </c>
      <c r="J15" s="308">
        <v>2</v>
      </c>
      <c r="L15" s="311" t="s">
        <v>137</v>
      </c>
      <c r="M15" s="312">
        <v>62</v>
      </c>
      <c r="N15" s="313">
        <v>147</v>
      </c>
      <c r="O15" s="314">
        <v>0.11564625850340136</v>
      </c>
      <c r="P15" s="314">
        <v>0.20408163265306123</v>
      </c>
      <c r="Q15" s="314">
        <v>0.18367346938775511</v>
      </c>
      <c r="R15" s="314">
        <v>0.30612244897959184</v>
      </c>
      <c r="S15" s="314">
        <v>0.14285714285714285</v>
      </c>
      <c r="T15" s="314">
        <v>4.7619047619047616E-2</v>
      </c>
      <c r="U15" s="315" t="s">
        <v>71</v>
      </c>
      <c r="W15" s="276" t="s">
        <v>152</v>
      </c>
      <c r="X15" s="276" t="s">
        <v>173</v>
      </c>
      <c r="Y15" s="277" t="s">
        <v>173</v>
      </c>
      <c r="Z15" s="286">
        <v>9</v>
      </c>
      <c r="AA15" s="270">
        <v>22</v>
      </c>
      <c r="AB15" s="287">
        <v>1.0185185185185186</v>
      </c>
      <c r="AC15" s="276">
        <v>0</v>
      </c>
      <c r="AD15" s="276">
        <v>1</v>
      </c>
      <c r="AE15" s="276">
        <v>0</v>
      </c>
      <c r="AF15" s="276">
        <v>8</v>
      </c>
      <c r="AG15" s="276">
        <v>8</v>
      </c>
      <c r="AH15" s="276">
        <v>5</v>
      </c>
      <c r="AI15" s="276">
        <v>0</v>
      </c>
      <c r="AJ15" s="288">
        <v>0.8306278909410445</v>
      </c>
      <c r="AK15" s="270" t="s">
        <v>70</v>
      </c>
      <c r="AL15" s="270">
        <v>12</v>
      </c>
      <c r="AM15" s="270" t="s">
        <v>716</v>
      </c>
      <c r="AN15" s="282" t="s">
        <v>356</v>
      </c>
      <c r="AO15" s="289">
        <v>154</v>
      </c>
      <c r="AP15" s="289">
        <v>6</v>
      </c>
      <c r="AQ15" s="289" t="s">
        <v>737</v>
      </c>
      <c r="AS15" s="279" t="s">
        <v>134</v>
      </c>
      <c r="AT15" s="280" t="s">
        <v>100</v>
      </c>
      <c r="AU15" s="279">
        <v>1</v>
      </c>
      <c r="AV15" s="290">
        <v>7.2810907347990048E-2</v>
      </c>
      <c r="AW15" s="290">
        <v>0.4266474047995869</v>
      </c>
      <c r="AX15" s="290">
        <v>0.2357022066717534</v>
      </c>
      <c r="AY15" s="291">
        <v>20.463946428571425</v>
      </c>
      <c r="AZ15" s="291">
        <v>4.7314697334380797</v>
      </c>
      <c r="BA15" s="291">
        <v>71.066628803726573</v>
      </c>
      <c r="BB15" s="291">
        <v>1.7711054686986105</v>
      </c>
      <c r="BD15" s="276" t="s">
        <v>137</v>
      </c>
      <c r="BE15" s="276">
        <v>3</v>
      </c>
      <c r="BF15" s="276">
        <v>62</v>
      </c>
    </row>
    <row r="16" spans="2:58" ht="16.5">
      <c r="F16" s="308" t="s">
        <v>155</v>
      </c>
      <c r="G16" s="309">
        <v>1.932779127135916</v>
      </c>
      <c r="H16" s="309">
        <v>2.1931355413503706</v>
      </c>
      <c r="I16" s="310">
        <v>0.13470572532530567</v>
      </c>
      <c r="J16" s="308">
        <v>23</v>
      </c>
      <c r="L16" s="311" t="s">
        <v>155</v>
      </c>
      <c r="M16" s="312">
        <v>127</v>
      </c>
      <c r="N16" s="313">
        <v>301</v>
      </c>
      <c r="O16" s="314">
        <v>3.6544850498338874E-2</v>
      </c>
      <c r="P16" s="314">
        <v>6.9767441860465115E-2</v>
      </c>
      <c r="Q16" s="314">
        <v>0.20598006644518271</v>
      </c>
      <c r="R16" s="314">
        <v>0.34551495016611294</v>
      </c>
      <c r="S16" s="314">
        <v>0.2425249169435216</v>
      </c>
      <c r="T16" s="314">
        <v>9.9667774086378738E-2</v>
      </c>
      <c r="U16" s="315" t="s">
        <v>72</v>
      </c>
      <c r="W16" s="276" t="s">
        <v>152</v>
      </c>
      <c r="X16" s="276" t="s">
        <v>174</v>
      </c>
      <c r="Y16" s="277" t="s">
        <v>174</v>
      </c>
      <c r="Z16" s="286">
        <v>12</v>
      </c>
      <c r="AA16" s="270">
        <v>22</v>
      </c>
      <c r="AB16" s="287">
        <v>0.76388888888888895</v>
      </c>
      <c r="AC16" s="276">
        <v>0</v>
      </c>
      <c r="AD16" s="276">
        <v>1</v>
      </c>
      <c r="AE16" s="276">
        <v>6</v>
      </c>
      <c r="AF16" s="276">
        <v>10</v>
      </c>
      <c r="AG16" s="276">
        <v>2</v>
      </c>
      <c r="AH16" s="276">
        <v>3</v>
      </c>
      <c r="AI16" s="276">
        <v>0</v>
      </c>
      <c r="AJ16" s="288">
        <v>0.87134471386959322</v>
      </c>
      <c r="AK16" s="270" t="s">
        <v>72</v>
      </c>
      <c r="AL16" s="270">
        <v>41</v>
      </c>
      <c r="AM16" s="270" t="s">
        <v>1348</v>
      </c>
      <c r="AN16" s="282" t="s">
        <v>357</v>
      </c>
      <c r="AO16" s="289">
        <v>127</v>
      </c>
      <c r="AP16" s="289">
        <v>4</v>
      </c>
      <c r="AQ16" s="289" t="s">
        <v>735</v>
      </c>
      <c r="AS16" s="279" t="s">
        <v>152</v>
      </c>
      <c r="AT16" s="280" t="s">
        <v>170</v>
      </c>
      <c r="AU16" s="279">
        <v>1</v>
      </c>
      <c r="AV16" s="290">
        <v>3.7385393452812193E-2</v>
      </c>
      <c r="AW16" s="290">
        <v>0.3997876907543193</v>
      </c>
      <c r="AX16" s="290">
        <v>0.19763366342163138</v>
      </c>
      <c r="AY16" s="291">
        <v>13.441299999999998</v>
      </c>
      <c r="AZ16" s="291">
        <v>1.8188644749736302</v>
      </c>
      <c r="BA16" s="291">
        <v>27.273811766508949</v>
      </c>
      <c r="BB16" s="291">
        <v>2.0302525168505143</v>
      </c>
      <c r="BD16" s="276" t="s">
        <v>683</v>
      </c>
      <c r="BE16" s="276">
        <v>0</v>
      </c>
      <c r="BF16" s="276">
        <v>0</v>
      </c>
    </row>
    <row r="17" spans="6:58" ht="16.5">
      <c r="F17" s="308" t="s">
        <v>141</v>
      </c>
      <c r="G17" s="309">
        <v>2.1215573252044813</v>
      </c>
      <c r="H17" s="309">
        <v>2.5911195452113063</v>
      </c>
      <c r="I17" s="310">
        <v>0.22132902770447993</v>
      </c>
      <c r="J17" s="308">
        <v>5</v>
      </c>
      <c r="L17" s="311" t="s">
        <v>141</v>
      </c>
      <c r="M17" s="312">
        <v>49</v>
      </c>
      <c r="N17" s="313">
        <v>108</v>
      </c>
      <c r="O17" s="314">
        <v>0.17592592592592593</v>
      </c>
      <c r="P17" s="314">
        <v>0.21296296296296297</v>
      </c>
      <c r="Q17" s="314">
        <v>0.33333333333333331</v>
      </c>
      <c r="R17" s="314">
        <v>0.18518518518518517</v>
      </c>
      <c r="S17" s="314">
        <v>7.407407407407407E-2</v>
      </c>
      <c r="T17" s="314">
        <v>1.8518518518518517E-2</v>
      </c>
      <c r="U17" s="315" t="s">
        <v>71</v>
      </c>
      <c r="W17" s="276" t="s">
        <v>152</v>
      </c>
      <c r="X17" s="276" t="s">
        <v>325</v>
      </c>
      <c r="Y17" s="277" t="s">
        <v>325</v>
      </c>
      <c r="Z17" s="286">
        <v>1</v>
      </c>
      <c r="AA17" s="270">
        <v>3</v>
      </c>
      <c r="AB17" s="287">
        <v>1.25</v>
      </c>
      <c r="AC17" s="276">
        <v>2</v>
      </c>
      <c r="AD17" s="276">
        <v>0</v>
      </c>
      <c r="AE17" s="276">
        <v>0</v>
      </c>
      <c r="AF17" s="276">
        <v>0</v>
      </c>
      <c r="AG17" s="276">
        <v>1</v>
      </c>
      <c r="AH17" s="276">
        <v>0</v>
      </c>
      <c r="AI17" s="276">
        <v>0</v>
      </c>
      <c r="AJ17" s="288">
        <v>1.0510714285714287</v>
      </c>
      <c r="AK17" s="270" t="s">
        <v>74</v>
      </c>
      <c r="AL17" s="270">
        <v>1</v>
      </c>
      <c r="AM17" s="270" t="s">
        <v>599</v>
      </c>
      <c r="AN17" s="282" t="s">
        <v>358</v>
      </c>
      <c r="AO17" s="289">
        <v>1</v>
      </c>
      <c r="AP17" s="289">
        <v>1</v>
      </c>
      <c r="AQ17" s="289" t="s">
        <v>732</v>
      </c>
      <c r="AS17" s="279" t="s">
        <v>152</v>
      </c>
      <c r="AT17" s="280" t="s">
        <v>171</v>
      </c>
      <c r="AU17" s="279">
        <v>1</v>
      </c>
      <c r="AV17" s="290">
        <v>6.7738017455630212E-2</v>
      </c>
      <c r="AW17" s="290">
        <v>0.34797721945572146</v>
      </c>
      <c r="AX17" s="290">
        <v>0.18942810701110424</v>
      </c>
      <c r="AY17" s="291">
        <v>17.042749999999998</v>
      </c>
      <c r="AZ17" s="291">
        <v>1.3336011128702665</v>
      </c>
      <c r="BA17" s="291">
        <v>28.141820930738945</v>
      </c>
      <c r="BB17" s="291">
        <v>3.0889005477523361</v>
      </c>
      <c r="BD17" s="276" t="s">
        <v>155</v>
      </c>
      <c r="BE17" s="276">
        <v>7</v>
      </c>
      <c r="BF17" s="276">
        <v>127</v>
      </c>
    </row>
    <row r="18" spans="6:58" ht="16.5">
      <c r="F18" s="308" t="s">
        <v>160</v>
      </c>
      <c r="G18" s="309">
        <v>2.0181502502527811</v>
      </c>
      <c r="H18" s="309">
        <v>2.2004303982724496</v>
      </c>
      <c r="I18" s="310">
        <v>9.0320405032696227E-2</v>
      </c>
      <c r="J18" s="308">
        <v>29</v>
      </c>
      <c r="L18" s="311" t="s">
        <v>160</v>
      </c>
      <c r="M18" s="312">
        <v>79</v>
      </c>
      <c r="N18" s="313">
        <v>181</v>
      </c>
      <c r="O18" s="314">
        <v>6.0773480662983423E-2</v>
      </c>
      <c r="P18" s="314">
        <v>0.11049723756906077</v>
      </c>
      <c r="Q18" s="314">
        <v>0.16574585635359115</v>
      </c>
      <c r="R18" s="314">
        <v>0.21546961325966851</v>
      </c>
      <c r="S18" s="314">
        <v>0.2541436464088398</v>
      </c>
      <c r="T18" s="314">
        <v>0.19337016574585636</v>
      </c>
      <c r="U18" s="315" t="s">
        <v>72</v>
      </c>
      <c r="W18" s="276" t="s">
        <v>149</v>
      </c>
      <c r="X18" s="276" t="s">
        <v>175</v>
      </c>
      <c r="Y18" s="277" t="s">
        <v>175</v>
      </c>
      <c r="Z18" s="286">
        <v>20</v>
      </c>
      <c r="AA18" s="270">
        <v>50</v>
      </c>
      <c r="AB18" s="287">
        <v>1.0416666666666667</v>
      </c>
      <c r="AC18" s="276">
        <v>3</v>
      </c>
      <c r="AD18" s="276">
        <v>1</v>
      </c>
      <c r="AE18" s="276">
        <v>12</v>
      </c>
      <c r="AF18" s="276">
        <v>20</v>
      </c>
      <c r="AG18" s="276">
        <v>14</v>
      </c>
      <c r="AH18" s="276">
        <v>0</v>
      </c>
      <c r="AI18" s="276">
        <v>0</v>
      </c>
      <c r="AJ18" s="288">
        <v>0.8809590954009382</v>
      </c>
      <c r="AK18" s="270" t="s">
        <v>72</v>
      </c>
      <c r="AL18" s="270">
        <v>25</v>
      </c>
      <c r="AM18" s="270" t="s">
        <v>699</v>
      </c>
      <c r="AN18" s="282" t="s">
        <v>360</v>
      </c>
      <c r="AO18" s="289">
        <v>111</v>
      </c>
      <c r="AP18" s="289">
        <v>12</v>
      </c>
      <c r="AQ18" s="289" t="s">
        <v>749</v>
      </c>
      <c r="AS18" s="279" t="s">
        <v>152</v>
      </c>
      <c r="AT18" s="280" t="s">
        <v>172</v>
      </c>
      <c r="AU18" s="279">
        <v>1</v>
      </c>
      <c r="AV18" s="290">
        <v>3.5789859337506967E-2</v>
      </c>
      <c r="AW18" s="290">
        <v>0.39484042657606505</v>
      </c>
      <c r="AX18" s="290">
        <v>0.2292739656849411</v>
      </c>
      <c r="AY18" s="291">
        <v>16.741199999999999</v>
      </c>
      <c r="AZ18" s="291">
        <v>2.2317264785181141</v>
      </c>
      <c r="BA18" s="291">
        <v>48.363112690608219</v>
      </c>
      <c r="BB18" s="291">
        <v>2.28370863003971</v>
      </c>
      <c r="BD18" s="276" t="s">
        <v>141</v>
      </c>
      <c r="BE18" s="276">
        <v>6</v>
      </c>
      <c r="BF18" s="276">
        <v>49</v>
      </c>
    </row>
    <row r="19" spans="6:58" ht="16.5">
      <c r="F19" s="276" t="s">
        <v>161</v>
      </c>
      <c r="G19" s="306">
        <v>2.0554093654867969</v>
      </c>
      <c r="H19" s="306">
        <v>2.2285866999510513</v>
      </c>
      <c r="I19" s="307">
        <v>8.4254425114599796E-2</v>
      </c>
      <c r="J19" s="276">
        <v>30</v>
      </c>
      <c r="L19" s="282" t="s">
        <v>161</v>
      </c>
      <c r="M19" s="283">
        <v>43</v>
      </c>
      <c r="N19" s="284">
        <v>65</v>
      </c>
      <c r="O19" s="285">
        <v>0.13846153846153847</v>
      </c>
      <c r="P19" s="285">
        <v>9.2307692307692313E-2</v>
      </c>
      <c r="Q19" s="285">
        <v>0.12307692307692308</v>
      </c>
      <c r="R19" s="285">
        <v>0.18461538461538463</v>
      </c>
      <c r="S19" s="285">
        <v>0.26153846153846155</v>
      </c>
      <c r="T19" s="285">
        <v>0.2</v>
      </c>
      <c r="U19" s="270" t="s">
        <v>72</v>
      </c>
      <c r="W19" s="276" t="s">
        <v>149</v>
      </c>
      <c r="X19" s="276" t="s">
        <v>176</v>
      </c>
      <c r="Y19" s="277" t="s">
        <v>176</v>
      </c>
      <c r="Z19" s="286">
        <v>2</v>
      </c>
      <c r="AA19" s="270">
        <v>4</v>
      </c>
      <c r="AB19" s="287">
        <v>0.83333333333333337</v>
      </c>
      <c r="AC19" s="276">
        <v>2</v>
      </c>
      <c r="AD19" s="276">
        <v>2</v>
      </c>
      <c r="AE19" s="276">
        <v>0</v>
      </c>
      <c r="AF19" s="276">
        <v>0</v>
      </c>
      <c r="AG19" s="276">
        <v>0</v>
      </c>
      <c r="AH19" s="276">
        <v>0</v>
      </c>
      <c r="AI19" s="276">
        <v>0</v>
      </c>
      <c r="AJ19" s="288">
        <v>0.98450917208266975</v>
      </c>
      <c r="AK19" s="270" t="s">
        <v>69</v>
      </c>
      <c r="AL19" s="270">
        <v>9</v>
      </c>
      <c r="AM19" s="270" t="s">
        <v>361</v>
      </c>
      <c r="AN19" s="282" t="s">
        <v>362</v>
      </c>
      <c r="AO19" s="289">
        <v>16</v>
      </c>
      <c r="AP19" s="289">
        <v>4</v>
      </c>
      <c r="AQ19" s="289" t="s">
        <v>741</v>
      </c>
      <c r="AS19" s="279" t="s">
        <v>152</v>
      </c>
      <c r="AT19" s="280" t="s">
        <v>173</v>
      </c>
      <c r="AU19" s="279">
        <v>1</v>
      </c>
      <c r="AV19" s="290">
        <v>4.2328006140400443E-2</v>
      </c>
      <c r="AW19" s="290">
        <v>0.37653062967013973</v>
      </c>
      <c r="AX19" s="290">
        <v>0.22900255513361881</v>
      </c>
      <c r="AY19" s="291">
        <v>15.931833333333335</v>
      </c>
      <c r="AZ19" s="291">
        <v>1.5081109064760621</v>
      </c>
      <c r="BA19" s="291">
        <v>31.915489922271739</v>
      </c>
      <c r="BB19" s="291">
        <v>2.5752482808383221</v>
      </c>
      <c r="BD19" s="276" t="s">
        <v>160</v>
      </c>
      <c r="BE19" s="276">
        <v>5</v>
      </c>
      <c r="BF19" s="276">
        <v>79</v>
      </c>
    </row>
    <row r="20" spans="6:58" ht="16.5">
      <c r="F20" s="308" t="s">
        <v>159</v>
      </c>
      <c r="G20" s="309">
        <v>2.3676337393819513</v>
      </c>
      <c r="H20" s="309">
        <v>2.7009818178321834</v>
      </c>
      <c r="I20" s="310">
        <v>0.14079376928344045</v>
      </c>
      <c r="J20" s="308">
        <v>22</v>
      </c>
      <c r="L20" s="282" t="s">
        <v>159</v>
      </c>
      <c r="M20" s="283">
        <v>51</v>
      </c>
      <c r="N20" s="284">
        <v>112</v>
      </c>
      <c r="O20" s="285">
        <v>0.13392857142857142</v>
      </c>
      <c r="P20" s="285">
        <v>0.17857142857142858</v>
      </c>
      <c r="Q20" s="285">
        <v>0.29464285714285715</v>
      </c>
      <c r="R20" s="285">
        <v>0.21428571428571427</v>
      </c>
      <c r="S20" s="285">
        <v>0.15178571428571427</v>
      </c>
      <c r="T20" s="285">
        <v>2.6785714285714284E-2</v>
      </c>
      <c r="U20" s="270" t="s">
        <v>71</v>
      </c>
      <c r="W20" s="276" t="s">
        <v>149</v>
      </c>
      <c r="X20" s="276" t="s">
        <v>177</v>
      </c>
      <c r="Y20" s="277" t="s">
        <v>177</v>
      </c>
      <c r="Z20" s="286">
        <v>2</v>
      </c>
      <c r="AA20" s="270">
        <v>4</v>
      </c>
      <c r="AB20" s="287">
        <v>0.83333333333333337</v>
      </c>
      <c r="AC20" s="276">
        <v>2</v>
      </c>
      <c r="AD20" s="276">
        <v>0</v>
      </c>
      <c r="AE20" s="276">
        <v>1</v>
      </c>
      <c r="AF20" s="276">
        <v>0</v>
      </c>
      <c r="AG20" s="276">
        <v>0</v>
      </c>
      <c r="AH20" s="276">
        <v>0</v>
      </c>
      <c r="AI20" s="276">
        <v>1</v>
      </c>
      <c r="AJ20" s="288">
        <v>0.99697647344852602</v>
      </c>
      <c r="AK20" s="270" t="s">
        <v>69</v>
      </c>
      <c r="AL20" s="270">
        <v>3</v>
      </c>
      <c r="AM20" s="270" t="s">
        <v>541</v>
      </c>
      <c r="AN20" s="282" t="s">
        <v>364</v>
      </c>
      <c r="AO20" s="289">
        <v>10</v>
      </c>
      <c r="AP20" s="289">
        <v>3</v>
      </c>
      <c r="AQ20" s="289" t="s">
        <v>740</v>
      </c>
      <c r="AS20" s="279" t="s">
        <v>152</v>
      </c>
      <c r="AT20" s="280" t="s">
        <v>174</v>
      </c>
      <c r="AU20" s="279">
        <v>1</v>
      </c>
      <c r="AV20" s="290">
        <v>6.7540032938470135E-2</v>
      </c>
      <c r="AW20" s="290">
        <v>0.33982032761402914</v>
      </c>
      <c r="AX20" s="290">
        <v>0.20153781342126417</v>
      </c>
      <c r="AY20" s="291">
        <v>16.700666666666667</v>
      </c>
      <c r="AZ20" s="291">
        <v>1.3021532732064058</v>
      </c>
      <c r="BA20" s="291">
        <v>34.5662505251155</v>
      </c>
      <c r="BB20" s="291">
        <v>2.2895305200742753</v>
      </c>
      <c r="BD20" s="276" t="s">
        <v>684</v>
      </c>
      <c r="BE20" s="276">
        <v>0</v>
      </c>
      <c r="BF20" s="276">
        <v>0</v>
      </c>
    </row>
    <row r="21" spans="6:58" ht="16.5">
      <c r="F21" s="308" t="s">
        <v>143</v>
      </c>
      <c r="G21" s="309">
        <v>1.6200035645275037</v>
      </c>
      <c r="H21" s="309">
        <v>1.9933606422329238</v>
      </c>
      <c r="I21" s="310">
        <v>0.23046682481486691</v>
      </c>
      <c r="J21" s="308">
        <v>3</v>
      </c>
      <c r="L21" s="311" t="s">
        <v>143</v>
      </c>
      <c r="M21" s="312">
        <v>62</v>
      </c>
      <c r="N21" s="313">
        <v>153</v>
      </c>
      <c r="O21" s="314">
        <v>0.20261437908496732</v>
      </c>
      <c r="P21" s="314">
        <v>9.8039215686274508E-2</v>
      </c>
      <c r="Q21" s="314">
        <v>0.24183006535947713</v>
      </c>
      <c r="R21" s="314">
        <v>0.24183006535947713</v>
      </c>
      <c r="S21" s="314">
        <v>0.15032679738562091</v>
      </c>
      <c r="T21" s="314">
        <v>6.535947712418301E-2</v>
      </c>
      <c r="U21" s="315" t="s">
        <v>71</v>
      </c>
      <c r="W21" s="276" t="s">
        <v>149</v>
      </c>
      <c r="X21" s="276" t="s">
        <v>178</v>
      </c>
      <c r="Y21" s="277" t="s">
        <v>178</v>
      </c>
      <c r="Z21" s="286">
        <v>2</v>
      </c>
      <c r="AA21" s="270">
        <v>6</v>
      </c>
      <c r="AB21" s="287">
        <v>1.25</v>
      </c>
      <c r="AC21" s="276">
        <v>4</v>
      </c>
      <c r="AD21" s="276">
        <v>0</v>
      </c>
      <c r="AE21" s="276">
        <v>1</v>
      </c>
      <c r="AF21" s="276">
        <v>0</v>
      </c>
      <c r="AG21" s="276">
        <v>0</v>
      </c>
      <c r="AH21" s="276">
        <v>1</v>
      </c>
      <c r="AI21" s="276">
        <v>0</v>
      </c>
      <c r="AJ21" s="288">
        <v>0.97838176103807795</v>
      </c>
      <c r="AK21" s="270" t="s">
        <v>69</v>
      </c>
      <c r="AL21" s="270">
        <v>15</v>
      </c>
      <c r="AM21" s="270" t="s">
        <v>565</v>
      </c>
      <c r="AN21" s="282" t="s">
        <v>365</v>
      </c>
      <c r="AO21" s="289">
        <v>22</v>
      </c>
      <c r="AP21" s="289">
        <v>5</v>
      </c>
      <c r="AQ21" s="289" t="s">
        <v>742</v>
      </c>
      <c r="AS21" s="279" t="s">
        <v>152</v>
      </c>
      <c r="AT21" s="280" t="s">
        <v>100</v>
      </c>
      <c r="AU21" s="279">
        <v>1</v>
      </c>
      <c r="AV21" s="290">
        <v>4.2636604954168753E-2</v>
      </c>
      <c r="AW21" s="290">
        <v>0.38520910928165225</v>
      </c>
      <c r="AX21" s="290">
        <v>0.2132860243389979</v>
      </c>
      <c r="AY21" s="291">
        <v>15.62693939393939</v>
      </c>
      <c r="AZ21" s="291">
        <v>1.7760055058155042</v>
      </c>
      <c r="BA21" s="291">
        <v>35.271237836398321</v>
      </c>
      <c r="BB21" s="291">
        <v>2.3444257506536914</v>
      </c>
      <c r="BD21" s="276" t="s">
        <v>161</v>
      </c>
      <c r="BE21" s="276">
        <v>4</v>
      </c>
      <c r="BF21" s="276">
        <v>43</v>
      </c>
    </row>
    <row r="22" spans="6:58" ht="16.5">
      <c r="F22" s="308" t="s">
        <v>140</v>
      </c>
      <c r="G22" s="309">
        <v>1.8094563791853695</v>
      </c>
      <c r="H22" s="309">
        <v>2.0718807292445893</v>
      </c>
      <c r="I22" s="310">
        <v>0.14502938732204496</v>
      </c>
      <c r="J22" s="308">
        <v>20</v>
      </c>
      <c r="L22" s="282" t="s">
        <v>140</v>
      </c>
      <c r="M22" s="283">
        <v>61</v>
      </c>
      <c r="N22" s="284">
        <v>150</v>
      </c>
      <c r="O22" s="285">
        <v>9.3333333333333338E-2</v>
      </c>
      <c r="P22" s="285">
        <v>8.666666666666667E-2</v>
      </c>
      <c r="Q22" s="285">
        <v>0.2</v>
      </c>
      <c r="R22" s="285">
        <v>0.2</v>
      </c>
      <c r="S22" s="285">
        <v>0.28666666666666668</v>
      </c>
      <c r="T22" s="285">
        <v>0.13333333333333333</v>
      </c>
      <c r="U22" s="270" t="s">
        <v>72</v>
      </c>
      <c r="W22" s="276" t="s">
        <v>149</v>
      </c>
      <c r="X22" s="276" t="s">
        <v>179</v>
      </c>
      <c r="Y22" s="277" t="s">
        <v>179</v>
      </c>
      <c r="Z22" s="286">
        <v>2</v>
      </c>
      <c r="AA22" s="270">
        <v>5</v>
      </c>
      <c r="AB22" s="287">
        <v>1.0416666666666667</v>
      </c>
      <c r="AC22" s="276">
        <v>4</v>
      </c>
      <c r="AD22" s="276">
        <v>1</v>
      </c>
      <c r="AE22" s="276">
        <v>0</v>
      </c>
      <c r="AF22" s="276">
        <v>0</v>
      </c>
      <c r="AG22" s="276">
        <v>0</v>
      </c>
      <c r="AH22" s="276">
        <v>0</v>
      </c>
      <c r="AI22" s="276">
        <v>0</v>
      </c>
      <c r="AJ22" s="288">
        <v>0.99817513222030008</v>
      </c>
      <c r="AK22" s="270" t="s">
        <v>69</v>
      </c>
      <c r="AL22" s="270">
        <v>2</v>
      </c>
      <c r="AM22" s="270" t="s">
        <v>418</v>
      </c>
      <c r="AN22" s="282" t="s">
        <v>367</v>
      </c>
      <c r="AO22" s="289">
        <v>9</v>
      </c>
      <c r="AP22" s="289">
        <v>2</v>
      </c>
      <c r="AQ22" s="289" t="s">
        <v>739</v>
      </c>
      <c r="AS22" s="279" t="s">
        <v>149</v>
      </c>
      <c r="AT22" s="280" t="s">
        <v>175</v>
      </c>
      <c r="AU22" s="279">
        <v>1</v>
      </c>
      <c r="AV22" s="290">
        <v>4.0843416960892498E-2</v>
      </c>
      <c r="AW22" s="290">
        <v>0.43218678783712827</v>
      </c>
      <c r="AX22" s="290">
        <v>0.17991956290150304</v>
      </c>
      <c r="AY22" s="291">
        <v>11.812055555555553</v>
      </c>
      <c r="AZ22" s="291">
        <v>0.87842463116664582</v>
      </c>
      <c r="BA22" s="291">
        <v>16.530831654644032</v>
      </c>
      <c r="BB22" s="291">
        <v>1.8852869278350517</v>
      </c>
      <c r="BD22" s="276" t="s">
        <v>159</v>
      </c>
      <c r="BE22" s="276">
        <v>6</v>
      </c>
      <c r="BF22" s="276">
        <v>51</v>
      </c>
    </row>
    <row r="23" spans="6:58" ht="16.5">
      <c r="F23" s="308" t="s">
        <v>153</v>
      </c>
      <c r="G23" s="309">
        <v>1.732404614095995</v>
      </c>
      <c r="H23" s="309">
        <v>2.0907129454911595</v>
      </c>
      <c r="I23" s="310">
        <v>0.20682716293857095</v>
      </c>
      <c r="J23" s="308">
        <v>9</v>
      </c>
      <c r="L23" s="282" t="s">
        <v>153</v>
      </c>
      <c r="M23" s="283">
        <v>33</v>
      </c>
      <c r="N23" s="284">
        <v>71</v>
      </c>
      <c r="O23" s="285">
        <v>0.15492957746478872</v>
      </c>
      <c r="P23" s="285">
        <v>0.18309859154929578</v>
      </c>
      <c r="Q23" s="285">
        <v>0.22535211267605634</v>
      </c>
      <c r="R23" s="285">
        <v>0.26760563380281688</v>
      </c>
      <c r="S23" s="285">
        <v>0.16901408450704225</v>
      </c>
      <c r="T23" s="285">
        <v>0</v>
      </c>
      <c r="U23" s="270" t="s">
        <v>71</v>
      </c>
      <c r="W23" s="276" t="s">
        <v>149</v>
      </c>
      <c r="X23" s="276" t="s">
        <v>180</v>
      </c>
      <c r="Y23" s="277" t="s">
        <v>180</v>
      </c>
      <c r="Z23" s="286">
        <v>4</v>
      </c>
      <c r="AA23" s="270">
        <v>10</v>
      </c>
      <c r="AB23" s="287">
        <v>1.0416666666666667</v>
      </c>
      <c r="AC23" s="276">
        <v>5</v>
      </c>
      <c r="AD23" s="276">
        <v>2</v>
      </c>
      <c r="AE23" s="276">
        <v>3</v>
      </c>
      <c r="AF23" s="276">
        <v>0</v>
      </c>
      <c r="AG23" s="276">
        <v>0</v>
      </c>
      <c r="AH23" s="276">
        <v>0</v>
      </c>
      <c r="AI23" s="276">
        <v>0</v>
      </c>
      <c r="AJ23" s="288">
        <v>0.9551034605237001</v>
      </c>
      <c r="AK23" s="270" t="s">
        <v>69</v>
      </c>
      <c r="AL23" s="270">
        <v>28</v>
      </c>
      <c r="AM23" s="270" t="s">
        <v>424</v>
      </c>
      <c r="AN23" s="282" t="s">
        <v>369</v>
      </c>
      <c r="AO23" s="289">
        <v>35</v>
      </c>
      <c r="AP23" s="289">
        <v>7</v>
      </c>
      <c r="AQ23" s="289" t="s">
        <v>744</v>
      </c>
      <c r="AS23" s="279" t="s">
        <v>149</v>
      </c>
      <c r="AT23" s="280" t="s">
        <v>176</v>
      </c>
      <c r="AU23" s="279">
        <v>1</v>
      </c>
      <c r="AV23" s="290">
        <v>3.4165406253505635E-3</v>
      </c>
      <c r="AW23" s="290">
        <v>0.49279550333650485</v>
      </c>
      <c r="AX23" s="290">
        <v>0.46334201979707923</v>
      </c>
      <c r="AY23" s="291">
        <v>6.4459999999999997</v>
      </c>
      <c r="AZ23" s="291">
        <v>0.24462156324690518</v>
      </c>
      <c r="BA23" s="291">
        <v>5.4680114137543505</v>
      </c>
      <c r="BB23" s="291">
        <v>3.6755230981925733</v>
      </c>
      <c r="BD23" s="276" t="s">
        <v>143</v>
      </c>
      <c r="BE23" s="276">
        <v>5</v>
      </c>
      <c r="BF23" s="276">
        <v>62</v>
      </c>
    </row>
    <row r="24" spans="6:58" ht="16.5">
      <c r="F24" s="308" t="s">
        <v>146</v>
      </c>
      <c r="G24" s="309">
        <v>1.8025798211869086</v>
      </c>
      <c r="H24" s="309">
        <v>2.1105265819972874</v>
      </c>
      <c r="I24" s="310">
        <v>0.17083668483962677</v>
      </c>
      <c r="J24" s="308">
        <v>14</v>
      </c>
      <c r="L24" s="282" t="s">
        <v>146</v>
      </c>
      <c r="M24" s="283">
        <v>47</v>
      </c>
      <c r="N24" s="284">
        <v>110</v>
      </c>
      <c r="O24" s="285">
        <v>5.4545454545454543E-2</v>
      </c>
      <c r="P24" s="285">
        <v>0.2</v>
      </c>
      <c r="Q24" s="285">
        <v>0.29090909090909089</v>
      </c>
      <c r="R24" s="285">
        <v>0.26363636363636361</v>
      </c>
      <c r="S24" s="285">
        <v>0.10909090909090909</v>
      </c>
      <c r="T24" s="285">
        <v>8.1818181818181818E-2</v>
      </c>
      <c r="U24" s="270" t="s">
        <v>71</v>
      </c>
      <c r="W24" s="276" t="s">
        <v>149</v>
      </c>
      <c r="X24" s="276" t="s">
        <v>181</v>
      </c>
      <c r="Y24" s="277" t="s">
        <v>181</v>
      </c>
      <c r="Z24" s="286">
        <v>4</v>
      </c>
      <c r="AA24" s="270">
        <v>11</v>
      </c>
      <c r="AB24" s="287">
        <v>1.1458333333333335</v>
      </c>
      <c r="AC24" s="276">
        <v>4</v>
      </c>
      <c r="AD24" s="276">
        <v>4</v>
      </c>
      <c r="AE24" s="276">
        <v>2</v>
      </c>
      <c r="AF24" s="276">
        <v>0</v>
      </c>
      <c r="AG24" s="276">
        <v>0</v>
      </c>
      <c r="AH24" s="276">
        <v>1</v>
      </c>
      <c r="AI24" s="276">
        <v>0</v>
      </c>
      <c r="AJ24" s="288">
        <v>0.93675427023001001</v>
      </c>
      <c r="AK24" s="270" t="s">
        <v>71</v>
      </c>
      <c r="AL24" s="270">
        <v>15</v>
      </c>
      <c r="AM24" s="270" t="s">
        <v>507</v>
      </c>
      <c r="AN24" s="282" t="s">
        <v>371</v>
      </c>
      <c r="AO24" s="289">
        <v>52</v>
      </c>
      <c r="AP24" s="289">
        <v>8</v>
      </c>
      <c r="AQ24" s="289" t="s">
        <v>745</v>
      </c>
      <c r="AS24" s="279" t="s">
        <v>149</v>
      </c>
      <c r="AT24" s="280" t="s">
        <v>177</v>
      </c>
      <c r="AU24" s="279">
        <v>1</v>
      </c>
      <c r="AV24" s="290">
        <v>7.2411916528357431E-3</v>
      </c>
      <c r="AW24" s="290">
        <v>0.51666990494564335</v>
      </c>
      <c r="AX24" s="290">
        <v>0.42168102618342951</v>
      </c>
      <c r="AY24" s="291">
        <v>7.9909999999999997</v>
      </c>
      <c r="AZ24" s="291">
        <v>0.63891064573246892</v>
      </c>
      <c r="BA24" s="291">
        <v>6.3019822783611712</v>
      </c>
      <c r="BB24" s="291">
        <v>3.698907416697371</v>
      </c>
      <c r="BD24" s="276" t="s">
        <v>140</v>
      </c>
      <c r="BE24" s="276">
        <v>2</v>
      </c>
      <c r="BF24" s="276">
        <v>61</v>
      </c>
    </row>
    <row r="25" spans="6:58" ht="16.5">
      <c r="F25" s="308" t="s">
        <v>139</v>
      </c>
      <c r="G25" s="309">
        <v>2.1056171949687608</v>
      </c>
      <c r="H25" s="309">
        <v>2.5544959860141851</v>
      </c>
      <c r="I25" s="310">
        <v>0.21318157551049266</v>
      </c>
      <c r="J25" s="308">
        <v>6</v>
      </c>
      <c r="L25" s="282" t="s">
        <v>139</v>
      </c>
      <c r="M25" s="283">
        <v>52</v>
      </c>
      <c r="N25" s="284">
        <v>119</v>
      </c>
      <c r="O25" s="285">
        <v>0.24369747899159663</v>
      </c>
      <c r="P25" s="285">
        <v>0.19327731092436976</v>
      </c>
      <c r="Q25" s="285">
        <v>0.26890756302521007</v>
      </c>
      <c r="R25" s="285">
        <v>0.21008403361344538</v>
      </c>
      <c r="S25" s="285">
        <v>6.7226890756302518E-2</v>
      </c>
      <c r="T25" s="285">
        <v>1.680672268907563E-2</v>
      </c>
      <c r="U25" s="270" t="s">
        <v>71</v>
      </c>
      <c r="W25" s="276" t="s">
        <v>149</v>
      </c>
      <c r="X25" s="276" t="s">
        <v>182</v>
      </c>
      <c r="Y25" s="277" t="s">
        <v>182</v>
      </c>
      <c r="Z25" s="286">
        <v>2</v>
      </c>
      <c r="AA25" s="270">
        <v>5</v>
      </c>
      <c r="AB25" s="287">
        <v>1.0416666666666667</v>
      </c>
      <c r="AC25" s="276">
        <v>3</v>
      </c>
      <c r="AD25" s="276">
        <v>1</v>
      </c>
      <c r="AE25" s="276">
        <v>0</v>
      </c>
      <c r="AF25" s="276">
        <v>1</v>
      </c>
      <c r="AG25" s="276">
        <v>0</v>
      </c>
      <c r="AH25" s="276">
        <v>0</v>
      </c>
      <c r="AI25" s="276">
        <v>0</v>
      </c>
      <c r="AJ25" s="288">
        <v>1.0011755351656906</v>
      </c>
      <c r="AK25" s="270" t="s">
        <v>74</v>
      </c>
      <c r="AL25" s="270">
        <v>7</v>
      </c>
      <c r="AM25" s="270" t="s">
        <v>349</v>
      </c>
      <c r="AN25" s="282" t="s">
        <v>372</v>
      </c>
      <c r="AO25" s="289">
        <v>7</v>
      </c>
      <c r="AP25" s="289">
        <v>1</v>
      </c>
      <c r="AQ25" s="289" t="s">
        <v>738</v>
      </c>
      <c r="AS25" s="279" t="s">
        <v>149</v>
      </c>
      <c r="AT25" s="280" t="s">
        <v>178</v>
      </c>
      <c r="AU25" s="279">
        <v>1</v>
      </c>
      <c r="AV25" s="290">
        <v>5.8218916974487698E-3</v>
      </c>
      <c r="AW25" s="290">
        <v>0.51719153502251503</v>
      </c>
      <c r="AX25" s="290">
        <v>0.46024585329230372</v>
      </c>
      <c r="AY25" s="291">
        <v>9.1635000000000009</v>
      </c>
      <c r="AZ25" s="291">
        <v>0.98671097656758777</v>
      </c>
      <c r="BA25" s="291">
        <v>16.072425462756485</v>
      </c>
      <c r="BB25" s="291">
        <v>3.5347369644829389</v>
      </c>
      <c r="BD25" s="276" t="s">
        <v>153</v>
      </c>
      <c r="BE25" s="276">
        <v>3</v>
      </c>
      <c r="BF25" s="276">
        <v>33</v>
      </c>
    </row>
    <row r="26" spans="6:58" ht="16.5">
      <c r="F26" s="308" t="s">
        <v>148</v>
      </c>
      <c r="G26" s="309">
        <v>1.9709564947031954</v>
      </c>
      <c r="H26" s="309">
        <v>2.4114147134200561</v>
      </c>
      <c r="I26" s="310">
        <v>0.22347434857165061</v>
      </c>
      <c r="J26" s="308">
        <v>4</v>
      </c>
      <c r="L26" s="282" t="s">
        <v>148</v>
      </c>
      <c r="M26" s="283">
        <v>60</v>
      </c>
      <c r="N26" s="284">
        <v>147</v>
      </c>
      <c r="O26" s="285">
        <v>0.21768707482993196</v>
      </c>
      <c r="P26" s="285">
        <v>0.19047619047619047</v>
      </c>
      <c r="Q26" s="285">
        <v>0.31292517006802723</v>
      </c>
      <c r="R26" s="285">
        <v>0.21088435374149661</v>
      </c>
      <c r="S26" s="285">
        <v>6.1224489795918366E-2</v>
      </c>
      <c r="T26" s="285">
        <v>6.8027210884353739E-3</v>
      </c>
      <c r="U26" s="270" t="s">
        <v>71</v>
      </c>
      <c r="W26" s="276" t="s">
        <v>149</v>
      </c>
      <c r="X26" s="276" t="s">
        <v>183</v>
      </c>
      <c r="Y26" s="277" t="s">
        <v>183</v>
      </c>
      <c r="Z26" s="286">
        <v>1</v>
      </c>
      <c r="AA26" s="270">
        <v>4</v>
      </c>
      <c r="AB26" s="287">
        <v>1.6666666666666667</v>
      </c>
      <c r="AC26" s="276">
        <v>1</v>
      </c>
      <c r="AD26" s="276">
        <v>0</v>
      </c>
      <c r="AE26" s="276">
        <v>3</v>
      </c>
      <c r="AF26" s="276">
        <v>0</v>
      </c>
      <c r="AG26" s="276">
        <v>0</v>
      </c>
      <c r="AH26" s="276">
        <v>0</v>
      </c>
      <c r="AI26" s="276">
        <v>0</v>
      </c>
      <c r="AJ26" s="288">
        <v>0.95566666666666666</v>
      </c>
      <c r="AK26" s="270" t="s">
        <v>69</v>
      </c>
      <c r="AL26" s="270">
        <v>27</v>
      </c>
      <c r="AM26" s="270" t="s">
        <v>359</v>
      </c>
      <c r="AN26" s="282" t="s">
        <v>373</v>
      </c>
      <c r="AO26" s="289">
        <v>34</v>
      </c>
      <c r="AP26" s="289">
        <v>6</v>
      </c>
      <c r="AQ26" s="289" t="s">
        <v>743</v>
      </c>
      <c r="AS26" s="279" t="s">
        <v>149</v>
      </c>
      <c r="AT26" s="280" t="s">
        <v>179</v>
      </c>
      <c r="AU26" s="279">
        <v>1</v>
      </c>
      <c r="AV26" s="290">
        <v>3.0672054149782457E-3</v>
      </c>
      <c r="AW26" s="290">
        <v>0.4960760758038128</v>
      </c>
      <c r="AX26" s="290">
        <v>0.44274915188555075</v>
      </c>
      <c r="AY26" s="291">
        <v>8.5685000000000002</v>
      </c>
      <c r="AZ26" s="291">
        <v>1.0040747504963894</v>
      </c>
      <c r="BA26" s="291">
        <v>9.3713643379663019</v>
      </c>
      <c r="BB26" s="291">
        <v>3.7336865928163032</v>
      </c>
      <c r="BD26" s="276" t="s">
        <v>146</v>
      </c>
      <c r="BE26" s="276">
        <v>4</v>
      </c>
      <c r="BF26" s="276">
        <v>47</v>
      </c>
    </row>
    <row r="27" spans="6:58" ht="16.5">
      <c r="F27" s="308" t="s">
        <v>151</v>
      </c>
      <c r="G27" s="309">
        <v>2.2561611729832642</v>
      </c>
      <c r="H27" s="309">
        <v>2.6240929219276077</v>
      </c>
      <c r="I27" s="310">
        <v>0.16307866359469192</v>
      </c>
      <c r="J27" s="308">
        <v>17</v>
      </c>
      <c r="L27" s="282" t="s">
        <v>151</v>
      </c>
      <c r="M27" s="283">
        <v>34</v>
      </c>
      <c r="N27" s="284">
        <v>91</v>
      </c>
      <c r="O27" s="285">
        <v>0.14285714285714285</v>
      </c>
      <c r="P27" s="285">
        <v>0.10989010989010989</v>
      </c>
      <c r="Q27" s="285">
        <v>0.24175824175824176</v>
      </c>
      <c r="R27" s="285">
        <v>0.26373626373626374</v>
      </c>
      <c r="S27" s="285">
        <v>0.13186813186813187</v>
      </c>
      <c r="T27" s="285">
        <v>0.10989010989010989</v>
      </c>
      <c r="U27" s="270" t="s">
        <v>71</v>
      </c>
      <c r="W27" s="276" t="s">
        <v>149</v>
      </c>
      <c r="X27" s="276" t="s">
        <v>184</v>
      </c>
      <c r="Y27" s="277" t="s">
        <v>184</v>
      </c>
      <c r="Z27" s="286">
        <v>2</v>
      </c>
      <c r="AA27" s="270">
        <v>5</v>
      </c>
      <c r="AB27" s="287">
        <v>1.0416666666666667</v>
      </c>
      <c r="AC27" s="276">
        <v>1</v>
      </c>
      <c r="AD27" s="276">
        <v>1</v>
      </c>
      <c r="AE27" s="276">
        <v>2</v>
      </c>
      <c r="AF27" s="276">
        <v>0</v>
      </c>
      <c r="AG27" s="276">
        <v>1</v>
      </c>
      <c r="AH27" s="276">
        <v>0</v>
      </c>
      <c r="AI27" s="276">
        <v>0</v>
      </c>
      <c r="AJ27" s="288">
        <v>0.89905649134246834</v>
      </c>
      <c r="AK27" s="270" t="s">
        <v>72</v>
      </c>
      <c r="AL27" s="270">
        <v>1</v>
      </c>
      <c r="AM27" s="270" t="s">
        <v>619</v>
      </c>
      <c r="AN27" s="282" t="s">
        <v>375</v>
      </c>
      <c r="AO27" s="289">
        <v>87</v>
      </c>
      <c r="AP27" s="289">
        <v>10</v>
      </c>
      <c r="AQ27" s="289" t="s">
        <v>747</v>
      </c>
      <c r="AS27" s="279" t="s">
        <v>149</v>
      </c>
      <c r="AT27" s="280" t="s">
        <v>180</v>
      </c>
      <c r="AU27" s="279">
        <v>1</v>
      </c>
      <c r="AV27" s="290">
        <v>1.767668324983529E-2</v>
      </c>
      <c r="AW27" s="290">
        <v>0.53867420766205876</v>
      </c>
      <c r="AX27" s="290">
        <v>0.48995583794643288</v>
      </c>
      <c r="AY27" s="291">
        <v>9.4116666666666671</v>
      </c>
      <c r="AZ27" s="291">
        <v>1.3340381726264261</v>
      </c>
      <c r="BA27" s="291">
        <v>9.2978418092144857</v>
      </c>
      <c r="BB27" s="291">
        <v>3.6423375505350073</v>
      </c>
      <c r="BD27" s="276" t="s">
        <v>139</v>
      </c>
      <c r="BE27" s="276">
        <v>4</v>
      </c>
      <c r="BF27" s="276">
        <v>52</v>
      </c>
    </row>
    <row r="28" spans="6:58" ht="16.5">
      <c r="F28" s="308" t="s">
        <v>162</v>
      </c>
      <c r="G28" s="309">
        <v>2.3439006339503594</v>
      </c>
      <c r="H28" s="309">
        <v>2.4106264081394464</v>
      </c>
      <c r="I28" s="310">
        <v>2.846783401249775E-2</v>
      </c>
      <c r="J28" s="308">
        <v>32</v>
      </c>
      <c r="L28" s="282" t="s">
        <v>162</v>
      </c>
      <c r="M28" s="283">
        <v>45</v>
      </c>
      <c r="N28" s="284">
        <v>103</v>
      </c>
      <c r="O28" s="285">
        <v>0</v>
      </c>
      <c r="P28" s="285">
        <v>0</v>
      </c>
      <c r="Q28" s="285">
        <v>9.7087378640776691E-3</v>
      </c>
      <c r="R28" s="285">
        <v>9.7087378640776698E-2</v>
      </c>
      <c r="S28" s="285">
        <v>0.20388349514563106</v>
      </c>
      <c r="T28" s="285">
        <v>0.68932038834951459</v>
      </c>
      <c r="U28" s="270" t="s">
        <v>73</v>
      </c>
      <c r="W28" s="276" t="s">
        <v>149</v>
      </c>
      <c r="X28" s="276" t="s">
        <v>185</v>
      </c>
      <c r="Y28" s="277" t="s">
        <v>185</v>
      </c>
      <c r="Z28" s="286">
        <v>2</v>
      </c>
      <c r="AA28" s="270">
        <v>6</v>
      </c>
      <c r="AB28" s="287">
        <v>1.25</v>
      </c>
      <c r="AC28" s="276">
        <v>1</v>
      </c>
      <c r="AD28" s="276">
        <v>1</v>
      </c>
      <c r="AE28" s="276">
        <v>2</v>
      </c>
      <c r="AF28" s="276">
        <v>0</v>
      </c>
      <c r="AG28" s="276">
        <v>2</v>
      </c>
      <c r="AH28" s="276">
        <v>0</v>
      </c>
      <c r="AI28" s="276">
        <v>0</v>
      </c>
      <c r="AJ28" s="288">
        <v>0.9012516675874982</v>
      </c>
      <c r="AK28" s="270" t="s">
        <v>71</v>
      </c>
      <c r="AL28" s="270">
        <v>48</v>
      </c>
      <c r="AM28" s="270" t="s">
        <v>467</v>
      </c>
      <c r="AN28" s="282" t="s">
        <v>376</v>
      </c>
      <c r="AO28" s="289">
        <v>85</v>
      </c>
      <c r="AP28" s="289">
        <v>9</v>
      </c>
      <c r="AQ28" s="289" t="s">
        <v>746</v>
      </c>
      <c r="AS28" s="279" t="s">
        <v>149</v>
      </c>
      <c r="AT28" s="280" t="s">
        <v>181</v>
      </c>
      <c r="AU28" s="279">
        <v>1</v>
      </c>
      <c r="AV28" s="290">
        <v>3.8866958264391079E-2</v>
      </c>
      <c r="AW28" s="290">
        <v>0.41103800666472962</v>
      </c>
      <c r="AX28" s="290">
        <v>0.20156926454850077</v>
      </c>
      <c r="AY28" s="291">
        <v>10.17825</v>
      </c>
      <c r="AZ28" s="291">
        <v>0.21963610548342791</v>
      </c>
      <c r="BA28" s="291">
        <v>22.523328365542493</v>
      </c>
      <c r="BB28" s="291">
        <v>2.3542019092809654</v>
      </c>
      <c r="BD28" s="276" t="s">
        <v>148</v>
      </c>
      <c r="BE28" s="276">
        <v>6</v>
      </c>
      <c r="BF28" s="276">
        <v>60</v>
      </c>
    </row>
    <row r="29" spans="6:58" ht="16.5">
      <c r="F29" s="276" t="s">
        <v>164</v>
      </c>
      <c r="G29" s="306">
        <v>2.8330940223239724</v>
      </c>
      <c r="H29" s="306">
        <v>2.9995648300926314</v>
      </c>
      <c r="I29" s="307">
        <v>5.8759365717098166E-2</v>
      </c>
      <c r="J29" s="276">
        <v>31</v>
      </c>
      <c r="L29" s="282" t="s">
        <v>164</v>
      </c>
      <c r="M29" s="283">
        <v>42</v>
      </c>
      <c r="N29" s="284">
        <v>93</v>
      </c>
      <c r="O29" s="285">
        <v>2.1505376344086023E-2</v>
      </c>
      <c r="P29" s="285">
        <v>3.2258064516129031E-2</v>
      </c>
      <c r="Q29" s="285">
        <v>0.10752688172043011</v>
      </c>
      <c r="R29" s="285">
        <v>0.16129032258064516</v>
      </c>
      <c r="S29" s="285">
        <v>0.19354838709677419</v>
      </c>
      <c r="T29" s="285">
        <v>0.4838709677419355</v>
      </c>
      <c r="U29" s="270" t="s">
        <v>70</v>
      </c>
      <c r="W29" s="276" t="s">
        <v>149</v>
      </c>
      <c r="X29" s="276" t="s">
        <v>186</v>
      </c>
      <c r="Y29" s="277" t="s">
        <v>186</v>
      </c>
      <c r="Z29" s="286">
        <v>2</v>
      </c>
      <c r="AA29" s="270">
        <v>7</v>
      </c>
      <c r="AB29" s="287">
        <v>1.4583333333333335</v>
      </c>
      <c r="AC29" s="276">
        <v>0</v>
      </c>
      <c r="AD29" s="276">
        <v>1</v>
      </c>
      <c r="AE29" s="276">
        <v>3</v>
      </c>
      <c r="AF29" s="276">
        <v>3</v>
      </c>
      <c r="AG29" s="276">
        <v>0</v>
      </c>
      <c r="AH29" s="276">
        <v>0</v>
      </c>
      <c r="AI29" s="276">
        <v>0</v>
      </c>
      <c r="AJ29" s="288">
        <v>0.88862279373082176</v>
      </c>
      <c r="AK29" s="270" t="s">
        <v>72</v>
      </c>
      <c r="AL29" s="270">
        <v>14</v>
      </c>
      <c r="AM29" s="270" t="s">
        <v>555</v>
      </c>
      <c r="AN29" s="282" t="s">
        <v>378</v>
      </c>
      <c r="AO29" s="289">
        <v>100</v>
      </c>
      <c r="AP29" s="289">
        <v>11</v>
      </c>
      <c r="AQ29" s="289" t="s">
        <v>748</v>
      </c>
      <c r="AS29" s="279" t="s">
        <v>149</v>
      </c>
      <c r="AT29" s="280" t="s">
        <v>182</v>
      </c>
      <c r="AU29" s="279">
        <v>1</v>
      </c>
      <c r="AV29" s="290">
        <v>2.9325856772225812E-2</v>
      </c>
      <c r="AW29" s="290">
        <v>0.44382908534051568</v>
      </c>
      <c r="AX29" s="290">
        <v>0.26185878554832248</v>
      </c>
      <c r="AY29" s="291">
        <v>7.7104999999999997</v>
      </c>
      <c r="AZ29" s="291">
        <v>0.27289878171781595</v>
      </c>
      <c r="BA29" s="291">
        <v>9.4274124593427331</v>
      </c>
      <c r="BB29" s="291">
        <v>2.4470058042649598</v>
      </c>
      <c r="BD29" s="276" t="s">
        <v>151</v>
      </c>
      <c r="BE29" s="276">
        <v>7</v>
      </c>
      <c r="BF29" s="276">
        <v>34</v>
      </c>
    </row>
    <row r="30" spans="6:58" ht="16.5">
      <c r="F30" s="276" t="s">
        <v>136</v>
      </c>
      <c r="G30" s="306">
        <v>1.6193928632609071</v>
      </c>
      <c r="H30" s="306">
        <v>1.9612436380461677</v>
      </c>
      <c r="I30" s="307">
        <v>0.21109811123712707</v>
      </c>
      <c r="J30" s="276">
        <v>8</v>
      </c>
      <c r="L30" s="282" t="s">
        <v>136</v>
      </c>
      <c r="M30" s="283">
        <v>73</v>
      </c>
      <c r="N30" s="284">
        <v>172</v>
      </c>
      <c r="O30" s="285">
        <v>0.19767441860465115</v>
      </c>
      <c r="P30" s="285">
        <v>0.19767441860465115</v>
      </c>
      <c r="Q30" s="285">
        <v>0.23837209302325582</v>
      </c>
      <c r="R30" s="285">
        <v>0.23837209302325582</v>
      </c>
      <c r="S30" s="285">
        <v>0.11627906976744186</v>
      </c>
      <c r="T30" s="285">
        <v>1.1627906976744186E-2</v>
      </c>
      <c r="U30" s="270" t="s">
        <v>71</v>
      </c>
      <c r="W30" s="276" t="s">
        <v>157</v>
      </c>
      <c r="X30" s="276" t="s">
        <v>187</v>
      </c>
      <c r="Y30" s="277" t="s">
        <v>187</v>
      </c>
      <c r="Z30" s="286">
        <v>4</v>
      </c>
      <c r="AA30" s="270">
        <v>1</v>
      </c>
      <c r="AB30" s="287">
        <v>0.10416666666666667</v>
      </c>
      <c r="AC30" s="276">
        <v>0</v>
      </c>
      <c r="AD30" s="276">
        <v>0</v>
      </c>
      <c r="AE30" s="276">
        <v>0</v>
      </c>
      <c r="AF30" s="276">
        <v>0</v>
      </c>
      <c r="AG30" s="276">
        <v>0</v>
      </c>
      <c r="AH30" s="276">
        <v>1</v>
      </c>
      <c r="AI30" s="276">
        <v>0</v>
      </c>
      <c r="AJ30" s="288">
        <v>0.77333333333333332</v>
      </c>
      <c r="AK30" s="270" t="s">
        <v>73</v>
      </c>
      <c r="AL30" s="270">
        <v>6</v>
      </c>
      <c r="AM30" s="270" t="s">
        <v>1349</v>
      </c>
      <c r="AN30" s="282" t="s">
        <v>380</v>
      </c>
      <c r="AO30" s="289">
        <v>169</v>
      </c>
      <c r="AP30" s="289">
        <v>7</v>
      </c>
      <c r="AQ30" s="289" t="s">
        <v>756</v>
      </c>
      <c r="AS30" s="279" t="s">
        <v>149</v>
      </c>
      <c r="AT30" s="280" t="s">
        <v>183</v>
      </c>
      <c r="AU30" s="279">
        <v>1</v>
      </c>
      <c r="AV30" s="290">
        <v>2.9174302087371321E-2</v>
      </c>
      <c r="AW30" s="290">
        <v>0.48597566458485003</v>
      </c>
      <c r="AX30" s="290">
        <v>0.26840649130775901</v>
      </c>
      <c r="AY30" s="291">
        <v>10.912000000000001</v>
      </c>
      <c r="AZ30" s="291">
        <v>0.57911344278409538</v>
      </c>
      <c r="BA30" s="291">
        <v>20.948799321581191</v>
      </c>
      <c r="BB30" s="291">
        <v>2.3070762907055031</v>
      </c>
      <c r="BD30" s="276" t="s">
        <v>162</v>
      </c>
      <c r="BE30" s="276">
        <v>3</v>
      </c>
      <c r="BF30" s="276">
        <v>45</v>
      </c>
    </row>
    <row r="31" spans="6:58" ht="16.5">
      <c r="F31" s="276" t="s">
        <v>156</v>
      </c>
      <c r="G31" s="306">
        <v>1.8703212966418323</v>
      </c>
      <c r="H31" s="306">
        <v>2.0802752526703294</v>
      </c>
      <c r="I31" s="307">
        <v>0.11225555545214072</v>
      </c>
      <c r="J31" s="276">
        <v>26</v>
      </c>
      <c r="L31" s="282" t="s">
        <v>156</v>
      </c>
      <c r="M31" s="283">
        <v>54</v>
      </c>
      <c r="N31" s="284">
        <v>130</v>
      </c>
      <c r="O31" s="285">
        <v>8.461538461538462E-2</v>
      </c>
      <c r="P31" s="285">
        <v>6.9230769230769235E-2</v>
      </c>
      <c r="Q31" s="285">
        <v>0.16153846153846155</v>
      </c>
      <c r="R31" s="285">
        <v>0.27692307692307694</v>
      </c>
      <c r="S31" s="285">
        <v>0.25384615384615383</v>
      </c>
      <c r="T31" s="285">
        <v>0.15384615384615385</v>
      </c>
      <c r="U31" s="270" t="s">
        <v>72</v>
      </c>
      <c r="W31" s="276" t="s">
        <v>157</v>
      </c>
      <c r="X31" s="276" t="s">
        <v>188</v>
      </c>
      <c r="Y31" s="277" t="s">
        <v>188</v>
      </c>
      <c r="Z31" s="286">
        <v>9</v>
      </c>
      <c r="AA31" s="270">
        <v>21</v>
      </c>
      <c r="AB31" s="287">
        <v>0.97222222222222232</v>
      </c>
      <c r="AC31" s="276">
        <v>0</v>
      </c>
      <c r="AD31" s="276">
        <v>1</v>
      </c>
      <c r="AE31" s="276">
        <v>4</v>
      </c>
      <c r="AF31" s="276">
        <v>8</v>
      </c>
      <c r="AG31" s="276">
        <v>5</v>
      </c>
      <c r="AH31" s="276">
        <v>3</v>
      </c>
      <c r="AI31" s="276">
        <v>0</v>
      </c>
      <c r="AJ31" s="288">
        <v>0.85569921662951542</v>
      </c>
      <c r="AK31" s="270" t="s">
        <v>72</v>
      </c>
      <c r="AL31" s="270">
        <v>52</v>
      </c>
      <c r="AM31" s="270" t="s">
        <v>1350</v>
      </c>
      <c r="AN31" s="282" t="s">
        <v>381</v>
      </c>
      <c r="AO31" s="289">
        <v>138</v>
      </c>
      <c r="AP31" s="289">
        <v>5</v>
      </c>
      <c r="AQ31" s="289" t="s">
        <v>754</v>
      </c>
      <c r="AS31" s="279" t="s">
        <v>149</v>
      </c>
      <c r="AT31" s="280" t="s">
        <v>184</v>
      </c>
      <c r="AU31" s="279">
        <v>1</v>
      </c>
      <c r="AV31" s="290">
        <v>3.9037833394534482E-2</v>
      </c>
      <c r="AW31" s="290">
        <v>0.39893583163741075</v>
      </c>
      <c r="AX31" s="290">
        <v>0.17872837453979687</v>
      </c>
      <c r="AY31" s="291">
        <v>6.8469999999999995</v>
      </c>
      <c r="AZ31" s="291">
        <v>0.16667638945605159</v>
      </c>
      <c r="BA31" s="291">
        <v>7.6927564364331511</v>
      </c>
      <c r="BB31" s="291">
        <v>2.4416413670733594</v>
      </c>
      <c r="BD31" s="276" t="s">
        <v>164</v>
      </c>
      <c r="BE31" s="276">
        <v>5</v>
      </c>
      <c r="BF31" s="276">
        <v>42</v>
      </c>
    </row>
    <row r="32" spans="6:58" ht="16.5">
      <c r="F32" s="276" t="s">
        <v>138</v>
      </c>
      <c r="G32" s="306">
        <v>2.1137725971480705</v>
      </c>
      <c r="H32" s="306">
        <v>2.4524144645134589</v>
      </c>
      <c r="I32" s="307">
        <v>0.16020733158443279</v>
      </c>
      <c r="J32" s="276">
        <v>18</v>
      </c>
      <c r="L32" s="282" t="s">
        <v>138</v>
      </c>
      <c r="M32" s="283">
        <v>55</v>
      </c>
      <c r="N32" s="284">
        <v>130</v>
      </c>
      <c r="O32" s="285">
        <v>6.9230769230769235E-2</v>
      </c>
      <c r="P32" s="285">
        <v>0.1</v>
      </c>
      <c r="Q32" s="285">
        <v>0.16923076923076924</v>
      </c>
      <c r="R32" s="285">
        <v>0.3</v>
      </c>
      <c r="S32" s="285">
        <v>0.23076923076923078</v>
      </c>
      <c r="T32" s="285">
        <v>0.13076923076923078</v>
      </c>
      <c r="U32" s="270" t="s">
        <v>72</v>
      </c>
      <c r="W32" s="276" t="s">
        <v>157</v>
      </c>
      <c r="X32" s="276" t="s">
        <v>189</v>
      </c>
      <c r="Y32" s="277" t="s">
        <v>189</v>
      </c>
      <c r="Z32" s="286">
        <v>3</v>
      </c>
      <c r="AA32" s="270">
        <v>7</v>
      </c>
      <c r="AB32" s="287">
        <v>0.97222222222222232</v>
      </c>
      <c r="AC32" s="276">
        <v>0</v>
      </c>
      <c r="AD32" s="276">
        <v>0</v>
      </c>
      <c r="AE32" s="276">
        <v>2</v>
      </c>
      <c r="AF32" s="276">
        <v>4</v>
      </c>
      <c r="AG32" s="276">
        <v>1</v>
      </c>
      <c r="AH32" s="276">
        <v>0</v>
      </c>
      <c r="AI32" s="276">
        <v>0</v>
      </c>
      <c r="AJ32" s="288">
        <v>0.87324257956054663</v>
      </c>
      <c r="AK32" s="270" t="s">
        <v>72</v>
      </c>
      <c r="AL32" s="270">
        <v>38</v>
      </c>
      <c r="AM32" s="270" t="s">
        <v>1351</v>
      </c>
      <c r="AN32" s="282" t="s">
        <v>382</v>
      </c>
      <c r="AO32" s="289">
        <v>124</v>
      </c>
      <c r="AP32" s="289">
        <v>3</v>
      </c>
      <c r="AQ32" s="289" t="s">
        <v>752</v>
      </c>
      <c r="AS32" s="279" t="s">
        <v>149</v>
      </c>
      <c r="AT32" s="280" t="s">
        <v>185</v>
      </c>
      <c r="AU32" s="279">
        <v>1</v>
      </c>
      <c r="AV32" s="290">
        <v>3.7634731370841133E-2</v>
      </c>
      <c r="AW32" s="290">
        <v>0.4528760526160388</v>
      </c>
      <c r="AX32" s="290">
        <v>0.3002506840519199</v>
      </c>
      <c r="AY32" s="291">
        <v>10.613</v>
      </c>
      <c r="AZ32" s="291">
        <v>0.41467509234619926</v>
      </c>
      <c r="BA32" s="291">
        <v>16.275997374588322</v>
      </c>
      <c r="BB32" s="291">
        <v>2.3302348629105754</v>
      </c>
      <c r="BD32" s="276" t="s">
        <v>136</v>
      </c>
      <c r="BE32" s="276">
        <v>6</v>
      </c>
      <c r="BF32" s="276">
        <v>73</v>
      </c>
    </row>
    <row r="33" spans="6:58" ht="16.5">
      <c r="F33" s="276" t="s">
        <v>144</v>
      </c>
      <c r="G33" s="306">
        <v>2.100909691872539</v>
      </c>
      <c r="H33" s="306">
        <v>2.4963752236706949</v>
      </c>
      <c r="I33" s="307">
        <v>0.18823537885899211</v>
      </c>
      <c r="J33" s="276">
        <v>10</v>
      </c>
      <c r="L33" s="282" t="s">
        <v>144</v>
      </c>
      <c r="M33" s="283">
        <v>34</v>
      </c>
      <c r="N33" s="284">
        <v>86</v>
      </c>
      <c r="O33" s="285">
        <v>0.19767441860465115</v>
      </c>
      <c r="P33" s="285">
        <v>0.20930232558139536</v>
      </c>
      <c r="Q33" s="285">
        <v>0.15116279069767441</v>
      </c>
      <c r="R33" s="285">
        <v>0.31395348837209303</v>
      </c>
      <c r="S33" s="285">
        <v>9.3023255813953487E-2</v>
      </c>
      <c r="T33" s="285">
        <v>3.4883720930232558E-2</v>
      </c>
      <c r="U33" s="270" t="s">
        <v>71</v>
      </c>
      <c r="W33" s="276" t="s">
        <v>157</v>
      </c>
      <c r="X33" s="276" t="s">
        <v>190</v>
      </c>
      <c r="Y33" s="277" t="s">
        <v>190</v>
      </c>
      <c r="Z33" s="286">
        <v>6</v>
      </c>
      <c r="AA33" s="270">
        <v>13</v>
      </c>
      <c r="AB33" s="287">
        <v>0.9027777777777779</v>
      </c>
      <c r="AC33" s="276">
        <v>2</v>
      </c>
      <c r="AD33" s="276">
        <v>1</v>
      </c>
      <c r="AE33" s="276">
        <v>2</v>
      </c>
      <c r="AF33" s="276">
        <v>3</v>
      </c>
      <c r="AG33" s="276">
        <v>3</v>
      </c>
      <c r="AH33" s="276">
        <v>2</v>
      </c>
      <c r="AI33" s="276">
        <v>0</v>
      </c>
      <c r="AJ33" s="288">
        <v>0.88025332334027429</v>
      </c>
      <c r="AK33" s="270" t="s">
        <v>72</v>
      </c>
      <c r="AL33" s="270">
        <v>26</v>
      </c>
      <c r="AM33" s="270" t="s">
        <v>702</v>
      </c>
      <c r="AN33" s="282" t="s">
        <v>383</v>
      </c>
      <c r="AO33" s="289">
        <v>112</v>
      </c>
      <c r="AP33" s="289">
        <v>1</v>
      </c>
      <c r="AQ33" s="289" t="s">
        <v>750</v>
      </c>
      <c r="AS33" s="279" t="s">
        <v>149</v>
      </c>
      <c r="AT33" s="280" t="s">
        <v>186</v>
      </c>
      <c r="AU33" s="279">
        <v>1</v>
      </c>
      <c r="AV33" s="290">
        <v>3.9112213118838335E-2</v>
      </c>
      <c r="AW33" s="290">
        <v>0.44766005905216333</v>
      </c>
      <c r="AX33" s="290">
        <v>0.27506542989282201</v>
      </c>
      <c r="AY33" s="291">
        <v>10.846499999999999</v>
      </c>
      <c r="AZ33" s="291">
        <v>0.6913673282763928</v>
      </c>
      <c r="BA33" s="291">
        <v>16.950845387919415</v>
      </c>
      <c r="BB33" s="291">
        <v>2.3222623956723916</v>
      </c>
      <c r="BD33" s="276" t="s">
        <v>156</v>
      </c>
      <c r="BE33" s="276">
        <v>3</v>
      </c>
      <c r="BF33" s="276">
        <v>54</v>
      </c>
    </row>
    <row r="34" spans="6:58" ht="16.5">
      <c r="F34" s="276" t="s">
        <v>154</v>
      </c>
      <c r="G34" s="306">
        <v>2.0674464768237248</v>
      </c>
      <c r="H34" s="306">
        <v>2.4498972576918336</v>
      </c>
      <c r="I34" s="307">
        <v>0.18498702876007633</v>
      </c>
      <c r="J34" s="276">
        <v>11</v>
      </c>
      <c r="L34" s="282" t="s">
        <v>154</v>
      </c>
      <c r="M34" s="283">
        <v>52</v>
      </c>
      <c r="N34" s="284">
        <v>112</v>
      </c>
      <c r="O34" s="285">
        <v>0.19642857142857142</v>
      </c>
      <c r="P34" s="285">
        <v>0.15178571428571427</v>
      </c>
      <c r="Q34" s="285">
        <v>0.21428571428571427</v>
      </c>
      <c r="R34" s="285">
        <v>0.19642857142857142</v>
      </c>
      <c r="S34" s="285">
        <v>0.11607142857142858</v>
      </c>
      <c r="T34" s="285">
        <v>0.125</v>
      </c>
      <c r="U34" s="270" t="s">
        <v>71</v>
      </c>
      <c r="W34" s="276" t="s">
        <v>157</v>
      </c>
      <c r="X34" s="276" t="s">
        <v>326</v>
      </c>
      <c r="Y34" s="277" t="s">
        <v>326</v>
      </c>
      <c r="Z34" s="286">
        <v>1</v>
      </c>
      <c r="AA34" s="270">
        <v>4</v>
      </c>
      <c r="AB34" s="287">
        <v>1.6666666666666667</v>
      </c>
      <c r="AC34" s="276">
        <v>0</v>
      </c>
      <c r="AD34" s="276">
        <v>1</v>
      </c>
      <c r="AE34" s="276">
        <v>0</v>
      </c>
      <c r="AF34" s="276">
        <v>2</v>
      </c>
      <c r="AG34" s="276">
        <v>0</v>
      </c>
      <c r="AH34" s="276">
        <v>1</v>
      </c>
      <c r="AI34" s="276">
        <v>0</v>
      </c>
      <c r="AJ34" s="288">
        <v>0.87037037037037035</v>
      </c>
      <c r="AK34" s="270" t="s">
        <v>72</v>
      </c>
      <c r="AL34" s="270">
        <v>43</v>
      </c>
      <c r="AM34" s="270" t="s">
        <v>1352</v>
      </c>
      <c r="AN34" s="282" t="s">
        <v>385</v>
      </c>
      <c r="AO34" s="289">
        <v>129</v>
      </c>
      <c r="AP34" s="289">
        <v>4</v>
      </c>
      <c r="AQ34" s="289" t="s">
        <v>753</v>
      </c>
      <c r="AS34" s="279" t="s">
        <v>149</v>
      </c>
      <c r="AT34" s="280" t="s">
        <v>99</v>
      </c>
      <c r="AU34" s="279">
        <v>1</v>
      </c>
      <c r="AV34" s="290">
        <v>3.2801039519766428E-2</v>
      </c>
      <c r="AW34" s="290">
        <v>0.44323850825713812</v>
      </c>
      <c r="AX34" s="290">
        <v>0.18593649080523086</v>
      </c>
      <c r="AY34" s="291">
        <v>11.812000000000001</v>
      </c>
      <c r="AZ34" s="291">
        <v>1.4179904239711483</v>
      </c>
      <c r="BA34" s="291">
        <v>17.874668020481376</v>
      </c>
      <c r="BB34" s="291">
        <v>1.9681299706023738</v>
      </c>
      <c r="BD34" s="276" t="s">
        <v>138</v>
      </c>
      <c r="BE34" s="276">
        <v>4</v>
      </c>
      <c r="BF34" s="276">
        <v>55</v>
      </c>
    </row>
    <row r="35" spans="6:58" ht="16.5">
      <c r="F35" s="276" t="s">
        <v>163</v>
      </c>
      <c r="G35" s="306">
        <v>2.394684761506801</v>
      </c>
      <c r="H35" s="306">
        <v>2.6453191970751262</v>
      </c>
      <c r="I35" s="307">
        <v>0.10466280973476416</v>
      </c>
      <c r="J35" s="276">
        <v>28</v>
      </c>
      <c r="L35" s="282" t="s">
        <v>163</v>
      </c>
      <c r="M35" s="283">
        <v>74</v>
      </c>
      <c r="N35" s="284">
        <v>154</v>
      </c>
      <c r="O35" s="285">
        <v>0.29870129870129869</v>
      </c>
      <c r="P35" s="285">
        <v>0.16883116883116883</v>
      </c>
      <c r="Q35" s="285">
        <v>0.17532467532467533</v>
      </c>
      <c r="R35" s="285">
        <v>0.18831168831168832</v>
      </c>
      <c r="S35" s="285">
        <v>0.13636363636363635</v>
      </c>
      <c r="T35" s="285">
        <v>3.2467532467532464E-2</v>
      </c>
      <c r="U35" s="270" t="s">
        <v>71</v>
      </c>
      <c r="W35" s="276" t="s">
        <v>157</v>
      </c>
      <c r="X35" s="276" t="s">
        <v>191</v>
      </c>
      <c r="Y35" s="277" t="s">
        <v>191</v>
      </c>
      <c r="Z35" s="286">
        <v>9</v>
      </c>
      <c r="AA35" s="270">
        <v>24</v>
      </c>
      <c r="AB35" s="287">
        <v>1.1111111111111112</v>
      </c>
      <c r="AC35" s="276">
        <v>3</v>
      </c>
      <c r="AD35" s="276">
        <v>2</v>
      </c>
      <c r="AE35" s="276">
        <v>5</v>
      </c>
      <c r="AF35" s="276">
        <v>4</v>
      </c>
      <c r="AG35" s="276">
        <v>3</v>
      </c>
      <c r="AH35" s="276">
        <v>6</v>
      </c>
      <c r="AI35" s="276">
        <v>1</v>
      </c>
      <c r="AJ35" s="288">
        <v>0.87814355449200254</v>
      </c>
      <c r="AK35" s="270" t="s">
        <v>72</v>
      </c>
      <c r="AL35" s="270">
        <v>31</v>
      </c>
      <c r="AM35" s="270" t="s">
        <v>696</v>
      </c>
      <c r="AN35" s="282" t="s">
        <v>387</v>
      </c>
      <c r="AO35" s="289">
        <v>117</v>
      </c>
      <c r="AP35" s="289">
        <v>2</v>
      </c>
      <c r="AQ35" s="289" t="s">
        <v>751</v>
      </c>
      <c r="AS35" s="279" t="s">
        <v>149</v>
      </c>
      <c r="AT35" s="280" t="s">
        <v>100</v>
      </c>
      <c r="AU35" s="279">
        <v>1</v>
      </c>
      <c r="AV35" s="290">
        <v>3.0531872573032557E-2</v>
      </c>
      <c r="AW35" s="290">
        <v>0.45371122824252375</v>
      </c>
      <c r="AX35" s="290">
        <v>0.265135899550694</v>
      </c>
      <c r="AY35" s="291">
        <v>10.283477272727271</v>
      </c>
      <c r="AZ35" s="291">
        <v>0.71114489927761848</v>
      </c>
      <c r="BA35" s="291">
        <v>14.621933092654249</v>
      </c>
      <c r="BB35" s="291">
        <v>2.3357119739712338</v>
      </c>
      <c r="BD35" s="276" t="s">
        <v>144</v>
      </c>
      <c r="BE35" s="276">
        <v>4</v>
      </c>
      <c r="BF35" s="276">
        <v>34</v>
      </c>
    </row>
    <row r="36" spans="6:58" ht="16.5">
      <c r="L36" s="286" t="s">
        <v>100</v>
      </c>
      <c r="M36" s="283">
        <v>1795</v>
      </c>
      <c r="N36" s="284">
        <v>4125</v>
      </c>
      <c r="O36" s="285">
        <v>0.14206060606060605</v>
      </c>
      <c r="P36" s="285">
        <v>0.1296969696969697</v>
      </c>
      <c r="Q36" s="285">
        <v>0.20727272727272728</v>
      </c>
      <c r="R36" s="285">
        <v>0.23951515151515151</v>
      </c>
      <c r="S36" s="285">
        <v>0.1709090909090909</v>
      </c>
      <c r="T36" s="285">
        <v>0.11054545454545454</v>
      </c>
      <c r="U36" s="270" t="s">
        <v>72</v>
      </c>
      <c r="W36" s="276" t="s">
        <v>157</v>
      </c>
      <c r="X36" s="276" t="s">
        <v>192</v>
      </c>
      <c r="Y36" s="277" t="s">
        <v>192</v>
      </c>
      <c r="Z36" s="286">
        <v>21</v>
      </c>
      <c r="AA36" s="270">
        <v>37</v>
      </c>
      <c r="AB36" s="287">
        <v>0.73412698412698418</v>
      </c>
      <c r="AC36" s="276">
        <v>1</v>
      </c>
      <c r="AD36" s="276">
        <v>0</v>
      </c>
      <c r="AE36" s="276">
        <v>6</v>
      </c>
      <c r="AF36" s="276">
        <v>4</v>
      </c>
      <c r="AG36" s="276">
        <v>10</v>
      </c>
      <c r="AH36" s="276">
        <v>16</v>
      </c>
      <c r="AI36" s="276">
        <v>0</v>
      </c>
      <c r="AJ36" s="288">
        <v>0.81911006024349209</v>
      </c>
      <c r="AK36" s="270" t="s">
        <v>70</v>
      </c>
      <c r="AL36" s="270">
        <v>16</v>
      </c>
      <c r="AM36" s="270" t="s">
        <v>1353</v>
      </c>
      <c r="AN36" s="282" t="s">
        <v>389</v>
      </c>
      <c r="AO36" s="289">
        <v>158</v>
      </c>
      <c r="AP36" s="289">
        <v>6</v>
      </c>
      <c r="AQ36" s="289" t="s">
        <v>755</v>
      </c>
      <c r="AS36" s="279" t="s">
        <v>157</v>
      </c>
      <c r="AT36" s="280" t="s">
        <v>187</v>
      </c>
      <c r="AU36" s="279">
        <v>1</v>
      </c>
      <c r="AV36" s="290">
        <v>6.2818655373463567E-2</v>
      </c>
      <c r="AW36" s="290">
        <v>0.37418877616721874</v>
      </c>
      <c r="AX36" s="290">
        <v>0.15418671345880705</v>
      </c>
      <c r="AY36" s="291">
        <v>56.615000000000002</v>
      </c>
      <c r="AZ36" s="291">
        <v>6.5302608053141817</v>
      </c>
      <c r="BA36" s="291">
        <v>33.981542338764534</v>
      </c>
      <c r="BB36" s="291">
        <v>2.2283769799992452</v>
      </c>
      <c r="BD36" s="276" t="s">
        <v>154</v>
      </c>
      <c r="BE36" s="276">
        <v>10</v>
      </c>
      <c r="BF36" s="276">
        <v>52</v>
      </c>
    </row>
    <row r="37" spans="6:58" ht="16.5">
      <c r="W37" s="276" t="s">
        <v>135</v>
      </c>
      <c r="X37" s="276" t="s">
        <v>193</v>
      </c>
      <c r="Y37" s="277" t="s">
        <v>193</v>
      </c>
      <c r="Z37" s="286">
        <v>14</v>
      </c>
      <c r="AA37" s="270">
        <v>34</v>
      </c>
      <c r="AB37" s="287">
        <v>1.0119047619047619</v>
      </c>
      <c r="AC37" s="276">
        <v>8</v>
      </c>
      <c r="AD37" s="276">
        <v>4</v>
      </c>
      <c r="AE37" s="276">
        <v>9</v>
      </c>
      <c r="AF37" s="276">
        <v>6</v>
      </c>
      <c r="AG37" s="276">
        <v>2</v>
      </c>
      <c r="AH37" s="276">
        <v>5</v>
      </c>
      <c r="AI37" s="276">
        <v>0</v>
      </c>
      <c r="AJ37" s="288">
        <v>0.9139511366857701</v>
      </c>
      <c r="AK37" s="270" t="s">
        <v>71</v>
      </c>
      <c r="AL37" s="270">
        <v>36</v>
      </c>
      <c r="AM37" s="270" t="s">
        <v>524</v>
      </c>
      <c r="AN37" s="282" t="s">
        <v>391</v>
      </c>
      <c r="AO37" s="289">
        <v>73</v>
      </c>
      <c r="AP37" s="289">
        <v>3</v>
      </c>
      <c r="AQ37" s="289" t="s">
        <v>759</v>
      </c>
      <c r="AS37" s="279" t="s">
        <v>157</v>
      </c>
      <c r="AT37" s="280" t="s">
        <v>188</v>
      </c>
      <c r="AU37" s="279">
        <v>1</v>
      </c>
      <c r="AV37" s="290">
        <v>2.5731608100916972E-2</v>
      </c>
      <c r="AW37" s="290">
        <v>0.41197637167309259</v>
      </c>
      <c r="AX37" s="290">
        <v>0.17708574651989567</v>
      </c>
      <c r="AY37" s="291">
        <v>12.716666666666665</v>
      </c>
      <c r="AZ37" s="291">
        <v>1.2958437108817178</v>
      </c>
      <c r="BA37" s="291">
        <v>21.433641797001787</v>
      </c>
      <c r="BB37" s="291">
        <v>1.8677791750782857</v>
      </c>
      <c r="BD37" s="276" t="s">
        <v>163</v>
      </c>
      <c r="BE37" s="276">
        <v>11</v>
      </c>
      <c r="BF37" s="276">
        <v>74</v>
      </c>
    </row>
    <row r="38" spans="6:58" ht="16.5">
      <c r="W38" s="276" t="s">
        <v>135</v>
      </c>
      <c r="X38" s="276" t="s">
        <v>194</v>
      </c>
      <c r="Y38" s="277" t="s">
        <v>194</v>
      </c>
      <c r="Z38" s="286">
        <v>11</v>
      </c>
      <c r="AA38" s="270">
        <v>28</v>
      </c>
      <c r="AB38" s="287">
        <v>1.0606060606060606</v>
      </c>
      <c r="AC38" s="276">
        <v>2</v>
      </c>
      <c r="AD38" s="276">
        <v>4</v>
      </c>
      <c r="AE38" s="276">
        <v>4</v>
      </c>
      <c r="AF38" s="276">
        <v>8</v>
      </c>
      <c r="AG38" s="276">
        <v>9</v>
      </c>
      <c r="AH38" s="276">
        <v>1</v>
      </c>
      <c r="AI38" s="276">
        <v>0</v>
      </c>
      <c r="AJ38" s="288">
        <v>0.88735031366120731</v>
      </c>
      <c r="AK38" s="270" t="s">
        <v>72</v>
      </c>
      <c r="AL38" s="270">
        <v>17</v>
      </c>
      <c r="AM38" s="270" t="s">
        <v>497</v>
      </c>
      <c r="AN38" s="282" t="s">
        <v>393</v>
      </c>
      <c r="AO38" s="289">
        <v>103</v>
      </c>
      <c r="AP38" s="289">
        <v>4</v>
      </c>
      <c r="AQ38" s="289" t="s">
        <v>760</v>
      </c>
      <c r="AS38" s="279" t="s">
        <v>157</v>
      </c>
      <c r="AT38" s="280" t="s">
        <v>189</v>
      </c>
      <c r="AU38" s="279">
        <v>1</v>
      </c>
      <c r="AV38" s="290">
        <v>4.4927189708626199E-2</v>
      </c>
      <c r="AW38" s="290">
        <v>0.42429680767383665</v>
      </c>
      <c r="AX38" s="290">
        <v>0.21723424680581532</v>
      </c>
      <c r="AY38" s="291">
        <v>9.4973333333333319</v>
      </c>
      <c r="AZ38" s="291">
        <v>0.40824203556901517</v>
      </c>
      <c r="BA38" s="291">
        <v>10.045228269152735</v>
      </c>
      <c r="BB38" s="291">
        <v>1.8678447566515386</v>
      </c>
    </row>
    <row r="39" spans="6:58" ht="16.5">
      <c r="W39" s="276" t="s">
        <v>135</v>
      </c>
      <c r="X39" s="276" t="s">
        <v>195</v>
      </c>
      <c r="Y39" s="277" t="s">
        <v>195</v>
      </c>
      <c r="Z39" s="286">
        <v>8</v>
      </c>
      <c r="AA39" s="270">
        <v>12</v>
      </c>
      <c r="AB39" s="287">
        <v>0.625</v>
      </c>
      <c r="AC39" s="276">
        <v>7</v>
      </c>
      <c r="AD39" s="276">
        <v>2</v>
      </c>
      <c r="AE39" s="276">
        <v>3</v>
      </c>
      <c r="AF39" s="276">
        <v>0</v>
      </c>
      <c r="AG39" s="276">
        <v>0</v>
      </c>
      <c r="AH39" s="276">
        <v>0</v>
      </c>
      <c r="AI39" s="276">
        <v>0</v>
      </c>
      <c r="AJ39" s="288">
        <v>0.99026121360636032</v>
      </c>
      <c r="AK39" s="270" t="s">
        <v>69</v>
      </c>
      <c r="AL39" s="270">
        <v>6</v>
      </c>
      <c r="AM39" s="270" t="s">
        <v>582</v>
      </c>
      <c r="AN39" s="282" t="s">
        <v>395</v>
      </c>
      <c r="AO39" s="289">
        <v>13</v>
      </c>
      <c r="AP39" s="289">
        <v>1</v>
      </c>
      <c r="AQ39" s="289" t="s">
        <v>757</v>
      </c>
      <c r="AS39" s="279" t="s">
        <v>157</v>
      </c>
      <c r="AT39" s="280" t="s">
        <v>190</v>
      </c>
      <c r="AU39" s="279">
        <v>1</v>
      </c>
      <c r="AV39" s="290">
        <v>1.3653998035352286E-2</v>
      </c>
      <c r="AW39" s="290">
        <v>0.52915525892262827</v>
      </c>
      <c r="AX39" s="290">
        <v>0.21699115320287415</v>
      </c>
      <c r="AY39" s="291">
        <v>9.4396000000000004</v>
      </c>
      <c r="AZ39" s="291">
        <v>2.197035426179101</v>
      </c>
      <c r="BA39" s="291">
        <v>15.162256830050831</v>
      </c>
      <c r="BB39" s="291">
        <v>1.9401240735758545</v>
      </c>
    </row>
    <row r="40" spans="6:58" ht="16.5">
      <c r="W40" s="276" t="s">
        <v>135</v>
      </c>
      <c r="X40" s="276" t="s">
        <v>196</v>
      </c>
      <c r="Y40" s="277" t="s">
        <v>196</v>
      </c>
      <c r="Z40" s="286">
        <v>7</v>
      </c>
      <c r="AA40" s="270">
        <v>20</v>
      </c>
      <c r="AB40" s="287">
        <v>1.1904761904761905</v>
      </c>
      <c r="AC40" s="276">
        <v>5</v>
      </c>
      <c r="AD40" s="276">
        <v>3</v>
      </c>
      <c r="AE40" s="276">
        <v>4</v>
      </c>
      <c r="AF40" s="276">
        <v>4</v>
      </c>
      <c r="AG40" s="276">
        <v>1</v>
      </c>
      <c r="AH40" s="276">
        <v>3</v>
      </c>
      <c r="AI40" s="276">
        <v>0</v>
      </c>
      <c r="AJ40" s="288">
        <v>0.93748305973612278</v>
      </c>
      <c r="AK40" s="270" t="s">
        <v>71</v>
      </c>
      <c r="AL40" s="270">
        <v>14</v>
      </c>
      <c r="AM40" s="270" t="s">
        <v>502</v>
      </c>
      <c r="AN40" s="282" t="s">
        <v>396</v>
      </c>
      <c r="AO40" s="289">
        <v>51</v>
      </c>
      <c r="AP40" s="289">
        <v>2</v>
      </c>
      <c r="AQ40" s="289" t="s">
        <v>758</v>
      </c>
      <c r="AS40" s="279" t="s">
        <v>157</v>
      </c>
      <c r="AT40" s="280" t="s">
        <v>191</v>
      </c>
      <c r="AU40" s="279">
        <v>1</v>
      </c>
      <c r="AV40" s="290">
        <v>3.2349945290273227E-2</v>
      </c>
      <c r="AW40" s="290">
        <v>0.40421094588775319</v>
      </c>
      <c r="AX40" s="290">
        <v>0.19144402221821671</v>
      </c>
      <c r="AY40" s="291">
        <v>6.0106666666666664</v>
      </c>
      <c r="AZ40" s="291">
        <v>0.36511892349310249</v>
      </c>
      <c r="BA40" s="291">
        <v>4.977787990289297</v>
      </c>
      <c r="BB40" s="291">
        <v>2.2548169211825431</v>
      </c>
    </row>
    <row r="41" spans="6:58" ht="16.5">
      <c r="W41" s="276" t="s">
        <v>135</v>
      </c>
      <c r="X41" s="276" t="s">
        <v>197</v>
      </c>
      <c r="Y41" s="277" t="s">
        <v>197</v>
      </c>
      <c r="Z41" s="286">
        <v>9</v>
      </c>
      <c r="AA41" s="270">
        <v>22</v>
      </c>
      <c r="AB41" s="287">
        <v>1.0185185185185186</v>
      </c>
      <c r="AC41" s="276">
        <v>2</v>
      </c>
      <c r="AD41" s="276">
        <v>1</v>
      </c>
      <c r="AE41" s="276">
        <v>2</v>
      </c>
      <c r="AF41" s="276">
        <v>7</v>
      </c>
      <c r="AG41" s="276">
        <v>7</v>
      </c>
      <c r="AH41" s="276">
        <v>3</v>
      </c>
      <c r="AI41" s="276">
        <v>0</v>
      </c>
      <c r="AJ41" s="288">
        <v>0.85263607381880058</v>
      </c>
      <c r="AK41" s="270" t="s">
        <v>72</v>
      </c>
      <c r="AL41" s="270">
        <v>56</v>
      </c>
      <c r="AM41" s="270" t="s">
        <v>1354</v>
      </c>
      <c r="AN41" s="282" t="s">
        <v>397</v>
      </c>
      <c r="AO41" s="289">
        <v>142</v>
      </c>
      <c r="AP41" s="289">
        <v>5</v>
      </c>
      <c r="AQ41" s="289" t="s">
        <v>761</v>
      </c>
      <c r="AS41" s="279" t="s">
        <v>157</v>
      </c>
      <c r="AT41" s="280" t="s">
        <v>192</v>
      </c>
      <c r="AU41" s="279">
        <v>1</v>
      </c>
      <c r="AV41" s="290">
        <v>4.3425443031112655E-2</v>
      </c>
      <c r="AW41" s="290">
        <v>0.37036734043785707</v>
      </c>
      <c r="AX41" s="290">
        <v>0.18705326957032975</v>
      </c>
      <c r="AY41" s="291">
        <v>13.534916666666666</v>
      </c>
      <c r="AZ41" s="291">
        <v>2.2604115091804022</v>
      </c>
      <c r="BA41" s="291">
        <v>59.418037236188951</v>
      </c>
      <c r="BB41" s="291">
        <v>2.0391642130046099</v>
      </c>
    </row>
    <row r="42" spans="6:58" ht="16.5">
      <c r="W42" s="276" t="s">
        <v>135</v>
      </c>
      <c r="X42" s="276" t="s">
        <v>198</v>
      </c>
      <c r="Y42" s="277" t="s">
        <v>198</v>
      </c>
      <c r="Z42" s="286">
        <v>6</v>
      </c>
      <c r="AA42" s="270">
        <v>15</v>
      </c>
      <c r="AB42" s="287">
        <v>1.0416666666666667</v>
      </c>
      <c r="AC42" s="276">
        <v>0</v>
      </c>
      <c r="AD42" s="276">
        <v>1</v>
      </c>
      <c r="AE42" s="276">
        <v>1</v>
      </c>
      <c r="AF42" s="276">
        <v>4</v>
      </c>
      <c r="AG42" s="276">
        <v>5</v>
      </c>
      <c r="AH42" s="276">
        <v>4</v>
      </c>
      <c r="AI42" s="276">
        <v>0</v>
      </c>
      <c r="AJ42" s="288">
        <v>0.81788166881103375</v>
      </c>
      <c r="AK42" s="270" t="s">
        <v>70</v>
      </c>
      <c r="AL42" s="270">
        <v>18</v>
      </c>
      <c r="AM42" s="270" t="s">
        <v>1355</v>
      </c>
      <c r="AN42" s="282" t="s">
        <v>399</v>
      </c>
      <c r="AO42" s="289">
        <v>160</v>
      </c>
      <c r="AP42" s="289">
        <v>6</v>
      </c>
      <c r="AQ42" s="289" t="s">
        <v>762</v>
      </c>
      <c r="AS42" s="279" t="s">
        <v>157</v>
      </c>
      <c r="AT42" s="280" t="s">
        <v>99</v>
      </c>
      <c r="AU42" s="279">
        <v>1</v>
      </c>
      <c r="AV42" s="290">
        <v>3.2993634295462891E-2</v>
      </c>
      <c r="AW42" s="290">
        <v>0.42379364858642377</v>
      </c>
      <c r="AX42" s="290">
        <v>0.20462250421931605</v>
      </c>
      <c r="AY42" s="291">
        <v>10.101000000000001</v>
      </c>
      <c r="AZ42" s="291">
        <v>0.81849001687726419</v>
      </c>
      <c r="BA42" s="291">
        <v>15.674083823199609</v>
      </c>
      <c r="BB42" s="291">
        <v>1.8468759495048592</v>
      </c>
    </row>
    <row r="43" spans="6:58" ht="16.5">
      <c r="W43" s="276" t="s">
        <v>142</v>
      </c>
      <c r="X43" s="276" t="s">
        <v>199</v>
      </c>
      <c r="Y43" s="277" t="s">
        <v>199</v>
      </c>
      <c r="Z43" s="286">
        <v>16</v>
      </c>
      <c r="AA43" s="270">
        <v>37</v>
      </c>
      <c r="AB43" s="287">
        <v>0.96354166666666674</v>
      </c>
      <c r="AC43" s="276">
        <v>6</v>
      </c>
      <c r="AD43" s="276">
        <v>6</v>
      </c>
      <c r="AE43" s="276">
        <v>7</v>
      </c>
      <c r="AF43" s="276">
        <v>8</v>
      </c>
      <c r="AG43" s="276">
        <v>4</v>
      </c>
      <c r="AH43" s="276">
        <v>6</v>
      </c>
      <c r="AI43" s="276">
        <v>0</v>
      </c>
      <c r="AJ43" s="288">
        <v>0.89327100021775419</v>
      </c>
      <c r="AK43" s="270" t="s">
        <v>72</v>
      </c>
      <c r="AL43" s="270">
        <v>9</v>
      </c>
      <c r="AM43" s="270" t="s">
        <v>475</v>
      </c>
      <c r="AN43" s="282" t="s">
        <v>400</v>
      </c>
      <c r="AO43" s="289">
        <v>95</v>
      </c>
      <c r="AP43" s="289">
        <v>4</v>
      </c>
      <c r="AQ43" s="289" t="s">
        <v>765</v>
      </c>
      <c r="AS43" s="279" t="s">
        <v>157</v>
      </c>
      <c r="AT43" s="280" t="s">
        <v>100</v>
      </c>
      <c r="AU43" s="279">
        <v>1</v>
      </c>
      <c r="AV43" s="290">
        <v>3.2630638292533785E-2</v>
      </c>
      <c r="AW43" s="290">
        <v>0.41957359755913043</v>
      </c>
      <c r="AX43" s="290">
        <v>0.19122621864287304</v>
      </c>
      <c r="AY43" s="291">
        <v>12.861970588235296</v>
      </c>
      <c r="AZ43" s="291">
        <v>1.772713993303439</v>
      </c>
      <c r="BA43" s="291">
        <v>35.160979632005045</v>
      </c>
      <c r="BB43" s="291">
        <v>1.9840105286931891</v>
      </c>
    </row>
    <row r="44" spans="6:58" ht="16.5">
      <c r="W44" s="276" t="s">
        <v>142</v>
      </c>
      <c r="X44" s="276" t="s">
        <v>200</v>
      </c>
      <c r="Y44" s="277" t="s">
        <v>200</v>
      </c>
      <c r="Z44" s="286">
        <v>31</v>
      </c>
      <c r="AA44" s="270">
        <v>74</v>
      </c>
      <c r="AB44" s="287">
        <v>0.99462365591397861</v>
      </c>
      <c r="AC44" s="276">
        <v>14</v>
      </c>
      <c r="AD44" s="276">
        <v>11</v>
      </c>
      <c r="AE44" s="276">
        <v>18</v>
      </c>
      <c r="AF44" s="276">
        <v>15</v>
      </c>
      <c r="AG44" s="276">
        <v>13</v>
      </c>
      <c r="AH44" s="276">
        <v>3</v>
      </c>
      <c r="AI44" s="276">
        <v>0</v>
      </c>
      <c r="AJ44" s="288">
        <v>0.91245982840202666</v>
      </c>
      <c r="AK44" s="270" t="s">
        <v>71</v>
      </c>
      <c r="AL44" s="270">
        <v>40</v>
      </c>
      <c r="AM44" s="270" t="s">
        <v>355</v>
      </c>
      <c r="AN44" s="282" t="s">
        <v>402</v>
      </c>
      <c r="AO44" s="289">
        <v>77</v>
      </c>
      <c r="AP44" s="289">
        <v>3</v>
      </c>
      <c r="AQ44" s="289" t="s">
        <v>764</v>
      </c>
      <c r="AS44" s="279" t="s">
        <v>135</v>
      </c>
      <c r="AT44" s="280" t="s">
        <v>193</v>
      </c>
      <c r="AU44" s="279">
        <v>1</v>
      </c>
      <c r="AV44" s="290">
        <v>6.7733199946496278E-2</v>
      </c>
      <c r="AW44" s="290">
        <v>0.38617129133179268</v>
      </c>
      <c r="AX44" s="290">
        <v>0.18883784168951637</v>
      </c>
      <c r="AY44" s="291">
        <v>15.646666666666668</v>
      </c>
      <c r="AZ44" s="291">
        <v>4.8302487338562248</v>
      </c>
      <c r="BA44" s="291">
        <v>56.804841392957222</v>
      </c>
      <c r="BB44" s="291">
        <v>1.972870191175891</v>
      </c>
    </row>
    <row r="45" spans="6:58" ht="16.5">
      <c r="W45" s="276" t="s">
        <v>142</v>
      </c>
      <c r="X45" s="276" t="s">
        <v>201</v>
      </c>
      <c r="Y45" s="277" t="s">
        <v>201</v>
      </c>
      <c r="Z45" s="286">
        <v>10</v>
      </c>
      <c r="AA45" s="270">
        <v>29</v>
      </c>
      <c r="AB45" s="287">
        <v>1.2083333333333333</v>
      </c>
      <c r="AC45" s="276">
        <v>12</v>
      </c>
      <c r="AD45" s="276">
        <v>2</v>
      </c>
      <c r="AE45" s="276">
        <v>8</v>
      </c>
      <c r="AF45" s="276">
        <v>3</v>
      </c>
      <c r="AG45" s="276">
        <v>3</v>
      </c>
      <c r="AH45" s="276">
        <v>1</v>
      </c>
      <c r="AI45" s="276">
        <v>0</v>
      </c>
      <c r="AJ45" s="288">
        <v>0.97481196092520839</v>
      </c>
      <c r="AK45" s="270" t="s">
        <v>69</v>
      </c>
      <c r="AL45" s="270">
        <v>16</v>
      </c>
      <c r="AM45" s="270" t="s">
        <v>514</v>
      </c>
      <c r="AN45" s="282" t="s">
        <v>403</v>
      </c>
      <c r="AO45" s="289">
        <v>23</v>
      </c>
      <c r="AP45" s="289">
        <v>1</v>
      </c>
      <c r="AQ45" s="289" t="s">
        <v>763</v>
      </c>
      <c r="AS45" s="279" t="s">
        <v>135</v>
      </c>
      <c r="AT45" s="280" t="s">
        <v>194</v>
      </c>
      <c r="AU45" s="279">
        <v>1</v>
      </c>
      <c r="AV45" s="290">
        <v>4.3131125170486319E-2</v>
      </c>
      <c r="AW45" s="290">
        <v>0.35880878829551521</v>
      </c>
      <c r="AX45" s="290">
        <v>0.23513040884448563</v>
      </c>
      <c r="AY45" s="291">
        <v>17.456900000000001</v>
      </c>
      <c r="AZ45" s="291">
        <v>6.6172498680281553</v>
      </c>
      <c r="BA45" s="291">
        <v>111.19965003791675</v>
      </c>
      <c r="BB45" s="291">
        <v>1.8662932908253584</v>
      </c>
    </row>
    <row r="46" spans="6:58" ht="16.5">
      <c r="W46" s="276" t="s">
        <v>142</v>
      </c>
      <c r="X46" s="276" t="s">
        <v>202</v>
      </c>
      <c r="Y46" s="277" t="s">
        <v>202</v>
      </c>
      <c r="Z46" s="286">
        <v>37</v>
      </c>
      <c r="AA46" s="270">
        <v>81</v>
      </c>
      <c r="AB46" s="287">
        <v>0.91216216216216217</v>
      </c>
      <c r="AC46" s="276">
        <v>17</v>
      </c>
      <c r="AD46" s="276">
        <v>15</v>
      </c>
      <c r="AE46" s="276">
        <v>15</v>
      </c>
      <c r="AF46" s="276">
        <v>13</v>
      </c>
      <c r="AG46" s="276">
        <v>14</v>
      </c>
      <c r="AH46" s="276">
        <v>7</v>
      </c>
      <c r="AI46" s="276">
        <v>0</v>
      </c>
      <c r="AJ46" s="288">
        <v>0.91772484811318611</v>
      </c>
      <c r="AK46" s="270" t="s">
        <v>71</v>
      </c>
      <c r="AL46" s="270">
        <v>30</v>
      </c>
      <c r="AM46" s="270" t="s">
        <v>433</v>
      </c>
      <c r="AN46" s="282" t="s">
        <v>404</v>
      </c>
      <c r="AO46" s="289">
        <v>67</v>
      </c>
      <c r="AP46" s="289">
        <v>2</v>
      </c>
      <c r="AQ46" s="289" t="s">
        <v>402</v>
      </c>
      <c r="AS46" s="279" t="s">
        <v>135</v>
      </c>
      <c r="AT46" s="280" t="s">
        <v>195</v>
      </c>
      <c r="AU46" s="279">
        <v>1</v>
      </c>
      <c r="AV46" s="290">
        <v>5.2468238067196124E-2</v>
      </c>
      <c r="AW46" s="290">
        <v>0.38207449826726986</v>
      </c>
      <c r="AX46" s="290">
        <v>0.25002538203119384</v>
      </c>
      <c r="AY46" s="291">
        <v>18.727333333333334</v>
      </c>
      <c r="AZ46" s="291">
        <v>7.5018614406191908</v>
      </c>
      <c r="BA46" s="291">
        <v>85.2044262742467</v>
      </c>
      <c r="BB46" s="291">
        <v>1.682505826073567</v>
      </c>
    </row>
    <row r="47" spans="6:58" ht="16.5">
      <c r="W47" s="276" t="s">
        <v>142</v>
      </c>
      <c r="X47" s="276" t="s">
        <v>203</v>
      </c>
      <c r="Y47" s="277" t="s">
        <v>203</v>
      </c>
      <c r="Z47" s="286">
        <v>12</v>
      </c>
      <c r="AA47" s="270">
        <v>30</v>
      </c>
      <c r="AB47" s="287">
        <v>1.0416666666666667</v>
      </c>
      <c r="AC47" s="276">
        <v>1</v>
      </c>
      <c r="AD47" s="276">
        <v>5</v>
      </c>
      <c r="AE47" s="276">
        <v>6</v>
      </c>
      <c r="AF47" s="276">
        <v>7</v>
      </c>
      <c r="AG47" s="276">
        <v>7</v>
      </c>
      <c r="AH47" s="276">
        <v>4</v>
      </c>
      <c r="AI47" s="276">
        <v>0</v>
      </c>
      <c r="AJ47" s="288">
        <v>0.8773176822218024</v>
      </c>
      <c r="AK47" s="270" t="s">
        <v>72</v>
      </c>
      <c r="AL47" s="270">
        <v>33</v>
      </c>
      <c r="AM47" s="270" t="s">
        <v>714</v>
      </c>
      <c r="AN47" s="282" t="s">
        <v>406</v>
      </c>
      <c r="AO47" s="289">
        <v>119</v>
      </c>
      <c r="AP47" s="289">
        <v>5</v>
      </c>
      <c r="AQ47" s="289" t="s">
        <v>766</v>
      </c>
      <c r="AS47" s="279" t="s">
        <v>135</v>
      </c>
      <c r="AT47" s="280" t="s">
        <v>196</v>
      </c>
      <c r="AU47" s="279">
        <v>1</v>
      </c>
      <c r="AV47" s="290">
        <v>7.1202348222222447E-2</v>
      </c>
      <c r="AW47" s="290">
        <v>0.37770500755628217</v>
      </c>
      <c r="AX47" s="290">
        <v>0.19094864232901809</v>
      </c>
      <c r="AY47" s="291">
        <v>19.113500000000002</v>
      </c>
      <c r="AZ47" s="291">
        <v>5.0514001403121336</v>
      </c>
      <c r="BA47" s="291">
        <v>80.838736602763944</v>
      </c>
      <c r="BB47" s="291">
        <v>1.8963699939031515</v>
      </c>
    </row>
    <row r="48" spans="6:58" ht="16.5">
      <c r="W48" s="276" t="s">
        <v>158</v>
      </c>
      <c r="X48" s="276" t="s">
        <v>204</v>
      </c>
      <c r="Y48" s="277" t="s">
        <v>204</v>
      </c>
      <c r="Z48" s="286">
        <v>13</v>
      </c>
      <c r="AA48" s="270">
        <v>3</v>
      </c>
      <c r="AB48" s="287">
        <v>9.6153846153846159E-2</v>
      </c>
      <c r="AC48" s="276">
        <v>0</v>
      </c>
      <c r="AD48" s="276">
        <v>0</v>
      </c>
      <c r="AE48" s="276">
        <v>0</v>
      </c>
      <c r="AF48" s="276">
        <v>1</v>
      </c>
      <c r="AG48" s="276">
        <v>1</v>
      </c>
      <c r="AH48" s="276">
        <v>1</v>
      </c>
      <c r="AI48" s="276">
        <v>0</v>
      </c>
      <c r="AJ48" s="288">
        <v>0.82595389644226092</v>
      </c>
      <c r="AK48" s="270" t="s">
        <v>70</v>
      </c>
      <c r="AL48" s="270">
        <v>14</v>
      </c>
      <c r="AM48" s="270" t="s">
        <v>701</v>
      </c>
      <c r="AN48" s="282" t="s">
        <v>408</v>
      </c>
      <c r="AO48" s="289">
        <v>156</v>
      </c>
      <c r="AP48" s="289">
        <v>4</v>
      </c>
      <c r="AQ48" s="289" t="s">
        <v>770</v>
      </c>
      <c r="AS48" s="279" t="s">
        <v>135</v>
      </c>
      <c r="AT48" s="280" t="s">
        <v>197</v>
      </c>
      <c r="AU48" s="279">
        <v>1</v>
      </c>
      <c r="AV48" s="290">
        <v>5.8678134529910844E-2</v>
      </c>
      <c r="AW48" s="290">
        <v>0.38053111319651817</v>
      </c>
      <c r="AX48" s="290">
        <v>0.18867870228080119</v>
      </c>
      <c r="AY48" s="291">
        <v>16.840499999999999</v>
      </c>
      <c r="AZ48" s="291">
        <v>4.8292763083776498</v>
      </c>
      <c r="BA48" s="291">
        <v>46.587073922532646</v>
      </c>
      <c r="BB48" s="291">
        <v>1.8068383913244008</v>
      </c>
    </row>
    <row r="49" spans="23:54" ht="16.5">
      <c r="W49" s="276" t="s">
        <v>158</v>
      </c>
      <c r="X49" s="276" t="s">
        <v>205</v>
      </c>
      <c r="Y49" s="277" t="s">
        <v>205</v>
      </c>
      <c r="Z49" s="286">
        <v>13</v>
      </c>
      <c r="AA49" s="270">
        <v>18</v>
      </c>
      <c r="AB49" s="287">
        <v>0.57692307692307698</v>
      </c>
      <c r="AC49" s="276">
        <v>0</v>
      </c>
      <c r="AD49" s="276">
        <v>1</v>
      </c>
      <c r="AE49" s="276">
        <v>5</v>
      </c>
      <c r="AF49" s="276">
        <v>3</v>
      </c>
      <c r="AG49" s="276">
        <v>7</v>
      </c>
      <c r="AH49" s="276">
        <v>2</v>
      </c>
      <c r="AI49" s="276">
        <v>0</v>
      </c>
      <c r="AJ49" s="288">
        <v>0.85320406585049813</v>
      </c>
      <c r="AK49" s="270" t="s">
        <v>72</v>
      </c>
      <c r="AL49" s="270">
        <v>54</v>
      </c>
      <c r="AM49" s="270" t="s">
        <v>1356</v>
      </c>
      <c r="AN49" s="282" t="s">
        <v>410</v>
      </c>
      <c r="AO49" s="289">
        <v>140</v>
      </c>
      <c r="AP49" s="289">
        <v>3</v>
      </c>
      <c r="AQ49" s="289" t="s">
        <v>769</v>
      </c>
      <c r="AS49" s="279" t="s">
        <v>135</v>
      </c>
      <c r="AT49" s="280" t="s">
        <v>198</v>
      </c>
      <c r="AU49" s="279">
        <v>1</v>
      </c>
      <c r="AV49" s="290">
        <v>5.1159500683115165E-2</v>
      </c>
      <c r="AW49" s="290">
        <v>0.43134926420723441</v>
      </c>
      <c r="AX49" s="290">
        <v>0.25417534309724493</v>
      </c>
      <c r="AY49" s="291">
        <v>9.4480000000000004</v>
      </c>
      <c r="AZ49" s="291">
        <v>4.1678441352591724</v>
      </c>
      <c r="BA49" s="291">
        <v>15.155796855487898</v>
      </c>
      <c r="BB49" s="291">
        <v>2.4259467351148554</v>
      </c>
    </row>
    <row r="50" spans="23:54" ht="16.5">
      <c r="W50" s="276" t="s">
        <v>158</v>
      </c>
      <c r="X50" s="276" t="s">
        <v>206</v>
      </c>
      <c r="Y50" s="277" t="s">
        <v>206</v>
      </c>
      <c r="Z50" s="286">
        <v>10</v>
      </c>
      <c r="AA50" s="270">
        <v>19</v>
      </c>
      <c r="AB50" s="287">
        <v>0.79166666666666663</v>
      </c>
      <c r="AC50" s="276">
        <v>6</v>
      </c>
      <c r="AD50" s="276">
        <v>1</v>
      </c>
      <c r="AE50" s="276">
        <v>4</v>
      </c>
      <c r="AF50" s="276">
        <v>2</v>
      </c>
      <c r="AG50" s="276">
        <v>5</v>
      </c>
      <c r="AH50" s="276">
        <v>1</v>
      </c>
      <c r="AI50" s="276">
        <v>0</v>
      </c>
      <c r="AJ50" s="288">
        <v>0.94099331066035286</v>
      </c>
      <c r="AK50" s="270" t="s">
        <v>71</v>
      </c>
      <c r="AL50" s="270">
        <v>7</v>
      </c>
      <c r="AM50" s="270" t="s">
        <v>512</v>
      </c>
      <c r="AN50" s="282" t="s">
        <v>412</v>
      </c>
      <c r="AO50" s="289">
        <v>44</v>
      </c>
      <c r="AP50" s="289">
        <v>1</v>
      </c>
      <c r="AQ50" s="289" t="s">
        <v>767</v>
      </c>
      <c r="AS50" s="279" t="s">
        <v>135</v>
      </c>
      <c r="AT50" s="280" t="s">
        <v>100</v>
      </c>
      <c r="AU50" s="279">
        <v>1</v>
      </c>
      <c r="AV50" s="290">
        <v>5.9252611822716475E-2</v>
      </c>
      <c r="AW50" s="290">
        <v>0.37830108983884875</v>
      </c>
      <c r="AX50" s="290">
        <v>0.20563530477579703</v>
      </c>
      <c r="AY50" s="291">
        <v>16.934100000000004</v>
      </c>
      <c r="AZ50" s="291">
        <v>5.4526640540365525</v>
      </c>
      <c r="BA50" s="291">
        <v>72.831160037670202</v>
      </c>
      <c r="BB50" s="291">
        <v>1.8754618208813343</v>
      </c>
    </row>
    <row r="51" spans="23:54" ht="16.5">
      <c r="W51" s="276" t="s">
        <v>158</v>
      </c>
      <c r="X51" s="276" t="s">
        <v>207</v>
      </c>
      <c r="Y51" s="277" t="s">
        <v>207</v>
      </c>
      <c r="Z51" s="286">
        <v>12</v>
      </c>
      <c r="AA51" s="270">
        <v>18</v>
      </c>
      <c r="AB51" s="287">
        <v>0.62500000000000011</v>
      </c>
      <c r="AC51" s="276">
        <v>0</v>
      </c>
      <c r="AD51" s="276">
        <v>0</v>
      </c>
      <c r="AE51" s="276">
        <v>8</v>
      </c>
      <c r="AF51" s="276">
        <v>7</v>
      </c>
      <c r="AG51" s="276">
        <v>3</v>
      </c>
      <c r="AH51" s="276">
        <v>0</v>
      </c>
      <c r="AI51" s="276">
        <v>0</v>
      </c>
      <c r="AJ51" s="288">
        <v>0.88364371971976685</v>
      </c>
      <c r="AK51" s="270" t="s">
        <v>72</v>
      </c>
      <c r="AL51" s="270">
        <v>21</v>
      </c>
      <c r="AM51" s="270" t="s">
        <v>416</v>
      </c>
      <c r="AN51" s="282" t="s">
        <v>414</v>
      </c>
      <c r="AO51" s="289">
        <v>107</v>
      </c>
      <c r="AP51" s="289">
        <v>2</v>
      </c>
      <c r="AQ51" s="289" t="s">
        <v>768</v>
      </c>
      <c r="AS51" s="279" t="s">
        <v>142</v>
      </c>
      <c r="AT51" s="280" t="s">
        <v>199</v>
      </c>
      <c r="AU51" s="279">
        <v>1</v>
      </c>
      <c r="AV51" s="290">
        <v>4.4456996974096323E-2</v>
      </c>
      <c r="AW51" s="290">
        <v>0.4118833377381666</v>
      </c>
      <c r="AX51" s="290">
        <v>0.19860660051146156</v>
      </c>
      <c r="AY51" s="291">
        <v>14.505769230769232</v>
      </c>
      <c r="AZ51" s="291">
        <v>2.2658335029036971</v>
      </c>
      <c r="BA51" s="291">
        <v>43.189304158125474</v>
      </c>
      <c r="BB51" s="291">
        <v>1.94502149162655</v>
      </c>
    </row>
    <row r="52" spans="23:54" ht="16.5">
      <c r="W52" s="276" t="s">
        <v>147</v>
      </c>
      <c r="X52" s="276" t="s">
        <v>208</v>
      </c>
      <c r="Y52" s="277" t="s">
        <v>208</v>
      </c>
      <c r="Z52" s="286">
        <v>12</v>
      </c>
      <c r="AA52" s="270">
        <v>28</v>
      </c>
      <c r="AB52" s="287">
        <v>0.97222222222222232</v>
      </c>
      <c r="AC52" s="276">
        <v>3</v>
      </c>
      <c r="AD52" s="276">
        <v>8</v>
      </c>
      <c r="AE52" s="276">
        <v>2</v>
      </c>
      <c r="AF52" s="276">
        <v>6</v>
      </c>
      <c r="AG52" s="276">
        <v>6</v>
      </c>
      <c r="AH52" s="276">
        <v>2</v>
      </c>
      <c r="AI52" s="276">
        <v>1</v>
      </c>
      <c r="AJ52" s="288">
        <v>0.91303178979331634</v>
      </c>
      <c r="AK52" s="270" t="s">
        <v>71</v>
      </c>
      <c r="AL52" s="270">
        <v>37</v>
      </c>
      <c r="AM52" s="270" t="s">
        <v>579</v>
      </c>
      <c r="AN52" s="282" t="s">
        <v>415</v>
      </c>
      <c r="AO52" s="289">
        <v>74</v>
      </c>
      <c r="AP52" s="289">
        <v>7</v>
      </c>
      <c r="AQ52" s="289" t="s">
        <v>777</v>
      </c>
      <c r="AS52" s="279" t="s">
        <v>142</v>
      </c>
      <c r="AT52" s="280" t="s">
        <v>200</v>
      </c>
      <c r="AU52" s="279">
        <v>1</v>
      </c>
      <c r="AV52" s="290">
        <v>5.0710398735990037E-2</v>
      </c>
      <c r="AW52" s="290">
        <v>0.39489842208933323</v>
      </c>
      <c r="AX52" s="290">
        <v>0.21040151971083632</v>
      </c>
      <c r="AY52" s="291">
        <v>15.603965517241379</v>
      </c>
      <c r="AZ52" s="291">
        <v>2.6654766341083107</v>
      </c>
      <c r="BA52" s="291">
        <v>40.378337331470135</v>
      </c>
      <c r="BB52" s="291">
        <v>1.8376765178104644</v>
      </c>
    </row>
    <row r="53" spans="23:54" ht="16.5">
      <c r="W53" s="276" t="s">
        <v>147</v>
      </c>
      <c r="X53" s="276" t="s">
        <v>209</v>
      </c>
      <c r="Y53" s="277" t="s">
        <v>209</v>
      </c>
      <c r="Z53" s="286">
        <v>8</v>
      </c>
      <c r="AA53" s="270">
        <v>16</v>
      </c>
      <c r="AB53" s="287">
        <v>0.83333333333333337</v>
      </c>
      <c r="AC53" s="276">
        <v>7</v>
      </c>
      <c r="AD53" s="276">
        <v>0</v>
      </c>
      <c r="AE53" s="276">
        <v>2</v>
      </c>
      <c r="AF53" s="276">
        <v>3</v>
      </c>
      <c r="AG53" s="276">
        <v>4</v>
      </c>
      <c r="AH53" s="276">
        <v>0</v>
      </c>
      <c r="AI53" s="276">
        <v>0</v>
      </c>
      <c r="AJ53" s="288">
        <v>0.96802707413122624</v>
      </c>
      <c r="AK53" s="270" t="s">
        <v>69</v>
      </c>
      <c r="AL53" s="270">
        <v>20</v>
      </c>
      <c r="AM53" s="270" t="s">
        <v>509</v>
      </c>
      <c r="AN53" s="282" t="s">
        <v>417</v>
      </c>
      <c r="AO53" s="289">
        <v>27</v>
      </c>
      <c r="AP53" s="289">
        <v>5</v>
      </c>
      <c r="AQ53" s="289" t="s">
        <v>775</v>
      </c>
      <c r="AS53" s="279" t="s">
        <v>142</v>
      </c>
      <c r="AT53" s="280" t="s">
        <v>201</v>
      </c>
      <c r="AU53" s="279">
        <v>1</v>
      </c>
      <c r="AV53" s="290">
        <v>3.8038974072539769E-2</v>
      </c>
      <c r="AW53" s="290">
        <v>0.40925682207921343</v>
      </c>
      <c r="AX53" s="290">
        <v>0.19004617680128419</v>
      </c>
      <c r="AY53" s="291">
        <v>16.2622</v>
      </c>
      <c r="AZ53" s="291">
        <v>2.6767386380717544</v>
      </c>
      <c r="BA53" s="291">
        <v>53.049741374011418</v>
      </c>
      <c r="BB53" s="291">
        <v>2.0683748711392766</v>
      </c>
    </row>
    <row r="54" spans="23:54" ht="16.5">
      <c r="W54" s="276" t="s">
        <v>147</v>
      </c>
      <c r="X54" s="276" t="s">
        <v>210</v>
      </c>
      <c r="Y54" s="277" t="s">
        <v>210</v>
      </c>
      <c r="Z54" s="286">
        <v>8</v>
      </c>
      <c r="AA54" s="270">
        <v>20</v>
      </c>
      <c r="AB54" s="287">
        <v>1.0416666666666667</v>
      </c>
      <c r="AC54" s="276">
        <v>6</v>
      </c>
      <c r="AD54" s="276">
        <v>7</v>
      </c>
      <c r="AE54" s="276">
        <v>6</v>
      </c>
      <c r="AF54" s="276">
        <v>0</v>
      </c>
      <c r="AG54" s="276">
        <v>1</v>
      </c>
      <c r="AH54" s="276">
        <v>0</v>
      </c>
      <c r="AI54" s="276">
        <v>0</v>
      </c>
      <c r="AJ54" s="288">
        <v>0.98044985419538211</v>
      </c>
      <c r="AK54" s="270" t="s">
        <v>69</v>
      </c>
      <c r="AL54" s="270">
        <v>13</v>
      </c>
      <c r="AM54" s="270" t="s">
        <v>563</v>
      </c>
      <c r="AN54" s="282" t="s">
        <v>419</v>
      </c>
      <c r="AO54" s="289">
        <v>20</v>
      </c>
      <c r="AP54" s="289">
        <v>3</v>
      </c>
      <c r="AQ54" s="289" t="s">
        <v>773</v>
      </c>
      <c r="AS54" s="279" t="s">
        <v>142</v>
      </c>
      <c r="AT54" s="280" t="s">
        <v>202</v>
      </c>
      <c r="AU54" s="279">
        <v>1</v>
      </c>
      <c r="AV54" s="290">
        <v>4.0723344985278936E-2</v>
      </c>
      <c r="AW54" s="290">
        <v>0.37761276188133625</v>
      </c>
      <c r="AX54" s="290">
        <v>0.2012328723655735</v>
      </c>
      <c r="AY54" s="291">
        <v>14.838676470588231</v>
      </c>
      <c r="AZ54" s="291">
        <v>2.2952876120342558</v>
      </c>
      <c r="BA54" s="291">
        <v>37.491169567556064</v>
      </c>
      <c r="BB54" s="291">
        <v>1.9252712258556832</v>
      </c>
    </row>
    <row r="55" spans="23:54" ht="16.5">
      <c r="W55" s="276" t="s">
        <v>147</v>
      </c>
      <c r="X55" s="276" t="s">
        <v>211</v>
      </c>
      <c r="Y55" s="277" t="s">
        <v>211</v>
      </c>
      <c r="Z55" s="286">
        <v>8</v>
      </c>
      <c r="AA55" s="270">
        <v>18</v>
      </c>
      <c r="AB55" s="287">
        <v>0.9375</v>
      </c>
      <c r="AC55" s="276">
        <v>8</v>
      </c>
      <c r="AD55" s="276">
        <v>2</v>
      </c>
      <c r="AE55" s="276">
        <v>3</v>
      </c>
      <c r="AF55" s="276">
        <v>1</v>
      </c>
      <c r="AG55" s="276">
        <v>2</v>
      </c>
      <c r="AH55" s="276">
        <v>2</v>
      </c>
      <c r="AI55" s="276">
        <v>0</v>
      </c>
      <c r="AJ55" s="288">
        <v>0.98433871345119339</v>
      </c>
      <c r="AK55" s="270" t="s">
        <v>69</v>
      </c>
      <c r="AL55" s="270">
        <v>10</v>
      </c>
      <c r="AM55" s="270" t="s">
        <v>518</v>
      </c>
      <c r="AN55" s="282" t="s">
        <v>420</v>
      </c>
      <c r="AO55" s="289">
        <v>17</v>
      </c>
      <c r="AP55" s="289">
        <v>2</v>
      </c>
      <c r="AQ55" s="289" t="s">
        <v>772</v>
      </c>
      <c r="AS55" s="279" t="s">
        <v>142</v>
      </c>
      <c r="AT55" s="280" t="s">
        <v>203</v>
      </c>
      <c r="AU55" s="279">
        <v>1</v>
      </c>
      <c r="AV55" s="290">
        <v>4.6806470329442088E-2</v>
      </c>
      <c r="AW55" s="290">
        <v>0.40652140985803903</v>
      </c>
      <c r="AX55" s="290">
        <v>0.17114653916762185</v>
      </c>
      <c r="AY55" s="291">
        <v>14.279</v>
      </c>
      <c r="AZ55" s="291">
        <v>1.8347823667723417</v>
      </c>
      <c r="BA55" s="291">
        <v>28.403737707570645</v>
      </c>
      <c r="BB55" s="291">
        <v>2.1237495411067204</v>
      </c>
    </row>
    <row r="56" spans="23:54" ht="16.5">
      <c r="W56" s="276" t="s">
        <v>147</v>
      </c>
      <c r="X56" s="276" t="s">
        <v>212</v>
      </c>
      <c r="Y56" s="277" t="s">
        <v>212</v>
      </c>
      <c r="Z56" s="286">
        <v>9</v>
      </c>
      <c r="AA56" s="270">
        <v>22</v>
      </c>
      <c r="AB56" s="287">
        <v>1.0185185185185186</v>
      </c>
      <c r="AC56" s="276">
        <v>16</v>
      </c>
      <c r="AD56" s="276">
        <v>2</v>
      </c>
      <c r="AE56" s="276">
        <v>3</v>
      </c>
      <c r="AF56" s="276">
        <v>1</v>
      </c>
      <c r="AG56" s="276">
        <v>0</v>
      </c>
      <c r="AH56" s="276">
        <v>0</v>
      </c>
      <c r="AI56" s="276">
        <v>0</v>
      </c>
      <c r="AJ56" s="288">
        <v>1.0082742354307475</v>
      </c>
      <c r="AK56" s="270" t="s">
        <v>74</v>
      </c>
      <c r="AL56" s="270">
        <v>6</v>
      </c>
      <c r="AM56" s="270" t="s">
        <v>559</v>
      </c>
      <c r="AN56" s="282" t="s">
        <v>421</v>
      </c>
      <c r="AO56" s="289">
        <v>6</v>
      </c>
      <c r="AP56" s="289">
        <v>1</v>
      </c>
      <c r="AQ56" s="289" t="s">
        <v>771</v>
      </c>
      <c r="AS56" s="279" t="s">
        <v>142</v>
      </c>
      <c r="AT56" s="280" t="s">
        <v>100</v>
      </c>
      <c r="AU56" s="279">
        <v>1</v>
      </c>
      <c r="AV56" s="290">
        <v>4.4323265284370542E-2</v>
      </c>
      <c r="AW56" s="290">
        <v>0.39376057232507494</v>
      </c>
      <c r="AX56" s="290">
        <v>0.19834054976951324</v>
      </c>
      <c r="AY56" s="291">
        <v>15.11476041666667</v>
      </c>
      <c r="AZ56" s="291">
        <v>2.393493761537508</v>
      </c>
      <c r="BA56" s="291">
        <v>39.997825931257303</v>
      </c>
      <c r="BB56" s="291">
        <v>1.9244754801457915</v>
      </c>
    </row>
    <row r="57" spans="23:54" ht="16.5">
      <c r="W57" s="276" t="s">
        <v>147</v>
      </c>
      <c r="X57" s="276" t="s">
        <v>213</v>
      </c>
      <c r="Y57" s="277" t="s">
        <v>213</v>
      </c>
      <c r="Z57" s="286">
        <v>3</v>
      </c>
      <c r="AA57" s="270">
        <v>9</v>
      </c>
      <c r="AB57" s="287">
        <v>1.2500000000000002</v>
      </c>
      <c r="AC57" s="276">
        <v>3</v>
      </c>
      <c r="AD57" s="276">
        <v>3</v>
      </c>
      <c r="AE57" s="276">
        <v>3</v>
      </c>
      <c r="AF57" s="276">
        <v>0</v>
      </c>
      <c r="AG57" s="276">
        <v>0</v>
      </c>
      <c r="AH57" s="276">
        <v>0</v>
      </c>
      <c r="AI57" s="276">
        <v>0</v>
      </c>
      <c r="AJ57" s="288">
        <v>0.97029325061721372</v>
      </c>
      <c r="AK57" s="270" t="s">
        <v>69</v>
      </c>
      <c r="AL57" s="270">
        <v>19</v>
      </c>
      <c r="AM57" s="270" t="s">
        <v>486</v>
      </c>
      <c r="AN57" s="282" t="s">
        <v>422</v>
      </c>
      <c r="AO57" s="289">
        <v>26</v>
      </c>
      <c r="AP57" s="289">
        <v>4</v>
      </c>
      <c r="AQ57" s="289" t="s">
        <v>774</v>
      </c>
      <c r="AS57" s="279" t="s">
        <v>158</v>
      </c>
      <c r="AT57" s="280" t="s">
        <v>204</v>
      </c>
      <c r="AU57" s="279">
        <v>1</v>
      </c>
      <c r="AV57" s="290">
        <v>0.10580851109718649</v>
      </c>
      <c r="AW57" s="290">
        <v>0.3871060304663948</v>
      </c>
      <c r="AX57" s="290">
        <v>0.19638870481257339</v>
      </c>
      <c r="AY57" s="291">
        <v>27.254000000000001</v>
      </c>
      <c r="AZ57" s="291">
        <v>6.4261268135000078</v>
      </c>
      <c r="BA57" s="291">
        <v>33.180757229706138</v>
      </c>
      <c r="BB57" s="291">
        <v>1.6246074839556042</v>
      </c>
    </row>
    <row r="58" spans="23:54" ht="16.5">
      <c r="W58" s="276" t="s">
        <v>147</v>
      </c>
      <c r="X58" s="276" t="s">
        <v>214</v>
      </c>
      <c r="Y58" s="277" t="s">
        <v>214</v>
      </c>
      <c r="Z58" s="286">
        <v>6</v>
      </c>
      <c r="AA58" s="270">
        <v>13</v>
      </c>
      <c r="AB58" s="287">
        <v>0.9027777777777779</v>
      </c>
      <c r="AC58" s="276">
        <v>2</v>
      </c>
      <c r="AD58" s="276">
        <v>2</v>
      </c>
      <c r="AE58" s="276">
        <v>4</v>
      </c>
      <c r="AF58" s="276">
        <v>2</v>
      </c>
      <c r="AG58" s="276">
        <v>2</v>
      </c>
      <c r="AH58" s="276">
        <v>1</v>
      </c>
      <c r="AI58" s="276">
        <v>0</v>
      </c>
      <c r="AJ58" s="288">
        <v>0.91495132618012009</v>
      </c>
      <c r="AK58" s="270" t="s">
        <v>71</v>
      </c>
      <c r="AL58" s="270">
        <v>35</v>
      </c>
      <c r="AM58" s="270" t="s">
        <v>437</v>
      </c>
      <c r="AN58" s="282" t="s">
        <v>423</v>
      </c>
      <c r="AO58" s="289">
        <v>72</v>
      </c>
      <c r="AP58" s="289">
        <v>6</v>
      </c>
      <c r="AQ58" s="289" t="s">
        <v>776</v>
      </c>
      <c r="AS58" s="279" t="s">
        <v>158</v>
      </c>
      <c r="AT58" s="280" t="s">
        <v>205</v>
      </c>
      <c r="AU58" s="279">
        <v>1</v>
      </c>
      <c r="AV58" s="290">
        <v>4.9734414991513619E-2</v>
      </c>
      <c r="AW58" s="290">
        <v>0.38938162539842364</v>
      </c>
      <c r="AX58" s="290">
        <v>0.21985608345759652</v>
      </c>
      <c r="AY58" s="291">
        <v>18.080249999999999</v>
      </c>
      <c r="AZ58" s="291">
        <v>6.5445531819935709</v>
      </c>
      <c r="BA58" s="291">
        <v>42.675940540916415</v>
      </c>
      <c r="BB58" s="291">
        <v>1.6667768860486878</v>
      </c>
    </row>
    <row r="59" spans="23:54" ht="16.5">
      <c r="W59" s="276" t="s">
        <v>150</v>
      </c>
      <c r="X59" s="276" t="s">
        <v>215</v>
      </c>
      <c r="Y59" s="277" t="s">
        <v>215</v>
      </c>
      <c r="Z59" s="286">
        <v>20</v>
      </c>
      <c r="AA59" s="270">
        <v>48</v>
      </c>
      <c r="AB59" s="287">
        <v>1</v>
      </c>
      <c r="AC59" s="276">
        <v>3</v>
      </c>
      <c r="AD59" s="276">
        <v>7</v>
      </c>
      <c r="AE59" s="276">
        <v>12</v>
      </c>
      <c r="AF59" s="276">
        <v>14</v>
      </c>
      <c r="AG59" s="276">
        <v>9</v>
      </c>
      <c r="AH59" s="276">
        <v>3</v>
      </c>
      <c r="AI59" s="276">
        <v>0</v>
      </c>
      <c r="AJ59" s="288">
        <v>0.89328522061109217</v>
      </c>
      <c r="AK59" s="270" t="s">
        <v>72</v>
      </c>
      <c r="AL59" s="270">
        <v>8</v>
      </c>
      <c r="AM59" s="270" t="s">
        <v>398</v>
      </c>
      <c r="AN59" s="282" t="s">
        <v>425</v>
      </c>
      <c r="AO59" s="289">
        <v>94</v>
      </c>
      <c r="AP59" s="289">
        <v>2</v>
      </c>
      <c r="AQ59" s="289" t="s">
        <v>779</v>
      </c>
      <c r="AS59" s="279" t="s">
        <v>158</v>
      </c>
      <c r="AT59" s="280" t="s">
        <v>206</v>
      </c>
      <c r="AU59" s="279">
        <v>1</v>
      </c>
      <c r="AV59" s="290">
        <v>7.0265788207618321E-2</v>
      </c>
      <c r="AW59" s="290">
        <v>0.39576348899014469</v>
      </c>
      <c r="AX59" s="290">
        <v>0.14760096972306747</v>
      </c>
      <c r="AY59" s="291">
        <v>17.53</v>
      </c>
      <c r="AZ59" s="291">
        <v>1.9841960892339423</v>
      </c>
      <c r="BA59" s="291">
        <v>31.863234007432297</v>
      </c>
      <c r="BB59" s="291">
        <v>2.0136306066700649</v>
      </c>
    </row>
    <row r="60" spans="23:54" ht="16.5">
      <c r="W60" s="276" t="s">
        <v>150</v>
      </c>
      <c r="X60" s="276" t="s">
        <v>216</v>
      </c>
      <c r="Y60" s="277" t="s">
        <v>216</v>
      </c>
      <c r="Z60" s="286">
        <v>16</v>
      </c>
      <c r="AA60" s="270">
        <v>28</v>
      </c>
      <c r="AB60" s="287">
        <v>0.72916666666666674</v>
      </c>
      <c r="AC60" s="276">
        <v>2</v>
      </c>
      <c r="AD60" s="276">
        <v>1</v>
      </c>
      <c r="AE60" s="276">
        <v>4</v>
      </c>
      <c r="AF60" s="276">
        <v>11</v>
      </c>
      <c r="AG60" s="276">
        <v>6</v>
      </c>
      <c r="AH60" s="276">
        <v>4</v>
      </c>
      <c r="AI60" s="276">
        <v>0</v>
      </c>
      <c r="AJ60" s="288">
        <v>0.87808237518333165</v>
      </c>
      <c r="AK60" s="270" t="s">
        <v>72</v>
      </c>
      <c r="AL60" s="270">
        <v>32</v>
      </c>
      <c r="AM60" s="270" t="s">
        <v>709</v>
      </c>
      <c r="AN60" s="282" t="s">
        <v>426</v>
      </c>
      <c r="AO60" s="289">
        <v>118</v>
      </c>
      <c r="AP60" s="289">
        <v>3</v>
      </c>
      <c r="AQ60" s="289" t="s">
        <v>780</v>
      </c>
      <c r="AS60" s="279" t="s">
        <v>158</v>
      </c>
      <c r="AT60" s="280" t="s">
        <v>207</v>
      </c>
      <c r="AU60" s="279">
        <v>1</v>
      </c>
      <c r="AV60" s="290">
        <v>6.5686794639407034E-2</v>
      </c>
      <c r="AW60" s="290">
        <v>0.41931462227621874</v>
      </c>
      <c r="AX60" s="290">
        <v>0.23080122252757274</v>
      </c>
      <c r="AY60" s="291">
        <v>22.714000000000002</v>
      </c>
      <c r="AZ60" s="291">
        <v>3.0043859743245172</v>
      </c>
      <c r="BA60" s="291">
        <v>64.546013673389766</v>
      </c>
      <c r="BB60" s="291">
        <v>1.6241175772495127</v>
      </c>
    </row>
    <row r="61" spans="23:54" ht="16.5">
      <c r="W61" s="276" t="s">
        <v>150</v>
      </c>
      <c r="X61" s="276" t="s">
        <v>217</v>
      </c>
      <c r="Y61" s="277" t="s">
        <v>217</v>
      </c>
      <c r="Z61" s="286">
        <v>2</v>
      </c>
      <c r="AA61" s="270">
        <v>5</v>
      </c>
      <c r="AB61" s="287">
        <v>1.0416666666666667</v>
      </c>
      <c r="AC61" s="276">
        <v>2</v>
      </c>
      <c r="AD61" s="276">
        <v>2</v>
      </c>
      <c r="AE61" s="276">
        <v>0</v>
      </c>
      <c r="AF61" s="276">
        <v>1</v>
      </c>
      <c r="AG61" s="276">
        <v>0</v>
      </c>
      <c r="AH61" s="276">
        <v>0</v>
      </c>
      <c r="AI61" s="276">
        <v>0</v>
      </c>
      <c r="AJ61" s="288">
        <v>0.98414866262440936</v>
      </c>
      <c r="AK61" s="270" t="s">
        <v>69</v>
      </c>
      <c r="AL61" s="270">
        <v>11</v>
      </c>
      <c r="AM61" s="270" t="s">
        <v>363</v>
      </c>
      <c r="AN61" s="282" t="s">
        <v>427</v>
      </c>
      <c r="AO61" s="289">
        <v>18</v>
      </c>
      <c r="AP61" s="289">
        <v>1</v>
      </c>
      <c r="AQ61" s="289" t="s">
        <v>778</v>
      </c>
      <c r="AS61" s="279" t="s">
        <v>158</v>
      </c>
      <c r="AT61" s="280" t="s">
        <v>99</v>
      </c>
      <c r="AU61" s="279">
        <v>1</v>
      </c>
      <c r="AV61" s="290">
        <v>6.5103432573444725E-2</v>
      </c>
      <c r="AW61" s="290">
        <v>0.41751394724616037</v>
      </c>
      <c r="AX61" s="290">
        <v>0.24122093925270391</v>
      </c>
      <c r="AY61" s="291">
        <v>38.661000000000001</v>
      </c>
      <c r="AZ61" s="291">
        <v>11.689120404316048</v>
      </c>
      <c r="BA61" s="291">
        <v>50.050688276662356</v>
      </c>
      <c r="BB61" s="291">
        <v>2.1013199038039994</v>
      </c>
    </row>
    <row r="62" spans="23:54" ht="16.5">
      <c r="W62" s="276" t="s">
        <v>150</v>
      </c>
      <c r="X62" s="276" t="s">
        <v>98</v>
      </c>
      <c r="Y62" s="277" t="s">
        <v>98</v>
      </c>
      <c r="Z62" s="286">
        <v>5</v>
      </c>
      <c r="AA62" s="270">
        <v>14</v>
      </c>
      <c r="AB62" s="287">
        <v>1.1666666666666667</v>
      </c>
      <c r="AC62" s="276">
        <v>0</v>
      </c>
      <c r="AD62" s="276">
        <v>0</v>
      </c>
      <c r="AE62" s="276">
        <v>4</v>
      </c>
      <c r="AF62" s="276">
        <v>6</v>
      </c>
      <c r="AG62" s="276">
        <v>2</v>
      </c>
      <c r="AH62" s="276">
        <v>2</v>
      </c>
      <c r="AI62" s="276">
        <v>0</v>
      </c>
      <c r="AJ62" s="288">
        <v>0.85266175918937026</v>
      </c>
      <c r="AK62" s="270" t="s">
        <v>72</v>
      </c>
      <c r="AL62" s="270">
        <v>55</v>
      </c>
      <c r="AM62" s="270" t="s">
        <v>1357</v>
      </c>
      <c r="AN62" s="282" t="s">
        <v>429</v>
      </c>
      <c r="AO62" s="289">
        <v>141</v>
      </c>
      <c r="AP62" s="289">
        <v>4</v>
      </c>
      <c r="AQ62" s="289" t="s">
        <v>781</v>
      </c>
      <c r="AS62" s="279" t="s">
        <v>158</v>
      </c>
      <c r="AT62" s="280" t="s">
        <v>100</v>
      </c>
      <c r="AU62" s="279">
        <v>1</v>
      </c>
      <c r="AV62" s="290">
        <v>6.7715156896309539E-2</v>
      </c>
      <c r="AW62" s="290">
        <v>0.40056657245528138</v>
      </c>
      <c r="AX62" s="290">
        <v>0.20037294245033796</v>
      </c>
      <c r="AY62" s="291">
        <v>21.9374</v>
      </c>
      <c r="AZ62" s="291">
        <v>4.3916506335701442</v>
      </c>
      <c r="BA62" s="291">
        <v>45.20698076161969</v>
      </c>
      <c r="BB62" s="291">
        <v>1.7423246681955449</v>
      </c>
    </row>
    <row r="63" spans="23:54" ht="16.5">
      <c r="W63" s="308" t="s">
        <v>145</v>
      </c>
      <c r="X63" s="308" t="s">
        <v>218</v>
      </c>
      <c r="Y63" s="316" t="s">
        <v>218</v>
      </c>
      <c r="Z63" s="317">
        <v>35</v>
      </c>
      <c r="AA63" s="315">
        <v>60</v>
      </c>
      <c r="AB63" s="318">
        <v>0.7142857142857143</v>
      </c>
      <c r="AC63" s="308">
        <v>5</v>
      </c>
      <c r="AD63" s="308">
        <v>7</v>
      </c>
      <c r="AE63" s="308">
        <v>13</v>
      </c>
      <c r="AF63" s="308">
        <v>25</v>
      </c>
      <c r="AG63" s="308">
        <v>7</v>
      </c>
      <c r="AH63" s="308">
        <v>3</v>
      </c>
      <c r="AI63" s="308">
        <v>0</v>
      </c>
      <c r="AJ63" s="319">
        <v>0.89307852408382249</v>
      </c>
      <c r="AK63" s="315" t="s">
        <v>72</v>
      </c>
      <c r="AL63" s="270">
        <v>10</v>
      </c>
      <c r="AM63" s="270" t="s">
        <v>577</v>
      </c>
      <c r="AN63" s="282" t="s">
        <v>431</v>
      </c>
      <c r="AO63" s="289">
        <v>96</v>
      </c>
      <c r="AP63" s="289">
        <v>3</v>
      </c>
      <c r="AQ63" s="289" t="s">
        <v>784</v>
      </c>
      <c r="AS63" s="279" t="s">
        <v>147</v>
      </c>
      <c r="AT63" s="280" t="s">
        <v>208</v>
      </c>
      <c r="AU63" s="279">
        <v>1</v>
      </c>
      <c r="AV63" s="290">
        <v>2.802483091645128E-2</v>
      </c>
      <c r="AW63" s="290">
        <v>0.5563906565430724</v>
      </c>
      <c r="AX63" s="290">
        <v>0.23516692247094528</v>
      </c>
      <c r="AY63" s="291">
        <v>13.788333333333334</v>
      </c>
      <c r="AZ63" s="291">
        <v>1.7276016634596951</v>
      </c>
      <c r="BA63" s="291">
        <v>41.43199760297172</v>
      </c>
      <c r="BB63" s="291">
        <v>1.792563814096239</v>
      </c>
    </row>
    <row r="64" spans="23:54" ht="16.5">
      <c r="W64" s="308" t="s">
        <v>145</v>
      </c>
      <c r="X64" s="308" t="s">
        <v>219</v>
      </c>
      <c r="Y64" s="316" t="s">
        <v>219</v>
      </c>
      <c r="Z64" s="317">
        <v>8</v>
      </c>
      <c r="AA64" s="315">
        <v>20</v>
      </c>
      <c r="AB64" s="318">
        <v>1.0416666666666667</v>
      </c>
      <c r="AC64" s="308">
        <v>4</v>
      </c>
      <c r="AD64" s="308">
        <v>4</v>
      </c>
      <c r="AE64" s="308">
        <v>7</v>
      </c>
      <c r="AF64" s="308">
        <v>3</v>
      </c>
      <c r="AG64" s="308">
        <v>0</v>
      </c>
      <c r="AH64" s="308">
        <v>2</v>
      </c>
      <c r="AI64" s="308">
        <v>0</v>
      </c>
      <c r="AJ64" s="319">
        <v>0.92434596273811231</v>
      </c>
      <c r="AK64" s="315" t="s">
        <v>71</v>
      </c>
      <c r="AL64" s="270">
        <v>22</v>
      </c>
      <c r="AM64" s="270" t="s">
        <v>494</v>
      </c>
      <c r="AN64" s="282" t="s">
        <v>432</v>
      </c>
      <c r="AO64" s="289">
        <v>59</v>
      </c>
      <c r="AP64" s="289">
        <v>1</v>
      </c>
      <c r="AQ64" s="289" t="s">
        <v>782</v>
      </c>
      <c r="AS64" s="279" t="s">
        <v>147</v>
      </c>
      <c r="AT64" s="280" t="s">
        <v>209</v>
      </c>
      <c r="AU64" s="279">
        <v>1</v>
      </c>
      <c r="AV64" s="290">
        <v>2.2812138806905802E-2</v>
      </c>
      <c r="AW64" s="290">
        <v>0.53215597368201206</v>
      </c>
      <c r="AX64" s="290">
        <v>0.19386150131918689</v>
      </c>
      <c r="AY64" s="291">
        <v>8.3680000000000003</v>
      </c>
      <c r="AZ64" s="291">
        <v>0.62685754917581393</v>
      </c>
      <c r="BA64" s="291">
        <v>19.595102648310629</v>
      </c>
      <c r="BB64" s="291">
        <v>1.7858785962627228</v>
      </c>
    </row>
    <row r="65" spans="23:54" ht="16.5">
      <c r="W65" s="308" t="s">
        <v>145</v>
      </c>
      <c r="X65" s="308" t="s">
        <v>220</v>
      </c>
      <c r="Y65" s="316" t="s">
        <v>220</v>
      </c>
      <c r="Z65" s="317">
        <v>8</v>
      </c>
      <c r="AA65" s="315">
        <v>22</v>
      </c>
      <c r="AB65" s="318">
        <v>1.1458333333333335</v>
      </c>
      <c r="AC65" s="308">
        <v>2</v>
      </c>
      <c r="AD65" s="308">
        <v>6</v>
      </c>
      <c r="AE65" s="308">
        <v>4</v>
      </c>
      <c r="AF65" s="308">
        <v>9</v>
      </c>
      <c r="AG65" s="308">
        <v>0</v>
      </c>
      <c r="AH65" s="308">
        <v>1</v>
      </c>
      <c r="AI65" s="308">
        <v>0</v>
      </c>
      <c r="AJ65" s="319">
        <v>0.9151992675236349</v>
      </c>
      <c r="AK65" s="315" t="s">
        <v>71</v>
      </c>
      <c r="AL65" s="270">
        <v>34</v>
      </c>
      <c r="AM65" s="270" t="s">
        <v>413</v>
      </c>
      <c r="AN65" s="282" t="s">
        <v>434</v>
      </c>
      <c r="AO65" s="289">
        <v>71</v>
      </c>
      <c r="AP65" s="289">
        <v>2</v>
      </c>
      <c r="AQ65" s="289" t="s">
        <v>783</v>
      </c>
      <c r="AS65" s="279" t="s">
        <v>147</v>
      </c>
      <c r="AT65" s="280" t="s">
        <v>210</v>
      </c>
      <c r="AU65" s="279">
        <v>1</v>
      </c>
      <c r="AV65" s="290">
        <v>2.0329760043394245E-2</v>
      </c>
      <c r="AW65" s="290">
        <v>0.58066909837381764</v>
      </c>
      <c r="AX65" s="290">
        <v>0.24753228571718422</v>
      </c>
      <c r="AY65" s="291">
        <v>12.664125000000002</v>
      </c>
      <c r="AZ65" s="291">
        <v>1.494497206849053</v>
      </c>
      <c r="BA65" s="291">
        <v>15.905013320572372</v>
      </c>
      <c r="BB65" s="291">
        <v>2.0734096538202773</v>
      </c>
    </row>
    <row r="66" spans="23:54" ht="16.5">
      <c r="W66" s="308" t="s">
        <v>145</v>
      </c>
      <c r="X66" s="308" t="s">
        <v>221</v>
      </c>
      <c r="Y66" s="316" t="s">
        <v>221</v>
      </c>
      <c r="Z66" s="317">
        <v>8</v>
      </c>
      <c r="AA66" s="315">
        <v>10</v>
      </c>
      <c r="AB66" s="318">
        <v>0.52083333333333337</v>
      </c>
      <c r="AC66" s="308">
        <v>0</v>
      </c>
      <c r="AD66" s="308">
        <v>0</v>
      </c>
      <c r="AE66" s="308">
        <v>4</v>
      </c>
      <c r="AF66" s="308">
        <v>1</v>
      </c>
      <c r="AG66" s="308">
        <v>4</v>
      </c>
      <c r="AH66" s="308">
        <v>1</v>
      </c>
      <c r="AI66" s="308">
        <v>0</v>
      </c>
      <c r="AJ66" s="319">
        <v>0.84649394009641599</v>
      </c>
      <c r="AK66" s="315" t="s">
        <v>70</v>
      </c>
      <c r="AL66" s="270">
        <v>4</v>
      </c>
      <c r="AM66" s="270" t="s">
        <v>608</v>
      </c>
      <c r="AN66" s="282" t="s">
        <v>436</v>
      </c>
      <c r="AO66" s="289">
        <v>146</v>
      </c>
      <c r="AP66" s="289">
        <v>4</v>
      </c>
      <c r="AQ66" s="289" t="s">
        <v>785</v>
      </c>
      <c r="AS66" s="279" t="s">
        <v>147</v>
      </c>
      <c r="AT66" s="280" t="s">
        <v>211</v>
      </c>
      <c r="AU66" s="279">
        <v>1</v>
      </c>
      <c r="AV66" s="290">
        <v>1.6876009118535328E-2</v>
      </c>
      <c r="AW66" s="290">
        <v>0.50896532439155706</v>
      </c>
      <c r="AX66" s="290">
        <v>0.25126009218629214</v>
      </c>
      <c r="AY66" s="291">
        <v>11.198666666666668</v>
      </c>
      <c r="AZ66" s="291">
        <v>2.0664289667987692</v>
      </c>
      <c r="BA66" s="291">
        <v>38.098863753662819</v>
      </c>
      <c r="BB66" s="291">
        <v>2.150108822994595</v>
      </c>
    </row>
    <row r="67" spans="23:54" ht="16.5">
      <c r="W67" s="308" t="s">
        <v>137</v>
      </c>
      <c r="X67" s="308" t="s">
        <v>222</v>
      </c>
      <c r="Y67" s="316" t="s">
        <v>222</v>
      </c>
      <c r="Z67" s="317">
        <v>20</v>
      </c>
      <c r="AA67" s="315">
        <v>52</v>
      </c>
      <c r="AB67" s="318">
        <v>1.0833333333333333</v>
      </c>
      <c r="AC67" s="308">
        <v>4</v>
      </c>
      <c r="AD67" s="308">
        <v>5</v>
      </c>
      <c r="AE67" s="308">
        <v>13</v>
      </c>
      <c r="AF67" s="308">
        <v>18</v>
      </c>
      <c r="AG67" s="308">
        <v>12</v>
      </c>
      <c r="AH67" s="308">
        <v>0</v>
      </c>
      <c r="AI67" s="308">
        <v>0</v>
      </c>
      <c r="AJ67" s="319">
        <v>0.89762141302664511</v>
      </c>
      <c r="AK67" s="315" t="s">
        <v>72</v>
      </c>
      <c r="AL67" s="270">
        <v>3</v>
      </c>
      <c r="AM67" s="270" t="s">
        <v>409</v>
      </c>
      <c r="AN67" s="282" t="s">
        <v>438</v>
      </c>
      <c r="AO67" s="289">
        <v>89</v>
      </c>
      <c r="AP67" s="289">
        <v>3</v>
      </c>
      <c r="AQ67" s="289" t="s">
        <v>788</v>
      </c>
      <c r="AS67" s="279" t="s">
        <v>147</v>
      </c>
      <c r="AT67" s="280" t="s">
        <v>212</v>
      </c>
      <c r="AU67" s="279">
        <v>1</v>
      </c>
      <c r="AV67" s="290">
        <v>2.0712172912782188E-2</v>
      </c>
      <c r="AW67" s="290">
        <v>0.58887835935339417</v>
      </c>
      <c r="AX67" s="290">
        <v>0.25907363264877964</v>
      </c>
      <c r="AY67" s="291">
        <v>15.161333333333333</v>
      </c>
      <c r="AZ67" s="291">
        <v>3.7485566450931942</v>
      </c>
      <c r="BA67" s="291">
        <v>36.922527196779839</v>
      </c>
      <c r="BB67" s="291">
        <v>2.2555093462066074</v>
      </c>
    </row>
    <row r="68" spans="23:54" ht="16.5">
      <c r="W68" s="308" t="s">
        <v>137</v>
      </c>
      <c r="X68" s="308" t="s">
        <v>223</v>
      </c>
      <c r="Y68" s="316" t="s">
        <v>223</v>
      </c>
      <c r="Z68" s="317">
        <v>34</v>
      </c>
      <c r="AA68" s="315">
        <v>78</v>
      </c>
      <c r="AB68" s="318">
        <v>0.95588235294117652</v>
      </c>
      <c r="AC68" s="308">
        <v>9</v>
      </c>
      <c r="AD68" s="308">
        <v>18</v>
      </c>
      <c r="AE68" s="308">
        <v>10</v>
      </c>
      <c r="AF68" s="308">
        <v>24</v>
      </c>
      <c r="AG68" s="308">
        <v>9</v>
      </c>
      <c r="AH68" s="308">
        <v>6</v>
      </c>
      <c r="AI68" s="308">
        <v>2</v>
      </c>
      <c r="AJ68" s="319">
        <v>0.9079277133432897</v>
      </c>
      <c r="AK68" s="315" t="s">
        <v>71</v>
      </c>
      <c r="AL68" s="270">
        <v>45</v>
      </c>
      <c r="AM68" s="270" t="s">
        <v>504</v>
      </c>
      <c r="AN68" s="282" t="s">
        <v>439</v>
      </c>
      <c r="AO68" s="289">
        <v>82</v>
      </c>
      <c r="AP68" s="289">
        <v>2</v>
      </c>
      <c r="AQ68" s="289" t="s">
        <v>787</v>
      </c>
      <c r="AS68" s="279" t="s">
        <v>147</v>
      </c>
      <c r="AT68" s="280" t="s">
        <v>213</v>
      </c>
      <c r="AU68" s="279">
        <v>1</v>
      </c>
      <c r="AV68" s="290">
        <v>4.5916760767701417E-2</v>
      </c>
      <c r="AW68" s="290">
        <v>0.5470189819974266</v>
      </c>
      <c r="AX68" s="290">
        <v>0.28985298210212174</v>
      </c>
      <c r="AY68" s="291">
        <v>14.777000000000001</v>
      </c>
      <c r="AZ68" s="291">
        <v>1.6498107706562484</v>
      </c>
      <c r="BA68" s="291">
        <v>35.861156272348396</v>
      </c>
      <c r="BB68" s="291">
        <v>2.0390509596904431</v>
      </c>
    </row>
    <row r="69" spans="23:54" ht="16.5">
      <c r="W69" s="308" t="s">
        <v>137</v>
      </c>
      <c r="X69" s="308" t="s">
        <v>224</v>
      </c>
      <c r="Y69" s="316" t="s">
        <v>224</v>
      </c>
      <c r="Z69" s="317">
        <v>6</v>
      </c>
      <c r="AA69" s="315">
        <v>19</v>
      </c>
      <c r="AB69" s="318">
        <v>1.3194444444444446</v>
      </c>
      <c r="AC69" s="308">
        <v>4</v>
      </c>
      <c r="AD69" s="308">
        <v>7</v>
      </c>
      <c r="AE69" s="308">
        <v>4</v>
      </c>
      <c r="AF69" s="308">
        <v>3</v>
      </c>
      <c r="AG69" s="308">
        <v>0</v>
      </c>
      <c r="AH69" s="308">
        <v>1</v>
      </c>
      <c r="AI69" s="308">
        <v>0</v>
      </c>
      <c r="AJ69" s="319">
        <v>0.94281038226701408</v>
      </c>
      <c r="AK69" s="315" t="s">
        <v>71</v>
      </c>
      <c r="AL69" s="270">
        <v>5</v>
      </c>
      <c r="AM69" s="270" t="s">
        <v>571</v>
      </c>
      <c r="AN69" s="282" t="s">
        <v>441</v>
      </c>
      <c r="AO69" s="289">
        <v>42</v>
      </c>
      <c r="AP69" s="289">
        <v>1</v>
      </c>
      <c r="AQ69" s="289" t="s">
        <v>786</v>
      </c>
      <c r="AS69" s="279" t="s">
        <v>147</v>
      </c>
      <c r="AT69" s="280" t="s">
        <v>214</v>
      </c>
      <c r="AU69" s="279">
        <v>1</v>
      </c>
      <c r="AV69" s="290">
        <v>1.6642513768987902E-2</v>
      </c>
      <c r="AW69" s="290">
        <v>0.53101912891647107</v>
      </c>
      <c r="AX69" s="290">
        <v>0.21697934074999026</v>
      </c>
      <c r="AY69" s="291">
        <v>14.77</v>
      </c>
      <c r="AZ69" s="291">
        <v>1.6661699593957524</v>
      </c>
      <c r="BA69" s="291">
        <v>38.20873525753958</v>
      </c>
      <c r="BB69" s="291">
        <v>1.8344347426512992</v>
      </c>
    </row>
    <row r="70" spans="23:54" ht="16.5">
      <c r="W70" s="308" t="s">
        <v>155</v>
      </c>
      <c r="X70" s="308" t="s">
        <v>225</v>
      </c>
      <c r="Y70" s="316" t="s">
        <v>225</v>
      </c>
      <c r="Z70" s="317">
        <v>19</v>
      </c>
      <c r="AA70" s="315">
        <v>44</v>
      </c>
      <c r="AB70" s="318">
        <v>0.96491228070175439</v>
      </c>
      <c r="AC70" s="308">
        <v>3</v>
      </c>
      <c r="AD70" s="308">
        <v>6</v>
      </c>
      <c r="AE70" s="308">
        <v>11</v>
      </c>
      <c r="AF70" s="308">
        <v>17</v>
      </c>
      <c r="AG70" s="308">
        <v>6</v>
      </c>
      <c r="AH70" s="308">
        <v>1</v>
      </c>
      <c r="AI70" s="308">
        <v>0</v>
      </c>
      <c r="AJ70" s="319">
        <v>0.89764132616775616</v>
      </c>
      <c r="AK70" s="315" t="s">
        <v>72</v>
      </c>
      <c r="AL70" s="270">
        <v>2</v>
      </c>
      <c r="AM70" s="270" t="s">
        <v>407</v>
      </c>
      <c r="AN70" s="282" t="s">
        <v>442</v>
      </c>
      <c r="AO70" s="289">
        <v>88</v>
      </c>
      <c r="AP70" s="289">
        <v>1</v>
      </c>
      <c r="AQ70" s="289" t="s">
        <v>789</v>
      </c>
      <c r="AS70" s="279" t="s">
        <v>147</v>
      </c>
      <c r="AT70" s="280" t="s">
        <v>99</v>
      </c>
      <c r="AU70" s="279">
        <v>1</v>
      </c>
      <c r="AV70" s="290">
        <v>5.0162640594496509E-2</v>
      </c>
      <c r="AW70" s="290">
        <v>0.6227586114014021</v>
      </c>
      <c r="AX70" s="290">
        <v>0.23970768723927863</v>
      </c>
      <c r="AY70" s="291">
        <v>21.728000000000002</v>
      </c>
      <c r="AZ70" s="291">
        <v>2.8300503942477899</v>
      </c>
      <c r="BA70" s="291">
        <v>47.578710474234214</v>
      </c>
      <c r="BB70" s="291">
        <v>1.7711976378330576</v>
      </c>
    </row>
    <row r="71" spans="23:54" ht="16.5">
      <c r="W71" s="308" t="s">
        <v>155</v>
      </c>
      <c r="X71" s="308" t="s">
        <v>226</v>
      </c>
      <c r="Y71" s="316" t="s">
        <v>226</v>
      </c>
      <c r="Z71" s="317">
        <v>22</v>
      </c>
      <c r="AA71" s="315">
        <v>52</v>
      </c>
      <c r="AB71" s="318">
        <v>0.98484848484848486</v>
      </c>
      <c r="AC71" s="308">
        <v>1</v>
      </c>
      <c r="AD71" s="308">
        <v>2</v>
      </c>
      <c r="AE71" s="308">
        <v>14</v>
      </c>
      <c r="AF71" s="308">
        <v>17</v>
      </c>
      <c r="AG71" s="308">
        <v>13</v>
      </c>
      <c r="AH71" s="308">
        <v>5</v>
      </c>
      <c r="AI71" s="308">
        <v>0</v>
      </c>
      <c r="AJ71" s="319">
        <v>0.87641096164276555</v>
      </c>
      <c r="AK71" s="315" t="s">
        <v>72</v>
      </c>
      <c r="AL71" s="270">
        <v>35</v>
      </c>
      <c r="AM71" s="270" t="s">
        <v>706</v>
      </c>
      <c r="AN71" s="282" t="s">
        <v>444</v>
      </c>
      <c r="AO71" s="289">
        <v>121</v>
      </c>
      <c r="AP71" s="289">
        <v>3</v>
      </c>
      <c r="AQ71" s="289" t="s">
        <v>791</v>
      </c>
      <c r="AS71" s="279" t="s">
        <v>147</v>
      </c>
      <c r="AT71" s="280" t="s">
        <v>100</v>
      </c>
      <c r="AU71" s="279">
        <v>1</v>
      </c>
      <c r="AV71" s="290">
        <v>2.4138346687025528E-2</v>
      </c>
      <c r="AW71" s="290">
        <v>0.55738043998398701</v>
      </c>
      <c r="AX71" s="290">
        <v>0.24220269058906124</v>
      </c>
      <c r="AY71" s="291">
        <v>13.321851063829788</v>
      </c>
      <c r="AZ71" s="291">
        <v>2.0519563259240341</v>
      </c>
      <c r="BA71" s="291">
        <v>33.60619147434214</v>
      </c>
      <c r="BB71" s="291">
        <v>1.9609510860763544</v>
      </c>
    </row>
    <row r="72" spans="23:54" ht="16.5">
      <c r="W72" s="308" t="s">
        <v>155</v>
      </c>
      <c r="X72" s="308" t="s">
        <v>227</v>
      </c>
      <c r="Y72" s="316" t="s">
        <v>227</v>
      </c>
      <c r="Z72" s="317">
        <v>23</v>
      </c>
      <c r="AA72" s="315">
        <v>54</v>
      </c>
      <c r="AB72" s="318">
        <v>0.97826086956521752</v>
      </c>
      <c r="AC72" s="308">
        <v>1</v>
      </c>
      <c r="AD72" s="308">
        <v>5</v>
      </c>
      <c r="AE72" s="308">
        <v>10</v>
      </c>
      <c r="AF72" s="308">
        <v>23</v>
      </c>
      <c r="AG72" s="308">
        <v>11</v>
      </c>
      <c r="AH72" s="308">
        <v>4</v>
      </c>
      <c r="AI72" s="308">
        <v>0</v>
      </c>
      <c r="AJ72" s="319">
        <v>0.87521271373921206</v>
      </c>
      <c r="AK72" s="315" t="s">
        <v>72</v>
      </c>
      <c r="AL72" s="270">
        <v>36</v>
      </c>
      <c r="AM72" s="270" t="s">
        <v>1358</v>
      </c>
      <c r="AN72" s="282" t="s">
        <v>446</v>
      </c>
      <c r="AO72" s="289">
        <v>122</v>
      </c>
      <c r="AP72" s="289">
        <v>4</v>
      </c>
      <c r="AQ72" s="289" t="s">
        <v>446</v>
      </c>
      <c r="AS72" s="279" t="s">
        <v>150</v>
      </c>
      <c r="AT72" s="280" t="s">
        <v>215</v>
      </c>
      <c r="AU72" s="279">
        <v>1</v>
      </c>
      <c r="AV72" s="290">
        <v>4.7950913160410523E-2</v>
      </c>
      <c r="AW72" s="290">
        <v>0.40215809825201687</v>
      </c>
      <c r="AX72" s="290">
        <v>0.15184994350370873</v>
      </c>
      <c r="AY72" s="291">
        <v>25.293049999999997</v>
      </c>
      <c r="AZ72" s="291">
        <v>1.966204308961951</v>
      </c>
      <c r="BA72" s="291">
        <v>51.694215386437868</v>
      </c>
      <c r="BB72" s="291">
        <v>2.3428171829015678</v>
      </c>
    </row>
    <row r="73" spans="23:54" ht="16.5">
      <c r="W73" s="308" t="s">
        <v>155</v>
      </c>
      <c r="X73" s="308" t="s">
        <v>228</v>
      </c>
      <c r="Y73" s="316" t="s">
        <v>228</v>
      </c>
      <c r="Z73" s="317">
        <v>12</v>
      </c>
      <c r="AA73" s="315">
        <v>32</v>
      </c>
      <c r="AB73" s="318">
        <v>1.1111111111111112</v>
      </c>
      <c r="AC73" s="308">
        <v>0</v>
      </c>
      <c r="AD73" s="308">
        <v>0</v>
      </c>
      <c r="AE73" s="308">
        <v>5</v>
      </c>
      <c r="AF73" s="308">
        <v>8</v>
      </c>
      <c r="AG73" s="308">
        <v>14</v>
      </c>
      <c r="AH73" s="308">
        <v>5</v>
      </c>
      <c r="AI73" s="308">
        <v>0</v>
      </c>
      <c r="AJ73" s="319">
        <v>0.83003106177311214</v>
      </c>
      <c r="AK73" s="315" t="s">
        <v>70</v>
      </c>
      <c r="AL73" s="270">
        <v>13</v>
      </c>
      <c r="AM73" s="270" t="s">
        <v>710</v>
      </c>
      <c r="AN73" s="282" t="s">
        <v>448</v>
      </c>
      <c r="AO73" s="289">
        <v>155</v>
      </c>
      <c r="AP73" s="289">
        <v>7</v>
      </c>
      <c r="AQ73" s="289" t="s">
        <v>794</v>
      </c>
      <c r="AS73" s="279" t="s">
        <v>150</v>
      </c>
      <c r="AT73" s="280" t="s">
        <v>216</v>
      </c>
      <c r="AU73" s="279">
        <v>1</v>
      </c>
      <c r="AV73" s="290">
        <v>6.6139866691780527E-2</v>
      </c>
      <c r="AW73" s="290">
        <v>0.44567788482005993</v>
      </c>
      <c r="AX73" s="290">
        <v>0.2092790222105628</v>
      </c>
      <c r="AY73" s="291">
        <v>20.173181818181817</v>
      </c>
      <c r="AZ73" s="291">
        <v>5.671445374573433</v>
      </c>
      <c r="BA73" s="291">
        <v>76.82523777064354</v>
      </c>
      <c r="BB73" s="291">
        <v>1.6097896049269946</v>
      </c>
    </row>
    <row r="74" spans="23:54" ht="16.5">
      <c r="W74" s="308" t="s">
        <v>155</v>
      </c>
      <c r="X74" s="308" t="s">
        <v>229</v>
      </c>
      <c r="Y74" s="316" t="s">
        <v>229</v>
      </c>
      <c r="Z74" s="317">
        <v>21</v>
      </c>
      <c r="AA74" s="315">
        <v>52</v>
      </c>
      <c r="AB74" s="318">
        <v>1.0317460317460319</v>
      </c>
      <c r="AC74" s="308">
        <v>2</v>
      </c>
      <c r="AD74" s="308">
        <v>1</v>
      </c>
      <c r="AE74" s="308">
        <v>10</v>
      </c>
      <c r="AF74" s="308">
        <v>18</v>
      </c>
      <c r="AG74" s="308">
        <v>14</v>
      </c>
      <c r="AH74" s="308">
        <v>7</v>
      </c>
      <c r="AI74" s="308">
        <v>0</v>
      </c>
      <c r="AJ74" s="319">
        <v>0.8601245245485446</v>
      </c>
      <c r="AK74" s="315" t="s">
        <v>72</v>
      </c>
      <c r="AL74" s="270">
        <v>47</v>
      </c>
      <c r="AM74" s="270" t="s">
        <v>1359</v>
      </c>
      <c r="AN74" s="282" t="s">
        <v>450</v>
      </c>
      <c r="AO74" s="289">
        <v>133</v>
      </c>
      <c r="AP74" s="289">
        <v>5</v>
      </c>
      <c r="AQ74" s="289" t="s">
        <v>792</v>
      </c>
      <c r="AS74" s="279" t="s">
        <v>150</v>
      </c>
      <c r="AT74" s="280" t="s">
        <v>217</v>
      </c>
      <c r="AU74" s="279">
        <v>1</v>
      </c>
      <c r="AV74" s="290">
        <v>8.3346098257112602E-2</v>
      </c>
      <c r="AW74" s="290">
        <v>0.37309714432957375</v>
      </c>
      <c r="AX74" s="290">
        <v>9.3139369761223417E-2</v>
      </c>
      <c r="AY74" s="291">
        <v>28.378999999999998</v>
      </c>
      <c r="AZ74" s="291">
        <v>0.65097408972898096</v>
      </c>
      <c r="BA74" s="291">
        <v>20.688099642815526</v>
      </c>
      <c r="BB74" s="291">
        <v>2.2491530913232625</v>
      </c>
    </row>
    <row r="75" spans="23:54" ht="16.5">
      <c r="W75" s="308" t="s">
        <v>155</v>
      </c>
      <c r="X75" s="308" t="s">
        <v>230</v>
      </c>
      <c r="Y75" s="316" t="s">
        <v>230</v>
      </c>
      <c r="Z75" s="317">
        <v>15</v>
      </c>
      <c r="AA75" s="315">
        <v>41</v>
      </c>
      <c r="AB75" s="318">
        <v>1.1388888888888888</v>
      </c>
      <c r="AC75" s="308">
        <v>4</v>
      </c>
      <c r="AD75" s="308">
        <v>5</v>
      </c>
      <c r="AE75" s="308">
        <v>6</v>
      </c>
      <c r="AF75" s="308">
        <v>11</v>
      </c>
      <c r="AG75" s="308">
        <v>10</v>
      </c>
      <c r="AH75" s="308">
        <v>5</v>
      </c>
      <c r="AI75" s="308">
        <v>0</v>
      </c>
      <c r="AJ75" s="319">
        <v>0.87936438416218765</v>
      </c>
      <c r="AK75" s="315" t="s">
        <v>72</v>
      </c>
      <c r="AL75" s="270">
        <v>28</v>
      </c>
      <c r="AM75" s="270" t="s">
        <v>717</v>
      </c>
      <c r="AN75" s="282" t="s">
        <v>452</v>
      </c>
      <c r="AO75" s="289">
        <v>114</v>
      </c>
      <c r="AP75" s="289">
        <v>2</v>
      </c>
      <c r="AQ75" s="289" t="s">
        <v>790</v>
      </c>
      <c r="AS75" s="279" t="s">
        <v>150</v>
      </c>
      <c r="AT75" s="280" t="s">
        <v>98</v>
      </c>
      <c r="AU75" s="279">
        <v>1</v>
      </c>
      <c r="AV75" s="290">
        <v>5.7892194739185387E-2</v>
      </c>
      <c r="AW75" s="290">
        <v>0.36216696314186286</v>
      </c>
      <c r="AX75" s="290">
        <v>0.17236274869641663</v>
      </c>
      <c r="AY75" s="291">
        <v>24.331</v>
      </c>
      <c r="AZ75" s="291">
        <v>2.5672508169040151</v>
      </c>
      <c r="BA75" s="291">
        <v>40.139035165364248</v>
      </c>
      <c r="BB75" s="291">
        <v>2.3865294171707228</v>
      </c>
    </row>
    <row r="76" spans="23:54" ht="16.5">
      <c r="W76" s="308" t="s">
        <v>155</v>
      </c>
      <c r="X76" s="308" t="s">
        <v>231</v>
      </c>
      <c r="Y76" s="316" t="s">
        <v>231</v>
      </c>
      <c r="Z76" s="317">
        <v>9</v>
      </c>
      <c r="AA76" s="315">
        <v>25</v>
      </c>
      <c r="AB76" s="318">
        <v>1.1574074074074074</v>
      </c>
      <c r="AC76" s="308">
        <v>0</v>
      </c>
      <c r="AD76" s="308">
        <v>2</v>
      </c>
      <c r="AE76" s="308">
        <v>6</v>
      </c>
      <c r="AF76" s="308">
        <v>9</v>
      </c>
      <c r="AG76" s="308">
        <v>5</v>
      </c>
      <c r="AH76" s="308">
        <v>3</v>
      </c>
      <c r="AI76" s="308">
        <v>0</v>
      </c>
      <c r="AJ76" s="319">
        <v>0.85659791738290658</v>
      </c>
      <c r="AK76" s="315" t="s">
        <v>72</v>
      </c>
      <c r="AL76" s="270">
        <v>51</v>
      </c>
      <c r="AM76" s="270" t="s">
        <v>1360</v>
      </c>
      <c r="AN76" s="282" t="s">
        <v>453</v>
      </c>
      <c r="AO76" s="289">
        <v>137</v>
      </c>
      <c r="AP76" s="289">
        <v>6</v>
      </c>
      <c r="AQ76" s="289" t="s">
        <v>793</v>
      </c>
      <c r="AS76" s="279" t="s">
        <v>150</v>
      </c>
      <c r="AT76" s="280" t="s">
        <v>99</v>
      </c>
      <c r="AU76" s="279">
        <v>1</v>
      </c>
      <c r="AV76" s="290">
        <v>0.15441646443689774</v>
      </c>
      <c r="AW76" s="290">
        <v>0.48483924934197281</v>
      </c>
      <c r="AX76" s="290">
        <v>0.17218305052739979</v>
      </c>
      <c r="AY76" s="291">
        <v>26.766999999999999</v>
      </c>
      <c r="AZ76" s="291">
        <v>3.7876611540033753</v>
      </c>
      <c r="BA76" s="291">
        <v>55.259597512513011</v>
      </c>
      <c r="BB76" s="291">
        <v>2.0767140798657553</v>
      </c>
    </row>
    <row r="77" spans="23:54" ht="16.5">
      <c r="W77" s="308" t="s">
        <v>141</v>
      </c>
      <c r="X77" s="308" t="s">
        <v>232</v>
      </c>
      <c r="Y77" s="316" t="s">
        <v>232</v>
      </c>
      <c r="Z77" s="317">
        <v>12</v>
      </c>
      <c r="AA77" s="315">
        <v>15</v>
      </c>
      <c r="AB77" s="318">
        <v>0.52083333333333337</v>
      </c>
      <c r="AC77" s="308">
        <v>1</v>
      </c>
      <c r="AD77" s="308">
        <v>5</v>
      </c>
      <c r="AE77" s="308">
        <v>4</v>
      </c>
      <c r="AF77" s="308">
        <v>3</v>
      </c>
      <c r="AG77" s="308">
        <v>2</v>
      </c>
      <c r="AH77" s="308">
        <v>0</v>
      </c>
      <c r="AI77" s="308">
        <v>0</v>
      </c>
      <c r="AJ77" s="319">
        <v>0.92027666363240257</v>
      </c>
      <c r="AK77" s="315" t="s">
        <v>71</v>
      </c>
      <c r="AL77" s="270">
        <v>28</v>
      </c>
      <c r="AM77" s="270" t="s">
        <v>377</v>
      </c>
      <c r="AN77" s="282" t="s">
        <v>454</v>
      </c>
      <c r="AO77" s="289">
        <v>65</v>
      </c>
      <c r="AP77" s="289">
        <v>4</v>
      </c>
      <c r="AQ77" s="289" t="s">
        <v>798</v>
      </c>
      <c r="AS77" s="279" t="s">
        <v>150</v>
      </c>
      <c r="AT77" s="280" t="s">
        <v>100</v>
      </c>
      <c r="AU77" s="279">
        <v>1</v>
      </c>
      <c r="AV77" s="290">
        <v>5.9373915244577073E-2</v>
      </c>
      <c r="AW77" s="290">
        <v>0.41107287946070992</v>
      </c>
      <c r="AX77" s="290">
        <v>0.16119323120964546</v>
      </c>
      <c r="AY77" s="291">
        <v>24.053725000000004</v>
      </c>
      <c r="AZ77" s="291">
        <v>2.6442519748962741</v>
      </c>
      <c r="BA77" s="291">
        <v>52.544932393999034</v>
      </c>
      <c r="BB77" s="291">
        <v>2.1292535923242086</v>
      </c>
    </row>
    <row r="78" spans="23:54" ht="16.5">
      <c r="W78" s="308" t="s">
        <v>141</v>
      </c>
      <c r="X78" s="308" t="s">
        <v>233</v>
      </c>
      <c r="Y78" s="316" t="s">
        <v>233</v>
      </c>
      <c r="Z78" s="317">
        <v>16</v>
      </c>
      <c r="AA78" s="315">
        <v>38</v>
      </c>
      <c r="AB78" s="318">
        <v>0.98958333333333337</v>
      </c>
      <c r="AC78" s="308">
        <v>4</v>
      </c>
      <c r="AD78" s="308">
        <v>6</v>
      </c>
      <c r="AE78" s="308">
        <v>12</v>
      </c>
      <c r="AF78" s="308">
        <v>8</v>
      </c>
      <c r="AG78" s="308">
        <v>6</v>
      </c>
      <c r="AH78" s="308">
        <v>2</v>
      </c>
      <c r="AI78" s="308">
        <v>0</v>
      </c>
      <c r="AJ78" s="319">
        <v>0.88619576850613213</v>
      </c>
      <c r="AK78" s="315" t="s">
        <v>72</v>
      </c>
      <c r="AL78" s="270">
        <v>18</v>
      </c>
      <c r="AM78" s="270" t="s">
        <v>535</v>
      </c>
      <c r="AN78" s="282" t="s">
        <v>456</v>
      </c>
      <c r="AO78" s="289">
        <v>104</v>
      </c>
      <c r="AP78" s="289">
        <v>6</v>
      </c>
      <c r="AQ78" s="289" t="s">
        <v>800</v>
      </c>
      <c r="AS78" s="279" t="s">
        <v>145</v>
      </c>
      <c r="AT78" s="280" t="s">
        <v>218</v>
      </c>
      <c r="AU78" s="279">
        <v>1</v>
      </c>
      <c r="AV78" s="290">
        <v>4.7332524956438221E-2</v>
      </c>
      <c r="AW78" s="290">
        <v>0.39893183214493921</v>
      </c>
      <c r="AX78" s="290">
        <v>0.18402435355562125</v>
      </c>
      <c r="AY78" s="291">
        <v>13.330789473684211</v>
      </c>
      <c r="AZ78" s="291">
        <v>1.910673470035628</v>
      </c>
      <c r="BA78" s="291">
        <v>49.372430059196191</v>
      </c>
      <c r="BB78" s="291">
        <v>1.6676657392969325</v>
      </c>
    </row>
    <row r="79" spans="23:54" ht="16.5">
      <c r="W79" s="308" t="s">
        <v>141</v>
      </c>
      <c r="X79" s="308" t="s">
        <v>234</v>
      </c>
      <c r="Y79" s="316" t="s">
        <v>234</v>
      </c>
      <c r="Z79" s="317">
        <v>10</v>
      </c>
      <c r="AA79" s="315">
        <v>19</v>
      </c>
      <c r="AB79" s="318">
        <v>0.79166666666666663</v>
      </c>
      <c r="AC79" s="308">
        <v>1</v>
      </c>
      <c r="AD79" s="308">
        <v>3</v>
      </c>
      <c r="AE79" s="308">
        <v>8</v>
      </c>
      <c r="AF79" s="308">
        <v>7</v>
      </c>
      <c r="AG79" s="308">
        <v>0</v>
      </c>
      <c r="AH79" s="308">
        <v>0</v>
      </c>
      <c r="AI79" s="308">
        <v>0</v>
      </c>
      <c r="AJ79" s="319">
        <v>0.91841141001266269</v>
      </c>
      <c r="AK79" s="315" t="s">
        <v>71</v>
      </c>
      <c r="AL79" s="270">
        <v>29</v>
      </c>
      <c r="AM79" s="270" t="s">
        <v>449</v>
      </c>
      <c r="AN79" s="282" t="s">
        <v>458</v>
      </c>
      <c r="AO79" s="289">
        <v>66</v>
      </c>
      <c r="AP79" s="289">
        <v>5</v>
      </c>
      <c r="AQ79" s="289" t="s">
        <v>799</v>
      </c>
      <c r="AS79" s="279" t="s">
        <v>145</v>
      </c>
      <c r="AT79" s="280" t="s">
        <v>219</v>
      </c>
      <c r="AU79" s="279">
        <v>1</v>
      </c>
      <c r="AV79" s="290">
        <v>0.13076311934008963</v>
      </c>
      <c r="AW79" s="290">
        <v>0.40066435811137185</v>
      </c>
      <c r="AX79" s="290">
        <v>0.27392169968192676</v>
      </c>
      <c r="AY79" s="291">
        <v>13.067999999999998</v>
      </c>
      <c r="AZ79" s="291">
        <v>1.7277341133368425</v>
      </c>
      <c r="BA79" s="291">
        <v>28.180194306823829</v>
      </c>
      <c r="BB79" s="291">
        <v>2.1018144674508519</v>
      </c>
    </row>
    <row r="80" spans="23:54" ht="16.5">
      <c r="W80" s="308" t="s">
        <v>141</v>
      </c>
      <c r="X80" s="308" t="s">
        <v>235</v>
      </c>
      <c r="Y80" s="316" t="s">
        <v>235</v>
      </c>
      <c r="Z80" s="317">
        <v>4</v>
      </c>
      <c r="AA80" s="315">
        <v>9</v>
      </c>
      <c r="AB80" s="318">
        <v>0.9375</v>
      </c>
      <c r="AC80" s="308">
        <v>5</v>
      </c>
      <c r="AD80" s="308">
        <v>1</v>
      </c>
      <c r="AE80" s="308">
        <v>2</v>
      </c>
      <c r="AF80" s="308">
        <v>1</v>
      </c>
      <c r="AG80" s="308">
        <v>0</v>
      </c>
      <c r="AH80" s="308">
        <v>0</v>
      </c>
      <c r="AI80" s="308">
        <v>0</v>
      </c>
      <c r="AJ80" s="319">
        <v>0.99034973888159095</v>
      </c>
      <c r="AK80" s="315" t="s">
        <v>69</v>
      </c>
      <c r="AL80" s="270">
        <v>5</v>
      </c>
      <c r="AM80" s="270" t="s">
        <v>390</v>
      </c>
      <c r="AN80" s="282" t="s">
        <v>459</v>
      </c>
      <c r="AO80" s="289">
        <v>12</v>
      </c>
      <c r="AP80" s="289">
        <v>2</v>
      </c>
      <c r="AQ80" s="289" t="s">
        <v>796</v>
      </c>
      <c r="AS80" s="279" t="s">
        <v>145</v>
      </c>
      <c r="AT80" s="280" t="s">
        <v>220</v>
      </c>
      <c r="AU80" s="279">
        <v>1</v>
      </c>
      <c r="AV80" s="290">
        <v>0.11495703529420813</v>
      </c>
      <c r="AW80" s="290">
        <v>0.34362799766703717</v>
      </c>
      <c r="AX80" s="290">
        <v>0.30920670891227536</v>
      </c>
      <c r="AY80" s="291">
        <v>10.648250000000001</v>
      </c>
      <c r="AZ80" s="291">
        <v>0.9081011705424088</v>
      </c>
      <c r="BA80" s="291">
        <v>22.486811744121027</v>
      </c>
      <c r="BB80" s="291">
        <v>2.4225763692589037</v>
      </c>
    </row>
    <row r="81" spans="23:54" ht="16.5">
      <c r="W81" s="308" t="s">
        <v>141</v>
      </c>
      <c r="X81" s="308" t="s">
        <v>236</v>
      </c>
      <c r="Y81" s="316" t="s">
        <v>236</v>
      </c>
      <c r="Z81" s="317">
        <v>7</v>
      </c>
      <c r="AA81" s="315">
        <v>17</v>
      </c>
      <c r="AB81" s="318">
        <v>1.0119047619047619</v>
      </c>
      <c r="AC81" s="308">
        <v>8</v>
      </c>
      <c r="AD81" s="308">
        <v>3</v>
      </c>
      <c r="AE81" s="308">
        <v>6</v>
      </c>
      <c r="AF81" s="308">
        <v>0</v>
      </c>
      <c r="AG81" s="308">
        <v>0</v>
      </c>
      <c r="AH81" s="308">
        <v>0</v>
      </c>
      <c r="AI81" s="308">
        <v>0</v>
      </c>
      <c r="AJ81" s="319">
        <v>0.999561741989198</v>
      </c>
      <c r="AK81" s="315" t="s">
        <v>69</v>
      </c>
      <c r="AL81" s="270">
        <v>1</v>
      </c>
      <c r="AM81" s="270" t="s">
        <v>533</v>
      </c>
      <c r="AN81" s="282" t="s">
        <v>461</v>
      </c>
      <c r="AO81" s="289">
        <v>8</v>
      </c>
      <c r="AP81" s="289">
        <v>1</v>
      </c>
      <c r="AQ81" s="289" t="s">
        <v>795</v>
      </c>
      <c r="AS81" s="279" t="s">
        <v>145</v>
      </c>
      <c r="AT81" s="280" t="s">
        <v>221</v>
      </c>
      <c r="AU81" s="279">
        <v>1</v>
      </c>
      <c r="AV81" s="290">
        <v>7.7950677531613707E-2</v>
      </c>
      <c r="AW81" s="290">
        <v>0.35825788858119811</v>
      </c>
      <c r="AX81" s="290">
        <v>0.20314052087650397</v>
      </c>
      <c r="AY81" s="291">
        <v>9.158666666666667</v>
      </c>
      <c r="AZ81" s="291">
        <v>0.72362232177511132</v>
      </c>
      <c r="BA81" s="291">
        <v>13.051515330925644</v>
      </c>
      <c r="BB81" s="291">
        <v>2.0211457586825383</v>
      </c>
    </row>
    <row r="82" spans="23:54" ht="16.5">
      <c r="W82" s="308" t="s">
        <v>141</v>
      </c>
      <c r="X82" s="308" t="s">
        <v>237</v>
      </c>
      <c r="Y82" s="316" t="s">
        <v>237</v>
      </c>
      <c r="Z82" s="317">
        <v>5</v>
      </c>
      <c r="AA82" s="315">
        <v>10</v>
      </c>
      <c r="AB82" s="318">
        <v>0.83333333333333337</v>
      </c>
      <c r="AC82" s="308">
        <v>0</v>
      </c>
      <c r="AD82" s="308">
        <v>5</v>
      </c>
      <c r="AE82" s="308">
        <v>4</v>
      </c>
      <c r="AF82" s="308">
        <v>1</v>
      </c>
      <c r="AG82" s="308">
        <v>0</v>
      </c>
      <c r="AH82" s="308">
        <v>0</v>
      </c>
      <c r="AI82" s="308">
        <v>0</v>
      </c>
      <c r="AJ82" s="319">
        <v>0.9391940202419109</v>
      </c>
      <c r="AK82" s="315" t="s">
        <v>71</v>
      </c>
      <c r="AL82" s="270">
        <v>10</v>
      </c>
      <c r="AM82" s="270" t="s">
        <v>405</v>
      </c>
      <c r="AN82" s="282" t="s">
        <v>462</v>
      </c>
      <c r="AO82" s="289">
        <v>47</v>
      </c>
      <c r="AP82" s="289">
        <v>3</v>
      </c>
      <c r="AQ82" s="289" t="s">
        <v>797</v>
      </c>
      <c r="AS82" s="279" t="s">
        <v>145</v>
      </c>
      <c r="AT82" s="280" t="s">
        <v>100</v>
      </c>
      <c r="AU82" s="279">
        <v>1</v>
      </c>
      <c r="AV82" s="290">
        <v>8.513254558522039E-2</v>
      </c>
      <c r="AW82" s="290">
        <v>0.38322295413288066</v>
      </c>
      <c r="AX82" s="290">
        <v>0.23515421597525316</v>
      </c>
      <c r="AY82" s="291">
        <v>12.362783783783785</v>
      </c>
      <c r="AZ82" s="291">
        <v>1.5563198612852689</v>
      </c>
      <c r="BA82" s="291">
        <v>35.941132379324998</v>
      </c>
      <c r="BB82" s="291">
        <v>1.9087877700513656</v>
      </c>
    </row>
    <row r="83" spans="23:54" ht="16.5">
      <c r="W83" s="308" t="s">
        <v>160</v>
      </c>
      <c r="X83" s="308" t="s">
        <v>238</v>
      </c>
      <c r="Y83" s="316" t="s">
        <v>238</v>
      </c>
      <c r="Z83" s="317">
        <v>4</v>
      </c>
      <c r="AA83" s="315">
        <v>9</v>
      </c>
      <c r="AB83" s="318">
        <v>0.9375</v>
      </c>
      <c r="AC83" s="308">
        <v>0</v>
      </c>
      <c r="AD83" s="308">
        <v>0</v>
      </c>
      <c r="AE83" s="308">
        <v>0</v>
      </c>
      <c r="AF83" s="308">
        <v>3</v>
      </c>
      <c r="AG83" s="308">
        <v>0</v>
      </c>
      <c r="AH83" s="308">
        <v>6</v>
      </c>
      <c r="AI83" s="308">
        <v>0</v>
      </c>
      <c r="AJ83" s="319">
        <v>0.79871639580429621</v>
      </c>
      <c r="AK83" s="315" t="s">
        <v>73</v>
      </c>
      <c r="AL83" s="270">
        <v>1</v>
      </c>
      <c r="AM83" s="270" t="s">
        <v>539</v>
      </c>
      <c r="AN83" s="282" t="s">
        <v>464</v>
      </c>
      <c r="AO83" s="289">
        <v>164</v>
      </c>
      <c r="AP83" s="289">
        <v>5</v>
      </c>
      <c r="AQ83" s="289" t="s">
        <v>805</v>
      </c>
      <c r="AS83" s="279" t="s">
        <v>137</v>
      </c>
      <c r="AT83" s="280" t="s">
        <v>222</v>
      </c>
      <c r="AU83" s="279">
        <v>1</v>
      </c>
      <c r="AV83" s="290">
        <v>5.7401091645707399E-2</v>
      </c>
      <c r="AW83" s="290">
        <v>0.42838201521595348</v>
      </c>
      <c r="AX83" s="290">
        <v>0.19707722686963011</v>
      </c>
      <c r="AY83" s="291">
        <v>16.382166666666667</v>
      </c>
      <c r="AZ83" s="291">
        <v>2.6969477420461798</v>
      </c>
      <c r="BA83" s="291">
        <v>28.470995242887863</v>
      </c>
      <c r="BB83" s="291">
        <v>1.7411097604555927</v>
      </c>
    </row>
    <row r="84" spans="23:54" ht="16.5">
      <c r="W84" s="308" t="s">
        <v>160</v>
      </c>
      <c r="X84" s="308" t="s">
        <v>239</v>
      </c>
      <c r="Y84" s="316" t="s">
        <v>239</v>
      </c>
      <c r="Z84" s="317">
        <v>5</v>
      </c>
      <c r="AA84" s="315">
        <v>8</v>
      </c>
      <c r="AB84" s="318">
        <v>0.66666666666666663</v>
      </c>
      <c r="AC84" s="308">
        <v>0</v>
      </c>
      <c r="AD84" s="308">
        <v>2</v>
      </c>
      <c r="AE84" s="308">
        <v>3</v>
      </c>
      <c r="AF84" s="308">
        <v>2</v>
      </c>
      <c r="AG84" s="308">
        <v>1</v>
      </c>
      <c r="AH84" s="308">
        <v>0</v>
      </c>
      <c r="AI84" s="308">
        <v>0</v>
      </c>
      <c r="AJ84" s="319">
        <v>0.90655307467343704</v>
      </c>
      <c r="AK84" s="315" t="s">
        <v>71</v>
      </c>
      <c r="AL84" s="270">
        <v>47</v>
      </c>
      <c r="AM84" s="270" t="s">
        <v>386</v>
      </c>
      <c r="AN84" s="282" t="s">
        <v>466</v>
      </c>
      <c r="AO84" s="289">
        <v>84</v>
      </c>
      <c r="AP84" s="289">
        <v>2</v>
      </c>
      <c r="AQ84" s="289" t="s">
        <v>802</v>
      </c>
      <c r="AS84" s="279" t="s">
        <v>137</v>
      </c>
      <c r="AT84" s="280" t="s">
        <v>223</v>
      </c>
      <c r="AU84" s="279">
        <v>1</v>
      </c>
      <c r="AV84" s="290">
        <v>5.6968887198506131E-2</v>
      </c>
      <c r="AW84" s="290">
        <v>0.43904558085902051</v>
      </c>
      <c r="AX84" s="290">
        <v>0.20094873360040671</v>
      </c>
      <c r="AY84" s="291">
        <v>16.676639999999992</v>
      </c>
      <c r="AZ84" s="291">
        <v>4.9243495778672539</v>
      </c>
      <c r="BA84" s="291">
        <v>33.858633915699393</v>
      </c>
      <c r="BB84" s="291">
        <v>1.6527205739044275</v>
      </c>
    </row>
    <row r="85" spans="23:54" ht="16.5">
      <c r="W85" s="308" t="s">
        <v>160</v>
      </c>
      <c r="X85" s="308" t="s">
        <v>240</v>
      </c>
      <c r="Y85" s="316" t="s">
        <v>240</v>
      </c>
      <c r="Z85" s="317">
        <v>17</v>
      </c>
      <c r="AA85" s="315">
        <v>43</v>
      </c>
      <c r="AB85" s="318">
        <v>1.053921568627451</v>
      </c>
      <c r="AC85" s="308">
        <v>2</v>
      </c>
      <c r="AD85" s="308">
        <v>2</v>
      </c>
      <c r="AE85" s="308">
        <v>10</v>
      </c>
      <c r="AF85" s="308">
        <v>11</v>
      </c>
      <c r="AG85" s="308">
        <v>13</v>
      </c>
      <c r="AH85" s="308">
        <v>5</v>
      </c>
      <c r="AI85" s="308">
        <v>0</v>
      </c>
      <c r="AJ85" s="319">
        <v>0.87344964795700686</v>
      </c>
      <c r="AK85" s="315" t="s">
        <v>72</v>
      </c>
      <c r="AL85" s="270">
        <v>37</v>
      </c>
      <c r="AM85" s="270" t="s">
        <v>1361</v>
      </c>
      <c r="AN85" s="282" t="s">
        <v>468</v>
      </c>
      <c r="AO85" s="289">
        <v>123</v>
      </c>
      <c r="AP85" s="289">
        <v>3</v>
      </c>
      <c r="AQ85" s="289" t="s">
        <v>803</v>
      </c>
      <c r="AS85" s="279" t="s">
        <v>137</v>
      </c>
      <c r="AT85" s="280" t="s">
        <v>224</v>
      </c>
      <c r="AU85" s="279">
        <v>1</v>
      </c>
      <c r="AV85" s="290">
        <v>6.8559312286022758E-2</v>
      </c>
      <c r="AW85" s="290">
        <v>0.31571332616521741</v>
      </c>
      <c r="AX85" s="290">
        <v>0.24139433681697908</v>
      </c>
      <c r="AY85" s="291">
        <v>11.197833333333334</v>
      </c>
      <c r="AZ85" s="291">
        <v>1.0632132700995975</v>
      </c>
      <c r="BA85" s="291">
        <v>27.838217874861297</v>
      </c>
      <c r="BB85" s="291">
        <v>2.0373969382923365</v>
      </c>
    </row>
    <row r="86" spans="23:54" ht="16.5">
      <c r="W86" s="308" t="s">
        <v>160</v>
      </c>
      <c r="X86" s="308" t="s">
        <v>241</v>
      </c>
      <c r="Y86" s="316" t="s">
        <v>241</v>
      </c>
      <c r="Z86" s="317">
        <v>22</v>
      </c>
      <c r="AA86" s="315">
        <v>50</v>
      </c>
      <c r="AB86" s="318">
        <v>0.94696969696969702</v>
      </c>
      <c r="AC86" s="308">
        <v>8</v>
      </c>
      <c r="AD86" s="308">
        <v>14</v>
      </c>
      <c r="AE86" s="308">
        <v>14</v>
      </c>
      <c r="AF86" s="308">
        <v>11</v>
      </c>
      <c r="AG86" s="308">
        <v>3</v>
      </c>
      <c r="AH86" s="308">
        <v>0</v>
      </c>
      <c r="AI86" s="308">
        <v>0</v>
      </c>
      <c r="AJ86" s="319">
        <v>0.93798045036628508</v>
      </c>
      <c r="AK86" s="315" t="s">
        <v>71</v>
      </c>
      <c r="AL86" s="270">
        <v>13</v>
      </c>
      <c r="AM86" s="270" t="s">
        <v>623</v>
      </c>
      <c r="AN86" s="282" t="s">
        <v>470</v>
      </c>
      <c r="AO86" s="289">
        <v>50</v>
      </c>
      <c r="AP86" s="289">
        <v>1</v>
      </c>
      <c r="AQ86" s="289" t="s">
        <v>801</v>
      </c>
      <c r="AS86" s="279" t="s">
        <v>137</v>
      </c>
      <c r="AT86" s="280" t="s">
        <v>99</v>
      </c>
      <c r="AU86" s="279">
        <v>1</v>
      </c>
      <c r="AV86" s="290">
        <v>0.14053851053255251</v>
      </c>
      <c r="AW86" s="290">
        <v>0.43807737369268313</v>
      </c>
      <c r="AX86" s="290">
        <v>0.18577401342558744</v>
      </c>
      <c r="AY86" s="291">
        <v>16.670500000000001</v>
      </c>
      <c r="AZ86" s="291">
        <v>3.005167864237444</v>
      </c>
      <c r="BA86" s="291">
        <v>25.680525385301795</v>
      </c>
      <c r="BB86" s="291">
        <v>1.6840386945617472</v>
      </c>
    </row>
    <row r="87" spans="23:54" ht="16.5">
      <c r="W87" s="308" t="s">
        <v>160</v>
      </c>
      <c r="X87" s="308" t="s">
        <v>242</v>
      </c>
      <c r="Y87" s="316" t="s">
        <v>242</v>
      </c>
      <c r="Z87" s="317">
        <v>28</v>
      </c>
      <c r="AA87" s="315">
        <v>69</v>
      </c>
      <c r="AB87" s="318">
        <v>1.0267857142857142</v>
      </c>
      <c r="AC87" s="308">
        <v>0</v>
      </c>
      <c r="AD87" s="308">
        <v>2</v>
      </c>
      <c r="AE87" s="308">
        <v>3</v>
      </c>
      <c r="AF87" s="308">
        <v>12</v>
      </c>
      <c r="AG87" s="308">
        <v>28</v>
      </c>
      <c r="AH87" s="308">
        <v>24</v>
      </c>
      <c r="AI87" s="308">
        <v>0</v>
      </c>
      <c r="AJ87" s="319">
        <v>0.82428698856899496</v>
      </c>
      <c r="AK87" s="315" t="s">
        <v>70</v>
      </c>
      <c r="AL87" s="270">
        <v>15</v>
      </c>
      <c r="AM87" s="270" t="s">
        <v>1362</v>
      </c>
      <c r="AN87" s="282" t="s">
        <v>472</v>
      </c>
      <c r="AO87" s="289">
        <v>157</v>
      </c>
      <c r="AP87" s="289">
        <v>4</v>
      </c>
      <c r="AQ87" s="289" t="s">
        <v>804</v>
      </c>
      <c r="AS87" s="279" t="s">
        <v>137</v>
      </c>
      <c r="AT87" s="280" t="s">
        <v>100</v>
      </c>
      <c r="AU87" s="279">
        <v>1</v>
      </c>
      <c r="AV87" s="290">
        <v>5.9860773283974843E-2</v>
      </c>
      <c r="AW87" s="290">
        <v>0.43194458066410824</v>
      </c>
      <c r="AX87" s="290">
        <v>0.20146967747153111</v>
      </c>
      <c r="AY87" s="291">
        <v>15.867333333333335</v>
      </c>
      <c r="AZ87" s="291">
        <v>3.9322881453522411</v>
      </c>
      <c r="BA87" s="291">
        <v>31.553647927548354</v>
      </c>
      <c r="BB87" s="291">
        <v>1.6245051003765973</v>
      </c>
    </row>
    <row r="88" spans="23:54" ht="16.5">
      <c r="W88" s="276" t="s">
        <v>161</v>
      </c>
      <c r="X88" s="276" t="s">
        <v>243</v>
      </c>
      <c r="Y88" s="277" t="s">
        <v>243</v>
      </c>
      <c r="Z88" s="286">
        <v>12</v>
      </c>
      <c r="AA88" s="270">
        <v>25</v>
      </c>
      <c r="AB88" s="287">
        <v>0.86805555555555569</v>
      </c>
      <c r="AC88" s="276">
        <v>7</v>
      </c>
      <c r="AD88" s="276">
        <v>2</v>
      </c>
      <c r="AE88" s="276">
        <v>5</v>
      </c>
      <c r="AF88" s="276">
        <v>5</v>
      </c>
      <c r="AG88" s="276">
        <v>4</v>
      </c>
      <c r="AH88" s="276">
        <v>2</v>
      </c>
      <c r="AI88" s="276">
        <v>0</v>
      </c>
      <c r="AJ88" s="288">
        <v>0.91225378240716493</v>
      </c>
      <c r="AK88" s="270" t="s">
        <v>71</v>
      </c>
      <c r="AL88" s="270">
        <v>41</v>
      </c>
      <c r="AM88" s="270" t="s">
        <v>484</v>
      </c>
      <c r="AN88" s="282" t="s">
        <v>474</v>
      </c>
      <c r="AO88" s="289">
        <v>78</v>
      </c>
      <c r="AP88" s="289">
        <v>1</v>
      </c>
      <c r="AQ88" s="289" t="s">
        <v>806</v>
      </c>
      <c r="AS88" s="279" t="s">
        <v>155</v>
      </c>
      <c r="AT88" s="280" t="s">
        <v>225</v>
      </c>
      <c r="AU88" s="279">
        <v>1</v>
      </c>
      <c r="AV88" s="290">
        <v>4.8595966074153306E-2</v>
      </c>
      <c r="AW88" s="290">
        <v>0.37704966998854589</v>
      </c>
      <c r="AX88" s="290">
        <v>0.20053794630517766</v>
      </c>
      <c r="AY88" s="291">
        <v>13.381625</v>
      </c>
      <c r="AZ88" s="291">
        <v>2.6977768533011739</v>
      </c>
      <c r="BA88" s="291">
        <v>37.797677834329967</v>
      </c>
      <c r="BB88" s="291">
        <v>1.6378174074159213</v>
      </c>
    </row>
    <row r="89" spans="23:54" ht="16.5">
      <c r="W89" s="276" t="s">
        <v>161</v>
      </c>
      <c r="X89" s="276" t="s">
        <v>244</v>
      </c>
      <c r="Y89" s="277" t="s">
        <v>244</v>
      </c>
      <c r="Z89" s="286">
        <v>8</v>
      </c>
      <c r="AA89" s="270">
        <v>10</v>
      </c>
      <c r="AB89" s="287">
        <v>0.52083333333333337</v>
      </c>
      <c r="AC89" s="276">
        <v>0</v>
      </c>
      <c r="AD89" s="276">
        <v>2</v>
      </c>
      <c r="AE89" s="276">
        <v>0</v>
      </c>
      <c r="AF89" s="276">
        <v>0</v>
      </c>
      <c r="AG89" s="276">
        <v>4</v>
      </c>
      <c r="AH89" s="276">
        <v>2</v>
      </c>
      <c r="AI89" s="276">
        <v>2</v>
      </c>
      <c r="AJ89" s="288">
        <v>0.83188260388143054</v>
      </c>
      <c r="AK89" s="270" t="s">
        <v>70</v>
      </c>
      <c r="AL89" s="270">
        <v>11</v>
      </c>
      <c r="AM89" s="270" t="s">
        <v>695</v>
      </c>
      <c r="AN89" s="282" t="s">
        <v>476</v>
      </c>
      <c r="AO89" s="289">
        <v>153</v>
      </c>
      <c r="AP89" s="289">
        <v>3</v>
      </c>
      <c r="AQ89" s="289" t="s">
        <v>808</v>
      </c>
      <c r="AS89" s="279" t="s">
        <v>155</v>
      </c>
      <c r="AT89" s="280" t="s">
        <v>226</v>
      </c>
      <c r="AU89" s="279">
        <v>1</v>
      </c>
      <c r="AV89" s="290">
        <v>5.391382013901138E-2</v>
      </c>
      <c r="AW89" s="290">
        <v>0.39722123274603632</v>
      </c>
      <c r="AX89" s="290">
        <v>0.19919336394879683</v>
      </c>
      <c r="AY89" s="291">
        <v>13.292538461538459</v>
      </c>
      <c r="AZ89" s="291">
        <v>1.8693445739555703</v>
      </c>
      <c r="BA89" s="291">
        <v>35.323401326258377</v>
      </c>
      <c r="BB89" s="291">
        <v>1.6412919036698683</v>
      </c>
    </row>
    <row r="90" spans="23:54" ht="16.5">
      <c r="W90" s="276" t="s">
        <v>161</v>
      </c>
      <c r="X90" s="276" t="s">
        <v>245</v>
      </c>
      <c r="Y90" s="277" t="s">
        <v>245</v>
      </c>
      <c r="Z90" s="286">
        <v>9</v>
      </c>
      <c r="AA90" s="270">
        <v>12</v>
      </c>
      <c r="AB90" s="287">
        <v>0.55555555555555558</v>
      </c>
      <c r="AC90" s="276">
        <v>1</v>
      </c>
      <c r="AD90" s="276">
        <v>1</v>
      </c>
      <c r="AE90" s="276">
        <v>0</v>
      </c>
      <c r="AF90" s="276">
        <v>0</v>
      </c>
      <c r="AG90" s="276">
        <v>2</v>
      </c>
      <c r="AH90" s="276">
        <v>8</v>
      </c>
      <c r="AI90" s="276">
        <v>0</v>
      </c>
      <c r="AJ90" s="288">
        <v>0.80358969134052971</v>
      </c>
      <c r="AK90" s="270" t="s">
        <v>70</v>
      </c>
      <c r="AL90" s="270">
        <v>21</v>
      </c>
      <c r="AM90" s="270" t="s">
        <v>1363</v>
      </c>
      <c r="AN90" s="282" t="s">
        <v>478</v>
      </c>
      <c r="AO90" s="289">
        <v>163</v>
      </c>
      <c r="AP90" s="289">
        <v>4</v>
      </c>
      <c r="AQ90" s="289" t="s">
        <v>809</v>
      </c>
      <c r="AS90" s="279" t="s">
        <v>155</v>
      </c>
      <c r="AT90" s="280" t="s">
        <v>227</v>
      </c>
      <c r="AU90" s="279">
        <v>1</v>
      </c>
      <c r="AV90" s="290">
        <v>7.4673767883378983E-2</v>
      </c>
      <c r="AW90" s="290">
        <v>0.34274687618793559</v>
      </c>
      <c r="AX90" s="290">
        <v>0.25198345141691775</v>
      </c>
      <c r="AY90" s="291">
        <v>11.874047619047619</v>
      </c>
      <c r="AZ90" s="291">
        <v>1.5471136600345852</v>
      </c>
      <c r="BA90" s="291">
        <v>43.238603644508252</v>
      </c>
      <c r="BB90" s="291">
        <v>2.33805821938132</v>
      </c>
    </row>
    <row r="91" spans="23:54" ht="16.5">
      <c r="W91" s="276" t="s">
        <v>161</v>
      </c>
      <c r="X91" s="276" t="s">
        <v>246</v>
      </c>
      <c r="Y91" s="277" t="s">
        <v>246</v>
      </c>
      <c r="Z91" s="286">
        <v>14</v>
      </c>
      <c r="AA91" s="270">
        <v>20</v>
      </c>
      <c r="AB91" s="287">
        <v>0.59523809523809523</v>
      </c>
      <c r="AC91" s="276">
        <v>1</v>
      </c>
      <c r="AD91" s="276">
        <v>1</v>
      </c>
      <c r="AE91" s="276">
        <v>3</v>
      </c>
      <c r="AF91" s="276">
        <v>7</v>
      </c>
      <c r="AG91" s="276">
        <v>7</v>
      </c>
      <c r="AH91" s="276">
        <v>1</v>
      </c>
      <c r="AI91" s="276">
        <v>0</v>
      </c>
      <c r="AJ91" s="288">
        <v>0.84815961446728672</v>
      </c>
      <c r="AK91" s="270" t="s">
        <v>70</v>
      </c>
      <c r="AL91" s="270">
        <v>2</v>
      </c>
      <c r="AM91" s="270" t="s">
        <v>379</v>
      </c>
      <c r="AN91" s="282" t="s">
        <v>479</v>
      </c>
      <c r="AO91" s="289">
        <v>144</v>
      </c>
      <c r="AP91" s="289">
        <v>2</v>
      </c>
      <c r="AQ91" s="289" t="s">
        <v>807</v>
      </c>
      <c r="AS91" s="279" t="s">
        <v>155</v>
      </c>
      <c r="AT91" s="280" t="s">
        <v>228</v>
      </c>
      <c r="AU91" s="279">
        <v>1</v>
      </c>
      <c r="AV91" s="290">
        <v>6.9280757012897307E-2</v>
      </c>
      <c r="AW91" s="290">
        <v>0.38280144019812534</v>
      </c>
      <c r="AX91" s="290">
        <v>0.25447792565056965</v>
      </c>
      <c r="AY91" s="291">
        <v>13.328083333333334</v>
      </c>
      <c r="AZ91" s="291">
        <v>1.0506196735719719</v>
      </c>
      <c r="BA91" s="291">
        <v>28.317173654670981</v>
      </c>
      <c r="BB91" s="291">
        <v>2.2970967724125271</v>
      </c>
    </row>
    <row r="92" spans="23:54" ht="16.5">
      <c r="W92" s="276" t="s">
        <v>159</v>
      </c>
      <c r="X92" s="276" t="s">
        <v>247</v>
      </c>
      <c r="Y92" s="277" t="s">
        <v>247</v>
      </c>
      <c r="Z92" s="286">
        <v>13</v>
      </c>
      <c r="AA92" s="270">
        <v>32</v>
      </c>
      <c r="AB92" s="287">
        <v>1.0256410256410258</v>
      </c>
      <c r="AC92" s="276">
        <v>3</v>
      </c>
      <c r="AD92" s="276">
        <v>6</v>
      </c>
      <c r="AE92" s="276">
        <v>16</v>
      </c>
      <c r="AF92" s="276">
        <v>5</v>
      </c>
      <c r="AG92" s="276">
        <v>2</v>
      </c>
      <c r="AH92" s="276">
        <v>0</v>
      </c>
      <c r="AI92" s="276">
        <v>0</v>
      </c>
      <c r="AJ92" s="288">
        <v>0.92564220719195722</v>
      </c>
      <c r="AK92" s="270" t="s">
        <v>71</v>
      </c>
      <c r="AL92" s="270">
        <v>20</v>
      </c>
      <c r="AM92" s="270" t="s">
        <v>440</v>
      </c>
      <c r="AN92" s="282" t="s">
        <v>481</v>
      </c>
      <c r="AO92" s="289">
        <v>57</v>
      </c>
      <c r="AP92" s="289">
        <v>2</v>
      </c>
      <c r="AQ92" s="289" t="s">
        <v>811</v>
      </c>
      <c r="AS92" s="279" t="s">
        <v>155</v>
      </c>
      <c r="AT92" s="280" t="s">
        <v>229</v>
      </c>
      <c r="AU92" s="279">
        <v>1</v>
      </c>
      <c r="AV92" s="290">
        <v>4.3798853187746636E-2</v>
      </c>
      <c r="AW92" s="290">
        <v>0.38061165129757574</v>
      </c>
      <c r="AX92" s="290">
        <v>0.21309768729010914</v>
      </c>
      <c r="AY92" s="291">
        <v>12.808190476190475</v>
      </c>
      <c r="AZ92" s="291">
        <v>2.2048665009489792</v>
      </c>
      <c r="BA92" s="291">
        <v>25.475665958350842</v>
      </c>
      <c r="BB92" s="291">
        <v>1.8456682142494485</v>
      </c>
    </row>
    <row r="93" spans="23:54" ht="16.5">
      <c r="W93" s="276" t="s">
        <v>159</v>
      </c>
      <c r="X93" s="276" t="s">
        <v>248</v>
      </c>
      <c r="Y93" s="277" t="s">
        <v>248</v>
      </c>
      <c r="Z93" s="286">
        <v>14</v>
      </c>
      <c r="AA93" s="270">
        <v>35</v>
      </c>
      <c r="AB93" s="287">
        <v>1.0416666666666665</v>
      </c>
      <c r="AC93" s="276">
        <v>5</v>
      </c>
      <c r="AD93" s="276">
        <v>8</v>
      </c>
      <c r="AE93" s="276">
        <v>8</v>
      </c>
      <c r="AF93" s="276">
        <v>7</v>
      </c>
      <c r="AG93" s="276">
        <v>5</v>
      </c>
      <c r="AH93" s="276">
        <v>2</v>
      </c>
      <c r="AI93" s="276">
        <v>0</v>
      </c>
      <c r="AJ93" s="288">
        <v>0.91026051514845663</v>
      </c>
      <c r="AK93" s="270" t="s">
        <v>71</v>
      </c>
      <c r="AL93" s="270">
        <v>44</v>
      </c>
      <c r="AM93" s="270" t="s">
        <v>592</v>
      </c>
      <c r="AN93" s="282" t="s">
        <v>483</v>
      </c>
      <c r="AO93" s="289">
        <v>81</v>
      </c>
      <c r="AP93" s="289">
        <v>3</v>
      </c>
      <c r="AQ93" s="289" t="s">
        <v>812</v>
      </c>
      <c r="AS93" s="279" t="s">
        <v>155</v>
      </c>
      <c r="AT93" s="280" t="s">
        <v>230</v>
      </c>
      <c r="AU93" s="279">
        <v>1</v>
      </c>
      <c r="AV93" s="290">
        <v>5.213890440396992E-2</v>
      </c>
      <c r="AW93" s="290">
        <v>0.38813654423160504</v>
      </c>
      <c r="AX93" s="290">
        <v>0.22583204051460262</v>
      </c>
      <c r="AY93" s="291">
        <v>14.15807142857143</v>
      </c>
      <c r="AZ93" s="291">
        <v>3.8612850848771272</v>
      </c>
      <c r="BA93" s="291">
        <v>48.907643039898822</v>
      </c>
      <c r="BB93" s="291">
        <v>1.8394460198291402</v>
      </c>
    </row>
    <row r="94" spans="23:54" ht="16.5">
      <c r="W94" s="276" t="s">
        <v>159</v>
      </c>
      <c r="X94" s="276" t="s">
        <v>249</v>
      </c>
      <c r="Y94" s="277" t="s">
        <v>249</v>
      </c>
      <c r="Z94" s="286">
        <v>12</v>
      </c>
      <c r="AA94" s="270">
        <v>18</v>
      </c>
      <c r="AB94" s="287">
        <v>0.62500000000000011</v>
      </c>
      <c r="AC94" s="276">
        <v>1</v>
      </c>
      <c r="AD94" s="276">
        <v>4</v>
      </c>
      <c r="AE94" s="276">
        <v>2</v>
      </c>
      <c r="AF94" s="276">
        <v>4</v>
      </c>
      <c r="AG94" s="276">
        <v>7</v>
      </c>
      <c r="AH94" s="276">
        <v>0</v>
      </c>
      <c r="AI94" s="276">
        <v>0</v>
      </c>
      <c r="AJ94" s="288">
        <v>0.88151053934664603</v>
      </c>
      <c r="AK94" s="270" t="s">
        <v>72</v>
      </c>
      <c r="AL94" s="270">
        <v>24</v>
      </c>
      <c r="AM94" s="270" t="s">
        <v>705</v>
      </c>
      <c r="AN94" s="282" t="s">
        <v>485</v>
      </c>
      <c r="AO94" s="289">
        <v>110</v>
      </c>
      <c r="AP94" s="289">
        <v>4</v>
      </c>
      <c r="AQ94" s="289" t="s">
        <v>813</v>
      </c>
      <c r="AS94" s="279" t="s">
        <v>155</v>
      </c>
      <c r="AT94" s="280" t="s">
        <v>231</v>
      </c>
      <c r="AU94" s="279">
        <v>1</v>
      </c>
      <c r="AV94" s="290">
        <v>5.7076802784118495E-2</v>
      </c>
      <c r="AW94" s="290">
        <v>0.35386754028845513</v>
      </c>
      <c r="AX94" s="290">
        <v>0.2098952024767741</v>
      </c>
      <c r="AY94" s="291">
        <v>12.803111111111111</v>
      </c>
      <c r="AZ94" s="291">
        <v>1.6586161806729536</v>
      </c>
      <c r="BA94" s="291">
        <v>17.581331515133307</v>
      </c>
      <c r="BB94" s="291">
        <v>2.495623144375382</v>
      </c>
    </row>
    <row r="95" spans="23:54" ht="16.5">
      <c r="W95" s="276" t="s">
        <v>159</v>
      </c>
      <c r="X95" s="276" t="s">
        <v>250</v>
      </c>
      <c r="Y95" s="277" t="s">
        <v>250</v>
      </c>
      <c r="Z95" s="286">
        <v>10</v>
      </c>
      <c r="AA95" s="270">
        <v>13</v>
      </c>
      <c r="AB95" s="287">
        <v>0.54166666666666663</v>
      </c>
      <c r="AC95" s="276">
        <v>6</v>
      </c>
      <c r="AD95" s="276">
        <v>2</v>
      </c>
      <c r="AE95" s="276">
        <v>3</v>
      </c>
      <c r="AF95" s="276">
        <v>2</v>
      </c>
      <c r="AG95" s="276">
        <v>0</v>
      </c>
      <c r="AH95" s="276">
        <v>0</v>
      </c>
      <c r="AI95" s="276">
        <v>0</v>
      </c>
      <c r="AJ95" s="288">
        <v>1.0087534549200743</v>
      </c>
      <c r="AK95" s="270" t="s">
        <v>74</v>
      </c>
      <c r="AL95" s="270">
        <v>5</v>
      </c>
      <c r="AM95" s="270" t="s">
        <v>567</v>
      </c>
      <c r="AN95" s="282" t="s">
        <v>487</v>
      </c>
      <c r="AO95" s="289">
        <v>5</v>
      </c>
      <c r="AP95" s="289">
        <v>1</v>
      </c>
      <c r="AQ95" s="289" t="s">
        <v>810</v>
      </c>
      <c r="AS95" s="279" t="s">
        <v>155</v>
      </c>
      <c r="AT95" s="280" t="s">
        <v>99</v>
      </c>
      <c r="AU95" s="279">
        <v>1</v>
      </c>
      <c r="AV95" s="290">
        <v>7.700120221722459E-2</v>
      </c>
      <c r="AW95" s="290">
        <v>0.38633943356701467</v>
      </c>
      <c r="AX95" s="290">
        <v>0.24308617180541264</v>
      </c>
      <c r="AY95" s="291">
        <v>10.917</v>
      </c>
      <c r="AZ95" s="291">
        <v>0.41859857383465887</v>
      </c>
      <c r="BA95" s="291">
        <v>45.836543834895146</v>
      </c>
      <c r="BB95" s="291">
        <v>2.3554642024330108</v>
      </c>
    </row>
    <row r="96" spans="23:54" ht="16.5">
      <c r="W96" s="276" t="s">
        <v>159</v>
      </c>
      <c r="X96" s="276" t="s">
        <v>251</v>
      </c>
      <c r="Y96" s="277" t="s">
        <v>251</v>
      </c>
      <c r="Z96" s="286">
        <v>5</v>
      </c>
      <c r="AA96" s="270">
        <v>11</v>
      </c>
      <c r="AB96" s="287">
        <v>0.91666666666666663</v>
      </c>
      <c r="AC96" s="276">
        <v>0</v>
      </c>
      <c r="AD96" s="276">
        <v>0</v>
      </c>
      <c r="AE96" s="276">
        <v>4</v>
      </c>
      <c r="AF96" s="276">
        <v>4</v>
      </c>
      <c r="AG96" s="276">
        <v>2</v>
      </c>
      <c r="AH96" s="276">
        <v>1</v>
      </c>
      <c r="AI96" s="276">
        <v>0</v>
      </c>
      <c r="AJ96" s="288">
        <v>0.87088222252549152</v>
      </c>
      <c r="AK96" s="270" t="s">
        <v>72</v>
      </c>
      <c r="AL96" s="270">
        <v>42</v>
      </c>
      <c r="AM96" s="270" t="s">
        <v>1364</v>
      </c>
      <c r="AN96" s="282" t="s">
        <v>488</v>
      </c>
      <c r="AO96" s="289">
        <v>128</v>
      </c>
      <c r="AP96" s="289">
        <v>5</v>
      </c>
      <c r="AQ96" s="289" t="s">
        <v>814</v>
      </c>
      <c r="AS96" s="279" t="s">
        <v>155</v>
      </c>
      <c r="AT96" s="280" t="s">
        <v>100</v>
      </c>
      <c r="AU96" s="279">
        <v>1</v>
      </c>
      <c r="AV96" s="290">
        <v>5.734723681084624E-2</v>
      </c>
      <c r="AW96" s="290">
        <v>0.37307690390580706</v>
      </c>
      <c r="AX96" s="290">
        <v>0.22424658705077552</v>
      </c>
      <c r="AY96" s="291">
        <v>12.967111111111107</v>
      </c>
      <c r="AZ96" s="291">
        <v>2.1380090915668117</v>
      </c>
      <c r="BA96" s="291">
        <v>34.857583329380638</v>
      </c>
      <c r="BB96" s="291">
        <v>1.932779127135916</v>
      </c>
    </row>
    <row r="97" spans="23:54" ht="16.5">
      <c r="W97" s="276" t="s">
        <v>159</v>
      </c>
      <c r="X97" s="276" t="s">
        <v>252</v>
      </c>
      <c r="Y97" s="277" t="s">
        <v>252</v>
      </c>
      <c r="Z97" s="286">
        <v>2</v>
      </c>
      <c r="AA97" s="270">
        <v>3</v>
      </c>
      <c r="AB97" s="287">
        <v>0.625</v>
      </c>
      <c r="AC97" s="276">
        <v>0</v>
      </c>
      <c r="AD97" s="276">
        <v>0</v>
      </c>
      <c r="AE97" s="276">
        <v>0</v>
      </c>
      <c r="AF97" s="276">
        <v>2</v>
      </c>
      <c r="AG97" s="276">
        <v>1</v>
      </c>
      <c r="AH97" s="276">
        <v>0</v>
      </c>
      <c r="AI97" s="276">
        <v>0</v>
      </c>
      <c r="AJ97" s="288">
        <v>0.84798499070575484</v>
      </c>
      <c r="AK97" s="270" t="s">
        <v>70</v>
      </c>
      <c r="AL97" s="270">
        <v>3</v>
      </c>
      <c r="AM97" s="270" t="s">
        <v>612</v>
      </c>
      <c r="AN97" s="282" t="s">
        <v>490</v>
      </c>
      <c r="AO97" s="289">
        <v>145</v>
      </c>
      <c r="AP97" s="289">
        <v>6</v>
      </c>
      <c r="AQ97" s="289" t="s">
        <v>815</v>
      </c>
      <c r="AS97" s="279" t="s">
        <v>141</v>
      </c>
      <c r="AT97" s="280" t="s">
        <v>232</v>
      </c>
      <c r="AU97" s="279">
        <v>1</v>
      </c>
      <c r="AV97" s="290">
        <v>5.2326895699666899E-2</v>
      </c>
      <c r="AW97" s="290">
        <v>0.42362128933659549</v>
      </c>
      <c r="AX97" s="290">
        <v>0.2605035975057351</v>
      </c>
      <c r="AY97" s="291">
        <v>15.039499999999999</v>
      </c>
      <c r="AZ97" s="291">
        <v>0.23929349248961054</v>
      </c>
      <c r="BA97" s="291">
        <v>36.242087135244653</v>
      </c>
      <c r="BB97" s="291">
        <v>2.6294773782250944</v>
      </c>
    </row>
    <row r="98" spans="23:54" ht="16.5">
      <c r="W98" s="276" t="s">
        <v>143</v>
      </c>
      <c r="X98" s="276" t="s">
        <v>253</v>
      </c>
      <c r="Y98" s="277" t="s">
        <v>253</v>
      </c>
      <c r="Z98" s="286">
        <v>22</v>
      </c>
      <c r="AA98" s="270">
        <v>40</v>
      </c>
      <c r="AB98" s="287">
        <v>0.75757575757575757</v>
      </c>
      <c r="AC98" s="276">
        <v>6</v>
      </c>
      <c r="AD98" s="276">
        <v>5</v>
      </c>
      <c r="AE98" s="276">
        <v>13</v>
      </c>
      <c r="AF98" s="276">
        <v>6</v>
      </c>
      <c r="AG98" s="276">
        <v>7</v>
      </c>
      <c r="AH98" s="276">
        <v>3</v>
      </c>
      <c r="AI98" s="276">
        <v>0</v>
      </c>
      <c r="AJ98" s="288">
        <v>0.92336937013226594</v>
      </c>
      <c r="AK98" s="270" t="s">
        <v>71</v>
      </c>
      <c r="AL98" s="270">
        <v>25</v>
      </c>
      <c r="AM98" s="270" t="s">
        <v>606</v>
      </c>
      <c r="AN98" s="282" t="s">
        <v>492</v>
      </c>
      <c r="AO98" s="289">
        <v>62</v>
      </c>
      <c r="AP98" s="289">
        <v>3</v>
      </c>
      <c r="AQ98" s="289" t="s">
        <v>818</v>
      </c>
      <c r="AS98" s="279" t="s">
        <v>141</v>
      </c>
      <c r="AT98" s="280" t="s">
        <v>233</v>
      </c>
      <c r="AU98" s="279">
        <v>1</v>
      </c>
      <c r="AV98" s="290">
        <v>5.9768051555742871E-2</v>
      </c>
      <c r="AW98" s="290">
        <v>0.38269113657295784</v>
      </c>
      <c r="AX98" s="290">
        <v>0.24479744823139968</v>
      </c>
      <c r="AY98" s="291">
        <v>12.159600000000001</v>
      </c>
      <c r="AZ98" s="291">
        <v>0.46799512161885232</v>
      </c>
      <c r="BA98" s="291">
        <v>11.169483569303274</v>
      </c>
      <c r="BB98" s="291">
        <v>2.3218651664230592</v>
      </c>
    </row>
    <row r="99" spans="23:54" ht="16.5">
      <c r="W99" s="276" t="s">
        <v>143</v>
      </c>
      <c r="X99" s="276" t="s">
        <v>254</v>
      </c>
      <c r="Y99" s="277" t="s">
        <v>254</v>
      </c>
      <c r="Z99" s="286">
        <v>14</v>
      </c>
      <c r="AA99" s="270">
        <v>35</v>
      </c>
      <c r="AB99" s="287">
        <v>1.0416666666666665</v>
      </c>
      <c r="AC99" s="276">
        <v>9</v>
      </c>
      <c r="AD99" s="276">
        <v>6</v>
      </c>
      <c r="AE99" s="276">
        <v>10</v>
      </c>
      <c r="AF99" s="276">
        <v>7</v>
      </c>
      <c r="AG99" s="276">
        <v>3</v>
      </c>
      <c r="AH99" s="276">
        <v>0</v>
      </c>
      <c r="AI99" s="276">
        <v>0</v>
      </c>
      <c r="AJ99" s="288">
        <v>0.94585517361356197</v>
      </c>
      <c r="AK99" s="270" t="s">
        <v>71</v>
      </c>
      <c r="AL99" s="270">
        <v>3</v>
      </c>
      <c r="AM99" s="270" t="s">
        <v>451</v>
      </c>
      <c r="AN99" s="282" t="s">
        <v>493</v>
      </c>
      <c r="AO99" s="289">
        <v>40</v>
      </c>
      <c r="AP99" s="289">
        <v>2</v>
      </c>
      <c r="AQ99" s="289" t="s">
        <v>817</v>
      </c>
      <c r="AS99" s="279" t="s">
        <v>141</v>
      </c>
      <c r="AT99" s="280" t="s">
        <v>234</v>
      </c>
      <c r="AU99" s="279">
        <v>1</v>
      </c>
      <c r="AV99" s="290">
        <v>3.9449744483962081E-2</v>
      </c>
      <c r="AW99" s="290">
        <v>0.42249972105649303</v>
      </c>
      <c r="AX99" s="290">
        <v>0.19381615121437445</v>
      </c>
      <c r="AY99" s="291">
        <v>9.1189999999999998</v>
      </c>
      <c r="AZ99" s="291">
        <v>0.47925448300281681</v>
      </c>
      <c r="BA99" s="291">
        <v>6.6249884415095268</v>
      </c>
      <c r="BB99" s="291">
        <v>1.5550116718724316</v>
      </c>
    </row>
    <row r="100" spans="23:54" ht="16.5">
      <c r="W100" s="276" t="s">
        <v>143</v>
      </c>
      <c r="X100" s="276" t="s">
        <v>255</v>
      </c>
      <c r="Y100" s="277" t="s">
        <v>255</v>
      </c>
      <c r="Z100" s="286">
        <v>10</v>
      </c>
      <c r="AA100" s="270">
        <v>25</v>
      </c>
      <c r="AB100" s="287">
        <v>1.0416666666666667</v>
      </c>
      <c r="AC100" s="276">
        <v>6</v>
      </c>
      <c r="AD100" s="276">
        <v>1</v>
      </c>
      <c r="AE100" s="276">
        <v>4</v>
      </c>
      <c r="AF100" s="276">
        <v>10</v>
      </c>
      <c r="AG100" s="276">
        <v>3</v>
      </c>
      <c r="AH100" s="276">
        <v>0</v>
      </c>
      <c r="AI100" s="276">
        <v>1</v>
      </c>
      <c r="AJ100" s="288">
        <v>0.91283289510015386</v>
      </c>
      <c r="AK100" s="270" t="s">
        <v>71</v>
      </c>
      <c r="AL100" s="270">
        <v>39</v>
      </c>
      <c r="AM100" s="270" t="s">
        <v>447</v>
      </c>
      <c r="AN100" s="282" t="s">
        <v>495</v>
      </c>
      <c r="AO100" s="289">
        <v>76</v>
      </c>
      <c r="AP100" s="289">
        <v>4</v>
      </c>
      <c r="AQ100" s="289" t="s">
        <v>819</v>
      </c>
      <c r="AS100" s="279" t="s">
        <v>141</v>
      </c>
      <c r="AT100" s="280" t="s">
        <v>235</v>
      </c>
      <c r="AU100" s="279">
        <v>1</v>
      </c>
      <c r="AV100" s="290">
        <v>3.9473353927280741E-2</v>
      </c>
      <c r="AW100" s="290">
        <v>0.45918695475936067</v>
      </c>
      <c r="AX100" s="290">
        <v>0.17145877677005597</v>
      </c>
      <c r="AY100" s="291">
        <v>11.919500000000001</v>
      </c>
      <c r="AZ100" s="291">
        <v>0.67294489500685317</v>
      </c>
      <c r="BA100" s="291">
        <v>8.2838568765632346</v>
      </c>
      <c r="BB100" s="291">
        <v>2.1415616130439359</v>
      </c>
    </row>
    <row r="101" spans="23:54" ht="16.5">
      <c r="W101" s="276" t="s">
        <v>143</v>
      </c>
      <c r="X101" s="276" t="s">
        <v>256</v>
      </c>
      <c r="Y101" s="277" t="s">
        <v>256</v>
      </c>
      <c r="Z101" s="286">
        <v>14</v>
      </c>
      <c r="AA101" s="270">
        <v>25</v>
      </c>
      <c r="AB101" s="287">
        <v>0.74404761904761907</v>
      </c>
      <c r="AC101" s="276">
        <v>9</v>
      </c>
      <c r="AD101" s="276">
        <v>3</v>
      </c>
      <c r="AE101" s="276">
        <v>6</v>
      </c>
      <c r="AF101" s="276">
        <v>4</v>
      </c>
      <c r="AG101" s="276">
        <v>3</v>
      </c>
      <c r="AH101" s="276">
        <v>0</v>
      </c>
      <c r="AI101" s="276">
        <v>0</v>
      </c>
      <c r="AJ101" s="288">
        <v>0.96216595619138101</v>
      </c>
      <c r="AK101" s="270" t="s">
        <v>69</v>
      </c>
      <c r="AL101" s="270">
        <v>24</v>
      </c>
      <c r="AM101" s="270" t="s">
        <v>339</v>
      </c>
      <c r="AN101" s="282" t="s">
        <v>496</v>
      </c>
      <c r="AO101" s="289">
        <v>31</v>
      </c>
      <c r="AP101" s="289">
        <v>1</v>
      </c>
      <c r="AQ101" s="289" t="s">
        <v>816</v>
      </c>
      <c r="AS101" s="279" t="s">
        <v>141</v>
      </c>
      <c r="AT101" s="280" t="s">
        <v>236</v>
      </c>
      <c r="AU101" s="279">
        <v>1</v>
      </c>
      <c r="AV101" s="290">
        <v>4.1126787682906972E-2</v>
      </c>
      <c r="AW101" s="290">
        <v>0.46715094861859635</v>
      </c>
      <c r="AX101" s="290">
        <v>0.1848548883389268</v>
      </c>
      <c r="AY101" s="291">
        <v>10.32075</v>
      </c>
      <c r="AZ101" s="291">
        <v>1.1589288468176044</v>
      </c>
      <c r="BA101" s="291">
        <v>10.820494084643574</v>
      </c>
      <c r="BB101" s="291">
        <v>2.050228208451323</v>
      </c>
    </row>
    <row r="102" spans="23:54" ht="16.5">
      <c r="W102" s="276" t="s">
        <v>143</v>
      </c>
      <c r="X102" s="276" t="s">
        <v>257</v>
      </c>
      <c r="Y102" s="277" t="s">
        <v>257</v>
      </c>
      <c r="Z102" s="286">
        <v>8</v>
      </c>
      <c r="AA102" s="270">
        <v>18</v>
      </c>
      <c r="AB102" s="287">
        <v>0.9375</v>
      </c>
      <c r="AC102" s="276">
        <v>0</v>
      </c>
      <c r="AD102" s="276">
        <v>0</v>
      </c>
      <c r="AE102" s="276">
        <v>4</v>
      </c>
      <c r="AF102" s="276">
        <v>5</v>
      </c>
      <c r="AG102" s="276">
        <v>3</v>
      </c>
      <c r="AH102" s="276">
        <v>6</v>
      </c>
      <c r="AI102" s="276">
        <v>0</v>
      </c>
      <c r="AJ102" s="288">
        <v>0.84568060488521801</v>
      </c>
      <c r="AK102" s="270" t="s">
        <v>70</v>
      </c>
      <c r="AL102" s="270">
        <v>5</v>
      </c>
      <c r="AM102" s="270" t="s">
        <v>616</v>
      </c>
      <c r="AN102" s="282" t="s">
        <v>498</v>
      </c>
      <c r="AO102" s="289">
        <v>147</v>
      </c>
      <c r="AP102" s="289">
        <v>5</v>
      </c>
      <c r="AQ102" s="289" t="s">
        <v>820</v>
      </c>
      <c r="AS102" s="279" t="s">
        <v>141</v>
      </c>
      <c r="AT102" s="280" t="s">
        <v>237</v>
      </c>
      <c r="AU102" s="279">
        <v>1</v>
      </c>
      <c r="AV102" s="290">
        <v>6.4072666659333602E-2</v>
      </c>
      <c r="AW102" s="290">
        <v>0.42049803061579716</v>
      </c>
      <c r="AX102" s="290">
        <v>0.19508423581925852</v>
      </c>
      <c r="AY102" s="291">
        <v>15.284600000000001</v>
      </c>
      <c r="AZ102" s="291">
        <v>0.42496225637959645</v>
      </c>
      <c r="BA102" s="291">
        <v>22.250758142625433</v>
      </c>
      <c r="BB102" s="291">
        <v>2.515684608016763</v>
      </c>
    </row>
    <row r="103" spans="23:54" ht="16.5">
      <c r="W103" s="308" t="s">
        <v>140</v>
      </c>
      <c r="X103" s="308" t="s">
        <v>258</v>
      </c>
      <c r="Y103" s="316" t="s">
        <v>258</v>
      </c>
      <c r="Z103" s="317">
        <v>21</v>
      </c>
      <c r="AA103" s="315">
        <v>58</v>
      </c>
      <c r="AB103" s="318">
        <v>1.1507936507936509</v>
      </c>
      <c r="AC103" s="308">
        <v>7</v>
      </c>
      <c r="AD103" s="308">
        <v>12</v>
      </c>
      <c r="AE103" s="308">
        <v>11</v>
      </c>
      <c r="AF103" s="308">
        <v>12</v>
      </c>
      <c r="AG103" s="308">
        <v>13</v>
      </c>
      <c r="AH103" s="308">
        <v>3</v>
      </c>
      <c r="AI103" s="308">
        <v>0</v>
      </c>
      <c r="AJ103" s="319">
        <v>0.90695970370624757</v>
      </c>
      <c r="AK103" s="315" t="s">
        <v>71</v>
      </c>
      <c r="AL103" s="270">
        <v>46</v>
      </c>
      <c r="AM103" s="270" t="s">
        <v>586</v>
      </c>
      <c r="AN103" s="282" t="s">
        <v>500</v>
      </c>
      <c r="AO103" s="289">
        <v>83</v>
      </c>
      <c r="AP103" s="289">
        <v>1</v>
      </c>
      <c r="AQ103" s="289" t="s">
        <v>821</v>
      </c>
      <c r="AS103" s="279" t="s">
        <v>141</v>
      </c>
      <c r="AT103" s="280" t="s">
        <v>100</v>
      </c>
      <c r="AU103" s="279">
        <v>1</v>
      </c>
      <c r="AV103" s="290">
        <v>5.3317180057215717E-2</v>
      </c>
      <c r="AW103" s="290">
        <v>0.41409087607641576</v>
      </c>
      <c r="AX103" s="290">
        <v>0.22028386579979198</v>
      </c>
      <c r="AY103" s="291">
        <v>12.577621621621624</v>
      </c>
      <c r="AZ103" s="291">
        <v>0.5277363372909224</v>
      </c>
      <c r="BA103" s="291">
        <v>14.763613674027775</v>
      </c>
      <c r="BB103" s="291">
        <v>2.1215573252044813</v>
      </c>
    </row>
    <row r="104" spans="23:54" ht="16.5">
      <c r="W104" s="308" t="s">
        <v>140</v>
      </c>
      <c r="X104" s="308" t="s">
        <v>259</v>
      </c>
      <c r="Y104" s="316" t="s">
        <v>259</v>
      </c>
      <c r="Z104" s="317">
        <v>40</v>
      </c>
      <c r="AA104" s="315">
        <v>92</v>
      </c>
      <c r="AB104" s="318">
        <v>0.95833333333333337</v>
      </c>
      <c r="AC104" s="308">
        <v>7</v>
      </c>
      <c r="AD104" s="308">
        <v>1</v>
      </c>
      <c r="AE104" s="308">
        <v>19</v>
      </c>
      <c r="AF104" s="308">
        <v>18</v>
      </c>
      <c r="AG104" s="308">
        <v>30</v>
      </c>
      <c r="AH104" s="308">
        <v>17</v>
      </c>
      <c r="AI104" s="308">
        <v>0</v>
      </c>
      <c r="AJ104" s="319">
        <v>0.8630544018739823</v>
      </c>
      <c r="AK104" s="315" t="s">
        <v>72</v>
      </c>
      <c r="AL104" s="270">
        <v>46</v>
      </c>
      <c r="AM104" s="270" t="s">
        <v>1365</v>
      </c>
      <c r="AN104" s="282" t="s">
        <v>501</v>
      </c>
      <c r="AO104" s="289">
        <v>132</v>
      </c>
      <c r="AP104" s="289">
        <v>2</v>
      </c>
      <c r="AQ104" s="289" t="s">
        <v>822</v>
      </c>
      <c r="AS104" s="279" t="s">
        <v>160</v>
      </c>
      <c r="AT104" s="280" t="s">
        <v>238</v>
      </c>
      <c r="AU104" s="279">
        <v>1</v>
      </c>
      <c r="AV104" s="290">
        <v>4.5170679275899753E-2</v>
      </c>
      <c r="AW104" s="290">
        <v>0.3293965805048838</v>
      </c>
      <c r="AX104" s="290">
        <v>0.21425965158410715</v>
      </c>
      <c r="AY104" s="291">
        <v>12.827500000000001</v>
      </c>
      <c r="AZ104" s="291">
        <v>0.65605723899057378</v>
      </c>
      <c r="BA104" s="291">
        <v>30.465412505220957</v>
      </c>
      <c r="BB104" s="291">
        <v>2.6118114791221063</v>
      </c>
    </row>
    <row r="105" spans="23:54" ht="16.5">
      <c r="W105" s="276" t="s">
        <v>153</v>
      </c>
      <c r="X105" s="276" t="s">
        <v>260</v>
      </c>
      <c r="Y105" s="277" t="s">
        <v>260</v>
      </c>
      <c r="Z105" s="286">
        <v>25</v>
      </c>
      <c r="AA105" s="270">
        <v>43</v>
      </c>
      <c r="AB105" s="287">
        <v>0.71666666666666667</v>
      </c>
      <c r="AC105" s="276">
        <v>5</v>
      </c>
      <c r="AD105" s="276">
        <v>7</v>
      </c>
      <c r="AE105" s="276">
        <v>11</v>
      </c>
      <c r="AF105" s="276">
        <v>11</v>
      </c>
      <c r="AG105" s="276">
        <v>9</v>
      </c>
      <c r="AH105" s="276">
        <v>0</v>
      </c>
      <c r="AI105" s="276">
        <v>0</v>
      </c>
      <c r="AJ105" s="288">
        <v>0.91039391802611769</v>
      </c>
      <c r="AK105" s="270" t="s">
        <v>71</v>
      </c>
      <c r="AL105" s="270">
        <v>43</v>
      </c>
      <c r="AM105" s="270" t="s">
        <v>473</v>
      </c>
      <c r="AN105" s="282" t="s">
        <v>503</v>
      </c>
      <c r="AO105" s="289">
        <v>80</v>
      </c>
      <c r="AP105" s="289">
        <v>2</v>
      </c>
      <c r="AQ105" s="289" t="s">
        <v>824</v>
      </c>
      <c r="AS105" s="279" t="s">
        <v>160</v>
      </c>
      <c r="AT105" s="280" t="s">
        <v>239</v>
      </c>
      <c r="AU105" s="279">
        <v>1</v>
      </c>
      <c r="AV105" s="290">
        <v>3.2506686770411602E-2</v>
      </c>
      <c r="AW105" s="290">
        <v>0.31484580574628168</v>
      </c>
      <c r="AX105" s="290">
        <v>0.14498791059614116</v>
      </c>
      <c r="AY105" s="291">
        <v>8.0815000000000001</v>
      </c>
      <c r="AZ105" s="291">
        <v>0.11280523936541875</v>
      </c>
      <c r="BA105" s="291">
        <v>9.6614369715323356</v>
      </c>
      <c r="BB105" s="291">
        <v>2.3937812163851038</v>
      </c>
    </row>
    <row r="106" spans="23:54" ht="16.5">
      <c r="W106" s="276" t="s">
        <v>153</v>
      </c>
      <c r="X106" s="276" t="s">
        <v>261</v>
      </c>
      <c r="Y106" s="277" t="s">
        <v>261</v>
      </c>
      <c r="Z106" s="286">
        <v>12</v>
      </c>
      <c r="AA106" s="270">
        <v>15</v>
      </c>
      <c r="AB106" s="287">
        <v>0.52083333333333337</v>
      </c>
      <c r="AC106" s="276">
        <v>1</v>
      </c>
      <c r="AD106" s="276">
        <v>2</v>
      </c>
      <c r="AE106" s="276">
        <v>5</v>
      </c>
      <c r="AF106" s="276">
        <v>4</v>
      </c>
      <c r="AG106" s="276">
        <v>3</v>
      </c>
      <c r="AH106" s="276">
        <v>0</v>
      </c>
      <c r="AI106" s="276">
        <v>0</v>
      </c>
      <c r="AJ106" s="288">
        <v>0.88861301833339512</v>
      </c>
      <c r="AK106" s="270" t="s">
        <v>72</v>
      </c>
      <c r="AL106" s="270">
        <v>15</v>
      </c>
      <c r="AM106" s="270" t="s">
        <v>551</v>
      </c>
      <c r="AN106" s="282" t="s">
        <v>505</v>
      </c>
      <c r="AO106" s="289">
        <v>101</v>
      </c>
      <c r="AP106" s="289">
        <v>3</v>
      </c>
      <c r="AQ106" s="289" t="s">
        <v>825</v>
      </c>
      <c r="AS106" s="279" t="s">
        <v>160</v>
      </c>
      <c r="AT106" s="280" t="s">
        <v>240</v>
      </c>
      <c r="AU106" s="279">
        <v>1</v>
      </c>
      <c r="AV106" s="290">
        <v>4.2058781607850988E-2</v>
      </c>
      <c r="AW106" s="290">
        <v>0.36368630379961553</v>
      </c>
      <c r="AX106" s="290">
        <v>0.22352034322506648</v>
      </c>
      <c r="AY106" s="291">
        <v>13.93990909090909</v>
      </c>
      <c r="AZ106" s="291">
        <v>1.1661930950873034</v>
      </c>
      <c r="BA106" s="291">
        <v>37.529204459999981</v>
      </c>
      <c r="BB106" s="291">
        <v>1.8371418147694605</v>
      </c>
    </row>
    <row r="107" spans="23:54" ht="16.5">
      <c r="W107" s="276" t="s">
        <v>153</v>
      </c>
      <c r="X107" s="276" t="s">
        <v>262</v>
      </c>
      <c r="Y107" s="277" t="s">
        <v>262</v>
      </c>
      <c r="Z107" s="286">
        <v>6</v>
      </c>
      <c r="AA107" s="270">
        <v>13</v>
      </c>
      <c r="AB107" s="287">
        <v>0.9027777777777779</v>
      </c>
      <c r="AC107" s="276">
        <v>5</v>
      </c>
      <c r="AD107" s="276">
        <v>4</v>
      </c>
      <c r="AE107" s="276">
        <v>0</v>
      </c>
      <c r="AF107" s="276">
        <v>3</v>
      </c>
      <c r="AG107" s="276">
        <v>0</v>
      </c>
      <c r="AH107" s="276">
        <v>0</v>
      </c>
      <c r="AI107" s="276">
        <v>1</v>
      </c>
      <c r="AJ107" s="288">
        <v>1.0243254393165604</v>
      </c>
      <c r="AK107" s="270" t="s">
        <v>74</v>
      </c>
      <c r="AL107" s="270">
        <v>3</v>
      </c>
      <c r="AM107" s="270" t="s">
        <v>394</v>
      </c>
      <c r="AN107" s="282" t="s">
        <v>506</v>
      </c>
      <c r="AO107" s="289">
        <v>3</v>
      </c>
      <c r="AP107" s="289">
        <v>1</v>
      </c>
      <c r="AQ107" s="289" t="s">
        <v>823</v>
      </c>
      <c r="AS107" s="279" t="s">
        <v>160</v>
      </c>
      <c r="AT107" s="280" t="s">
        <v>241</v>
      </c>
      <c r="AU107" s="279">
        <v>1</v>
      </c>
      <c r="AV107" s="290">
        <v>5.2353957859057207E-2</v>
      </c>
      <c r="AW107" s="290">
        <v>0.37754057494098547</v>
      </c>
      <c r="AX107" s="290">
        <v>0.22470300550749994</v>
      </c>
      <c r="AY107" s="291">
        <v>12.881050000000002</v>
      </c>
      <c r="AZ107" s="291">
        <v>0.98265306320230661</v>
      </c>
      <c r="BA107" s="291">
        <v>37.091396816838134</v>
      </c>
      <c r="BB107" s="291">
        <v>2.1654243624844201</v>
      </c>
    </row>
    <row r="108" spans="23:54" ht="16.5">
      <c r="W108" s="276" t="s">
        <v>146</v>
      </c>
      <c r="X108" s="276" t="s">
        <v>263</v>
      </c>
      <c r="Y108" s="277" t="s">
        <v>263</v>
      </c>
      <c r="Z108" s="286">
        <v>21</v>
      </c>
      <c r="AA108" s="270">
        <v>55</v>
      </c>
      <c r="AB108" s="287">
        <v>1.0912698412698414</v>
      </c>
      <c r="AC108" s="276">
        <v>0</v>
      </c>
      <c r="AD108" s="276">
        <v>8</v>
      </c>
      <c r="AE108" s="276">
        <v>14</v>
      </c>
      <c r="AF108" s="276">
        <v>18</v>
      </c>
      <c r="AG108" s="276">
        <v>8</v>
      </c>
      <c r="AH108" s="276">
        <v>7</v>
      </c>
      <c r="AI108" s="276">
        <v>0</v>
      </c>
      <c r="AJ108" s="288">
        <v>0.88252121113903614</v>
      </c>
      <c r="AK108" s="270" t="s">
        <v>72</v>
      </c>
      <c r="AL108" s="270">
        <v>23</v>
      </c>
      <c r="AM108" s="270" t="s">
        <v>588</v>
      </c>
      <c r="AN108" s="282" t="s">
        <v>508</v>
      </c>
      <c r="AO108" s="289">
        <v>109</v>
      </c>
      <c r="AP108" s="289">
        <v>4</v>
      </c>
      <c r="AQ108" s="289" t="s">
        <v>828</v>
      </c>
      <c r="AS108" s="279" t="s">
        <v>160</v>
      </c>
      <c r="AT108" s="280" t="s">
        <v>242</v>
      </c>
      <c r="AU108" s="279">
        <v>1</v>
      </c>
      <c r="AV108" s="290">
        <v>2.5633585183256022E-2</v>
      </c>
      <c r="AW108" s="290">
        <v>0.38923470783275249</v>
      </c>
      <c r="AX108" s="290">
        <v>0.23255125305302532</v>
      </c>
      <c r="AY108" s="291">
        <v>15.783809523809525</v>
      </c>
      <c r="AZ108" s="291">
        <v>1.9644000466982623</v>
      </c>
      <c r="BA108" s="291">
        <v>43.673864404563844</v>
      </c>
      <c r="BB108" s="291">
        <v>1.7880894057642993</v>
      </c>
    </row>
    <row r="109" spans="23:54" ht="16.5">
      <c r="W109" s="276" t="s">
        <v>146</v>
      </c>
      <c r="X109" s="276" t="s">
        <v>264</v>
      </c>
      <c r="Y109" s="277" t="s">
        <v>264</v>
      </c>
      <c r="Z109" s="286">
        <v>7</v>
      </c>
      <c r="AA109" s="270">
        <v>17</v>
      </c>
      <c r="AB109" s="287">
        <v>1.0119047619047619</v>
      </c>
      <c r="AC109" s="276">
        <v>2</v>
      </c>
      <c r="AD109" s="276">
        <v>4</v>
      </c>
      <c r="AE109" s="276">
        <v>7</v>
      </c>
      <c r="AF109" s="276">
        <v>2</v>
      </c>
      <c r="AG109" s="276">
        <v>0</v>
      </c>
      <c r="AH109" s="276">
        <v>2</v>
      </c>
      <c r="AI109" s="276">
        <v>0</v>
      </c>
      <c r="AJ109" s="288">
        <v>0.93543080503356091</v>
      </c>
      <c r="AK109" s="270" t="s">
        <v>71</v>
      </c>
      <c r="AL109" s="270">
        <v>17</v>
      </c>
      <c r="AM109" s="270" t="s">
        <v>526</v>
      </c>
      <c r="AN109" s="282" t="s">
        <v>510</v>
      </c>
      <c r="AO109" s="289">
        <v>54</v>
      </c>
      <c r="AP109" s="289">
        <v>1</v>
      </c>
      <c r="AQ109" s="289" t="s">
        <v>508</v>
      </c>
      <c r="AS109" s="279" t="s">
        <v>160</v>
      </c>
      <c r="AT109" s="280" t="s">
        <v>99</v>
      </c>
      <c r="AU109" s="279">
        <v>1</v>
      </c>
      <c r="AV109" s="290">
        <v>6.1855738171541795E-2</v>
      </c>
      <c r="AW109" s="290">
        <v>0.35586720123216981</v>
      </c>
      <c r="AX109" s="290">
        <v>0.2486160909385676</v>
      </c>
      <c r="AY109" s="291">
        <v>13.839499999999999</v>
      </c>
      <c r="AZ109" s="291">
        <v>1.027946034595377</v>
      </c>
      <c r="BA109" s="291">
        <v>33.39356118099839</v>
      </c>
      <c r="BB109" s="291">
        <v>2.2421165998775838</v>
      </c>
    </row>
    <row r="110" spans="23:54" ht="16.5">
      <c r="W110" s="276" t="s">
        <v>146</v>
      </c>
      <c r="X110" s="276" t="s">
        <v>265</v>
      </c>
      <c r="Y110" s="277" t="s">
        <v>265</v>
      </c>
      <c r="Z110" s="286">
        <v>9</v>
      </c>
      <c r="AA110" s="270">
        <v>22</v>
      </c>
      <c r="AB110" s="287">
        <v>1.0185185185185186</v>
      </c>
      <c r="AC110" s="276">
        <v>2</v>
      </c>
      <c r="AD110" s="276">
        <v>5</v>
      </c>
      <c r="AE110" s="276">
        <v>7</v>
      </c>
      <c r="AF110" s="276">
        <v>7</v>
      </c>
      <c r="AG110" s="276">
        <v>1</v>
      </c>
      <c r="AH110" s="276">
        <v>0</v>
      </c>
      <c r="AI110" s="276">
        <v>0</v>
      </c>
      <c r="AJ110" s="288">
        <v>0.93275180263517754</v>
      </c>
      <c r="AK110" s="270" t="s">
        <v>71</v>
      </c>
      <c r="AL110" s="270">
        <v>18</v>
      </c>
      <c r="AM110" s="270" t="s">
        <v>614</v>
      </c>
      <c r="AN110" s="282" t="s">
        <v>511</v>
      </c>
      <c r="AO110" s="289">
        <v>55</v>
      </c>
      <c r="AP110" s="289">
        <v>2</v>
      </c>
      <c r="AQ110" s="289" t="s">
        <v>826</v>
      </c>
      <c r="AS110" s="279" t="s">
        <v>160</v>
      </c>
      <c r="AT110" s="280" t="s">
        <v>100</v>
      </c>
      <c r="AU110" s="279">
        <v>1</v>
      </c>
      <c r="AV110" s="290">
        <v>4.1197374998863501E-2</v>
      </c>
      <c r="AW110" s="290">
        <v>0.36827013332133124</v>
      </c>
      <c r="AX110" s="290">
        <v>0.22062606602949453</v>
      </c>
      <c r="AY110" s="291">
        <v>13.743469696969701</v>
      </c>
      <c r="AZ110" s="291">
        <v>1.2003645875868396</v>
      </c>
      <c r="BA110" s="291">
        <v>36.215566708874917</v>
      </c>
      <c r="BB110" s="291">
        <v>2.0181502502527811</v>
      </c>
    </row>
    <row r="111" spans="23:54" ht="16.5">
      <c r="W111" s="276" t="s">
        <v>146</v>
      </c>
      <c r="X111" s="276" t="s">
        <v>266</v>
      </c>
      <c r="Y111" s="277" t="s">
        <v>266</v>
      </c>
      <c r="Z111" s="286">
        <v>6</v>
      </c>
      <c r="AA111" s="270">
        <v>15</v>
      </c>
      <c r="AB111" s="287">
        <v>1.0416666666666667</v>
      </c>
      <c r="AC111" s="276">
        <v>2</v>
      </c>
      <c r="AD111" s="276">
        <v>4</v>
      </c>
      <c r="AE111" s="276">
        <v>4</v>
      </c>
      <c r="AF111" s="276">
        <v>2</v>
      </c>
      <c r="AG111" s="276">
        <v>3</v>
      </c>
      <c r="AH111" s="276">
        <v>0</v>
      </c>
      <c r="AI111" s="276">
        <v>0</v>
      </c>
      <c r="AJ111" s="288">
        <v>0.91299985780379489</v>
      </c>
      <c r="AK111" s="270" t="s">
        <v>71</v>
      </c>
      <c r="AL111" s="270">
        <v>38</v>
      </c>
      <c r="AM111" s="270" t="s">
        <v>388</v>
      </c>
      <c r="AN111" s="282" t="s">
        <v>513</v>
      </c>
      <c r="AO111" s="289">
        <v>75</v>
      </c>
      <c r="AP111" s="289">
        <v>3</v>
      </c>
      <c r="AQ111" s="289" t="s">
        <v>827</v>
      </c>
      <c r="AS111" s="279" t="s">
        <v>161</v>
      </c>
      <c r="AT111" s="280" t="s">
        <v>243</v>
      </c>
      <c r="AU111" s="279">
        <v>1</v>
      </c>
      <c r="AV111" s="290">
        <v>1.9546714899597809E-2</v>
      </c>
      <c r="AW111" s="290">
        <v>0.53106835593257473</v>
      </c>
      <c r="AX111" s="290">
        <v>0.17085869055141095</v>
      </c>
      <c r="AY111" s="291">
        <v>11.128666666666666</v>
      </c>
      <c r="AZ111" s="291">
        <v>0.41384457919026874</v>
      </c>
      <c r="BA111" s="291">
        <v>14.188957000809214</v>
      </c>
      <c r="BB111" s="291">
        <v>2.0914813363075218</v>
      </c>
    </row>
    <row r="112" spans="23:54" ht="16.5">
      <c r="W112" s="276" t="s">
        <v>139</v>
      </c>
      <c r="X112" s="276" t="s">
        <v>267</v>
      </c>
      <c r="Y112" s="277" t="s">
        <v>267</v>
      </c>
      <c r="Z112" s="286">
        <v>22</v>
      </c>
      <c r="AA112" s="270">
        <v>55</v>
      </c>
      <c r="AB112" s="287">
        <v>1.0416666666666667</v>
      </c>
      <c r="AC112" s="276">
        <v>14</v>
      </c>
      <c r="AD112" s="276">
        <v>13</v>
      </c>
      <c r="AE112" s="276">
        <v>12</v>
      </c>
      <c r="AF112" s="276">
        <v>12</v>
      </c>
      <c r="AG112" s="276">
        <v>3</v>
      </c>
      <c r="AH112" s="276">
        <v>1</v>
      </c>
      <c r="AI112" s="276">
        <v>0</v>
      </c>
      <c r="AJ112" s="288">
        <v>0.94097710179131999</v>
      </c>
      <c r="AK112" s="270" t="s">
        <v>71</v>
      </c>
      <c r="AL112" s="270">
        <v>8</v>
      </c>
      <c r="AM112" s="270" t="s">
        <v>368</v>
      </c>
      <c r="AN112" s="282" t="s">
        <v>515</v>
      </c>
      <c r="AO112" s="289">
        <v>45</v>
      </c>
      <c r="AP112" s="289">
        <v>3</v>
      </c>
      <c r="AQ112" s="289" t="s">
        <v>831</v>
      </c>
      <c r="AS112" s="279" t="s">
        <v>161</v>
      </c>
      <c r="AT112" s="280" t="s">
        <v>244</v>
      </c>
      <c r="AU112" s="279">
        <v>1</v>
      </c>
      <c r="AV112" s="290">
        <v>0.21377762932673564</v>
      </c>
      <c r="AW112" s="290">
        <v>0.39661682172286877</v>
      </c>
      <c r="AX112" s="290">
        <v>0.24045886392744784</v>
      </c>
      <c r="AY112" s="291">
        <v>16.137</v>
      </c>
      <c r="AZ112" s="291">
        <v>1.3079352431200091</v>
      </c>
      <c r="BA112" s="291">
        <v>17.808041387095507</v>
      </c>
      <c r="BB112" s="291">
        <v>2.1123690306675451</v>
      </c>
    </row>
    <row r="113" spans="23:54" ht="16.5">
      <c r="W113" s="276" t="s">
        <v>139</v>
      </c>
      <c r="X113" s="276" t="s">
        <v>268</v>
      </c>
      <c r="Y113" s="277" t="s">
        <v>268</v>
      </c>
      <c r="Z113" s="286">
        <v>11</v>
      </c>
      <c r="AA113" s="270">
        <v>20</v>
      </c>
      <c r="AB113" s="287">
        <v>0.75757575757575757</v>
      </c>
      <c r="AC113" s="276">
        <v>7</v>
      </c>
      <c r="AD113" s="276">
        <v>5</v>
      </c>
      <c r="AE113" s="276">
        <v>3</v>
      </c>
      <c r="AF113" s="276">
        <v>3</v>
      </c>
      <c r="AG113" s="276">
        <v>1</v>
      </c>
      <c r="AH113" s="276">
        <v>1</v>
      </c>
      <c r="AI113" s="276">
        <v>0</v>
      </c>
      <c r="AJ113" s="288">
        <v>0.94352886736066077</v>
      </c>
      <c r="AK113" s="270" t="s">
        <v>71</v>
      </c>
      <c r="AL113" s="270">
        <v>4</v>
      </c>
      <c r="AM113" s="270" t="s">
        <v>455</v>
      </c>
      <c r="AN113" s="282" t="s">
        <v>516</v>
      </c>
      <c r="AO113" s="289">
        <v>41</v>
      </c>
      <c r="AP113" s="289">
        <v>2</v>
      </c>
      <c r="AQ113" s="289" t="s">
        <v>830</v>
      </c>
      <c r="AS113" s="279" t="s">
        <v>161</v>
      </c>
      <c r="AT113" s="280" t="s">
        <v>245</v>
      </c>
      <c r="AU113" s="279">
        <v>1</v>
      </c>
      <c r="AV113" s="290">
        <v>2.845351787864538E-2</v>
      </c>
      <c r="AW113" s="290">
        <v>0.49949194967468674</v>
      </c>
      <c r="AX113" s="290">
        <v>0.19287518390325628</v>
      </c>
      <c r="AY113" s="291">
        <v>7.6786666666666674</v>
      </c>
      <c r="AZ113" s="291">
        <v>29.968789597666451</v>
      </c>
      <c r="BA113" s="291">
        <v>62.194026085206389</v>
      </c>
      <c r="BB113" s="291">
        <v>2.031255002318197</v>
      </c>
    </row>
    <row r="114" spans="23:54" ht="16.5">
      <c r="W114" s="276" t="s">
        <v>139</v>
      </c>
      <c r="X114" s="276" t="s">
        <v>269</v>
      </c>
      <c r="Y114" s="277" t="s">
        <v>269</v>
      </c>
      <c r="Z114" s="286">
        <v>11</v>
      </c>
      <c r="AA114" s="270">
        <v>27</v>
      </c>
      <c r="AB114" s="287">
        <v>1.0227272727272727</v>
      </c>
      <c r="AC114" s="276">
        <v>1</v>
      </c>
      <c r="AD114" s="276">
        <v>2</v>
      </c>
      <c r="AE114" s="276">
        <v>10</v>
      </c>
      <c r="AF114" s="276">
        <v>10</v>
      </c>
      <c r="AG114" s="276">
        <v>4</v>
      </c>
      <c r="AH114" s="276">
        <v>0</v>
      </c>
      <c r="AI114" s="276">
        <v>0</v>
      </c>
      <c r="AJ114" s="288">
        <v>0.8898254756302646</v>
      </c>
      <c r="AK114" s="270" t="s">
        <v>72</v>
      </c>
      <c r="AL114" s="270">
        <v>12</v>
      </c>
      <c r="AM114" s="270" t="s">
        <v>549</v>
      </c>
      <c r="AN114" s="282" t="s">
        <v>517</v>
      </c>
      <c r="AO114" s="289">
        <v>98</v>
      </c>
      <c r="AP114" s="289">
        <v>4</v>
      </c>
      <c r="AQ114" s="289" t="s">
        <v>832</v>
      </c>
      <c r="AS114" s="279" t="s">
        <v>161</v>
      </c>
      <c r="AT114" s="280" t="s">
        <v>246</v>
      </c>
      <c r="AU114" s="279">
        <v>1</v>
      </c>
      <c r="AV114" s="290">
        <v>3.2349332292687306E-2</v>
      </c>
      <c r="AW114" s="290">
        <v>0.49056198346973295</v>
      </c>
      <c r="AX114" s="290">
        <v>0.227446136669639</v>
      </c>
      <c r="AY114" s="291">
        <v>10.926846153846157</v>
      </c>
      <c r="AZ114" s="291">
        <v>1.0536339756956925</v>
      </c>
      <c r="BA114" s="291">
        <v>13.268217071185877</v>
      </c>
      <c r="BB114" s="291">
        <v>2.0783329625749034</v>
      </c>
    </row>
    <row r="115" spans="23:54" ht="16.5">
      <c r="W115" s="276" t="s">
        <v>139</v>
      </c>
      <c r="X115" s="276" t="s">
        <v>270</v>
      </c>
      <c r="Y115" s="277" t="s">
        <v>270</v>
      </c>
      <c r="Z115" s="286">
        <v>8</v>
      </c>
      <c r="AA115" s="270">
        <v>17</v>
      </c>
      <c r="AB115" s="287">
        <v>0.88541666666666674</v>
      </c>
      <c r="AC115" s="276">
        <v>7</v>
      </c>
      <c r="AD115" s="276">
        <v>3</v>
      </c>
      <c r="AE115" s="276">
        <v>7</v>
      </c>
      <c r="AF115" s="276">
        <v>0</v>
      </c>
      <c r="AG115" s="276">
        <v>0</v>
      </c>
      <c r="AH115" s="276">
        <v>0</v>
      </c>
      <c r="AI115" s="276">
        <v>0</v>
      </c>
      <c r="AJ115" s="288">
        <v>0.97400491252493882</v>
      </c>
      <c r="AK115" s="270" t="s">
        <v>69</v>
      </c>
      <c r="AL115" s="270">
        <v>17</v>
      </c>
      <c r="AM115" s="270" t="s">
        <v>531</v>
      </c>
      <c r="AN115" s="282" t="s">
        <v>519</v>
      </c>
      <c r="AO115" s="289">
        <v>24</v>
      </c>
      <c r="AP115" s="289">
        <v>1</v>
      </c>
      <c r="AQ115" s="289" t="s">
        <v>829</v>
      </c>
      <c r="AS115" s="279" t="s">
        <v>161</v>
      </c>
      <c r="AT115" s="280" t="s">
        <v>100</v>
      </c>
      <c r="AU115" s="279">
        <v>1</v>
      </c>
      <c r="AV115" s="290">
        <v>3.4716453499018814E-2</v>
      </c>
      <c r="AW115" s="290">
        <v>0.49484422575403403</v>
      </c>
      <c r="AX115" s="290">
        <v>0.21346867625766422</v>
      </c>
      <c r="AY115" s="291">
        <v>10.730400000000001</v>
      </c>
      <c r="AZ115" s="291">
        <v>6.2511979909337345</v>
      </c>
      <c r="BA115" s="291">
        <v>22.428088749446811</v>
      </c>
      <c r="BB115" s="291">
        <v>2.0554093654867969</v>
      </c>
    </row>
    <row r="116" spans="23:54" ht="16.5">
      <c r="W116" s="276" t="s">
        <v>148</v>
      </c>
      <c r="X116" s="276" t="s">
        <v>271</v>
      </c>
      <c r="Y116" s="277" t="s">
        <v>271</v>
      </c>
      <c r="Z116" s="286">
        <v>18</v>
      </c>
      <c r="AA116" s="270">
        <v>30</v>
      </c>
      <c r="AB116" s="287">
        <v>0.69444444444444453</v>
      </c>
      <c r="AC116" s="276">
        <v>8</v>
      </c>
      <c r="AD116" s="276">
        <v>11</v>
      </c>
      <c r="AE116" s="276">
        <v>4</v>
      </c>
      <c r="AF116" s="276">
        <v>5</v>
      </c>
      <c r="AG116" s="276">
        <v>2</v>
      </c>
      <c r="AH116" s="276">
        <v>0</v>
      </c>
      <c r="AI116" s="276">
        <v>0</v>
      </c>
      <c r="AJ116" s="288">
        <v>0.95205535169042044</v>
      </c>
      <c r="AK116" s="270" t="s">
        <v>69</v>
      </c>
      <c r="AL116" s="270">
        <v>30</v>
      </c>
      <c r="AM116" s="270" t="s">
        <v>590</v>
      </c>
      <c r="AN116" s="282" t="s">
        <v>520</v>
      </c>
      <c r="AO116" s="289">
        <v>37</v>
      </c>
      <c r="AP116" s="289">
        <v>2</v>
      </c>
      <c r="AQ116" s="289" t="s">
        <v>834</v>
      </c>
      <c r="AS116" s="279" t="s">
        <v>159</v>
      </c>
      <c r="AT116" s="280" t="s">
        <v>247</v>
      </c>
      <c r="AU116" s="279">
        <v>1</v>
      </c>
      <c r="AV116" s="290">
        <v>5.3071825582395045E-2</v>
      </c>
      <c r="AW116" s="290">
        <v>0.38175869525273143</v>
      </c>
      <c r="AX116" s="290">
        <v>0.23485230028618237</v>
      </c>
      <c r="AY116" s="291">
        <v>10.47425</v>
      </c>
      <c r="AZ116" s="291">
        <v>0.84172393063032258</v>
      </c>
      <c r="BA116" s="291">
        <v>10.078039886919107</v>
      </c>
      <c r="BB116" s="291">
        <v>2.411769064773416</v>
      </c>
    </row>
    <row r="117" spans="23:54" ht="16.5">
      <c r="W117" s="276" t="s">
        <v>148</v>
      </c>
      <c r="X117" s="276" t="s">
        <v>272</v>
      </c>
      <c r="Y117" s="277" t="s">
        <v>272</v>
      </c>
      <c r="Z117" s="286">
        <v>10</v>
      </c>
      <c r="AA117" s="270">
        <v>25</v>
      </c>
      <c r="AB117" s="287">
        <v>1.0416666666666667</v>
      </c>
      <c r="AC117" s="276">
        <v>5</v>
      </c>
      <c r="AD117" s="276">
        <v>4</v>
      </c>
      <c r="AE117" s="276">
        <v>10</v>
      </c>
      <c r="AF117" s="276">
        <v>6</v>
      </c>
      <c r="AG117" s="276">
        <v>0</v>
      </c>
      <c r="AH117" s="276">
        <v>0</v>
      </c>
      <c r="AI117" s="276">
        <v>0</v>
      </c>
      <c r="AJ117" s="288">
        <v>0.93877387090273035</v>
      </c>
      <c r="AK117" s="270" t="s">
        <v>71</v>
      </c>
      <c r="AL117" s="270">
        <v>12</v>
      </c>
      <c r="AM117" s="270" t="s">
        <v>370</v>
      </c>
      <c r="AN117" s="282" t="s">
        <v>522</v>
      </c>
      <c r="AO117" s="289">
        <v>49</v>
      </c>
      <c r="AP117" s="289">
        <v>4</v>
      </c>
      <c r="AQ117" s="289" t="s">
        <v>836</v>
      </c>
      <c r="AS117" s="279" t="s">
        <v>159</v>
      </c>
      <c r="AT117" s="280" t="s">
        <v>248</v>
      </c>
      <c r="AU117" s="279">
        <v>1</v>
      </c>
      <c r="AV117" s="290">
        <v>3.1855110789943346E-2</v>
      </c>
      <c r="AW117" s="290">
        <v>0.4162521554715225</v>
      </c>
      <c r="AX117" s="290">
        <v>0.18057250535642022</v>
      </c>
      <c r="AY117" s="291">
        <v>10.143600000000001</v>
      </c>
      <c r="AZ117" s="291">
        <v>0.75301929360933451</v>
      </c>
      <c r="BA117" s="291">
        <v>13.097971955507818</v>
      </c>
      <c r="BB117" s="291">
        <v>2.346673826656259</v>
      </c>
    </row>
    <row r="118" spans="23:54" ht="16.5">
      <c r="W118" s="276" t="s">
        <v>148</v>
      </c>
      <c r="X118" s="276" t="s">
        <v>273</v>
      </c>
      <c r="Y118" s="277" t="s">
        <v>273</v>
      </c>
      <c r="Z118" s="286">
        <v>18</v>
      </c>
      <c r="AA118" s="270">
        <v>34</v>
      </c>
      <c r="AB118" s="287">
        <v>0.78703703703703709</v>
      </c>
      <c r="AC118" s="276">
        <v>6</v>
      </c>
      <c r="AD118" s="276">
        <v>5</v>
      </c>
      <c r="AE118" s="276">
        <v>16</v>
      </c>
      <c r="AF118" s="276">
        <v>6</v>
      </c>
      <c r="AG118" s="276">
        <v>1</v>
      </c>
      <c r="AH118" s="276">
        <v>0</v>
      </c>
      <c r="AI118" s="276">
        <v>0</v>
      </c>
      <c r="AJ118" s="288">
        <v>0.94741737456282604</v>
      </c>
      <c r="AK118" s="270" t="s">
        <v>71</v>
      </c>
      <c r="AL118" s="270">
        <v>1</v>
      </c>
      <c r="AM118" s="270" t="s">
        <v>491</v>
      </c>
      <c r="AN118" s="282" t="s">
        <v>523</v>
      </c>
      <c r="AO118" s="289">
        <v>38</v>
      </c>
      <c r="AP118" s="289">
        <v>3</v>
      </c>
      <c r="AQ118" s="289" t="s">
        <v>835</v>
      </c>
      <c r="AS118" s="279" t="s">
        <v>159</v>
      </c>
      <c r="AT118" s="280" t="s">
        <v>249</v>
      </c>
      <c r="AU118" s="279">
        <v>1</v>
      </c>
      <c r="AV118" s="290">
        <v>4.5516210886937324E-2</v>
      </c>
      <c r="AW118" s="290">
        <v>0.40637748996046991</v>
      </c>
      <c r="AX118" s="290">
        <v>0.16705578531687229</v>
      </c>
      <c r="AY118" s="291">
        <v>11.791666666666666</v>
      </c>
      <c r="AZ118" s="291">
        <v>0.42363162109050029</v>
      </c>
      <c r="BA118" s="291">
        <v>7.391256967973729</v>
      </c>
      <c r="BB118" s="291">
        <v>2.0170729401055727</v>
      </c>
    </row>
    <row r="119" spans="23:54" ht="16.5">
      <c r="W119" s="276" t="s">
        <v>148</v>
      </c>
      <c r="X119" s="276" t="s">
        <v>274</v>
      </c>
      <c r="Y119" s="277" t="s">
        <v>274</v>
      </c>
      <c r="Z119" s="286">
        <v>6</v>
      </c>
      <c r="AA119" s="270">
        <v>14</v>
      </c>
      <c r="AB119" s="287">
        <v>0.97222222222222232</v>
      </c>
      <c r="AC119" s="276">
        <v>0</v>
      </c>
      <c r="AD119" s="276">
        <v>1</v>
      </c>
      <c r="AE119" s="276">
        <v>4</v>
      </c>
      <c r="AF119" s="276">
        <v>6</v>
      </c>
      <c r="AG119" s="276">
        <v>2</v>
      </c>
      <c r="AH119" s="276">
        <v>1</v>
      </c>
      <c r="AI119" s="276">
        <v>0</v>
      </c>
      <c r="AJ119" s="288">
        <v>0.88335567900061318</v>
      </c>
      <c r="AK119" s="270" t="s">
        <v>72</v>
      </c>
      <c r="AL119" s="270">
        <v>22</v>
      </c>
      <c r="AM119" s="270" t="s">
        <v>543</v>
      </c>
      <c r="AN119" s="282" t="s">
        <v>525</v>
      </c>
      <c r="AO119" s="289">
        <v>108</v>
      </c>
      <c r="AP119" s="289">
        <v>6</v>
      </c>
      <c r="AQ119" s="289" t="s">
        <v>838</v>
      </c>
      <c r="AS119" s="279" t="s">
        <v>159</v>
      </c>
      <c r="AT119" s="280" t="s">
        <v>250</v>
      </c>
      <c r="AU119" s="279">
        <v>1</v>
      </c>
      <c r="AV119" s="290">
        <v>1.2897457576182688E-2</v>
      </c>
      <c r="AW119" s="290">
        <v>0.5552981096061631</v>
      </c>
      <c r="AX119" s="290">
        <v>0.22543024504536407</v>
      </c>
      <c r="AY119" s="291">
        <v>13.734</v>
      </c>
      <c r="AZ119" s="291">
        <v>1.7470004086973072</v>
      </c>
      <c r="BA119" s="291">
        <v>19.250600657376097</v>
      </c>
      <c r="BB119" s="291">
        <v>2.0508553870661355</v>
      </c>
    </row>
    <row r="120" spans="23:54" ht="16.5">
      <c r="W120" s="276" t="s">
        <v>148</v>
      </c>
      <c r="X120" s="276" t="s">
        <v>275</v>
      </c>
      <c r="Y120" s="277" t="s">
        <v>275</v>
      </c>
      <c r="Z120" s="286">
        <v>15</v>
      </c>
      <c r="AA120" s="270">
        <v>32</v>
      </c>
      <c r="AB120" s="287">
        <v>0.88888888888888884</v>
      </c>
      <c r="AC120" s="276">
        <v>3</v>
      </c>
      <c r="AD120" s="276">
        <v>6</v>
      </c>
      <c r="AE120" s="276">
        <v>11</v>
      </c>
      <c r="AF120" s="276">
        <v>8</v>
      </c>
      <c r="AG120" s="276">
        <v>4</v>
      </c>
      <c r="AH120" s="276">
        <v>0</v>
      </c>
      <c r="AI120" s="276">
        <v>0</v>
      </c>
      <c r="AJ120" s="288">
        <v>0.92403601875167618</v>
      </c>
      <c r="AK120" s="270" t="s">
        <v>71</v>
      </c>
      <c r="AL120" s="270">
        <v>24</v>
      </c>
      <c r="AM120" s="270" t="s">
        <v>457</v>
      </c>
      <c r="AN120" s="282" t="s">
        <v>527</v>
      </c>
      <c r="AO120" s="289">
        <v>61</v>
      </c>
      <c r="AP120" s="289">
        <v>5</v>
      </c>
      <c r="AQ120" s="289" t="s">
        <v>837</v>
      </c>
      <c r="AS120" s="279" t="s">
        <v>159</v>
      </c>
      <c r="AT120" s="280" t="s">
        <v>251</v>
      </c>
      <c r="AU120" s="279">
        <v>1</v>
      </c>
      <c r="AV120" s="290">
        <v>4.711065357922696E-2</v>
      </c>
      <c r="AW120" s="290">
        <v>0.44255381605454586</v>
      </c>
      <c r="AX120" s="290">
        <v>0.38493002306902369</v>
      </c>
      <c r="AY120" s="291">
        <v>10.046250000000001</v>
      </c>
      <c r="AZ120" s="291">
        <v>8.0333222205709293E-2</v>
      </c>
      <c r="BA120" s="291">
        <v>0.40166611102854644</v>
      </c>
      <c r="BB120" s="291">
        <v>3.3470791609996118</v>
      </c>
    </row>
    <row r="121" spans="23:54" ht="16.5">
      <c r="W121" s="276" t="s">
        <v>148</v>
      </c>
      <c r="X121" s="276" t="s">
        <v>276</v>
      </c>
      <c r="Y121" s="277" t="s">
        <v>276</v>
      </c>
      <c r="Z121" s="286">
        <v>4</v>
      </c>
      <c r="AA121" s="270">
        <v>12</v>
      </c>
      <c r="AB121" s="287">
        <v>1.25</v>
      </c>
      <c r="AC121" s="276">
        <v>10</v>
      </c>
      <c r="AD121" s="276">
        <v>1</v>
      </c>
      <c r="AE121" s="276">
        <v>1</v>
      </c>
      <c r="AF121" s="276">
        <v>0</v>
      </c>
      <c r="AG121" s="276">
        <v>0</v>
      </c>
      <c r="AH121" s="276">
        <v>0</v>
      </c>
      <c r="AI121" s="276">
        <v>0</v>
      </c>
      <c r="AJ121" s="288">
        <v>1.0283949254688272</v>
      </c>
      <c r="AK121" s="270" t="s">
        <v>74</v>
      </c>
      <c r="AL121" s="270">
        <v>2</v>
      </c>
      <c r="AM121" s="270" t="s">
        <v>366</v>
      </c>
      <c r="AN121" s="282" t="s">
        <v>528</v>
      </c>
      <c r="AO121" s="289">
        <v>2</v>
      </c>
      <c r="AP121" s="289">
        <v>1</v>
      </c>
      <c r="AQ121" s="289" t="s">
        <v>833</v>
      </c>
      <c r="AS121" s="279" t="s">
        <v>159</v>
      </c>
      <c r="AT121" s="280" t="s">
        <v>252</v>
      </c>
      <c r="AU121" s="279">
        <v>1</v>
      </c>
      <c r="AV121" s="290">
        <v>5.1880316612041545E-2</v>
      </c>
      <c r="AW121" s="290">
        <v>0.41372398360713519</v>
      </c>
      <c r="AX121" s="290">
        <v>0.22013112137494512</v>
      </c>
      <c r="AY121" s="291">
        <v>7.2</v>
      </c>
      <c r="AZ121" s="291">
        <v>7.1086476224417161E-2</v>
      </c>
      <c r="BA121" s="291">
        <v>23.316364201608827</v>
      </c>
      <c r="BB121" s="291">
        <v>2.5626680527858809</v>
      </c>
    </row>
    <row r="122" spans="23:54" ht="16.5">
      <c r="W122" s="276" t="s">
        <v>151</v>
      </c>
      <c r="X122" s="276" t="s">
        <v>277</v>
      </c>
      <c r="Y122" s="277" t="s">
        <v>277</v>
      </c>
      <c r="Z122" s="286">
        <v>16</v>
      </c>
      <c r="AA122" s="270">
        <v>45</v>
      </c>
      <c r="AB122" s="287">
        <v>1.171875</v>
      </c>
      <c r="AC122" s="276">
        <v>5</v>
      </c>
      <c r="AD122" s="276">
        <v>5</v>
      </c>
      <c r="AE122" s="276">
        <v>11</v>
      </c>
      <c r="AF122" s="276">
        <v>14</v>
      </c>
      <c r="AG122" s="276">
        <v>4</v>
      </c>
      <c r="AH122" s="276">
        <v>6</v>
      </c>
      <c r="AI122" s="276">
        <v>0</v>
      </c>
      <c r="AJ122" s="288">
        <v>0.88425758072955962</v>
      </c>
      <c r="AK122" s="270" t="s">
        <v>72</v>
      </c>
      <c r="AL122" s="270">
        <v>20</v>
      </c>
      <c r="AM122" s="270" t="s">
        <v>553</v>
      </c>
      <c r="AN122" s="282" t="s">
        <v>530</v>
      </c>
      <c r="AO122" s="289">
        <v>106</v>
      </c>
      <c r="AP122" s="289">
        <v>6</v>
      </c>
      <c r="AQ122" s="289" t="s">
        <v>844</v>
      </c>
      <c r="AS122" s="279" t="s">
        <v>159</v>
      </c>
      <c r="AT122" s="280" t="s">
        <v>100</v>
      </c>
      <c r="AU122" s="279">
        <v>1</v>
      </c>
      <c r="AV122" s="290">
        <v>4.144163073170163E-2</v>
      </c>
      <c r="AW122" s="290">
        <v>0.41850599719517023</v>
      </c>
      <c r="AX122" s="290">
        <v>0.21628460949815453</v>
      </c>
      <c r="AY122" s="291">
        <v>10.767718749999998</v>
      </c>
      <c r="AZ122" s="291">
        <v>0.69028206871696896</v>
      </c>
      <c r="BA122" s="291">
        <v>10.863455507676889</v>
      </c>
      <c r="BB122" s="291">
        <v>2.3676337393819513</v>
      </c>
    </row>
    <row r="123" spans="23:54" ht="16.5">
      <c r="W123" s="276" t="s">
        <v>151</v>
      </c>
      <c r="X123" s="276" t="s">
        <v>278</v>
      </c>
      <c r="Y123" s="277" t="s">
        <v>278</v>
      </c>
      <c r="Z123" s="286">
        <v>10</v>
      </c>
      <c r="AA123" s="270">
        <v>20</v>
      </c>
      <c r="AB123" s="287">
        <v>0.83333333333333337</v>
      </c>
      <c r="AC123" s="276">
        <v>1</v>
      </c>
      <c r="AD123" s="276">
        <v>3</v>
      </c>
      <c r="AE123" s="276">
        <v>6</v>
      </c>
      <c r="AF123" s="276">
        <v>5</v>
      </c>
      <c r="AG123" s="276">
        <v>3</v>
      </c>
      <c r="AH123" s="276">
        <v>1</v>
      </c>
      <c r="AI123" s="276">
        <v>1</v>
      </c>
      <c r="AJ123" s="288">
        <v>0.91743717196305075</v>
      </c>
      <c r="AK123" s="270" t="s">
        <v>71</v>
      </c>
      <c r="AL123" s="270">
        <v>31</v>
      </c>
      <c r="AM123" s="270" t="s">
        <v>529</v>
      </c>
      <c r="AN123" s="282" t="s">
        <v>532</v>
      </c>
      <c r="AO123" s="289">
        <v>68</v>
      </c>
      <c r="AP123" s="289">
        <v>4</v>
      </c>
      <c r="AQ123" s="289" t="s">
        <v>842</v>
      </c>
      <c r="AS123" s="279" t="s">
        <v>143</v>
      </c>
      <c r="AT123" s="280" t="s">
        <v>253</v>
      </c>
      <c r="AU123" s="279">
        <v>1</v>
      </c>
      <c r="AV123" s="290">
        <v>4.5501938391325526E-2</v>
      </c>
      <c r="AW123" s="290">
        <v>0.50425017710522779</v>
      </c>
      <c r="AX123" s="290">
        <v>0.17491083653356107</v>
      </c>
      <c r="AY123" s="291">
        <v>21.505705882352938</v>
      </c>
      <c r="AZ123" s="291">
        <v>2.4561630297856603</v>
      </c>
      <c r="BA123" s="291">
        <v>35.345284661381058</v>
      </c>
      <c r="BB123" s="291">
        <v>1.6041574363231759</v>
      </c>
    </row>
    <row r="124" spans="23:54" ht="16.5">
      <c r="W124" s="276" t="s">
        <v>151</v>
      </c>
      <c r="X124" s="276" t="s">
        <v>279</v>
      </c>
      <c r="Y124" s="277" t="s">
        <v>279</v>
      </c>
      <c r="Z124" s="286">
        <v>5</v>
      </c>
      <c r="AA124" s="270">
        <v>8</v>
      </c>
      <c r="AB124" s="287">
        <v>0.66666666666666663</v>
      </c>
      <c r="AC124" s="276">
        <v>4</v>
      </c>
      <c r="AD124" s="276">
        <v>0</v>
      </c>
      <c r="AE124" s="276">
        <v>2</v>
      </c>
      <c r="AF124" s="276">
        <v>0</v>
      </c>
      <c r="AG124" s="276">
        <v>2</v>
      </c>
      <c r="AH124" s="276">
        <v>0</v>
      </c>
      <c r="AI124" s="276">
        <v>0</v>
      </c>
      <c r="AJ124" s="288">
        <v>0.96410985960867124</v>
      </c>
      <c r="AK124" s="270" t="s">
        <v>69</v>
      </c>
      <c r="AL124" s="270">
        <v>21</v>
      </c>
      <c r="AM124" s="270" t="s">
        <v>480</v>
      </c>
      <c r="AN124" s="282" t="s">
        <v>534</v>
      </c>
      <c r="AO124" s="289">
        <v>28</v>
      </c>
      <c r="AP124" s="289">
        <v>2</v>
      </c>
      <c r="AQ124" s="289" t="s">
        <v>840</v>
      </c>
      <c r="AS124" s="279" t="s">
        <v>143</v>
      </c>
      <c r="AT124" s="280" t="s">
        <v>254</v>
      </c>
      <c r="AU124" s="279">
        <v>1</v>
      </c>
      <c r="AV124" s="290">
        <v>5.4515235835271826E-2</v>
      </c>
      <c r="AW124" s="290">
        <v>0.48920723466938004</v>
      </c>
      <c r="AX124" s="290">
        <v>0.15797927453864521</v>
      </c>
      <c r="AY124" s="291">
        <v>16.988636363636367</v>
      </c>
      <c r="AZ124" s="291">
        <v>2.3487545665086231</v>
      </c>
      <c r="BA124" s="291">
        <v>49.433624642724425</v>
      </c>
      <c r="BB124" s="291">
        <v>1.782655306917881</v>
      </c>
    </row>
    <row r="125" spans="23:54" ht="16.5">
      <c r="W125" s="276" t="s">
        <v>151</v>
      </c>
      <c r="X125" s="276" t="s">
        <v>280</v>
      </c>
      <c r="Y125" s="277" t="s">
        <v>280</v>
      </c>
      <c r="Z125" s="286">
        <v>1</v>
      </c>
      <c r="AA125" s="270">
        <v>4</v>
      </c>
      <c r="AB125" s="287">
        <v>1.6666666666666667</v>
      </c>
      <c r="AC125" s="276">
        <v>1</v>
      </c>
      <c r="AD125" s="276">
        <v>0</v>
      </c>
      <c r="AE125" s="276">
        <v>2</v>
      </c>
      <c r="AF125" s="276">
        <v>1</v>
      </c>
      <c r="AG125" s="276">
        <v>0</v>
      </c>
      <c r="AH125" s="276">
        <v>0</v>
      </c>
      <c r="AI125" s="276">
        <v>0</v>
      </c>
      <c r="AJ125" s="288">
        <v>0.92423076923076919</v>
      </c>
      <c r="AK125" s="270" t="s">
        <v>71</v>
      </c>
      <c r="AL125" s="270">
        <v>23</v>
      </c>
      <c r="AM125" s="270" t="s">
        <v>594</v>
      </c>
      <c r="AN125" s="282" t="s">
        <v>536</v>
      </c>
      <c r="AO125" s="289">
        <v>60</v>
      </c>
      <c r="AP125" s="289">
        <v>3</v>
      </c>
      <c r="AQ125" s="289" t="s">
        <v>841</v>
      </c>
      <c r="AS125" s="279" t="s">
        <v>143</v>
      </c>
      <c r="AT125" s="280" t="s">
        <v>255</v>
      </c>
      <c r="AU125" s="279">
        <v>1</v>
      </c>
      <c r="AV125" s="290">
        <v>5.9190545812375296E-2</v>
      </c>
      <c r="AW125" s="290">
        <v>0.49703017894328061</v>
      </c>
      <c r="AX125" s="290">
        <v>0.1696457256783577</v>
      </c>
      <c r="AY125" s="291">
        <v>18.993857142857141</v>
      </c>
      <c r="AZ125" s="291">
        <v>0.49328087112543961</v>
      </c>
      <c r="BA125" s="291">
        <v>21.575676363138793</v>
      </c>
      <c r="BB125" s="291">
        <v>1.616469016329164</v>
      </c>
    </row>
    <row r="126" spans="23:54" ht="16.5">
      <c r="W126" s="276" t="s">
        <v>151</v>
      </c>
      <c r="X126" s="276" t="s">
        <v>281</v>
      </c>
      <c r="Y126" s="277" t="s">
        <v>281</v>
      </c>
      <c r="Z126" s="286">
        <v>3</v>
      </c>
      <c r="AA126" s="270">
        <v>10</v>
      </c>
      <c r="AB126" s="287">
        <v>1.3888888888888891</v>
      </c>
      <c r="AC126" s="276">
        <v>1</v>
      </c>
      <c r="AD126" s="276">
        <v>1</v>
      </c>
      <c r="AE126" s="276">
        <v>1</v>
      </c>
      <c r="AF126" s="276">
        <v>3</v>
      </c>
      <c r="AG126" s="276">
        <v>3</v>
      </c>
      <c r="AH126" s="276">
        <v>1</v>
      </c>
      <c r="AI126" s="276">
        <v>0</v>
      </c>
      <c r="AJ126" s="288">
        <v>0.89435298906196758</v>
      </c>
      <c r="AK126" s="270" t="s">
        <v>72</v>
      </c>
      <c r="AL126" s="270">
        <v>7</v>
      </c>
      <c r="AM126" s="270" t="s">
        <v>621</v>
      </c>
      <c r="AN126" s="282" t="s">
        <v>538</v>
      </c>
      <c r="AO126" s="289">
        <v>93</v>
      </c>
      <c r="AP126" s="289">
        <v>5</v>
      </c>
      <c r="AQ126" s="289" t="s">
        <v>843</v>
      </c>
      <c r="AS126" s="279" t="s">
        <v>143</v>
      </c>
      <c r="AT126" s="280" t="s">
        <v>256</v>
      </c>
      <c r="AU126" s="279">
        <v>1</v>
      </c>
      <c r="AV126" s="290">
        <v>5.6594597719307013E-2</v>
      </c>
      <c r="AW126" s="290">
        <v>0.53010672196370123</v>
      </c>
      <c r="AX126" s="290">
        <v>0.14718619403685831</v>
      </c>
      <c r="AY126" s="291">
        <v>20.586000000000002</v>
      </c>
      <c r="AZ126" s="291">
        <v>0.6366184863185913</v>
      </c>
      <c r="BA126" s="291">
        <v>13.725494565028828</v>
      </c>
      <c r="BB126" s="291">
        <v>1.6087355762440845</v>
      </c>
    </row>
    <row r="127" spans="23:54" ht="16.5">
      <c r="W127" s="276" t="s">
        <v>151</v>
      </c>
      <c r="X127" s="276" t="s">
        <v>327</v>
      </c>
      <c r="Y127" s="277" t="s">
        <v>327</v>
      </c>
      <c r="Z127" s="286">
        <v>1</v>
      </c>
      <c r="AA127" s="270">
        <v>2</v>
      </c>
      <c r="AB127" s="287">
        <v>0.83333333333333337</v>
      </c>
      <c r="AC127" s="276">
        <v>0</v>
      </c>
      <c r="AD127" s="276">
        <v>0</v>
      </c>
      <c r="AE127" s="276">
        <v>0</v>
      </c>
      <c r="AF127" s="276">
        <v>0</v>
      </c>
      <c r="AG127" s="276">
        <v>0</v>
      </c>
      <c r="AH127" s="276">
        <v>2</v>
      </c>
      <c r="AI127" s="276">
        <v>0</v>
      </c>
      <c r="AJ127" s="288">
        <v>0</v>
      </c>
      <c r="AK127" s="270" t="s">
        <v>330</v>
      </c>
      <c r="AL127" s="270">
        <v>1</v>
      </c>
      <c r="AM127" s="270" t="s">
        <v>1366</v>
      </c>
      <c r="AN127" s="282" t="s">
        <v>540</v>
      </c>
      <c r="AO127" s="289">
        <v>171</v>
      </c>
      <c r="AP127" s="289">
        <v>7</v>
      </c>
      <c r="AQ127" s="289" t="s">
        <v>845</v>
      </c>
      <c r="AS127" s="279" t="s">
        <v>143</v>
      </c>
      <c r="AT127" s="280" t="s">
        <v>257</v>
      </c>
      <c r="AU127" s="279">
        <v>1</v>
      </c>
      <c r="AV127" s="290">
        <v>3.8589477769231023E-2</v>
      </c>
      <c r="AW127" s="290">
        <v>0.47656771807005538</v>
      </c>
      <c r="AX127" s="290">
        <v>0.15761297730673685</v>
      </c>
      <c r="AY127" s="291">
        <v>17.43075</v>
      </c>
      <c r="AZ127" s="291">
        <v>1.7793074478563731</v>
      </c>
      <c r="BA127" s="291">
        <v>27.495109008429225</v>
      </c>
      <c r="BB127" s="291">
        <v>1.6352766781906241</v>
      </c>
    </row>
    <row r="128" spans="23:54" ht="16.5">
      <c r="W128" s="276" t="s">
        <v>151</v>
      </c>
      <c r="X128" s="276" t="s">
        <v>333</v>
      </c>
      <c r="Y128" s="277" t="s">
        <v>333</v>
      </c>
      <c r="Z128" s="286">
        <v>1</v>
      </c>
      <c r="AA128" s="270">
        <v>3</v>
      </c>
      <c r="AB128" s="287">
        <v>1.25</v>
      </c>
      <c r="AC128" s="276">
        <v>1</v>
      </c>
      <c r="AD128" s="276">
        <v>1</v>
      </c>
      <c r="AE128" s="276">
        <v>0</v>
      </c>
      <c r="AF128" s="276">
        <v>1</v>
      </c>
      <c r="AG128" s="276">
        <v>0</v>
      </c>
      <c r="AH128" s="276">
        <v>0</v>
      </c>
      <c r="AI128" s="276">
        <v>0</v>
      </c>
      <c r="AJ128" s="288">
        <v>0.98085714285714276</v>
      </c>
      <c r="AK128" s="270" t="s">
        <v>69</v>
      </c>
      <c r="AL128" s="270">
        <v>12</v>
      </c>
      <c r="AM128" s="270" t="s">
        <v>460</v>
      </c>
      <c r="AN128" s="282" t="s">
        <v>542</v>
      </c>
      <c r="AO128" s="289">
        <v>19</v>
      </c>
      <c r="AP128" s="289">
        <v>1</v>
      </c>
      <c r="AQ128" s="289" t="s">
        <v>839</v>
      </c>
      <c r="AS128" s="279" t="s">
        <v>143</v>
      </c>
      <c r="AT128" s="280" t="s">
        <v>99</v>
      </c>
      <c r="AU128" s="279">
        <v>1</v>
      </c>
      <c r="AV128" s="290">
        <v>0.1288168314816231</v>
      </c>
      <c r="AW128" s="290">
        <v>0.51493048434639477</v>
      </c>
      <c r="AX128" s="290">
        <v>0.14127170217723545</v>
      </c>
      <c r="AY128" s="291">
        <v>16.240000000000002</v>
      </c>
      <c r="AZ128" s="291">
        <v>2.9813833251689297</v>
      </c>
      <c r="BA128" s="291">
        <v>33.024553755717378</v>
      </c>
      <c r="BB128" s="291">
        <v>1.7059837085377589</v>
      </c>
    </row>
    <row r="129" spans="23:54" ht="16.5">
      <c r="W129" s="276" t="s">
        <v>162</v>
      </c>
      <c r="X129" s="276" t="s">
        <v>282</v>
      </c>
      <c r="Y129" s="277" t="s">
        <v>282</v>
      </c>
      <c r="Z129" s="286">
        <v>20</v>
      </c>
      <c r="AA129" s="270">
        <v>44</v>
      </c>
      <c r="AB129" s="287">
        <v>0.91666666666666663</v>
      </c>
      <c r="AC129" s="276">
        <v>0</v>
      </c>
      <c r="AD129" s="276">
        <v>0</v>
      </c>
      <c r="AE129" s="276">
        <v>0</v>
      </c>
      <c r="AF129" s="276">
        <v>3</v>
      </c>
      <c r="AG129" s="276">
        <v>10</v>
      </c>
      <c r="AH129" s="276">
        <v>31</v>
      </c>
      <c r="AI129" s="276">
        <v>0</v>
      </c>
      <c r="AJ129" s="288">
        <v>0.77584076396217927</v>
      </c>
      <c r="AK129" s="270" t="s">
        <v>73</v>
      </c>
      <c r="AL129" s="270">
        <v>5</v>
      </c>
      <c r="AM129" s="270" t="s">
        <v>1367</v>
      </c>
      <c r="AN129" s="282" t="s">
        <v>544</v>
      </c>
      <c r="AO129" s="289">
        <v>168</v>
      </c>
      <c r="AP129" s="289">
        <v>2</v>
      </c>
      <c r="AQ129" s="289" t="s">
        <v>847</v>
      </c>
      <c r="AS129" s="279" t="s">
        <v>143</v>
      </c>
      <c r="AT129" s="280" t="s">
        <v>100</v>
      </c>
      <c r="AU129" s="279">
        <v>1</v>
      </c>
      <c r="AV129" s="290">
        <v>5.2281653476100018E-2</v>
      </c>
      <c r="AW129" s="290">
        <v>0.50188845848997832</v>
      </c>
      <c r="AX129" s="290">
        <v>0.16446806024258009</v>
      </c>
      <c r="AY129" s="291">
        <v>19.411125000000002</v>
      </c>
      <c r="AZ129" s="291">
        <v>1.9697088686123025</v>
      </c>
      <c r="BA129" s="291">
        <v>34.964023316362983</v>
      </c>
      <c r="BB129" s="291">
        <v>1.6200035645275037</v>
      </c>
    </row>
    <row r="130" spans="23:54" ht="16.5">
      <c r="W130" s="276" t="s">
        <v>162</v>
      </c>
      <c r="X130" s="276" t="s">
        <v>187</v>
      </c>
      <c r="Y130" s="277" t="s">
        <v>187</v>
      </c>
      <c r="Z130" s="286">
        <v>4</v>
      </c>
      <c r="AA130" s="270">
        <v>10</v>
      </c>
      <c r="AB130" s="287">
        <v>1.0416666666666667</v>
      </c>
      <c r="AC130" s="276">
        <v>0</v>
      </c>
      <c r="AD130" s="276">
        <v>0</v>
      </c>
      <c r="AE130" s="276">
        <v>0</v>
      </c>
      <c r="AF130" s="276">
        <v>6</v>
      </c>
      <c r="AG130" s="276">
        <v>4</v>
      </c>
      <c r="AH130" s="276">
        <v>0</v>
      </c>
      <c r="AI130" s="276">
        <v>0</v>
      </c>
      <c r="AJ130" s="288">
        <v>0.84343202508651127</v>
      </c>
      <c r="AK130" s="270" t="s">
        <v>70</v>
      </c>
      <c r="AL130" s="270">
        <v>6</v>
      </c>
      <c r="AM130" s="270" t="s">
        <v>704</v>
      </c>
      <c r="AN130" s="282" t="s">
        <v>546</v>
      </c>
      <c r="AO130" s="289">
        <v>148</v>
      </c>
      <c r="AP130" s="289">
        <v>1</v>
      </c>
      <c r="AQ130" s="289" t="s">
        <v>846</v>
      </c>
      <c r="AS130" s="279" t="s">
        <v>140</v>
      </c>
      <c r="AT130" s="280" t="s">
        <v>258</v>
      </c>
      <c r="AU130" s="279">
        <v>1</v>
      </c>
      <c r="AV130" s="290">
        <v>4.9640163813918829E-2</v>
      </c>
      <c r="AW130" s="290">
        <v>0.39110795456163489</v>
      </c>
      <c r="AX130" s="290">
        <v>0.18186659537150454</v>
      </c>
      <c r="AY130" s="291">
        <v>14.346052631578949</v>
      </c>
      <c r="AZ130" s="291">
        <v>1.599560187649175</v>
      </c>
      <c r="BA130" s="291">
        <v>49.285583059572772</v>
      </c>
      <c r="BB130" s="291">
        <v>2.0658605757195008</v>
      </c>
    </row>
    <row r="131" spans="23:54" ht="16.5">
      <c r="W131" s="276" t="s">
        <v>162</v>
      </c>
      <c r="X131" s="276" t="s">
        <v>283</v>
      </c>
      <c r="Y131" s="277" t="s">
        <v>283</v>
      </c>
      <c r="Z131" s="286">
        <v>19</v>
      </c>
      <c r="AA131" s="270">
        <v>49</v>
      </c>
      <c r="AB131" s="287">
        <v>1.0745614035087718</v>
      </c>
      <c r="AC131" s="276">
        <v>0</v>
      </c>
      <c r="AD131" s="276">
        <v>0</v>
      </c>
      <c r="AE131" s="276">
        <v>1</v>
      </c>
      <c r="AF131" s="276">
        <v>1</v>
      </c>
      <c r="AG131" s="276">
        <v>7</v>
      </c>
      <c r="AH131" s="276">
        <v>40</v>
      </c>
      <c r="AI131" s="276">
        <v>0</v>
      </c>
      <c r="AJ131" s="288">
        <v>0.76628421591515039</v>
      </c>
      <c r="AK131" s="270" t="s">
        <v>73</v>
      </c>
      <c r="AL131" s="270">
        <v>7</v>
      </c>
      <c r="AM131" s="270" t="s">
        <v>1368</v>
      </c>
      <c r="AN131" s="282" t="s">
        <v>548</v>
      </c>
      <c r="AO131" s="289">
        <v>170</v>
      </c>
      <c r="AP131" s="289">
        <v>3</v>
      </c>
      <c r="AQ131" s="289" t="s">
        <v>848</v>
      </c>
      <c r="AS131" s="279" t="s">
        <v>140</v>
      </c>
      <c r="AT131" s="280" t="s">
        <v>259</v>
      </c>
      <c r="AU131" s="279">
        <v>1</v>
      </c>
      <c r="AV131" s="290">
        <v>3.7953908378146758E-2</v>
      </c>
      <c r="AW131" s="290">
        <v>0.44084813422683605</v>
      </c>
      <c r="AX131" s="290">
        <v>0.21194822273428926</v>
      </c>
      <c r="AY131" s="291">
        <v>15.677857142857146</v>
      </c>
      <c r="AZ131" s="291">
        <v>3.2106268733597867</v>
      </c>
      <c r="BA131" s="291">
        <v>47.674807799401776</v>
      </c>
      <c r="BB131" s="291">
        <v>1.7264003977086162</v>
      </c>
    </row>
    <row r="132" spans="23:54" ht="16.5">
      <c r="W132" s="276" t="s">
        <v>164</v>
      </c>
      <c r="X132" s="276" t="s">
        <v>284</v>
      </c>
      <c r="Y132" s="277" t="s">
        <v>284</v>
      </c>
      <c r="Z132" s="286">
        <v>14</v>
      </c>
      <c r="AA132" s="270">
        <v>31</v>
      </c>
      <c r="AB132" s="287">
        <v>0.92261904761904756</v>
      </c>
      <c r="AC132" s="276">
        <v>1</v>
      </c>
      <c r="AD132" s="276">
        <v>2</v>
      </c>
      <c r="AE132" s="276">
        <v>2</v>
      </c>
      <c r="AF132" s="276">
        <v>6</v>
      </c>
      <c r="AG132" s="276">
        <v>5</v>
      </c>
      <c r="AH132" s="276">
        <v>15</v>
      </c>
      <c r="AI132" s="276">
        <v>0</v>
      </c>
      <c r="AJ132" s="288">
        <v>0.8185152068642596</v>
      </c>
      <c r="AK132" s="270" t="s">
        <v>70</v>
      </c>
      <c r="AL132" s="270">
        <v>17</v>
      </c>
      <c r="AM132" s="270" t="s">
        <v>1369</v>
      </c>
      <c r="AN132" s="282" t="s">
        <v>550</v>
      </c>
      <c r="AO132" s="289">
        <v>159</v>
      </c>
      <c r="AP132" s="289">
        <v>2</v>
      </c>
      <c r="AQ132" s="289" t="s">
        <v>850</v>
      </c>
      <c r="AS132" s="279" t="s">
        <v>140</v>
      </c>
      <c r="AT132" s="280" t="s">
        <v>100</v>
      </c>
      <c r="AU132" s="279">
        <v>1</v>
      </c>
      <c r="AV132" s="290">
        <v>4.1766808348811919E-2</v>
      </c>
      <c r="AW132" s="290">
        <v>0.42461929765650197</v>
      </c>
      <c r="AX132" s="290">
        <v>0.20088566674542882</v>
      </c>
      <c r="AY132" s="291">
        <v>15.209259259259261</v>
      </c>
      <c r="AZ132" s="291">
        <v>2.6181550899179609</v>
      </c>
      <c r="BA132" s="291">
        <v>48.267172410737871</v>
      </c>
      <c r="BB132" s="291">
        <v>1.8094563791853695</v>
      </c>
    </row>
    <row r="133" spans="23:54" ht="16.5">
      <c r="W133" s="276" t="s">
        <v>164</v>
      </c>
      <c r="X133" s="276" t="s">
        <v>285</v>
      </c>
      <c r="Y133" s="277" t="s">
        <v>285</v>
      </c>
      <c r="Z133" s="286">
        <v>9</v>
      </c>
      <c r="AA133" s="270">
        <v>21</v>
      </c>
      <c r="AB133" s="287">
        <v>0.97222222222222232</v>
      </c>
      <c r="AC133" s="276">
        <v>1</v>
      </c>
      <c r="AD133" s="276">
        <v>0</v>
      </c>
      <c r="AE133" s="276">
        <v>1</v>
      </c>
      <c r="AF133" s="276">
        <v>4</v>
      </c>
      <c r="AG133" s="276">
        <v>5</v>
      </c>
      <c r="AH133" s="276">
        <v>9</v>
      </c>
      <c r="AI133" s="276">
        <v>1</v>
      </c>
      <c r="AJ133" s="288">
        <v>0.79341619820244891</v>
      </c>
      <c r="AK133" s="270" t="s">
        <v>73</v>
      </c>
      <c r="AL133" s="270">
        <v>3</v>
      </c>
      <c r="AM133" s="270" t="s">
        <v>715</v>
      </c>
      <c r="AN133" s="282" t="s">
        <v>552</v>
      </c>
      <c r="AO133" s="289">
        <v>166</v>
      </c>
      <c r="AP133" s="289">
        <v>5</v>
      </c>
      <c r="AQ133" s="289" t="s">
        <v>853</v>
      </c>
      <c r="AS133" s="279" t="s">
        <v>153</v>
      </c>
      <c r="AT133" s="280" t="s">
        <v>260</v>
      </c>
      <c r="AU133" s="279">
        <v>1</v>
      </c>
      <c r="AV133" s="290">
        <v>5.0592245553319273E-2</v>
      </c>
      <c r="AW133" s="290">
        <v>0.46409047049415675</v>
      </c>
      <c r="AX133" s="290">
        <v>0.16619706830221573</v>
      </c>
      <c r="AY133" s="291">
        <v>16.152266666666666</v>
      </c>
      <c r="AZ133" s="291">
        <v>2.2688931866242501</v>
      </c>
      <c r="BA133" s="291">
        <v>16.95888452063426</v>
      </c>
      <c r="BB133" s="291">
        <v>1.7625644521764845</v>
      </c>
    </row>
    <row r="134" spans="23:54" ht="16.5">
      <c r="W134" s="276" t="s">
        <v>164</v>
      </c>
      <c r="X134" s="276" t="s">
        <v>286</v>
      </c>
      <c r="Y134" s="277" t="s">
        <v>286</v>
      </c>
      <c r="Z134" s="286">
        <v>9</v>
      </c>
      <c r="AA134" s="270">
        <v>21</v>
      </c>
      <c r="AB134" s="287">
        <v>0.97222222222222232</v>
      </c>
      <c r="AC134" s="276">
        <v>0</v>
      </c>
      <c r="AD134" s="276">
        <v>1</v>
      </c>
      <c r="AE134" s="276">
        <v>3</v>
      </c>
      <c r="AF134" s="276">
        <v>1</v>
      </c>
      <c r="AG134" s="276">
        <v>3</v>
      </c>
      <c r="AH134" s="276">
        <v>13</v>
      </c>
      <c r="AI134" s="276">
        <v>0</v>
      </c>
      <c r="AJ134" s="288">
        <v>0.79498339581939148</v>
      </c>
      <c r="AK134" s="270" t="s">
        <v>73</v>
      </c>
      <c r="AL134" s="270">
        <v>2</v>
      </c>
      <c r="AM134" s="270" t="s">
        <v>713</v>
      </c>
      <c r="AN134" s="282" t="s">
        <v>554</v>
      </c>
      <c r="AO134" s="289">
        <v>165</v>
      </c>
      <c r="AP134" s="289">
        <v>4</v>
      </c>
      <c r="AQ134" s="289" t="s">
        <v>852</v>
      </c>
      <c r="AS134" s="279" t="s">
        <v>153</v>
      </c>
      <c r="AT134" s="280" t="s">
        <v>261</v>
      </c>
      <c r="AU134" s="279">
        <v>1</v>
      </c>
      <c r="AV134" s="290">
        <v>5.0178395100197018E-2</v>
      </c>
      <c r="AW134" s="290">
        <v>0.4751485339976651</v>
      </c>
      <c r="AX134" s="290">
        <v>0.14659432428553248</v>
      </c>
      <c r="AY134" s="291">
        <v>15.370142857142858</v>
      </c>
      <c r="AZ134" s="291">
        <v>0.73172081661293942</v>
      </c>
      <c r="BA134" s="291">
        <v>13.058402265707841</v>
      </c>
      <c r="BB134" s="291">
        <v>1.6491022179647989</v>
      </c>
    </row>
    <row r="135" spans="23:54" ht="16.5">
      <c r="W135" s="276" t="s">
        <v>164</v>
      </c>
      <c r="X135" s="276" t="s">
        <v>287</v>
      </c>
      <c r="Y135" s="277" t="s">
        <v>287</v>
      </c>
      <c r="Z135" s="286">
        <v>5</v>
      </c>
      <c r="AA135" s="270">
        <v>12</v>
      </c>
      <c r="AB135" s="287">
        <v>1</v>
      </c>
      <c r="AC135" s="276">
        <v>0</v>
      </c>
      <c r="AD135" s="276">
        <v>0</v>
      </c>
      <c r="AE135" s="276">
        <v>1</v>
      </c>
      <c r="AF135" s="276">
        <v>2</v>
      </c>
      <c r="AG135" s="276">
        <v>3</v>
      </c>
      <c r="AH135" s="276">
        <v>6</v>
      </c>
      <c r="AI135" s="276">
        <v>0</v>
      </c>
      <c r="AJ135" s="288">
        <v>0.80609957120187092</v>
      </c>
      <c r="AK135" s="270" t="s">
        <v>70</v>
      </c>
      <c r="AL135" s="270">
        <v>19</v>
      </c>
      <c r="AM135" s="270" t="s">
        <v>1370</v>
      </c>
      <c r="AN135" s="282" t="s">
        <v>556</v>
      </c>
      <c r="AO135" s="289">
        <v>161</v>
      </c>
      <c r="AP135" s="289">
        <v>3</v>
      </c>
      <c r="AQ135" s="289" t="s">
        <v>851</v>
      </c>
      <c r="AS135" s="279" t="s">
        <v>153</v>
      </c>
      <c r="AT135" s="280" t="s">
        <v>262</v>
      </c>
      <c r="AU135" s="279">
        <v>1</v>
      </c>
      <c r="AV135" s="290">
        <v>7.8515160556204916E-2</v>
      </c>
      <c r="AW135" s="290">
        <v>0.39950360469328133</v>
      </c>
      <c r="AX135" s="290">
        <v>0.14910403851297138</v>
      </c>
      <c r="AY135" s="291">
        <v>14.4925</v>
      </c>
      <c r="AZ135" s="291">
        <v>0.33431398769724524</v>
      </c>
      <c r="BA135" s="291">
        <v>24.449496300258534</v>
      </c>
      <c r="BB135" s="291">
        <v>2.299525672860339</v>
      </c>
    </row>
    <row r="136" spans="23:54" ht="16.5">
      <c r="W136" s="276" t="s">
        <v>164</v>
      </c>
      <c r="X136" s="276" t="s">
        <v>288</v>
      </c>
      <c r="Y136" s="277" t="s">
        <v>288</v>
      </c>
      <c r="Z136" s="286">
        <v>3</v>
      </c>
      <c r="AA136" s="270">
        <v>8</v>
      </c>
      <c r="AB136" s="287">
        <v>1.1111111111111112</v>
      </c>
      <c r="AC136" s="276">
        <v>0</v>
      </c>
      <c r="AD136" s="276">
        <v>0</v>
      </c>
      <c r="AE136" s="276">
        <v>3</v>
      </c>
      <c r="AF136" s="276">
        <v>2</v>
      </c>
      <c r="AG136" s="276">
        <v>2</v>
      </c>
      <c r="AH136" s="276">
        <v>1</v>
      </c>
      <c r="AI136" s="276">
        <v>0</v>
      </c>
      <c r="AJ136" s="288">
        <v>0.87188149254510239</v>
      </c>
      <c r="AK136" s="270" t="s">
        <v>72</v>
      </c>
      <c r="AL136" s="270">
        <v>40</v>
      </c>
      <c r="AM136" s="270" t="s">
        <v>1371</v>
      </c>
      <c r="AN136" s="282" t="s">
        <v>557</v>
      </c>
      <c r="AO136" s="289">
        <v>126</v>
      </c>
      <c r="AP136" s="289">
        <v>1</v>
      </c>
      <c r="AQ136" s="289" t="s">
        <v>849</v>
      </c>
      <c r="AS136" s="279" t="s">
        <v>153</v>
      </c>
      <c r="AT136" s="280" t="s">
        <v>99</v>
      </c>
      <c r="AU136" s="279">
        <v>1</v>
      </c>
      <c r="AV136" s="290">
        <v>0.12442665182243</v>
      </c>
      <c r="AW136" s="290">
        <v>0.61317780130608679</v>
      </c>
      <c r="AX136" s="290">
        <v>0.1712104773117262</v>
      </c>
      <c r="AY136" s="291">
        <v>20.370999999999999</v>
      </c>
      <c r="AZ136" s="291">
        <v>0.19237132282216426</v>
      </c>
      <c r="BA136" s="291">
        <v>37.833026821692307</v>
      </c>
      <c r="BB136" s="291">
        <v>1.6767310988157931</v>
      </c>
    </row>
    <row r="137" spans="23:54" ht="16.5">
      <c r="W137" s="276" t="s">
        <v>136</v>
      </c>
      <c r="X137" s="276" t="s">
        <v>289</v>
      </c>
      <c r="Y137" s="277" t="s">
        <v>289</v>
      </c>
      <c r="Z137" s="286">
        <v>13</v>
      </c>
      <c r="AA137" s="270">
        <v>33</v>
      </c>
      <c r="AB137" s="287">
        <v>1.0576923076923077</v>
      </c>
      <c r="AC137" s="276">
        <v>6</v>
      </c>
      <c r="AD137" s="276">
        <v>10</v>
      </c>
      <c r="AE137" s="276">
        <v>11</v>
      </c>
      <c r="AF137" s="276">
        <v>5</v>
      </c>
      <c r="AG137" s="276">
        <v>1</v>
      </c>
      <c r="AH137" s="276">
        <v>0</v>
      </c>
      <c r="AI137" s="276">
        <v>0</v>
      </c>
      <c r="AJ137" s="288">
        <v>0.95644524957794352</v>
      </c>
      <c r="AK137" s="270" t="s">
        <v>69</v>
      </c>
      <c r="AL137" s="270">
        <v>26</v>
      </c>
      <c r="AM137" s="270" t="s">
        <v>499</v>
      </c>
      <c r="AN137" s="282" t="s">
        <v>558</v>
      </c>
      <c r="AO137" s="289">
        <v>33</v>
      </c>
      <c r="AP137" s="289">
        <v>2</v>
      </c>
      <c r="AQ137" s="289" t="s">
        <v>855</v>
      </c>
      <c r="AS137" s="279" t="s">
        <v>153</v>
      </c>
      <c r="AT137" s="280" t="s">
        <v>100</v>
      </c>
      <c r="AU137" s="279">
        <v>1</v>
      </c>
      <c r="AV137" s="290">
        <v>5.5107810323247616E-2</v>
      </c>
      <c r="AW137" s="290">
        <v>0.46960841926835983</v>
      </c>
      <c r="AX137" s="290">
        <v>0.159924813681768</v>
      </c>
      <c r="AY137" s="291">
        <v>15.969239999999999</v>
      </c>
      <c r="AZ137" s="291">
        <v>1.670121669347967</v>
      </c>
      <c r="BA137" s="291">
        <v>17.021131944484438</v>
      </c>
      <c r="BB137" s="291">
        <v>1.732404614095995</v>
      </c>
    </row>
    <row r="138" spans="23:54" ht="16.5">
      <c r="W138" s="276" t="s">
        <v>136</v>
      </c>
      <c r="X138" s="276" t="s">
        <v>290</v>
      </c>
      <c r="Y138" s="277" t="s">
        <v>290</v>
      </c>
      <c r="Z138" s="286">
        <v>12</v>
      </c>
      <c r="AA138" s="270">
        <v>29</v>
      </c>
      <c r="AB138" s="287">
        <v>1.0069444444444446</v>
      </c>
      <c r="AC138" s="276">
        <v>5</v>
      </c>
      <c r="AD138" s="276">
        <v>10</v>
      </c>
      <c r="AE138" s="276">
        <v>3</v>
      </c>
      <c r="AF138" s="276">
        <v>7</v>
      </c>
      <c r="AG138" s="276">
        <v>3</v>
      </c>
      <c r="AH138" s="276">
        <v>1</v>
      </c>
      <c r="AI138" s="276">
        <v>0</v>
      </c>
      <c r="AJ138" s="288">
        <v>0.9388596696009377</v>
      </c>
      <c r="AK138" s="270" t="s">
        <v>71</v>
      </c>
      <c r="AL138" s="270">
        <v>11</v>
      </c>
      <c r="AM138" s="270" t="s">
        <v>469</v>
      </c>
      <c r="AN138" s="282" t="s">
        <v>560</v>
      </c>
      <c r="AO138" s="289">
        <v>48</v>
      </c>
      <c r="AP138" s="289">
        <v>4</v>
      </c>
      <c r="AQ138" s="289" t="s">
        <v>857</v>
      </c>
      <c r="AS138" s="279" t="s">
        <v>146</v>
      </c>
      <c r="AT138" s="280" t="s">
        <v>263</v>
      </c>
      <c r="AU138" s="279">
        <v>1</v>
      </c>
      <c r="AV138" s="290">
        <v>5.3398743988600644E-2</v>
      </c>
      <c r="AW138" s="290">
        <v>0.37974206531252608</v>
      </c>
      <c r="AX138" s="290">
        <v>0.1977670806607579</v>
      </c>
      <c r="AY138" s="291">
        <v>13.944571428571434</v>
      </c>
      <c r="AZ138" s="291">
        <v>2.4732414577936077</v>
      </c>
      <c r="BA138" s="291">
        <v>50.358200337749658</v>
      </c>
      <c r="BB138" s="291">
        <v>1.7532257425871574</v>
      </c>
    </row>
    <row r="139" spans="23:54" ht="16.5">
      <c r="W139" s="276" t="s">
        <v>136</v>
      </c>
      <c r="X139" s="276" t="s">
        <v>291</v>
      </c>
      <c r="Y139" s="277" t="s">
        <v>291</v>
      </c>
      <c r="Z139" s="286">
        <v>13</v>
      </c>
      <c r="AA139" s="270">
        <v>32</v>
      </c>
      <c r="AB139" s="287">
        <v>1.0256410256410258</v>
      </c>
      <c r="AC139" s="276">
        <v>4</v>
      </c>
      <c r="AD139" s="276">
        <v>2</v>
      </c>
      <c r="AE139" s="276">
        <v>8</v>
      </c>
      <c r="AF139" s="276">
        <v>15</v>
      </c>
      <c r="AG139" s="276">
        <v>3</v>
      </c>
      <c r="AH139" s="276">
        <v>0</v>
      </c>
      <c r="AI139" s="276">
        <v>0</v>
      </c>
      <c r="AJ139" s="288">
        <v>0.92481219583878349</v>
      </c>
      <c r="AK139" s="270" t="s">
        <v>71</v>
      </c>
      <c r="AL139" s="270">
        <v>21</v>
      </c>
      <c r="AM139" s="270" t="s">
        <v>482</v>
      </c>
      <c r="AN139" s="282" t="s">
        <v>562</v>
      </c>
      <c r="AO139" s="289">
        <v>58</v>
      </c>
      <c r="AP139" s="289">
        <v>5</v>
      </c>
      <c r="AQ139" s="289" t="s">
        <v>566</v>
      </c>
      <c r="AS139" s="279" t="s">
        <v>146</v>
      </c>
      <c r="AT139" s="280" t="s">
        <v>264</v>
      </c>
      <c r="AU139" s="279">
        <v>1</v>
      </c>
      <c r="AV139" s="290">
        <v>3.1746312955770052E-2</v>
      </c>
      <c r="AW139" s="290">
        <v>0.4799538912005073</v>
      </c>
      <c r="AX139" s="290">
        <v>0.23356254260326248</v>
      </c>
      <c r="AY139" s="291">
        <v>12.744166666666667</v>
      </c>
      <c r="AZ139" s="291">
        <v>6.6137297893908311</v>
      </c>
      <c r="BA139" s="291">
        <v>27.136300967426976</v>
      </c>
      <c r="BB139" s="291">
        <v>1.743769988537901</v>
      </c>
    </row>
    <row r="140" spans="23:54" ht="16.5">
      <c r="W140" s="276" t="s">
        <v>136</v>
      </c>
      <c r="X140" s="276" t="s">
        <v>292</v>
      </c>
      <c r="Y140" s="277" t="s">
        <v>292</v>
      </c>
      <c r="Z140" s="286">
        <v>13</v>
      </c>
      <c r="AA140" s="270">
        <v>32</v>
      </c>
      <c r="AB140" s="287">
        <v>1.0256410256410258</v>
      </c>
      <c r="AC140" s="276">
        <v>8</v>
      </c>
      <c r="AD140" s="276">
        <v>4</v>
      </c>
      <c r="AE140" s="276">
        <v>5</v>
      </c>
      <c r="AF140" s="276">
        <v>5</v>
      </c>
      <c r="AG140" s="276">
        <v>9</v>
      </c>
      <c r="AH140" s="276">
        <v>1</v>
      </c>
      <c r="AI140" s="276">
        <v>0</v>
      </c>
      <c r="AJ140" s="288">
        <v>0.91524959664991623</v>
      </c>
      <c r="AK140" s="270" t="s">
        <v>71</v>
      </c>
      <c r="AL140" s="270">
        <v>33</v>
      </c>
      <c r="AM140" s="270" t="s">
        <v>443</v>
      </c>
      <c r="AN140" s="282" t="s">
        <v>564</v>
      </c>
      <c r="AO140" s="289">
        <v>70</v>
      </c>
      <c r="AP140" s="289">
        <v>6</v>
      </c>
      <c r="AQ140" s="289" t="s">
        <v>858</v>
      </c>
      <c r="AS140" s="279" t="s">
        <v>146</v>
      </c>
      <c r="AT140" s="280" t="s">
        <v>265</v>
      </c>
      <c r="AU140" s="279">
        <v>1</v>
      </c>
      <c r="AV140" s="290">
        <v>4.1163958918510837E-2</v>
      </c>
      <c r="AW140" s="290">
        <v>0.45387585747384868</v>
      </c>
      <c r="AX140" s="290">
        <v>0.15582916592149049</v>
      </c>
      <c r="AY140" s="291">
        <v>12.607749999999999</v>
      </c>
      <c r="AZ140" s="291">
        <v>2.4306495542991504</v>
      </c>
      <c r="BA140" s="291">
        <v>22.094381453207323</v>
      </c>
      <c r="BB140" s="291">
        <v>1.7407182612621928</v>
      </c>
    </row>
    <row r="141" spans="23:54" ht="16.5">
      <c r="W141" s="276" t="s">
        <v>136</v>
      </c>
      <c r="X141" s="276" t="s">
        <v>293</v>
      </c>
      <c r="Y141" s="277" t="s">
        <v>293</v>
      </c>
      <c r="Z141" s="286">
        <v>12</v>
      </c>
      <c r="AA141" s="270">
        <v>31</v>
      </c>
      <c r="AB141" s="287">
        <v>1.0763888888888891</v>
      </c>
      <c r="AC141" s="276">
        <v>7</v>
      </c>
      <c r="AD141" s="276">
        <v>3</v>
      </c>
      <c r="AE141" s="276">
        <v>10</v>
      </c>
      <c r="AF141" s="276">
        <v>7</v>
      </c>
      <c r="AG141" s="276">
        <v>4</v>
      </c>
      <c r="AH141" s="276">
        <v>0</v>
      </c>
      <c r="AI141" s="276">
        <v>0</v>
      </c>
      <c r="AJ141" s="288">
        <v>0.94087918485662381</v>
      </c>
      <c r="AK141" s="270" t="s">
        <v>71</v>
      </c>
      <c r="AL141" s="270">
        <v>9</v>
      </c>
      <c r="AM141" s="270" t="s">
        <v>341</v>
      </c>
      <c r="AN141" s="282" t="s">
        <v>566</v>
      </c>
      <c r="AO141" s="289">
        <v>46</v>
      </c>
      <c r="AP141" s="289">
        <v>3</v>
      </c>
      <c r="AQ141" s="289" t="s">
        <v>856</v>
      </c>
      <c r="AS141" s="279" t="s">
        <v>146</v>
      </c>
      <c r="AT141" s="280" t="s">
        <v>266</v>
      </c>
      <c r="AU141" s="279">
        <v>1</v>
      </c>
      <c r="AV141" s="290">
        <v>3.8429368113613166E-2</v>
      </c>
      <c r="AW141" s="290">
        <v>0.44419916088186123</v>
      </c>
      <c r="AX141" s="290">
        <v>0.19555741541721872</v>
      </c>
      <c r="AY141" s="291">
        <v>7.6119999999999992</v>
      </c>
      <c r="AZ141" s="291">
        <v>0.33592684856945548</v>
      </c>
      <c r="BA141" s="291">
        <v>6.9044964768472008</v>
      </c>
      <c r="BB141" s="291">
        <v>2.2234597379538505</v>
      </c>
    </row>
    <row r="142" spans="23:54" ht="16.5">
      <c r="W142" s="276" t="s">
        <v>136</v>
      </c>
      <c r="X142" s="276" t="s">
        <v>328</v>
      </c>
      <c r="Y142" s="277" t="s">
        <v>328</v>
      </c>
      <c r="Z142" s="286">
        <v>6</v>
      </c>
      <c r="AA142" s="270">
        <v>14</v>
      </c>
      <c r="AB142" s="287">
        <v>0.97222222222222232</v>
      </c>
      <c r="AC142" s="276">
        <v>4</v>
      </c>
      <c r="AD142" s="276">
        <v>5</v>
      </c>
      <c r="AE142" s="276">
        <v>4</v>
      </c>
      <c r="AF142" s="276">
        <v>1</v>
      </c>
      <c r="AG142" s="276">
        <v>0</v>
      </c>
      <c r="AH142" s="276">
        <v>0</v>
      </c>
      <c r="AI142" s="276">
        <v>0</v>
      </c>
      <c r="AJ142" s="288">
        <v>0.97918973279014454</v>
      </c>
      <c r="AK142" s="270" t="s">
        <v>69</v>
      </c>
      <c r="AL142" s="270">
        <v>14</v>
      </c>
      <c r="AM142" s="270" t="s">
        <v>435</v>
      </c>
      <c r="AN142" s="282" t="s">
        <v>568</v>
      </c>
      <c r="AO142" s="289">
        <v>21</v>
      </c>
      <c r="AP142" s="289">
        <v>1</v>
      </c>
      <c r="AQ142" s="289" t="s">
        <v>854</v>
      </c>
      <c r="AS142" s="279" t="s">
        <v>146</v>
      </c>
      <c r="AT142" s="280" t="s">
        <v>99</v>
      </c>
      <c r="AU142" s="279">
        <v>1</v>
      </c>
      <c r="AV142" s="290">
        <v>7.8150694128293161E-2</v>
      </c>
      <c r="AW142" s="290">
        <v>0.40481067218374567</v>
      </c>
      <c r="AX142" s="290">
        <v>0.20314664044840414</v>
      </c>
      <c r="AY142" s="291">
        <v>15.662000000000001</v>
      </c>
      <c r="AZ142" s="291">
        <v>2.6562452065997593</v>
      </c>
      <c r="BA142" s="291">
        <v>49.907480360620831</v>
      </c>
      <c r="BB142" s="291">
        <v>2.0315693867546298</v>
      </c>
    </row>
    <row r="143" spans="23:54" ht="16.5">
      <c r="W143" s="276" t="s">
        <v>156</v>
      </c>
      <c r="X143" s="276" t="s">
        <v>294</v>
      </c>
      <c r="Y143" s="277" t="s">
        <v>294</v>
      </c>
      <c r="Z143" s="286">
        <v>35</v>
      </c>
      <c r="AA143" s="270">
        <v>83</v>
      </c>
      <c r="AB143" s="287">
        <v>0.98809523809523814</v>
      </c>
      <c r="AC143" s="276">
        <v>4</v>
      </c>
      <c r="AD143" s="276">
        <v>1</v>
      </c>
      <c r="AE143" s="276">
        <v>13</v>
      </c>
      <c r="AF143" s="276">
        <v>26</v>
      </c>
      <c r="AG143" s="276">
        <v>25</v>
      </c>
      <c r="AH143" s="276">
        <v>14</v>
      </c>
      <c r="AI143" s="276">
        <v>0</v>
      </c>
      <c r="AJ143" s="288">
        <v>0.85959036568684388</v>
      </c>
      <c r="AK143" s="270" t="s">
        <v>72</v>
      </c>
      <c r="AL143" s="270">
        <v>49</v>
      </c>
      <c r="AM143" s="270" t="s">
        <v>1372</v>
      </c>
      <c r="AN143" s="282" t="s">
        <v>569</v>
      </c>
      <c r="AO143" s="289">
        <v>135</v>
      </c>
      <c r="AP143" s="289">
        <v>3</v>
      </c>
      <c r="AQ143" s="289" t="s">
        <v>861</v>
      </c>
      <c r="AS143" s="279" t="s">
        <v>146</v>
      </c>
      <c r="AT143" s="280" t="s">
        <v>100</v>
      </c>
      <c r="AU143" s="279">
        <v>1</v>
      </c>
      <c r="AV143" s="290">
        <v>4.5400501429335778E-2</v>
      </c>
      <c r="AW143" s="290">
        <v>0.42203860139799132</v>
      </c>
      <c r="AX143" s="290">
        <v>0.19555727079582466</v>
      </c>
      <c r="AY143" s="291">
        <v>12.791386363636366</v>
      </c>
      <c r="AZ143" s="291">
        <v>2.7704864805327722</v>
      </c>
      <c r="BA143" s="291">
        <v>37.220149098886061</v>
      </c>
      <c r="BB143" s="291">
        <v>1.8025798211869086</v>
      </c>
    </row>
    <row r="144" spans="23:54" ht="16.5">
      <c r="W144" s="276" t="s">
        <v>156</v>
      </c>
      <c r="X144" s="276" t="s">
        <v>295</v>
      </c>
      <c r="Y144" s="277" t="s">
        <v>295</v>
      </c>
      <c r="Z144" s="286">
        <v>9</v>
      </c>
      <c r="AA144" s="270">
        <v>21</v>
      </c>
      <c r="AB144" s="287">
        <v>0.97222222222222232</v>
      </c>
      <c r="AC144" s="276">
        <v>3</v>
      </c>
      <c r="AD144" s="276">
        <v>4</v>
      </c>
      <c r="AE144" s="276">
        <v>4</v>
      </c>
      <c r="AF144" s="276">
        <v>7</v>
      </c>
      <c r="AG144" s="276">
        <v>2</v>
      </c>
      <c r="AH144" s="276">
        <v>1</v>
      </c>
      <c r="AI144" s="276">
        <v>0</v>
      </c>
      <c r="AJ144" s="288">
        <v>0.91039545836054714</v>
      </c>
      <c r="AK144" s="270" t="s">
        <v>71</v>
      </c>
      <c r="AL144" s="270">
        <v>42</v>
      </c>
      <c r="AM144" s="270" t="s">
        <v>601</v>
      </c>
      <c r="AN144" s="282" t="s">
        <v>570</v>
      </c>
      <c r="AO144" s="289">
        <v>79</v>
      </c>
      <c r="AP144" s="289">
        <v>1</v>
      </c>
      <c r="AQ144" s="289" t="s">
        <v>859</v>
      </c>
      <c r="AS144" s="279" t="s">
        <v>139</v>
      </c>
      <c r="AT144" s="280" t="s">
        <v>267</v>
      </c>
      <c r="AU144" s="279">
        <v>1</v>
      </c>
      <c r="AV144" s="290">
        <v>4.6093432011173052E-2</v>
      </c>
      <c r="AW144" s="290">
        <v>0.39834262285193178</v>
      </c>
      <c r="AX144" s="290">
        <v>0.18144216019233239</v>
      </c>
      <c r="AY144" s="291">
        <v>14.861500000000003</v>
      </c>
      <c r="AZ144" s="291">
        <v>2.8379335488657516</v>
      </c>
      <c r="BA144" s="291">
        <v>52.626268556296338</v>
      </c>
      <c r="BB144" s="291">
        <v>1.9979524144783263</v>
      </c>
    </row>
    <row r="145" spans="23:54" ht="16.5">
      <c r="W145" s="276" t="s">
        <v>156</v>
      </c>
      <c r="X145" s="276" t="s">
        <v>296</v>
      </c>
      <c r="Y145" s="277" t="s">
        <v>296</v>
      </c>
      <c r="Z145" s="286">
        <v>10</v>
      </c>
      <c r="AA145" s="270">
        <v>26</v>
      </c>
      <c r="AB145" s="287">
        <v>1.0833333333333333</v>
      </c>
      <c r="AC145" s="276">
        <v>4</v>
      </c>
      <c r="AD145" s="276">
        <v>4</v>
      </c>
      <c r="AE145" s="276">
        <v>4</v>
      </c>
      <c r="AF145" s="276">
        <v>3</v>
      </c>
      <c r="AG145" s="276">
        <v>6</v>
      </c>
      <c r="AH145" s="276">
        <v>5</v>
      </c>
      <c r="AI145" s="276">
        <v>0</v>
      </c>
      <c r="AJ145" s="288">
        <v>0.88500331544288557</v>
      </c>
      <c r="AK145" s="270" t="s">
        <v>72</v>
      </c>
      <c r="AL145" s="270">
        <v>19</v>
      </c>
      <c r="AM145" s="270" t="s">
        <v>547</v>
      </c>
      <c r="AN145" s="282" t="s">
        <v>572</v>
      </c>
      <c r="AO145" s="289">
        <v>105</v>
      </c>
      <c r="AP145" s="289">
        <v>2</v>
      </c>
      <c r="AQ145" s="289" t="s">
        <v>860</v>
      </c>
      <c r="AS145" s="279" t="s">
        <v>139</v>
      </c>
      <c r="AT145" s="280" t="s">
        <v>268</v>
      </c>
      <c r="AU145" s="279">
        <v>1</v>
      </c>
      <c r="AV145" s="290">
        <v>5.5668528773537534E-2</v>
      </c>
      <c r="AW145" s="290">
        <v>0.43006627302564793</v>
      </c>
      <c r="AX145" s="290">
        <v>0.18769873329373007</v>
      </c>
      <c r="AY145" s="291">
        <v>12.843333333333334</v>
      </c>
      <c r="AZ145" s="291">
        <v>1.4267923743486903</v>
      </c>
      <c r="BA145" s="291">
        <v>20.31416625219747</v>
      </c>
      <c r="BB145" s="291">
        <v>2.0340970169745187</v>
      </c>
    </row>
    <row r="146" spans="23:54" ht="16.5">
      <c r="W146" s="276" t="s">
        <v>138</v>
      </c>
      <c r="X146" s="276" t="s">
        <v>297</v>
      </c>
      <c r="Y146" s="277" t="s">
        <v>297</v>
      </c>
      <c r="Z146" s="286">
        <v>20</v>
      </c>
      <c r="AA146" s="270">
        <v>48</v>
      </c>
      <c r="AB146" s="287">
        <v>1</v>
      </c>
      <c r="AC146" s="276">
        <v>7</v>
      </c>
      <c r="AD146" s="276">
        <v>7</v>
      </c>
      <c r="AE146" s="276">
        <v>11</v>
      </c>
      <c r="AF146" s="276">
        <v>15</v>
      </c>
      <c r="AG146" s="276">
        <v>5</v>
      </c>
      <c r="AH146" s="276">
        <v>3</v>
      </c>
      <c r="AI146" s="276">
        <v>0</v>
      </c>
      <c r="AJ146" s="288">
        <v>0.921045412365467</v>
      </c>
      <c r="AK146" s="270" t="s">
        <v>71</v>
      </c>
      <c r="AL146" s="270">
        <v>27</v>
      </c>
      <c r="AM146" s="270" t="s">
        <v>352</v>
      </c>
      <c r="AN146" s="282" t="s">
        <v>573</v>
      </c>
      <c r="AO146" s="289">
        <v>64</v>
      </c>
      <c r="AP146" s="289">
        <v>1</v>
      </c>
      <c r="AQ146" s="289" t="s">
        <v>862</v>
      </c>
      <c r="AS146" s="279" t="s">
        <v>139</v>
      </c>
      <c r="AT146" s="280" t="s">
        <v>269</v>
      </c>
      <c r="AU146" s="279">
        <v>1</v>
      </c>
      <c r="AV146" s="290">
        <v>7.528783385539542E-2</v>
      </c>
      <c r="AW146" s="290">
        <v>0.37697635753547887</v>
      </c>
      <c r="AX146" s="290">
        <v>0.22236692580751286</v>
      </c>
      <c r="AY146" s="291">
        <v>12.437000000000001</v>
      </c>
      <c r="AZ146" s="291">
        <v>16.574081030124788</v>
      </c>
      <c r="BA146" s="291">
        <v>57.922087594240509</v>
      </c>
      <c r="BB146" s="291">
        <v>2.4970776092810869</v>
      </c>
    </row>
    <row r="147" spans="23:54" ht="16.5">
      <c r="W147" s="276" t="s">
        <v>138</v>
      </c>
      <c r="X147" s="276" t="s">
        <v>298</v>
      </c>
      <c r="Y147" s="277" t="s">
        <v>298</v>
      </c>
      <c r="Z147" s="286">
        <v>14</v>
      </c>
      <c r="AA147" s="270">
        <v>39</v>
      </c>
      <c r="AB147" s="287">
        <v>1.1607142857142856</v>
      </c>
      <c r="AC147" s="276">
        <v>1</v>
      </c>
      <c r="AD147" s="276">
        <v>4</v>
      </c>
      <c r="AE147" s="276">
        <v>5</v>
      </c>
      <c r="AF147" s="276">
        <v>16</v>
      </c>
      <c r="AG147" s="276">
        <v>8</v>
      </c>
      <c r="AH147" s="276">
        <v>5</v>
      </c>
      <c r="AI147" s="276">
        <v>0</v>
      </c>
      <c r="AJ147" s="288">
        <v>0.87269968276402543</v>
      </c>
      <c r="AK147" s="270" t="s">
        <v>72</v>
      </c>
      <c r="AL147" s="270">
        <v>39</v>
      </c>
      <c r="AM147" s="270" t="s">
        <v>1373</v>
      </c>
      <c r="AN147" s="282" t="s">
        <v>575</v>
      </c>
      <c r="AO147" s="289">
        <v>125</v>
      </c>
      <c r="AP147" s="289">
        <v>2</v>
      </c>
      <c r="AQ147" s="289" t="s">
        <v>863</v>
      </c>
      <c r="AS147" s="279" t="s">
        <v>139</v>
      </c>
      <c r="AT147" s="280" t="s">
        <v>270</v>
      </c>
      <c r="AU147" s="279">
        <v>1</v>
      </c>
      <c r="AV147" s="290">
        <v>5.064528083499175E-2</v>
      </c>
      <c r="AW147" s="290">
        <v>0.44066433005358108</v>
      </c>
      <c r="AX147" s="290">
        <v>0.19761694199132057</v>
      </c>
      <c r="AY147" s="291">
        <v>13.329875000000001</v>
      </c>
      <c r="AZ147" s="291">
        <v>1.5003980410803177</v>
      </c>
      <c r="BA147" s="291">
        <v>36.169272777397467</v>
      </c>
      <c r="BB147" s="291">
        <v>2.2952981855852199</v>
      </c>
    </row>
    <row r="148" spans="23:54" ht="16.5">
      <c r="W148" s="276" t="s">
        <v>138</v>
      </c>
      <c r="X148" s="276" t="s">
        <v>299</v>
      </c>
      <c r="Y148" s="277" t="s">
        <v>299</v>
      </c>
      <c r="Z148" s="286">
        <v>10</v>
      </c>
      <c r="AA148" s="270">
        <v>27</v>
      </c>
      <c r="AB148" s="287">
        <v>1.125</v>
      </c>
      <c r="AC148" s="276">
        <v>0</v>
      </c>
      <c r="AD148" s="276">
        <v>2</v>
      </c>
      <c r="AE148" s="276">
        <v>4</v>
      </c>
      <c r="AF148" s="276">
        <v>6</v>
      </c>
      <c r="AG148" s="276">
        <v>10</v>
      </c>
      <c r="AH148" s="276">
        <v>5</v>
      </c>
      <c r="AI148" s="276">
        <v>0</v>
      </c>
      <c r="AJ148" s="288">
        <v>0.85492902724329412</v>
      </c>
      <c r="AK148" s="270" t="s">
        <v>72</v>
      </c>
      <c r="AL148" s="270">
        <v>53</v>
      </c>
      <c r="AM148" s="270" t="s">
        <v>1374</v>
      </c>
      <c r="AN148" s="282" t="s">
        <v>576</v>
      </c>
      <c r="AO148" s="289">
        <v>139</v>
      </c>
      <c r="AP148" s="289">
        <v>3</v>
      </c>
      <c r="AQ148" s="289" t="s">
        <v>864</v>
      </c>
      <c r="AS148" s="279" t="s">
        <v>139</v>
      </c>
      <c r="AT148" s="280" t="s">
        <v>100</v>
      </c>
      <c r="AU148" s="279">
        <v>1</v>
      </c>
      <c r="AV148" s="290">
        <v>5.4828237222044968E-2</v>
      </c>
      <c r="AW148" s="290">
        <v>0.40777101704359775</v>
      </c>
      <c r="AX148" s="290">
        <v>0.19333927527109684</v>
      </c>
      <c r="AY148" s="291">
        <v>13.698489361702133</v>
      </c>
      <c r="AZ148" s="291">
        <v>5.1381181865553236</v>
      </c>
      <c r="BA148" s="291">
        <v>44.676065790634944</v>
      </c>
      <c r="BB148" s="291">
        <v>2.1056171949687608</v>
      </c>
    </row>
    <row r="149" spans="23:54" ht="16.5">
      <c r="W149" s="276" t="s">
        <v>138</v>
      </c>
      <c r="X149" s="276" t="s">
        <v>300</v>
      </c>
      <c r="Y149" s="277" t="s">
        <v>300</v>
      </c>
      <c r="Z149" s="286">
        <v>6</v>
      </c>
      <c r="AA149" s="270">
        <v>16</v>
      </c>
      <c r="AB149" s="287">
        <v>1.1111111111111112</v>
      </c>
      <c r="AC149" s="276">
        <v>1</v>
      </c>
      <c r="AD149" s="276">
        <v>0</v>
      </c>
      <c r="AE149" s="276">
        <v>2</v>
      </c>
      <c r="AF149" s="276">
        <v>2</v>
      </c>
      <c r="AG149" s="276">
        <v>7</v>
      </c>
      <c r="AH149" s="276">
        <v>4</v>
      </c>
      <c r="AI149" s="276">
        <v>0</v>
      </c>
      <c r="AJ149" s="288">
        <v>0.83503426029018812</v>
      </c>
      <c r="AK149" s="270" t="s">
        <v>70</v>
      </c>
      <c r="AL149" s="270">
        <v>9</v>
      </c>
      <c r="AM149" s="270" t="s">
        <v>711</v>
      </c>
      <c r="AN149" s="282" t="s">
        <v>578</v>
      </c>
      <c r="AO149" s="289">
        <v>151</v>
      </c>
      <c r="AP149" s="289">
        <v>4</v>
      </c>
      <c r="AQ149" s="289" t="s">
        <v>865</v>
      </c>
      <c r="AS149" s="279" t="s">
        <v>148</v>
      </c>
      <c r="AT149" s="280" t="s">
        <v>271</v>
      </c>
      <c r="AU149" s="279">
        <v>1</v>
      </c>
      <c r="AV149" s="290">
        <v>2.1112041841699944E-2</v>
      </c>
      <c r="AW149" s="290">
        <v>0.50991583775357641</v>
      </c>
      <c r="AX149" s="290">
        <v>0.18645969008227101</v>
      </c>
      <c r="AY149" s="291">
        <v>20.241000000000003</v>
      </c>
      <c r="AZ149" s="291">
        <v>3.9900070553408682</v>
      </c>
      <c r="BA149" s="291">
        <v>62.190577987380053</v>
      </c>
      <c r="BB149" s="291">
        <v>1.7642536970085194</v>
      </c>
    </row>
    <row r="150" spans="23:54" ht="16.5">
      <c r="W150" s="276" t="s">
        <v>144</v>
      </c>
      <c r="X150" s="276" t="s">
        <v>301</v>
      </c>
      <c r="Y150" s="277" t="s">
        <v>301</v>
      </c>
      <c r="Z150" s="286">
        <v>8</v>
      </c>
      <c r="AA150" s="270">
        <v>37</v>
      </c>
      <c r="AB150" s="287">
        <v>1.9270833333333335</v>
      </c>
      <c r="AC150" s="276">
        <v>4</v>
      </c>
      <c r="AD150" s="276">
        <v>5</v>
      </c>
      <c r="AE150" s="276">
        <v>7</v>
      </c>
      <c r="AF150" s="276">
        <v>14</v>
      </c>
      <c r="AG150" s="276">
        <v>5</v>
      </c>
      <c r="AH150" s="276">
        <v>2</v>
      </c>
      <c r="AI150" s="276">
        <v>0</v>
      </c>
      <c r="AJ150" s="288">
        <v>0.87712595460321374</v>
      </c>
      <c r="AK150" s="270" t="s">
        <v>72</v>
      </c>
      <c r="AL150" s="270">
        <v>34</v>
      </c>
      <c r="AM150" s="270" t="s">
        <v>703</v>
      </c>
      <c r="AN150" s="282" t="s">
        <v>580</v>
      </c>
      <c r="AO150" s="289">
        <v>120</v>
      </c>
      <c r="AP150" s="289">
        <v>4</v>
      </c>
      <c r="AQ150" s="289" t="s">
        <v>869</v>
      </c>
      <c r="AS150" s="279" t="s">
        <v>148</v>
      </c>
      <c r="AT150" s="280" t="s">
        <v>272</v>
      </c>
      <c r="AU150" s="279">
        <v>1</v>
      </c>
      <c r="AV150" s="290">
        <v>3.2486319162481542E-2</v>
      </c>
      <c r="AW150" s="290">
        <v>0.3763570423341982</v>
      </c>
      <c r="AX150" s="290">
        <v>0.12776666096487294</v>
      </c>
      <c r="AY150" s="291">
        <v>24.686875000000001</v>
      </c>
      <c r="AZ150" s="291">
        <v>0.88794155668723629</v>
      </c>
      <c r="BA150" s="291">
        <v>18.529526886291922</v>
      </c>
      <c r="BB150" s="291">
        <v>2.5656673981921978</v>
      </c>
    </row>
    <row r="151" spans="23:54" ht="16.5">
      <c r="W151" s="276" t="s">
        <v>144</v>
      </c>
      <c r="X151" s="276" t="s">
        <v>302</v>
      </c>
      <c r="Y151" s="277" t="s">
        <v>302</v>
      </c>
      <c r="Z151" s="286">
        <v>21</v>
      </c>
      <c r="AA151" s="270">
        <v>22</v>
      </c>
      <c r="AB151" s="287">
        <v>0.43650793650793651</v>
      </c>
      <c r="AC151" s="276">
        <v>5</v>
      </c>
      <c r="AD151" s="276">
        <v>7</v>
      </c>
      <c r="AE151" s="276">
        <v>5</v>
      </c>
      <c r="AF151" s="276">
        <v>3</v>
      </c>
      <c r="AG151" s="276">
        <v>2</v>
      </c>
      <c r="AH151" s="276">
        <v>0</v>
      </c>
      <c r="AI151" s="276">
        <v>0</v>
      </c>
      <c r="AJ151" s="288">
        <v>0.94233737333971734</v>
      </c>
      <c r="AK151" s="270" t="s">
        <v>71</v>
      </c>
      <c r="AL151" s="270">
        <v>6</v>
      </c>
      <c r="AM151" s="270" t="s">
        <v>489</v>
      </c>
      <c r="AN151" s="282" t="s">
        <v>581</v>
      </c>
      <c r="AO151" s="289">
        <v>43</v>
      </c>
      <c r="AP151" s="289">
        <v>2</v>
      </c>
      <c r="AQ151" s="289" t="s">
        <v>867</v>
      </c>
      <c r="AS151" s="279" t="s">
        <v>148</v>
      </c>
      <c r="AT151" s="280" t="s">
        <v>273</v>
      </c>
      <c r="AU151" s="279">
        <v>1</v>
      </c>
      <c r="AV151" s="290">
        <v>5.10783420370561E-2</v>
      </c>
      <c r="AW151" s="290">
        <v>0.51169263737478254</v>
      </c>
      <c r="AX151" s="290">
        <v>0.19172472504899521</v>
      </c>
      <c r="AY151" s="291">
        <v>20.794399999999996</v>
      </c>
      <c r="AZ151" s="291">
        <v>4.3441202595885997</v>
      </c>
      <c r="BA151" s="291">
        <v>73.080333784486854</v>
      </c>
      <c r="BB151" s="291">
        <v>1.6666000469891316</v>
      </c>
    </row>
    <row r="152" spans="23:54" ht="16.5">
      <c r="W152" s="276" t="s">
        <v>144</v>
      </c>
      <c r="X152" s="276" t="s">
        <v>303</v>
      </c>
      <c r="Y152" s="277" t="s">
        <v>303</v>
      </c>
      <c r="Z152" s="286">
        <v>8</v>
      </c>
      <c r="AA152" s="270">
        <v>16</v>
      </c>
      <c r="AB152" s="287">
        <v>0.83333333333333337</v>
      </c>
      <c r="AC152" s="276">
        <v>3</v>
      </c>
      <c r="AD152" s="276">
        <v>5</v>
      </c>
      <c r="AE152" s="276">
        <v>1</v>
      </c>
      <c r="AF152" s="276">
        <v>7</v>
      </c>
      <c r="AG152" s="276">
        <v>0</v>
      </c>
      <c r="AH152" s="276">
        <v>0</v>
      </c>
      <c r="AI152" s="276">
        <v>0</v>
      </c>
      <c r="AJ152" s="288">
        <v>0.92991339874635603</v>
      </c>
      <c r="AK152" s="270" t="s">
        <v>71</v>
      </c>
      <c r="AL152" s="270">
        <v>19</v>
      </c>
      <c r="AM152" s="270" t="s">
        <v>428</v>
      </c>
      <c r="AN152" s="282" t="s">
        <v>583</v>
      </c>
      <c r="AO152" s="289">
        <v>56</v>
      </c>
      <c r="AP152" s="289">
        <v>3</v>
      </c>
      <c r="AQ152" s="289" t="s">
        <v>868</v>
      </c>
      <c r="AS152" s="279" t="s">
        <v>148</v>
      </c>
      <c r="AT152" s="280" t="s">
        <v>274</v>
      </c>
      <c r="AU152" s="279">
        <v>1</v>
      </c>
      <c r="AV152" s="290">
        <v>1.4097577751066319E-2</v>
      </c>
      <c r="AW152" s="290">
        <v>0.52063025450680822</v>
      </c>
      <c r="AX152" s="290">
        <v>0.26261025849341896</v>
      </c>
      <c r="AY152" s="291">
        <v>13.751200000000001</v>
      </c>
      <c r="AZ152" s="291">
        <v>1.5399421820051287</v>
      </c>
      <c r="BA152" s="291">
        <v>37.860708675924911</v>
      </c>
      <c r="BB152" s="291">
        <v>2.0664782921108644</v>
      </c>
    </row>
    <row r="153" spans="23:54" ht="16.5">
      <c r="W153" s="276" t="s">
        <v>144</v>
      </c>
      <c r="X153" s="276" t="s">
        <v>304</v>
      </c>
      <c r="Y153" s="277" t="s">
        <v>304</v>
      </c>
      <c r="Z153" s="286">
        <v>5</v>
      </c>
      <c r="AA153" s="270">
        <v>11</v>
      </c>
      <c r="AB153" s="287">
        <v>0.91666666666666663</v>
      </c>
      <c r="AC153" s="276">
        <v>5</v>
      </c>
      <c r="AD153" s="276">
        <v>1</v>
      </c>
      <c r="AE153" s="276">
        <v>0</v>
      </c>
      <c r="AF153" s="276">
        <v>3</v>
      </c>
      <c r="AG153" s="276">
        <v>1</v>
      </c>
      <c r="AH153" s="276">
        <v>1</v>
      </c>
      <c r="AI153" s="276">
        <v>0</v>
      </c>
      <c r="AJ153" s="288">
        <v>0.96223547830758471</v>
      </c>
      <c r="AK153" s="270" t="s">
        <v>69</v>
      </c>
      <c r="AL153" s="270">
        <v>23</v>
      </c>
      <c r="AM153" s="270" t="s">
        <v>574</v>
      </c>
      <c r="AN153" s="282" t="s">
        <v>585</v>
      </c>
      <c r="AO153" s="289">
        <v>30</v>
      </c>
      <c r="AP153" s="289">
        <v>1</v>
      </c>
      <c r="AQ153" s="289" t="s">
        <v>866</v>
      </c>
      <c r="AS153" s="279" t="s">
        <v>148</v>
      </c>
      <c r="AT153" s="280" t="s">
        <v>275</v>
      </c>
      <c r="AU153" s="279">
        <v>1</v>
      </c>
      <c r="AV153" s="290">
        <v>3.4976162411495128E-2</v>
      </c>
      <c r="AW153" s="290">
        <v>0.47814820658656843</v>
      </c>
      <c r="AX153" s="290">
        <v>0.20179182734691251</v>
      </c>
      <c r="AY153" s="291">
        <v>17.100454545454546</v>
      </c>
      <c r="AZ153" s="291">
        <v>3.7389293009720896</v>
      </c>
      <c r="BA153" s="291">
        <v>79.770831748076347</v>
      </c>
      <c r="BB153" s="291">
        <v>1.9424218927074786</v>
      </c>
    </row>
    <row r="154" spans="23:54" ht="16.5">
      <c r="W154" s="276" t="s">
        <v>154</v>
      </c>
      <c r="X154" s="276" t="s">
        <v>305</v>
      </c>
      <c r="Y154" s="277" t="s">
        <v>305</v>
      </c>
      <c r="Z154" s="286">
        <v>10</v>
      </c>
      <c r="AA154" s="270">
        <v>12</v>
      </c>
      <c r="AB154" s="287">
        <v>0.5</v>
      </c>
      <c r="AC154" s="276">
        <v>4</v>
      </c>
      <c r="AD154" s="276">
        <v>1</v>
      </c>
      <c r="AE154" s="276">
        <v>1</v>
      </c>
      <c r="AF154" s="276">
        <v>1</v>
      </c>
      <c r="AG154" s="276">
        <v>0</v>
      </c>
      <c r="AH154" s="276">
        <v>5</v>
      </c>
      <c r="AI154" s="276">
        <v>0</v>
      </c>
      <c r="AJ154" s="288">
        <v>0.89289577384008889</v>
      </c>
      <c r="AK154" s="270" t="s">
        <v>72</v>
      </c>
      <c r="AL154" s="270">
        <v>11</v>
      </c>
      <c r="AM154" s="270" t="s">
        <v>384</v>
      </c>
      <c r="AN154" s="282" t="s">
        <v>587</v>
      </c>
      <c r="AO154" s="289">
        <v>97</v>
      </c>
      <c r="AP154" s="289">
        <v>6</v>
      </c>
      <c r="AQ154" s="289" t="s">
        <v>875</v>
      </c>
      <c r="AS154" s="279" t="s">
        <v>148</v>
      </c>
      <c r="AT154" s="280" t="s">
        <v>276</v>
      </c>
      <c r="AU154" s="279">
        <v>1</v>
      </c>
      <c r="AV154" s="290">
        <v>4.7818568691874785E-2</v>
      </c>
      <c r="AW154" s="290">
        <v>0.55901391801210409</v>
      </c>
      <c r="AX154" s="290">
        <v>0.21876745734794811</v>
      </c>
      <c r="AY154" s="291">
        <v>22.86</v>
      </c>
      <c r="AZ154" s="291">
        <v>2.602670894859072</v>
      </c>
      <c r="BA154" s="291">
        <v>40.336926927197304</v>
      </c>
      <c r="BB154" s="291">
        <v>1.595845454729707</v>
      </c>
    </row>
    <row r="155" spans="23:54" ht="16.5">
      <c r="W155" s="276" t="s">
        <v>154</v>
      </c>
      <c r="X155" s="276" t="s">
        <v>306</v>
      </c>
      <c r="Y155" s="277" t="s">
        <v>306</v>
      </c>
      <c r="Z155" s="286">
        <v>6</v>
      </c>
      <c r="AA155" s="270">
        <v>14</v>
      </c>
      <c r="AB155" s="287">
        <v>0.97222222222222232</v>
      </c>
      <c r="AC155" s="276">
        <v>0</v>
      </c>
      <c r="AD155" s="276">
        <v>0</v>
      </c>
      <c r="AE155" s="276">
        <v>3</v>
      </c>
      <c r="AF155" s="276">
        <v>7</v>
      </c>
      <c r="AG155" s="276">
        <v>3</v>
      </c>
      <c r="AH155" s="276">
        <v>1</v>
      </c>
      <c r="AI155" s="276">
        <v>0</v>
      </c>
      <c r="AJ155" s="288">
        <v>0.86690644117119131</v>
      </c>
      <c r="AK155" s="270" t="s">
        <v>72</v>
      </c>
      <c r="AL155" s="270">
        <v>45</v>
      </c>
      <c r="AM155" s="270" t="s">
        <v>1375</v>
      </c>
      <c r="AN155" s="282" t="s">
        <v>589</v>
      </c>
      <c r="AO155" s="289">
        <v>131</v>
      </c>
      <c r="AP155" s="289">
        <v>9</v>
      </c>
      <c r="AQ155" s="289" t="s">
        <v>878</v>
      </c>
      <c r="AS155" s="279" t="s">
        <v>148</v>
      </c>
      <c r="AT155" s="280" t="s">
        <v>100</v>
      </c>
      <c r="AU155" s="279">
        <v>1</v>
      </c>
      <c r="AV155" s="290">
        <v>3.4218541623707036E-2</v>
      </c>
      <c r="AW155" s="290">
        <v>0.48263023565352881</v>
      </c>
      <c r="AX155" s="290">
        <v>0.17658649573730359</v>
      </c>
      <c r="AY155" s="291">
        <v>19.848891304347827</v>
      </c>
      <c r="AZ155" s="291">
        <v>2.6893624829701213</v>
      </c>
      <c r="BA155" s="291">
        <v>49.605180046621157</v>
      </c>
      <c r="BB155" s="291">
        <v>1.9709564947031954</v>
      </c>
    </row>
    <row r="156" spans="23:54" ht="16.5">
      <c r="W156" s="276" t="s">
        <v>154</v>
      </c>
      <c r="X156" s="276" t="s">
        <v>307</v>
      </c>
      <c r="Y156" s="277" t="s">
        <v>307</v>
      </c>
      <c r="Z156" s="286">
        <v>7</v>
      </c>
      <c r="AA156" s="270">
        <v>15</v>
      </c>
      <c r="AB156" s="287">
        <v>0.89285714285714279</v>
      </c>
      <c r="AC156" s="276">
        <v>3</v>
      </c>
      <c r="AD156" s="276">
        <v>3</v>
      </c>
      <c r="AE156" s="276">
        <v>5</v>
      </c>
      <c r="AF156" s="276">
        <v>1</v>
      </c>
      <c r="AG156" s="276">
        <v>3</v>
      </c>
      <c r="AH156" s="276">
        <v>0</v>
      </c>
      <c r="AI156" s="276">
        <v>0</v>
      </c>
      <c r="AJ156" s="288">
        <v>0.94699430304675225</v>
      </c>
      <c r="AK156" s="270" t="s">
        <v>71</v>
      </c>
      <c r="AL156" s="270">
        <v>2</v>
      </c>
      <c r="AM156" s="270" t="s">
        <v>463</v>
      </c>
      <c r="AN156" s="282" t="s">
        <v>591</v>
      </c>
      <c r="AO156" s="289">
        <v>39</v>
      </c>
      <c r="AP156" s="289">
        <v>3</v>
      </c>
      <c r="AQ156" s="289" t="s">
        <v>872</v>
      </c>
      <c r="AS156" s="279" t="s">
        <v>151</v>
      </c>
      <c r="AT156" s="280" t="s">
        <v>277</v>
      </c>
      <c r="AU156" s="279">
        <v>1</v>
      </c>
      <c r="AV156" s="290">
        <v>3.9169445209928377E-2</v>
      </c>
      <c r="AW156" s="290">
        <v>0.30114782065440471</v>
      </c>
      <c r="AX156" s="290">
        <v>0.16010430531054443</v>
      </c>
      <c r="AY156" s="291">
        <v>16.282999999999998</v>
      </c>
      <c r="AZ156" s="291">
        <v>14.761969531685933</v>
      </c>
      <c r="BA156" s="291">
        <v>21.456220615591278</v>
      </c>
      <c r="BB156" s="291">
        <v>2.3286515226946851</v>
      </c>
    </row>
    <row r="157" spans="23:54" ht="16.5">
      <c r="W157" s="276" t="s">
        <v>154</v>
      </c>
      <c r="X157" s="276" t="s">
        <v>308</v>
      </c>
      <c r="Y157" s="277" t="s">
        <v>308</v>
      </c>
      <c r="Z157" s="286">
        <v>10</v>
      </c>
      <c r="AA157" s="270">
        <v>17</v>
      </c>
      <c r="AB157" s="287">
        <v>0.70833333333333337</v>
      </c>
      <c r="AC157" s="276">
        <v>1</v>
      </c>
      <c r="AD157" s="276">
        <v>3</v>
      </c>
      <c r="AE157" s="276">
        <v>5</v>
      </c>
      <c r="AF157" s="276">
        <v>2</v>
      </c>
      <c r="AG157" s="276">
        <v>1</v>
      </c>
      <c r="AH157" s="276">
        <v>5</v>
      </c>
      <c r="AI157" s="276">
        <v>0</v>
      </c>
      <c r="AJ157" s="288">
        <v>0.87982507045388847</v>
      </c>
      <c r="AK157" s="270" t="s">
        <v>72</v>
      </c>
      <c r="AL157" s="270">
        <v>27</v>
      </c>
      <c r="AM157" s="270" t="s">
        <v>694</v>
      </c>
      <c r="AN157" s="282" t="s">
        <v>593</v>
      </c>
      <c r="AO157" s="289">
        <v>113</v>
      </c>
      <c r="AP157" s="289">
        <v>7</v>
      </c>
      <c r="AQ157" s="289" t="s">
        <v>876</v>
      </c>
      <c r="AS157" s="279" t="s">
        <v>151</v>
      </c>
      <c r="AT157" s="280" t="s">
        <v>278</v>
      </c>
      <c r="AU157" s="279">
        <v>1</v>
      </c>
      <c r="AV157" s="290">
        <v>4.4320851669646319E-2</v>
      </c>
      <c r="AW157" s="290">
        <v>0.29889218130421552</v>
      </c>
      <c r="AX157" s="290">
        <v>0.13431626630404986</v>
      </c>
      <c r="AY157" s="291">
        <v>15.828428571428573</v>
      </c>
      <c r="AZ157" s="291">
        <v>0.72392680843807977</v>
      </c>
      <c r="BA157" s="291">
        <v>24.671982498345479</v>
      </c>
      <c r="BB157" s="291">
        <v>2.1821826655192891</v>
      </c>
    </row>
    <row r="158" spans="23:54" ht="16.5">
      <c r="W158" s="276" t="s">
        <v>154</v>
      </c>
      <c r="X158" s="276" t="s">
        <v>309</v>
      </c>
      <c r="Y158" s="277" t="s">
        <v>309</v>
      </c>
      <c r="Z158" s="286">
        <v>10</v>
      </c>
      <c r="AA158" s="270">
        <v>21</v>
      </c>
      <c r="AB158" s="287">
        <v>0.875</v>
      </c>
      <c r="AC158" s="276">
        <v>2</v>
      </c>
      <c r="AD158" s="276">
        <v>3</v>
      </c>
      <c r="AE158" s="276">
        <v>5</v>
      </c>
      <c r="AF158" s="276">
        <v>5</v>
      </c>
      <c r="AG158" s="276">
        <v>4</v>
      </c>
      <c r="AH158" s="276">
        <v>2</v>
      </c>
      <c r="AI158" s="276">
        <v>0</v>
      </c>
      <c r="AJ158" s="288">
        <v>0.89649361037010555</v>
      </c>
      <c r="AK158" s="270" t="s">
        <v>72</v>
      </c>
      <c r="AL158" s="270">
        <v>4</v>
      </c>
      <c r="AM158" s="270" t="s">
        <v>603</v>
      </c>
      <c r="AN158" s="282" t="s">
        <v>595</v>
      </c>
      <c r="AO158" s="289">
        <v>90</v>
      </c>
      <c r="AP158" s="289">
        <v>5</v>
      </c>
      <c r="AQ158" s="289" t="s">
        <v>874</v>
      </c>
      <c r="AS158" s="279" t="s">
        <v>151</v>
      </c>
      <c r="AT158" s="280" t="s">
        <v>279</v>
      </c>
      <c r="AU158" s="279">
        <v>1</v>
      </c>
      <c r="AV158" s="290">
        <v>5.0915998072857654E-2</v>
      </c>
      <c r="AW158" s="290">
        <v>0.26213197978528846</v>
      </c>
      <c r="AX158" s="290">
        <v>0.11421118888137066</v>
      </c>
      <c r="AY158" s="291">
        <v>24.459000000000003</v>
      </c>
      <c r="AZ158" s="291">
        <v>0.9720101181393247</v>
      </c>
      <c r="BA158" s="291">
        <v>51.644112589389998</v>
      </c>
      <c r="BB158" s="291">
        <v>2.2543651382770844</v>
      </c>
    </row>
    <row r="159" spans="23:54" ht="16.5">
      <c r="W159" s="276" t="s">
        <v>154</v>
      </c>
      <c r="X159" s="276" t="s">
        <v>310</v>
      </c>
      <c r="Y159" s="277" t="s">
        <v>310</v>
      </c>
      <c r="Z159" s="286">
        <v>5</v>
      </c>
      <c r="AA159" s="270">
        <v>14</v>
      </c>
      <c r="AB159" s="287">
        <v>1.1666666666666667</v>
      </c>
      <c r="AC159" s="276">
        <v>7</v>
      </c>
      <c r="AD159" s="276">
        <v>3</v>
      </c>
      <c r="AE159" s="276">
        <v>1</v>
      </c>
      <c r="AF159" s="276">
        <v>2</v>
      </c>
      <c r="AG159" s="276">
        <v>0</v>
      </c>
      <c r="AH159" s="276">
        <v>1</v>
      </c>
      <c r="AI159" s="276">
        <v>0</v>
      </c>
      <c r="AJ159" s="288">
        <v>0.98552637547967814</v>
      </c>
      <c r="AK159" s="270" t="s">
        <v>69</v>
      </c>
      <c r="AL159" s="270">
        <v>8</v>
      </c>
      <c r="AM159" s="270" t="s">
        <v>584</v>
      </c>
      <c r="AN159" s="282" t="s">
        <v>596</v>
      </c>
      <c r="AO159" s="289">
        <v>15</v>
      </c>
      <c r="AP159" s="289">
        <v>2</v>
      </c>
      <c r="AQ159" s="289" t="s">
        <v>871</v>
      </c>
      <c r="AS159" s="279" t="s">
        <v>151</v>
      </c>
      <c r="AT159" s="280" t="s">
        <v>280</v>
      </c>
      <c r="AU159" s="279">
        <v>1</v>
      </c>
      <c r="AV159" s="290">
        <v>4.1720869086564527E-2</v>
      </c>
      <c r="AW159" s="290">
        <v>0.21187383670207979</v>
      </c>
      <c r="AX159" s="290">
        <v>0.1256774485963004</v>
      </c>
      <c r="AY159" s="291">
        <v>12.798</v>
      </c>
      <c r="AZ159" s="291">
        <v>1.5458480762152569E-2</v>
      </c>
      <c r="BA159" s="291">
        <v>4.1892482865433465</v>
      </c>
      <c r="BB159" s="291">
        <v>2.0212509811077393</v>
      </c>
    </row>
    <row r="160" spans="23:54" ht="16.5">
      <c r="W160" s="276" t="s">
        <v>154</v>
      </c>
      <c r="X160" s="276" t="s">
        <v>311</v>
      </c>
      <c r="Y160" s="277" t="s">
        <v>311</v>
      </c>
      <c r="Z160" s="286">
        <v>2</v>
      </c>
      <c r="AA160" s="270">
        <v>7</v>
      </c>
      <c r="AB160" s="287">
        <v>1.4583333333333335</v>
      </c>
      <c r="AC160" s="276">
        <v>2</v>
      </c>
      <c r="AD160" s="276">
        <v>3</v>
      </c>
      <c r="AE160" s="276">
        <v>1</v>
      </c>
      <c r="AF160" s="276">
        <v>1</v>
      </c>
      <c r="AG160" s="276">
        <v>0</v>
      </c>
      <c r="AH160" s="276">
        <v>0</v>
      </c>
      <c r="AI160" s="276">
        <v>0</v>
      </c>
      <c r="AJ160" s="288">
        <v>0.98809170996615137</v>
      </c>
      <c r="AK160" s="270" t="s">
        <v>69</v>
      </c>
      <c r="AL160" s="270">
        <v>7</v>
      </c>
      <c r="AM160" s="270" t="s">
        <v>561</v>
      </c>
      <c r="AN160" s="282" t="s">
        <v>598</v>
      </c>
      <c r="AO160" s="289">
        <v>14</v>
      </c>
      <c r="AP160" s="289">
        <v>1</v>
      </c>
      <c r="AQ160" s="289" t="s">
        <v>870</v>
      </c>
      <c r="AS160" s="279" t="s">
        <v>151</v>
      </c>
      <c r="AT160" s="280" t="s">
        <v>281</v>
      </c>
      <c r="AU160" s="279">
        <v>1</v>
      </c>
      <c r="AV160" s="290">
        <v>2.3022884525730914E-2</v>
      </c>
      <c r="AW160" s="290">
        <v>0.38520397648002463</v>
      </c>
      <c r="AX160" s="290">
        <v>0.21960406701949456</v>
      </c>
      <c r="AY160" s="291">
        <v>10.705</v>
      </c>
      <c r="AZ160" s="291">
        <v>1.9329940563421937</v>
      </c>
      <c r="BA160" s="291">
        <v>27.39072505610665</v>
      </c>
      <c r="BB160" s="291">
        <v>2.5306857093867094</v>
      </c>
    </row>
    <row r="161" spans="23:54" ht="16.5">
      <c r="W161" s="276" t="s">
        <v>154</v>
      </c>
      <c r="X161" s="276" t="s">
        <v>312</v>
      </c>
      <c r="Y161" s="277" t="s">
        <v>312</v>
      </c>
      <c r="Z161" s="286">
        <v>2</v>
      </c>
      <c r="AA161" s="270">
        <v>2</v>
      </c>
      <c r="AB161" s="287">
        <v>0.41666666666666669</v>
      </c>
      <c r="AC161" s="276">
        <v>0</v>
      </c>
      <c r="AD161" s="276">
        <v>0</v>
      </c>
      <c r="AE161" s="276">
        <v>0</v>
      </c>
      <c r="AF161" s="276">
        <v>0</v>
      </c>
      <c r="AG161" s="276">
        <v>0</v>
      </c>
      <c r="AH161" s="276">
        <v>0</v>
      </c>
      <c r="AI161" s="276">
        <v>2</v>
      </c>
      <c r="AJ161" s="288">
        <v>0.86690909090909085</v>
      </c>
      <c r="AK161" s="270" t="s">
        <v>72</v>
      </c>
      <c r="AL161" s="270">
        <v>44</v>
      </c>
      <c r="AM161" s="270" t="s">
        <v>1376</v>
      </c>
      <c r="AN161" s="282" t="s">
        <v>600</v>
      </c>
      <c r="AO161" s="289">
        <v>130</v>
      </c>
      <c r="AP161" s="289">
        <v>8</v>
      </c>
      <c r="AQ161" s="289" t="s">
        <v>877</v>
      </c>
      <c r="AS161" s="279" t="s">
        <v>151</v>
      </c>
      <c r="AT161" s="280" t="s">
        <v>100</v>
      </c>
      <c r="AU161" s="279">
        <v>1</v>
      </c>
      <c r="AV161" s="290">
        <v>4.028090910948575E-2</v>
      </c>
      <c r="AW161" s="290">
        <v>0.30128980025125296</v>
      </c>
      <c r="AX161" s="290">
        <v>0.150147044848917</v>
      </c>
      <c r="AY161" s="291">
        <v>16.221708333333329</v>
      </c>
      <c r="AZ161" s="291">
        <v>7.4848808415882422</v>
      </c>
      <c r="BA161" s="291">
        <v>25.724040913946155</v>
      </c>
      <c r="BB161" s="291">
        <v>2.2561611729832642</v>
      </c>
    </row>
    <row r="162" spans="23:54" ht="16.5">
      <c r="W162" s="276" t="s">
        <v>154</v>
      </c>
      <c r="X162" s="276" t="s">
        <v>313</v>
      </c>
      <c r="Y162" s="277" t="s">
        <v>313</v>
      </c>
      <c r="Z162" s="286">
        <v>1</v>
      </c>
      <c r="AA162" s="270">
        <v>3</v>
      </c>
      <c r="AB162" s="287">
        <v>1.25</v>
      </c>
      <c r="AC162" s="276">
        <v>0</v>
      </c>
      <c r="AD162" s="276">
        <v>0</v>
      </c>
      <c r="AE162" s="276">
        <v>2</v>
      </c>
      <c r="AF162" s="276">
        <v>0</v>
      </c>
      <c r="AG162" s="276">
        <v>1</v>
      </c>
      <c r="AH162" s="276">
        <v>0</v>
      </c>
      <c r="AI162" s="276">
        <v>0</v>
      </c>
      <c r="AJ162" s="288">
        <v>0.85961538461538456</v>
      </c>
      <c r="AK162" s="270" t="s">
        <v>72</v>
      </c>
      <c r="AL162" s="270">
        <v>48</v>
      </c>
      <c r="AM162" s="270" t="s">
        <v>1377</v>
      </c>
      <c r="AN162" s="282" t="s">
        <v>602</v>
      </c>
      <c r="AO162" s="289">
        <v>134</v>
      </c>
      <c r="AP162" s="289">
        <v>10</v>
      </c>
      <c r="AQ162" s="289" t="s">
        <v>879</v>
      </c>
      <c r="AS162" s="279" t="s">
        <v>162</v>
      </c>
      <c r="AT162" s="280" t="s">
        <v>282</v>
      </c>
      <c r="AU162" s="279">
        <v>1</v>
      </c>
      <c r="AV162" s="290">
        <v>1.4821971044832991E-2</v>
      </c>
      <c r="AW162" s="290">
        <v>0.35695831050432547</v>
      </c>
      <c r="AX162" s="290">
        <v>0.15827285132676608</v>
      </c>
      <c r="AY162" s="291">
        <v>9.3113499999999991</v>
      </c>
      <c r="AZ162" s="291">
        <v>0.28944592987812928</v>
      </c>
      <c r="BA162" s="291">
        <v>4.0681466408145859</v>
      </c>
      <c r="BB162" s="291">
        <v>2.1871131062806697</v>
      </c>
    </row>
    <row r="163" spans="23:54" ht="16.5">
      <c r="W163" s="276" t="s">
        <v>154</v>
      </c>
      <c r="X163" s="276" t="s">
        <v>314</v>
      </c>
      <c r="Y163" s="277" t="s">
        <v>314</v>
      </c>
      <c r="Z163" s="286">
        <v>4</v>
      </c>
      <c r="AA163" s="270">
        <v>9</v>
      </c>
      <c r="AB163" s="287">
        <v>0.9375</v>
      </c>
      <c r="AC163" s="276">
        <v>3</v>
      </c>
      <c r="AD163" s="276">
        <v>1</v>
      </c>
      <c r="AE163" s="276">
        <v>1</v>
      </c>
      <c r="AF163" s="276">
        <v>3</v>
      </c>
      <c r="AG163" s="276">
        <v>1</v>
      </c>
      <c r="AH163" s="276">
        <v>0</v>
      </c>
      <c r="AI163" s="276">
        <v>0</v>
      </c>
      <c r="AJ163" s="288">
        <v>0.93547960304963973</v>
      </c>
      <c r="AK163" s="270" t="s">
        <v>71</v>
      </c>
      <c r="AL163" s="270">
        <v>16</v>
      </c>
      <c r="AM163" s="270" t="s">
        <v>521</v>
      </c>
      <c r="AN163" s="282" t="s">
        <v>604</v>
      </c>
      <c r="AO163" s="289">
        <v>53</v>
      </c>
      <c r="AP163" s="289">
        <v>4</v>
      </c>
      <c r="AQ163" s="289" t="s">
        <v>873</v>
      </c>
      <c r="AS163" s="279" t="s">
        <v>162</v>
      </c>
      <c r="AT163" s="280" t="s">
        <v>187</v>
      </c>
      <c r="AU163" s="279">
        <v>1</v>
      </c>
      <c r="AV163" s="290">
        <v>1.5528901319996494E-2</v>
      </c>
      <c r="AW163" s="290">
        <v>0.25859138326924103</v>
      </c>
      <c r="AX163" s="290">
        <v>0.12184779578726</v>
      </c>
      <c r="AY163" s="291">
        <v>18.048999999999999</v>
      </c>
      <c r="AZ163" s="291">
        <v>0.12497209824334359</v>
      </c>
      <c r="BA163" s="291">
        <v>5.9014601948245584</v>
      </c>
      <c r="BB163" s="291">
        <v>2.4818214846922597</v>
      </c>
    </row>
    <row r="164" spans="23:54" ht="16.5">
      <c r="W164" s="276" t="s">
        <v>163</v>
      </c>
      <c r="X164" s="276" t="s">
        <v>315</v>
      </c>
      <c r="Y164" s="277" t="s">
        <v>315</v>
      </c>
      <c r="Z164" s="286">
        <v>22</v>
      </c>
      <c r="AA164" s="270">
        <v>54</v>
      </c>
      <c r="AB164" s="287">
        <v>1.0227272727272727</v>
      </c>
      <c r="AC164" s="276">
        <v>21</v>
      </c>
      <c r="AD164" s="276">
        <v>13</v>
      </c>
      <c r="AE164" s="276">
        <v>12</v>
      </c>
      <c r="AF164" s="276">
        <v>5</v>
      </c>
      <c r="AG164" s="276">
        <v>3</v>
      </c>
      <c r="AH164" s="276">
        <v>0</v>
      </c>
      <c r="AI164" s="276">
        <v>0</v>
      </c>
      <c r="AJ164" s="288">
        <v>0.96368720299322264</v>
      </c>
      <c r="AK164" s="270" t="s">
        <v>69</v>
      </c>
      <c r="AL164" s="270">
        <v>22</v>
      </c>
      <c r="AM164" s="270" t="s">
        <v>401</v>
      </c>
      <c r="AN164" s="282" t="s">
        <v>605</v>
      </c>
      <c r="AO164" s="289">
        <v>29</v>
      </c>
      <c r="AP164" s="289">
        <v>3</v>
      </c>
      <c r="AQ164" s="289" t="s">
        <v>882</v>
      </c>
      <c r="AS164" s="279" t="s">
        <v>162</v>
      </c>
      <c r="AT164" s="280" t="s">
        <v>283</v>
      </c>
      <c r="AU164" s="279">
        <v>1</v>
      </c>
      <c r="AV164" s="290">
        <v>1.7860828607643538E-2</v>
      </c>
      <c r="AW164" s="290">
        <v>0.34507577113443183</v>
      </c>
      <c r="AX164" s="290">
        <v>0.1265912769718181</v>
      </c>
      <c r="AY164" s="291">
        <v>8.7676666666666652</v>
      </c>
      <c r="AZ164" s="291">
        <v>8.6051472261809883E-2</v>
      </c>
      <c r="BA164" s="291">
        <v>3.045265990598494</v>
      </c>
      <c r="BB164" s="291">
        <v>2.4715565249786642</v>
      </c>
    </row>
    <row r="165" spans="23:54" ht="16.5">
      <c r="W165" s="276" t="s">
        <v>163</v>
      </c>
      <c r="X165" s="276" t="s">
        <v>316</v>
      </c>
      <c r="Y165" s="277" t="s">
        <v>316</v>
      </c>
      <c r="Z165" s="286">
        <v>11</v>
      </c>
      <c r="AA165" s="270">
        <v>22</v>
      </c>
      <c r="AB165" s="287">
        <v>0.83333333333333337</v>
      </c>
      <c r="AC165" s="276">
        <v>2</v>
      </c>
      <c r="AD165" s="276">
        <v>3</v>
      </c>
      <c r="AE165" s="276">
        <v>2</v>
      </c>
      <c r="AF165" s="276">
        <v>8</v>
      </c>
      <c r="AG165" s="276">
        <v>5</v>
      </c>
      <c r="AH165" s="276">
        <v>2</v>
      </c>
      <c r="AI165" s="276">
        <v>0</v>
      </c>
      <c r="AJ165" s="288">
        <v>0.87886711430213549</v>
      </c>
      <c r="AK165" s="270" t="s">
        <v>72</v>
      </c>
      <c r="AL165" s="270">
        <v>30</v>
      </c>
      <c r="AM165" s="270" t="s">
        <v>698</v>
      </c>
      <c r="AN165" s="282" t="s">
        <v>607</v>
      </c>
      <c r="AO165" s="289">
        <v>116</v>
      </c>
      <c r="AP165" s="289">
        <v>8</v>
      </c>
      <c r="AQ165" s="289" t="s">
        <v>887</v>
      </c>
      <c r="AS165" s="279" t="s">
        <v>162</v>
      </c>
      <c r="AT165" s="280" t="s">
        <v>100</v>
      </c>
      <c r="AU165" s="279">
        <v>1</v>
      </c>
      <c r="AV165" s="290">
        <v>1.6218760408971647E-2</v>
      </c>
      <c r="AW165" s="290">
        <v>0.34176808950325083</v>
      </c>
      <c r="AX165" s="290">
        <v>0.1386054918686796</v>
      </c>
      <c r="AY165" s="291">
        <v>9.9104999999999972</v>
      </c>
      <c r="AZ165" s="291">
        <v>0.17612208627618822</v>
      </c>
      <c r="BA165" s="291">
        <v>3.9944748170507545</v>
      </c>
      <c r="BB165" s="291">
        <v>2.3439006339503594</v>
      </c>
    </row>
    <row r="166" spans="23:54" ht="16.5">
      <c r="W166" s="276" t="s">
        <v>163</v>
      </c>
      <c r="X166" s="276" t="s">
        <v>317</v>
      </c>
      <c r="Y166" s="277" t="s">
        <v>317</v>
      </c>
      <c r="Z166" s="286">
        <v>1</v>
      </c>
      <c r="AA166" s="270">
        <v>1</v>
      </c>
      <c r="AB166" s="287">
        <v>0.41666666666666669</v>
      </c>
      <c r="AC166" s="276">
        <v>0</v>
      </c>
      <c r="AD166" s="276">
        <v>0</v>
      </c>
      <c r="AE166" s="276">
        <v>0</v>
      </c>
      <c r="AF166" s="276">
        <v>0</v>
      </c>
      <c r="AG166" s="276">
        <v>1</v>
      </c>
      <c r="AH166" s="276">
        <v>0</v>
      </c>
      <c r="AI166" s="276">
        <v>0</v>
      </c>
      <c r="AJ166" s="288">
        <v>0.83448275862068966</v>
      </c>
      <c r="AK166" s="270" t="s">
        <v>70</v>
      </c>
      <c r="AL166" s="270">
        <v>10</v>
      </c>
      <c r="AM166" s="270" t="s">
        <v>712</v>
      </c>
      <c r="AN166" s="282" t="s">
        <v>609</v>
      </c>
      <c r="AO166" s="289">
        <v>152</v>
      </c>
      <c r="AP166" s="289">
        <v>9</v>
      </c>
      <c r="AQ166" s="289" t="s">
        <v>888</v>
      </c>
      <c r="AS166" s="279" t="s">
        <v>164</v>
      </c>
      <c r="AT166" s="280" t="s">
        <v>284</v>
      </c>
      <c r="AU166" s="279">
        <v>1</v>
      </c>
      <c r="AV166" s="290">
        <v>1.7696039683063814E-2</v>
      </c>
      <c r="AW166" s="290">
        <v>0.35879102647149785</v>
      </c>
      <c r="AX166" s="290">
        <v>0.17277898434604499</v>
      </c>
      <c r="AY166" s="291">
        <v>10.301692307692308</v>
      </c>
      <c r="AZ166" s="291">
        <v>0.45272953707253832</v>
      </c>
      <c r="BA166" s="291">
        <v>27.176561194326101</v>
      </c>
      <c r="BB166" s="291">
        <v>2.7758111696462797</v>
      </c>
    </row>
    <row r="167" spans="23:54" ht="16.5">
      <c r="W167" s="276" t="s">
        <v>163</v>
      </c>
      <c r="X167" s="276" t="s">
        <v>318</v>
      </c>
      <c r="Y167" s="277" t="s">
        <v>318</v>
      </c>
      <c r="Z167" s="286">
        <v>5</v>
      </c>
      <c r="AA167" s="270">
        <v>4</v>
      </c>
      <c r="AB167" s="287">
        <v>0.33333333333333331</v>
      </c>
      <c r="AC167" s="276">
        <v>0</v>
      </c>
      <c r="AD167" s="276">
        <v>0</v>
      </c>
      <c r="AE167" s="276">
        <v>0</v>
      </c>
      <c r="AF167" s="276">
        <v>0</v>
      </c>
      <c r="AG167" s="276">
        <v>3</v>
      </c>
      <c r="AH167" s="276">
        <v>1</v>
      </c>
      <c r="AI167" s="276">
        <v>0</v>
      </c>
      <c r="AJ167" s="288">
        <v>0.80600979516217586</v>
      </c>
      <c r="AK167" s="270" t="s">
        <v>70</v>
      </c>
      <c r="AL167" s="270">
        <v>20</v>
      </c>
      <c r="AM167" s="270" t="s">
        <v>1378</v>
      </c>
      <c r="AN167" s="282" t="s">
        <v>611</v>
      </c>
      <c r="AO167" s="289">
        <v>162</v>
      </c>
      <c r="AP167" s="289">
        <v>10</v>
      </c>
      <c r="AQ167" s="289" t="s">
        <v>889</v>
      </c>
      <c r="AS167" s="279" t="s">
        <v>164</v>
      </c>
      <c r="AT167" s="280" t="s">
        <v>285</v>
      </c>
      <c r="AU167" s="279">
        <v>1</v>
      </c>
      <c r="AV167" s="290">
        <v>2.4091610164346206E-2</v>
      </c>
      <c r="AW167" s="290">
        <v>0.33832158102636545</v>
      </c>
      <c r="AX167" s="290">
        <v>0.16896801782748636</v>
      </c>
      <c r="AY167" s="291">
        <v>7.011222222222222</v>
      </c>
      <c r="AZ167" s="291">
        <v>0.1974050097763497</v>
      </c>
      <c r="BA167" s="291">
        <v>26.33489535827195</v>
      </c>
      <c r="BB167" s="291">
        <v>2.6495862952920466</v>
      </c>
    </row>
    <row r="168" spans="23:54" ht="16.5">
      <c r="W168" s="276" t="s">
        <v>163</v>
      </c>
      <c r="X168" s="276" t="s">
        <v>319</v>
      </c>
      <c r="Y168" s="277" t="s">
        <v>319</v>
      </c>
      <c r="Z168" s="286">
        <v>5</v>
      </c>
      <c r="AA168" s="270">
        <v>3</v>
      </c>
      <c r="AB168" s="287">
        <v>0.25</v>
      </c>
      <c r="AC168" s="276">
        <v>0</v>
      </c>
      <c r="AD168" s="276">
        <v>0</v>
      </c>
      <c r="AE168" s="276">
        <v>0</v>
      </c>
      <c r="AF168" s="276">
        <v>0</v>
      </c>
      <c r="AG168" s="276">
        <v>1</v>
      </c>
      <c r="AH168" s="276">
        <v>2</v>
      </c>
      <c r="AI168" s="276">
        <v>0</v>
      </c>
      <c r="AJ168" s="288">
        <v>0.78616001999976681</v>
      </c>
      <c r="AK168" s="270" t="s">
        <v>73</v>
      </c>
      <c r="AL168" s="270">
        <v>4</v>
      </c>
      <c r="AM168" s="270" t="s">
        <v>707</v>
      </c>
      <c r="AN168" s="282" t="s">
        <v>613</v>
      </c>
      <c r="AO168" s="289">
        <v>167</v>
      </c>
      <c r="AP168" s="289">
        <v>11</v>
      </c>
      <c r="AQ168" s="289" t="s">
        <v>890</v>
      </c>
      <c r="AS168" s="279" t="s">
        <v>164</v>
      </c>
      <c r="AT168" s="280" t="s">
        <v>286</v>
      </c>
      <c r="AU168" s="279">
        <v>1</v>
      </c>
      <c r="AV168" s="290">
        <v>2.2160010880569323E-2</v>
      </c>
      <c r="AW168" s="290">
        <v>0.33769996855218476</v>
      </c>
      <c r="AX168" s="290">
        <v>0.11440003677907724</v>
      </c>
      <c r="AY168" s="291">
        <v>4.8878888888888889</v>
      </c>
      <c r="AZ168" s="291">
        <v>10.124115404388505</v>
      </c>
      <c r="BA168" s="291">
        <v>25.955896195166627</v>
      </c>
      <c r="BB168" s="291">
        <v>2.8452851302096493</v>
      </c>
    </row>
    <row r="169" spans="23:54" ht="16.5">
      <c r="W169" s="276" t="s">
        <v>163</v>
      </c>
      <c r="X169" s="276" t="s">
        <v>320</v>
      </c>
      <c r="Y169" s="277" t="s">
        <v>320</v>
      </c>
      <c r="Z169" s="286">
        <v>6</v>
      </c>
      <c r="AA169" s="270">
        <v>13</v>
      </c>
      <c r="AB169" s="287">
        <v>0.9027777777777779</v>
      </c>
      <c r="AC169" s="276">
        <v>9</v>
      </c>
      <c r="AD169" s="276">
        <v>1</v>
      </c>
      <c r="AE169" s="276">
        <v>2</v>
      </c>
      <c r="AF169" s="276">
        <v>1</v>
      </c>
      <c r="AG169" s="276">
        <v>0</v>
      </c>
      <c r="AH169" s="276">
        <v>0</v>
      </c>
      <c r="AI169" s="276">
        <v>0</v>
      </c>
      <c r="AJ169" s="288">
        <v>0.95973662964240081</v>
      </c>
      <c r="AK169" s="270" t="s">
        <v>69</v>
      </c>
      <c r="AL169" s="270">
        <v>25</v>
      </c>
      <c r="AM169" s="270" t="s">
        <v>537</v>
      </c>
      <c r="AN169" s="282" t="s">
        <v>615</v>
      </c>
      <c r="AO169" s="289">
        <v>32</v>
      </c>
      <c r="AP169" s="289">
        <v>4</v>
      </c>
      <c r="AQ169" s="289" t="s">
        <v>883</v>
      </c>
      <c r="AS169" s="279" t="s">
        <v>164</v>
      </c>
      <c r="AT169" s="280" t="s">
        <v>287</v>
      </c>
      <c r="AU169" s="279">
        <v>1</v>
      </c>
      <c r="AV169" s="290">
        <v>1.3916730541426741E-2</v>
      </c>
      <c r="AW169" s="290">
        <v>0.30611376118530831</v>
      </c>
      <c r="AX169" s="290">
        <v>0.11119158949086307</v>
      </c>
      <c r="AY169" s="291">
        <v>4.5326000000000004</v>
      </c>
      <c r="AZ169" s="291">
        <v>9.9278204902556316E-2</v>
      </c>
      <c r="BA169" s="291">
        <v>12.126123598812235</v>
      </c>
      <c r="BB169" s="291">
        <v>3.3272081133957672</v>
      </c>
    </row>
    <row r="170" spans="23:54" ht="16.5">
      <c r="W170" s="276" t="s">
        <v>163</v>
      </c>
      <c r="X170" s="276" t="s">
        <v>321</v>
      </c>
      <c r="Y170" s="277" t="s">
        <v>321</v>
      </c>
      <c r="Z170" s="286">
        <v>1</v>
      </c>
      <c r="AA170" s="270">
        <v>5</v>
      </c>
      <c r="AB170" s="287">
        <v>2.0833333333333335</v>
      </c>
      <c r="AC170" s="276">
        <v>1</v>
      </c>
      <c r="AD170" s="276">
        <v>0</v>
      </c>
      <c r="AE170" s="276">
        <v>2</v>
      </c>
      <c r="AF170" s="276">
        <v>1</v>
      </c>
      <c r="AG170" s="276">
        <v>1</v>
      </c>
      <c r="AH170" s="276">
        <v>0</v>
      </c>
      <c r="AI170" s="276">
        <v>0</v>
      </c>
      <c r="AJ170" s="288">
        <v>0.90100000000000002</v>
      </c>
      <c r="AK170" s="270" t="s">
        <v>71</v>
      </c>
      <c r="AL170" s="270">
        <v>49</v>
      </c>
      <c r="AM170" s="270" t="s">
        <v>465</v>
      </c>
      <c r="AN170" s="282" t="s">
        <v>617</v>
      </c>
      <c r="AO170" s="289">
        <v>86</v>
      </c>
      <c r="AP170" s="289">
        <v>6</v>
      </c>
      <c r="AQ170" s="289" t="s">
        <v>885</v>
      </c>
      <c r="AS170" s="279" t="s">
        <v>164</v>
      </c>
      <c r="AT170" s="280" t="s">
        <v>288</v>
      </c>
      <c r="AU170" s="279">
        <v>1</v>
      </c>
      <c r="AV170" s="290">
        <v>1.5686309412797046E-2</v>
      </c>
      <c r="AW170" s="290">
        <v>0.32690746341136717</v>
      </c>
      <c r="AX170" s="290">
        <v>8.4217937993772141E-2</v>
      </c>
      <c r="AY170" s="291">
        <v>4.2476666666666665</v>
      </c>
      <c r="AZ170" s="291">
        <v>0.11861681407573542</v>
      </c>
      <c r="BA170" s="291">
        <v>6.595094862610889</v>
      </c>
      <c r="BB170" s="291">
        <v>3.01950778183777</v>
      </c>
    </row>
    <row r="171" spans="23:54" ht="16.5">
      <c r="W171" s="276" t="s">
        <v>163</v>
      </c>
      <c r="X171" s="276" t="s">
        <v>322</v>
      </c>
      <c r="Y171" s="277" t="s">
        <v>322</v>
      </c>
      <c r="Z171" s="286">
        <v>3</v>
      </c>
      <c r="AA171" s="270">
        <v>6</v>
      </c>
      <c r="AB171" s="287">
        <v>0.83333333333333337</v>
      </c>
      <c r="AC171" s="276">
        <v>4</v>
      </c>
      <c r="AD171" s="276">
        <v>0</v>
      </c>
      <c r="AE171" s="276">
        <v>1</v>
      </c>
      <c r="AF171" s="276">
        <v>0</v>
      </c>
      <c r="AG171" s="276">
        <v>1</v>
      </c>
      <c r="AH171" s="276">
        <v>0</v>
      </c>
      <c r="AI171" s="276">
        <v>0</v>
      </c>
      <c r="AJ171" s="288">
        <v>0.99055228277422747</v>
      </c>
      <c r="AK171" s="270" t="s">
        <v>69</v>
      </c>
      <c r="AL171" s="270">
        <v>4</v>
      </c>
      <c r="AM171" s="270" t="s">
        <v>597</v>
      </c>
      <c r="AN171" s="282" t="s">
        <v>618</v>
      </c>
      <c r="AO171" s="289">
        <v>11</v>
      </c>
      <c r="AP171" s="289">
        <v>1</v>
      </c>
      <c r="AQ171" s="289" t="s">
        <v>880</v>
      </c>
      <c r="AS171" s="279" t="s">
        <v>164</v>
      </c>
      <c r="AT171" s="280" t="s">
        <v>99</v>
      </c>
      <c r="AU171" s="279">
        <v>1</v>
      </c>
      <c r="AV171" s="290">
        <v>0.10702644666802977</v>
      </c>
      <c r="AW171" s="290">
        <v>0.29164367559949683</v>
      </c>
      <c r="AX171" s="290">
        <v>0.10713660750741921</v>
      </c>
      <c r="AY171" s="291">
        <v>5.2389999999999999</v>
      </c>
      <c r="AZ171" s="291">
        <v>0.11904067500824357</v>
      </c>
      <c r="BA171" s="291">
        <v>17.379938551203562</v>
      </c>
      <c r="BB171" s="291">
        <v>2.5622498901956958</v>
      </c>
    </row>
    <row r="172" spans="23:54" ht="16.5">
      <c r="W172" s="276" t="s">
        <v>163</v>
      </c>
      <c r="X172" s="276" t="s">
        <v>323</v>
      </c>
      <c r="Y172" s="277" t="s">
        <v>323</v>
      </c>
      <c r="Z172" s="286">
        <v>9</v>
      </c>
      <c r="AA172" s="270">
        <v>22</v>
      </c>
      <c r="AB172" s="287">
        <v>1.0185185185185186</v>
      </c>
      <c r="AC172" s="276">
        <v>8</v>
      </c>
      <c r="AD172" s="276">
        <v>5</v>
      </c>
      <c r="AE172" s="276">
        <v>2</v>
      </c>
      <c r="AF172" s="276">
        <v>4</v>
      </c>
      <c r="AG172" s="276">
        <v>2</v>
      </c>
      <c r="AH172" s="276">
        <v>0</v>
      </c>
      <c r="AI172" s="276">
        <v>1</v>
      </c>
      <c r="AJ172" s="288">
        <v>0.97302783900884415</v>
      </c>
      <c r="AK172" s="270" t="s">
        <v>69</v>
      </c>
      <c r="AL172" s="270">
        <v>18</v>
      </c>
      <c r="AM172" s="270" t="s">
        <v>392</v>
      </c>
      <c r="AN172" s="282" t="s">
        <v>620</v>
      </c>
      <c r="AO172" s="289">
        <v>25</v>
      </c>
      <c r="AP172" s="289">
        <v>2</v>
      </c>
      <c r="AQ172" s="289" t="s">
        <v>881</v>
      </c>
      <c r="AS172" s="279" t="s">
        <v>164</v>
      </c>
      <c r="AT172" s="280" t="s">
        <v>100</v>
      </c>
      <c r="AU172" s="279">
        <v>1</v>
      </c>
      <c r="AV172" s="290">
        <v>2.057269067290602E-2</v>
      </c>
      <c r="AW172" s="290">
        <v>0.34374580940378929</v>
      </c>
      <c r="AX172" s="290">
        <v>0.15275624107351268</v>
      </c>
      <c r="AY172" s="291">
        <v>7.0414749999999984</v>
      </c>
      <c r="AZ172" s="291">
        <v>1.7757821677976517</v>
      </c>
      <c r="BA172" s="291">
        <v>24.354279991276986</v>
      </c>
      <c r="BB172" s="291">
        <v>2.8330940223239724</v>
      </c>
    </row>
    <row r="173" spans="23:54" ht="16.5">
      <c r="W173" s="276" t="s">
        <v>163</v>
      </c>
      <c r="X173" s="276" t="s">
        <v>324</v>
      </c>
      <c r="Y173" s="277" t="s">
        <v>324</v>
      </c>
      <c r="Z173" s="286">
        <v>9</v>
      </c>
      <c r="AA173" s="270">
        <v>22</v>
      </c>
      <c r="AB173" s="287">
        <v>1.0185185185185186</v>
      </c>
      <c r="AC173" s="276">
        <v>0</v>
      </c>
      <c r="AD173" s="276">
        <v>4</v>
      </c>
      <c r="AE173" s="276">
        <v>5</v>
      </c>
      <c r="AF173" s="276">
        <v>9</v>
      </c>
      <c r="AG173" s="276">
        <v>4</v>
      </c>
      <c r="AH173" s="276">
        <v>0</v>
      </c>
      <c r="AI173" s="276">
        <v>0</v>
      </c>
      <c r="AJ173" s="288">
        <v>0.88826641351781643</v>
      </c>
      <c r="AK173" s="270" t="s">
        <v>72</v>
      </c>
      <c r="AL173" s="270">
        <v>16</v>
      </c>
      <c r="AM173" s="270" t="s">
        <v>471</v>
      </c>
      <c r="AN173" s="282" t="s">
        <v>622</v>
      </c>
      <c r="AO173" s="289">
        <v>102</v>
      </c>
      <c r="AP173" s="289">
        <v>7</v>
      </c>
      <c r="AQ173" s="289" t="s">
        <v>886</v>
      </c>
      <c r="AS173" s="279" t="s">
        <v>136</v>
      </c>
      <c r="AT173" s="280" t="s">
        <v>289</v>
      </c>
      <c r="AU173" s="279">
        <v>1</v>
      </c>
      <c r="AV173" s="290">
        <v>4.1315818925579166E-2</v>
      </c>
      <c r="AW173" s="290">
        <v>0.46989050396037457</v>
      </c>
      <c r="AX173" s="290">
        <v>0.2080241988682478</v>
      </c>
      <c r="AY173" s="291">
        <v>16.52390909090909</v>
      </c>
      <c r="AZ173" s="291">
        <v>3.8406616105248839</v>
      </c>
      <c r="BA173" s="291">
        <v>54.767834566084844</v>
      </c>
      <c r="BB173" s="291">
        <v>1.5516007350947347</v>
      </c>
    </row>
    <row r="174" spans="23:54" ht="16.5">
      <c r="W174" s="276" t="s">
        <v>163</v>
      </c>
      <c r="X174" s="276" t="s">
        <v>329</v>
      </c>
      <c r="Y174" s="277" t="s">
        <v>329</v>
      </c>
      <c r="Z174" s="286">
        <v>1</v>
      </c>
      <c r="AA174" s="270">
        <v>3</v>
      </c>
      <c r="AB174" s="287">
        <v>1.25</v>
      </c>
      <c r="AC174" s="276">
        <v>1</v>
      </c>
      <c r="AD174" s="276">
        <v>0</v>
      </c>
      <c r="AE174" s="276">
        <v>1</v>
      </c>
      <c r="AF174" s="276">
        <v>1</v>
      </c>
      <c r="AG174" s="276">
        <v>0</v>
      </c>
      <c r="AH174" s="276">
        <v>0</v>
      </c>
      <c r="AI174" s="276">
        <v>0</v>
      </c>
      <c r="AJ174" s="288">
        <v>0.95444444444444432</v>
      </c>
      <c r="AK174" s="270" t="s">
        <v>69</v>
      </c>
      <c r="AL174" s="270">
        <v>29</v>
      </c>
      <c r="AM174" s="270" t="s">
        <v>430</v>
      </c>
      <c r="AN174" s="282" t="s">
        <v>624</v>
      </c>
      <c r="AO174" s="289">
        <v>36</v>
      </c>
      <c r="AP174" s="289">
        <v>5</v>
      </c>
      <c r="AQ174" s="289" t="s">
        <v>884</v>
      </c>
      <c r="AS174" s="279" t="s">
        <v>136</v>
      </c>
      <c r="AT174" s="280" t="s">
        <v>290</v>
      </c>
      <c r="AU174" s="279">
        <v>1</v>
      </c>
      <c r="AV174" s="290">
        <v>4.9571835014447022E-2</v>
      </c>
      <c r="AW174" s="290">
        <v>0.47512719509852225</v>
      </c>
      <c r="AX174" s="290">
        <v>0.18548198666471211</v>
      </c>
      <c r="AY174" s="291">
        <v>15.871250000000002</v>
      </c>
      <c r="AZ174" s="291">
        <v>2.2132067204067853</v>
      </c>
      <c r="BA174" s="291">
        <v>28.37483650507734</v>
      </c>
      <c r="BB174" s="291">
        <v>1.7275557335959217</v>
      </c>
    </row>
    <row r="175" spans="23:54" ht="16.5">
      <c r="AP175" s="289">
        <v>1</v>
      </c>
      <c r="AQ175" s="289" t="s">
        <v>263</v>
      </c>
      <c r="AS175" s="279" t="s">
        <v>136</v>
      </c>
      <c r="AT175" s="280" t="s">
        <v>291</v>
      </c>
      <c r="AU175" s="279">
        <v>1</v>
      </c>
      <c r="AV175" s="290">
        <v>5.0372030628620376E-2</v>
      </c>
      <c r="AW175" s="290">
        <v>0.44789197501120903</v>
      </c>
      <c r="AX175" s="290">
        <v>0.17452913838066506</v>
      </c>
      <c r="AY175" s="291">
        <v>15.211874999999999</v>
      </c>
      <c r="AZ175" s="291">
        <v>2.4485628063954064</v>
      </c>
      <c r="BA175" s="291">
        <v>48.561628139620176</v>
      </c>
      <c r="BB175" s="291">
        <v>1.5727021368508769</v>
      </c>
    </row>
    <row r="176" spans="23:54" ht="16.5">
      <c r="AP176" s="289">
        <v>1</v>
      </c>
      <c r="AQ176" s="289" t="s">
        <v>263</v>
      </c>
      <c r="AS176" s="279" t="s">
        <v>136</v>
      </c>
      <c r="AT176" s="280" t="s">
        <v>292</v>
      </c>
      <c r="AU176" s="279">
        <v>1</v>
      </c>
      <c r="AV176" s="290">
        <v>3.5646665105357737E-2</v>
      </c>
      <c r="AW176" s="290">
        <v>0.44246297063840118</v>
      </c>
      <c r="AX176" s="290">
        <v>0.16463746224014614</v>
      </c>
      <c r="AY176" s="291">
        <v>13.672333333333336</v>
      </c>
      <c r="AZ176" s="291">
        <v>1.0120967776097995</v>
      </c>
      <c r="BA176" s="291">
        <v>22.014249818870166</v>
      </c>
      <c r="BB176" s="291">
        <v>1.8097884205352333</v>
      </c>
    </row>
    <row r="177" spans="42:54" ht="16.5">
      <c r="AP177" s="289">
        <v>1</v>
      </c>
      <c r="AQ177" s="289" t="s">
        <v>263</v>
      </c>
      <c r="AS177" s="279" t="s">
        <v>136</v>
      </c>
      <c r="AT177" s="280" t="s">
        <v>293</v>
      </c>
      <c r="AU177" s="279">
        <v>1</v>
      </c>
      <c r="AV177" s="290">
        <v>3.8959013404934739E-2</v>
      </c>
      <c r="AW177" s="290">
        <v>0.47107544694307224</v>
      </c>
      <c r="AX177" s="290">
        <v>0.19376222957485656</v>
      </c>
      <c r="AY177" s="291">
        <v>14.427875</v>
      </c>
      <c r="AZ177" s="291">
        <v>1.2062139262412381</v>
      </c>
      <c r="BA177" s="291">
        <v>30.290877810664799</v>
      </c>
      <c r="BB177" s="291">
        <v>1.6312270118633541</v>
      </c>
    </row>
    <row r="178" spans="42:54" ht="16.5">
      <c r="AP178" s="289">
        <v>1</v>
      </c>
      <c r="AQ178" s="289" t="s">
        <v>263</v>
      </c>
      <c r="AS178" s="279" t="s">
        <v>136</v>
      </c>
      <c r="AT178" s="280" t="s">
        <v>99</v>
      </c>
      <c r="AU178" s="279">
        <v>1</v>
      </c>
      <c r="AV178" s="290">
        <v>0.15240468853435643</v>
      </c>
      <c r="AW178" s="290">
        <v>0.41460897337312624</v>
      </c>
      <c r="AX178" s="290">
        <v>0.18851027172331411</v>
      </c>
      <c r="AY178" s="291">
        <v>15.467000000000001</v>
      </c>
      <c r="AZ178" s="291">
        <v>2.1046382598560576</v>
      </c>
      <c r="BA178" s="291">
        <v>41.929474297649556</v>
      </c>
      <c r="BB178" s="291">
        <v>1.710820037285427</v>
      </c>
    </row>
    <row r="179" spans="42:54" ht="16.5">
      <c r="AP179" s="289">
        <v>1</v>
      </c>
      <c r="AQ179" s="289" t="s">
        <v>263</v>
      </c>
      <c r="AS179" s="279" t="s">
        <v>136</v>
      </c>
      <c r="AT179" s="280" t="s">
        <v>100</v>
      </c>
      <c r="AU179" s="279">
        <v>1</v>
      </c>
      <c r="AV179" s="290">
        <v>4.6460964650489281E-2</v>
      </c>
      <c r="AW179" s="290">
        <v>0.45936763189816282</v>
      </c>
      <c r="AX179" s="290">
        <v>0.18560127658694733</v>
      </c>
      <c r="AY179" s="291">
        <v>15.181574074074067</v>
      </c>
      <c r="AZ179" s="291">
        <v>2.2113589510024183</v>
      </c>
      <c r="BA179" s="291">
        <v>36.740437233897353</v>
      </c>
      <c r="BB179" s="291">
        <v>1.6193928632609071</v>
      </c>
    </row>
    <row r="180" spans="42:54" ht="16.5">
      <c r="AP180" s="289">
        <v>1</v>
      </c>
      <c r="AQ180" s="289" t="s">
        <v>263</v>
      </c>
      <c r="AS180" s="279" t="s">
        <v>156</v>
      </c>
      <c r="AT180" s="280" t="s">
        <v>294</v>
      </c>
      <c r="AU180" s="279">
        <v>1</v>
      </c>
      <c r="AV180" s="290">
        <v>0.10201182306465545</v>
      </c>
      <c r="AW180" s="290">
        <v>0.36095424635214224</v>
      </c>
      <c r="AX180" s="290">
        <v>0.24522021897076157</v>
      </c>
      <c r="AY180" s="291">
        <v>15.652689655172418</v>
      </c>
      <c r="AZ180" s="291">
        <v>2.5809495571515719</v>
      </c>
      <c r="BA180" s="291">
        <v>52.218211602230582</v>
      </c>
      <c r="BB180" s="291">
        <v>1.7783543051195103</v>
      </c>
    </row>
    <row r="181" spans="42:54" ht="16.5">
      <c r="AP181" s="289">
        <v>1</v>
      </c>
      <c r="AQ181" s="289" t="s">
        <v>263</v>
      </c>
      <c r="AS181" s="279" t="s">
        <v>156</v>
      </c>
      <c r="AT181" s="280" t="s">
        <v>295</v>
      </c>
      <c r="AU181" s="279">
        <v>1</v>
      </c>
      <c r="AV181" s="290">
        <v>9.2651818776886191E-2</v>
      </c>
      <c r="AW181" s="290">
        <v>0.34731242211629942</v>
      </c>
      <c r="AX181" s="290">
        <v>0.22594144747208184</v>
      </c>
      <c r="AY181" s="291">
        <v>13.108000000000001</v>
      </c>
      <c r="AZ181" s="291">
        <v>1.9067653915520517</v>
      </c>
      <c r="BA181" s="291">
        <v>23.807230256170509</v>
      </c>
      <c r="BB181" s="291">
        <v>2.095480636891311</v>
      </c>
    </row>
    <row r="182" spans="42:54" ht="16.5">
      <c r="AP182" s="289">
        <v>1</v>
      </c>
      <c r="AQ182" s="289" t="s">
        <v>263</v>
      </c>
      <c r="AS182" s="279" t="s">
        <v>156</v>
      </c>
      <c r="AT182" s="280" t="s">
        <v>296</v>
      </c>
      <c r="AU182" s="279">
        <v>1</v>
      </c>
      <c r="AV182" s="290">
        <v>0.12489239437115324</v>
      </c>
      <c r="AW182" s="290">
        <v>0.3633102409372489</v>
      </c>
      <c r="AX182" s="290">
        <v>0.23092237504769222</v>
      </c>
      <c r="AY182" s="291">
        <v>15.646900000000002</v>
      </c>
      <c r="AZ182" s="291">
        <v>2.4715972944141633</v>
      </c>
      <c r="BA182" s="291">
        <v>46.963014826117664</v>
      </c>
      <c r="BB182" s="291">
        <v>1.9214813878233379</v>
      </c>
    </row>
    <row r="183" spans="42:54" ht="16.5">
      <c r="AP183" s="289">
        <v>1</v>
      </c>
      <c r="AQ183" s="289" t="s">
        <v>263</v>
      </c>
      <c r="AS183" s="279" t="s">
        <v>156</v>
      </c>
      <c r="AT183" s="280" t="s">
        <v>100</v>
      </c>
      <c r="AU183" s="279">
        <v>1</v>
      </c>
      <c r="AV183" s="290">
        <v>0.10584941675443255</v>
      </c>
      <c r="AW183" s="290">
        <v>0.35932857988454447</v>
      </c>
      <c r="AX183" s="290">
        <v>0.23862025887077384</v>
      </c>
      <c r="AY183" s="291">
        <v>15.218319148936175</v>
      </c>
      <c r="AZ183" s="291">
        <v>2.4380217973902769</v>
      </c>
      <c r="BA183" s="291">
        <v>46.049523641728285</v>
      </c>
      <c r="BB183" s="291">
        <v>1.8703212966418323</v>
      </c>
    </row>
    <row r="184" spans="42:54" ht="16.5">
      <c r="AP184" s="289">
        <v>1</v>
      </c>
      <c r="AQ184" s="289" t="s">
        <v>263</v>
      </c>
      <c r="AS184" s="279" t="s">
        <v>138</v>
      </c>
      <c r="AT184" s="280" t="s">
        <v>297</v>
      </c>
      <c r="AU184" s="279">
        <v>1</v>
      </c>
      <c r="AV184" s="290">
        <v>2.7798186629916712E-2</v>
      </c>
      <c r="AW184" s="290">
        <v>0.47267219209064132</v>
      </c>
      <c r="AX184" s="290">
        <v>0.21336673936427297</v>
      </c>
      <c r="AY184" s="291">
        <v>18.395263157894732</v>
      </c>
      <c r="AZ184" s="291">
        <v>3.9923119638218956</v>
      </c>
      <c r="BA184" s="291">
        <v>60.601643233363795</v>
      </c>
      <c r="BB184" s="291">
        <v>1.6401858098893811</v>
      </c>
    </row>
    <row r="185" spans="42:54" ht="16.5">
      <c r="AP185" s="289">
        <v>1</v>
      </c>
      <c r="AQ185" s="289" t="s">
        <v>263</v>
      </c>
      <c r="AS185" s="279" t="s">
        <v>138</v>
      </c>
      <c r="AT185" s="280" t="s">
        <v>298</v>
      </c>
      <c r="AU185" s="279">
        <v>1</v>
      </c>
      <c r="AV185" s="290">
        <v>6.5664279895961408E-2</v>
      </c>
      <c r="AW185" s="290">
        <v>0.3669924193022448</v>
      </c>
      <c r="AX185" s="290">
        <v>0.15739648577880005</v>
      </c>
      <c r="AY185" s="291">
        <v>21.452928571428568</v>
      </c>
      <c r="AZ185" s="291">
        <v>1.1703653886832779</v>
      </c>
      <c r="BA185" s="291">
        <v>33.263464995948354</v>
      </c>
      <c r="BB185" s="291">
        <v>2.5860724854579873</v>
      </c>
    </row>
    <row r="186" spans="42:54" ht="16.5">
      <c r="AP186" s="289">
        <v>1</v>
      </c>
      <c r="AQ186" s="289" t="s">
        <v>263</v>
      </c>
      <c r="AS186" s="279" t="s">
        <v>138</v>
      </c>
      <c r="AT186" s="280" t="s">
        <v>299</v>
      </c>
      <c r="AU186" s="279">
        <v>1</v>
      </c>
      <c r="AV186" s="290">
        <v>3.4739036486921442E-2</v>
      </c>
      <c r="AW186" s="290">
        <v>0.38426854316724079</v>
      </c>
      <c r="AX186" s="290">
        <v>0.19619243039638226</v>
      </c>
      <c r="AY186" s="291">
        <v>22.469111111111115</v>
      </c>
      <c r="AZ186" s="291">
        <v>3.1194344083010419</v>
      </c>
      <c r="BA186" s="291">
        <v>55.041420440184218</v>
      </c>
      <c r="BB186" s="291">
        <v>2.27964543632151</v>
      </c>
    </row>
    <row r="187" spans="42:54" ht="16.5">
      <c r="AP187" s="289">
        <v>1</v>
      </c>
      <c r="AQ187" s="289" t="s">
        <v>263</v>
      </c>
      <c r="AS187" s="279" t="s">
        <v>138</v>
      </c>
      <c r="AT187" s="280" t="s">
        <v>300</v>
      </c>
      <c r="AU187" s="279">
        <v>1</v>
      </c>
      <c r="AV187" s="290">
        <v>4.2104161633401228E-2</v>
      </c>
      <c r="AW187" s="290">
        <v>0.37005022443829622</v>
      </c>
      <c r="AX187" s="290">
        <v>0.14275669205758312</v>
      </c>
      <c r="AY187" s="291">
        <v>23.022166666666667</v>
      </c>
      <c r="AZ187" s="291">
        <v>1.1561903618456777</v>
      </c>
      <c r="BA187" s="291">
        <v>21.722746863934621</v>
      </c>
      <c r="BB187" s="291">
        <v>2.4134024414732673</v>
      </c>
    </row>
    <row r="188" spans="42:54" ht="16.5">
      <c r="AP188" s="289">
        <v>1</v>
      </c>
      <c r="AQ188" s="289" t="s">
        <v>263</v>
      </c>
      <c r="AS188" s="279" t="s">
        <v>138</v>
      </c>
      <c r="AT188" s="280" t="s">
        <v>99</v>
      </c>
      <c r="AU188" s="279">
        <v>1</v>
      </c>
      <c r="AV188" s="290">
        <v>0.20645183039419518</v>
      </c>
      <c r="AW188" s="290">
        <v>0.40058114577961201</v>
      </c>
      <c r="AX188" s="290">
        <v>0.16837071925354402</v>
      </c>
      <c r="AY188" s="291">
        <v>26.045500000000004</v>
      </c>
      <c r="AZ188" s="291">
        <v>1.2796749798091731</v>
      </c>
      <c r="BA188" s="291">
        <v>37.944519906925933</v>
      </c>
      <c r="BB188" s="291">
        <v>1.9912461101378203</v>
      </c>
    </row>
    <row r="189" spans="42:54" ht="16.5">
      <c r="AP189" s="289">
        <v>1</v>
      </c>
      <c r="AQ189" s="289" t="s">
        <v>263</v>
      </c>
      <c r="AS189" s="279" t="s">
        <v>138</v>
      </c>
      <c r="AT189" s="280" t="s">
        <v>100</v>
      </c>
      <c r="AU189" s="279">
        <v>1</v>
      </c>
      <c r="AV189" s="290">
        <v>4.6838817143095519E-2</v>
      </c>
      <c r="AW189" s="290">
        <v>0.4147015705304688</v>
      </c>
      <c r="AX189" s="290">
        <v>0.17922404960837751</v>
      </c>
      <c r="AY189" s="291">
        <v>21.045923076923074</v>
      </c>
      <c r="AZ189" s="291">
        <v>2.3711595333383158</v>
      </c>
      <c r="BA189" s="291">
        <v>43.794116295510506</v>
      </c>
      <c r="BB189" s="291">
        <v>2.1137725971480705</v>
      </c>
    </row>
    <row r="190" spans="42:54" ht="16.5">
      <c r="AP190" s="289">
        <v>1</v>
      </c>
      <c r="AQ190" s="289" t="s">
        <v>263</v>
      </c>
      <c r="AS190" s="279" t="s">
        <v>144</v>
      </c>
      <c r="AT190" s="280" t="s">
        <v>301</v>
      </c>
      <c r="AU190" s="279">
        <v>1</v>
      </c>
      <c r="AV190" s="290">
        <v>6.5136459935656907E-2</v>
      </c>
      <c r="AW190" s="290">
        <v>0.40568947191341426</v>
      </c>
      <c r="AX190" s="290">
        <v>0.13468641658642902</v>
      </c>
      <c r="AY190" s="291">
        <v>22.422000000000001</v>
      </c>
      <c r="AZ190" s="291">
        <v>0.54063243726772425</v>
      </c>
      <c r="BA190" s="291">
        <v>15.235675195215935</v>
      </c>
      <c r="BB190" s="291">
        <v>2.765843556601399</v>
      </c>
    </row>
    <row r="191" spans="42:54" ht="16.5">
      <c r="AP191" s="289">
        <v>1</v>
      </c>
      <c r="AQ191" s="289" t="s">
        <v>263</v>
      </c>
      <c r="AS191" s="279" t="s">
        <v>144</v>
      </c>
      <c r="AT191" s="280" t="s">
        <v>302</v>
      </c>
      <c r="AU191" s="279">
        <v>1</v>
      </c>
      <c r="AV191" s="290">
        <v>9.0513413924219119E-2</v>
      </c>
      <c r="AW191" s="290">
        <v>0.46345407646831016</v>
      </c>
      <c r="AX191" s="290">
        <v>0.16985480998229549</v>
      </c>
      <c r="AY191" s="291">
        <v>17.301499999999997</v>
      </c>
      <c r="AZ191" s="291">
        <v>0.78432747609877351</v>
      </c>
      <c r="BA191" s="291">
        <v>48.816400152663483</v>
      </c>
      <c r="BB191" s="291">
        <v>1.6916761350759011</v>
      </c>
    </row>
    <row r="192" spans="42:54" ht="16.5">
      <c r="AP192" s="289">
        <v>1</v>
      </c>
      <c r="AQ192" s="289" t="s">
        <v>263</v>
      </c>
      <c r="AS192" s="279" t="s">
        <v>144</v>
      </c>
      <c r="AT192" s="280" t="s">
        <v>303</v>
      </c>
      <c r="AU192" s="279">
        <v>1</v>
      </c>
      <c r="AV192" s="290">
        <v>7.3571835314688347E-2</v>
      </c>
      <c r="AW192" s="290">
        <v>0.48105530233731303</v>
      </c>
      <c r="AX192" s="290">
        <v>0.1549457369551708</v>
      </c>
      <c r="AY192" s="291">
        <v>15.847999999999999</v>
      </c>
      <c r="AZ192" s="291">
        <v>0.8140192162534331</v>
      </c>
      <c r="BA192" s="291">
        <v>30.154979184279405</v>
      </c>
      <c r="BB192" s="291">
        <v>1.745391531012441</v>
      </c>
    </row>
    <row r="193" spans="42:54" ht="16.5">
      <c r="AP193" s="289">
        <v>1</v>
      </c>
      <c r="AQ193" s="289" t="s">
        <v>263</v>
      </c>
      <c r="AS193" s="279" t="s">
        <v>144</v>
      </c>
      <c r="AT193" s="280" t="s">
        <v>304</v>
      </c>
      <c r="AU193" s="279">
        <v>1</v>
      </c>
      <c r="AV193" s="290">
        <v>8.107466381521948E-2</v>
      </c>
      <c r="AW193" s="290">
        <v>0.41938267326449807</v>
      </c>
      <c r="AX193" s="290">
        <v>0.17383845979124624</v>
      </c>
      <c r="AY193" s="291">
        <v>15.155000000000001</v>
      </c>
      <c r="AZ193" s="291">
        <v>0.8844207354608552</v>
      </c>
      <c r="BA193" s="291">
        <v>34.884833777515588</v>
      </c>
      <c r="BB193" s="291">
        <v>2.0250065144605607</v>
      </c>
    </row>
    <row r="194" spans="42:54" ht="16.5">
      <c r="AP194" s="289">
        <v>1</v>
      </c>
      <c r="AQ194" s="289" t="s">
        <v>263</v>
      </c>
      <c r="AS194" s="279" t="s">
        <v>144</v>
      </c>
      <c r="AT194" s="280" t="s">
        <v>99</v>
      </c>
      <c r="AU194" s="279">
        <v>1</v>
      </c>
      <c r="AV194" s="290">
        <v>0.40864550251244597</v>
      </c>
      <c r="AW194" s="290">
        <v>0.29475147976565358</v>
      </c>
      <c r="AX194" s="290">
        <v>0.14895910427489173</v>
      </c>
      <c r="AY194" s="291">
        <v>26.593</v>
      </c>
      <c r="AZ194" s="291">
        <v>0.46916253314926526</v>
      </c>
      <c r="BA194" s="291">
        <v>16.303398026936968</v>
      </c>
      <c r="BB194" s="291">
        <v>2.4464677449206662</v>
      </c>
    </row>
    <row r="195" spans="42:54" ht="16.5">
      <c r="AP195" s="289">
        <v>1</v>
      </c>
      <c r="AQ195" s="289" t="s">
        <v>263</v>
      </c>
      <c r="AS195" s="279" t="s">
        <v>144</v>
      </c>
      <c r="AT195" s="280" t="s">
        <v>100</v>
      </c>
      <c r="AU195" s="279">
        <v>1</v>
      </c>
      <c r="AV195" s="290">
        <v>8.2704129348984246E-2</v>
      </c>
      <c r="AW195" s="290">
        <v>0.44410990096470843</v>
      </c>
      <c r="AX195" s="290">
        <v>0.15191747403379122</v>
      </c>
      <c r="AY195" s="291">
        <v>18.270580645161292</v>
      </c>
      <c r="AZ195" s="291">
        <v>0.69350716994208783</v>
      </c>
      <c r="BA195" s="291">
        <v>28.268297938434873</v>
      </c>
      <c r="BB195" s="291">
        <v>2.100909691872539</v>
      </c>
    </row>
    <row r="196" spans="42:54" ht="16.5">
      <c r="AP196" s="289">
        <v>1</v>
      </c>
      <c r="AQ196" s="289" t="s">
        <v>263</v>
      </c>
      <c r="AS196" s="279" t="s">
        <v>154</v>
      </c>
      <c r="AT196" s="280" t="s">
        <v>305</v>
      </c>
      <c r="AU196" s="279">
        <v>1</v>
      </c>
      <c r="AV196" s="290">
        <v>4.3701189956198462E-2</v>
      </c>
      <c r="AW196" s="290">
        <v>0.43609735950307205</v>
      </c>
      <c r="AX196" s="290">
        <v>0.22298547102033256</v>
      </c>
      <c r="AY196" s="291">
        <v>10.656333333333333</v>
      </c>
      <c r="AZ196" s="291">
        <v>1.9874542239318667</v>
      </c>
      <c r="BA196" s="291">
        <v>35.153814596713943</v>
      </c>
      <c r="BB196" s="291">
        <v>1.9762855353140079</v>
      </c>
    </row>
    <row r="197" spans="42:54" ht="16.5">
      <c r="AP197" s="289">
        <v>1</v>
      </c>
      <c r="AQ197" s="289" t="s">
        <v>263</v>
      </c>
      <c r="AS197" s="279" t="s">
        <v>154</v>
      </c>
      <c r="AT197" s="280" t="s">
        <v>306</v>
      </c>
      <c r="AU197" s="279">
        <v>1</v>
      </c>
      <c r="AV197" s="290">
        <v>2.941103669653361E-2</v>
      </c>
      <c r="AW197" s="290">
        <v>0.44767263429549786</v>
      </c>
      <c r="AX197" s="290">
        <v>0.19209043016462748</v>
      </c>
      <c r="AY197" s="291">
        <v>7.8809999999999993</v>
      </c>
      <c r="AZ197" s="291">
        <v>1.6317185405069281</v>
      </c>
      <c r="BA197" s="291">
        <v>28.450062869630699</v>
      </c>
      <c r="BB197" s="291">
        <v>1.9216380105879896</v>
      </c>
    </row>
    <row r="198" spans="42:54" ht="16.5">
      <c r="AP198" s="289">
        <v>1</v>
      </c>
      <c r="AQ198" s="289" t="s">
        <v>263</v>
      </c>
      <c r="AS198" s="279" t="s">
        <v>154</v>
      </c>
      <c r="AT198" s="280" t="s">
        <v>307</v>
      </c>
      <c r="AU198" s="279">
        <v>1</v>
      </c>
      <c r="AV198" s="290">
        <v>6.8825751608082492E-2</v>
      </c>
      <c r="AW198" s="290">
        <v>0.443361271996772</v>
      </c>
      <c r="AX198" s="290">
        <v>0.15846508122812408</v>
      </c>
      <c r="AY198" s="291">
        <v>9.7106666666666666</v>
      </c>
      <c r="AZ198" s="291">
        <v>0.76147263556182243</v>
      </c>
      <c r="BA198" s="291">
        <v>11.592764434501538</v>
      </c>
      <c r="BB198" s="291">
        <v>1.982633005099212</v>
      </c>
    </row>
    <row r="199" spans="42:54" ht="16.5">
      <c r="AP199" s="289">
        <v>1</v>
      </c>
      <c r="AQ199" s="289" t="s">
        <v>263</v>
      </c>
      <c r="AS199" s="279" t="s">
        <v>154</v>
      </c>
      <c r="AT199" s="280" t="s">
        <v>308</v>
      </c>
      <c r="AU199" s="279">
        <v>1</v>
      </c>
      <c r="AV199" s="290">
        <v>3.9966372028345139E-2</v>
      </c>
      <c r="AW199" s="290">
        <v>0.43787637324013429</v>
      </c>
      <c r="AX199" s="290">
        <v>0.16954429515688219</v>
      </c>
      <c r="AY199" s="291">
        <v>7.9639999999999995</v>
      </c>
      <c r="AZ199" s="291">
        <v>0.76858343559401066</v>
      </c>
      <c r="BA199" s="291">
        <v>7.4643781117859005</v>
      </c>
      <c r="BB199" s="291">
        <v>1.8646970789701447</v>
      </c>
    </row>
    <row r="200" spans="42:54" ht="16.5">
      <c r="AP200" s="289">
        <v>1</v>
      </c>
      <c r="AQ200" s="289" t="s">
        <v>263</v>
      </c>
      <c r="AS200" s="279" t="s">
        <v>154</v>
      </c>
      <c r="AT200" s="280" t="s">
        <v>309</v>
      </c>
      <c r="AU200" s="279">
        <v>1</v>
      </c>
      <c r="AV200" s="290">
        <v>2.545072921165286E-2</v>
      </c>
      <c r="AW200" s="290">
        <v>0.44106314934176422</v>
      </c>
      <c r="AX200" s="290">
        <v>0.27743017263178749</v>
      </c>
      <c r="AY200" s="291">
        <v>13.244999999999999</v>
      </c>
      <c r="AZ200" s="291">
        <v>1.1730405251000231</v>
      </c>
      <c r="BA200" s="291">
        <v>26.988050004809875</v>
      </c>
      <c r="BB200" s="291">
        <v>2.102175997979467</v>
      </c>
    </row>
    <row r="201" spans="42:54" ht="16.5">
      <c r="AP201" s="289">
        <v>1</v>
      </c>
      <c r="AQ201" s="289" t="s">
        <v>263</v>
      </c>
      <c r="AS201" s="279" t="s">
        <v>154</v>
      </c>
      <c r="AT201" s="280" t="s">
        <v>310</v>
      </c>
      <c r="AU201" s="279">
        <v>1</v>
      </c>
      <c r="AV201" s="290">
        <v>4.1390091157972188E-2</v>
      </c>
      <c r="AW201" s="290">
        <v>0.45214028186580285</v>
      </c>
      <c r="AX201" s="290">
        <v>0.15286427772370115</v>
      </c>
      <c r="AY201" s="291">
        <v>8.15</v>
      </c>
      <c r="AZ201" s="291">
        <v>0.99339540324810638</v>
      </c>
      <c r="BA201" s="291">
        <v>16.428091146252267</v>
      </c>
      <c r="BB201" s="291">
        <v>2.0371979072684696</v>
      </c>
    </row>
    <row r="202" spans="42:54" ht="16.5">
      <c r="AP202" s="289">
        <v>1</v>
      </c>
      <c r="AQ202" s="289" t="s">
        <v>263</v>
      </c>
      <c r="AS202" s="279" t="s">
        <v>154</v>
      </c>
      <c r="AT202" s="280" t="s">
        <v>311</v>
      </c>
      <c r="AU202" s="279">
        <v>1</v>
      </c>
      <c r="AV202" s="290">
        <v>4.04205905557527E-2</v>
      </c>
      <c r="AW202" s="290">
        <v>0.45355554072730936</v>
      </c>
      <c r="AX202" s="290">
        <v>0.23171063531623454</v>
      </c>
      <c r="AY202" s="291">
        <v>10.725</v>
      </c>
      <c r="AZ202" s="291">
        <v>0.58053862878795137</v>
      </c>
      <c r="BA202" s="291">
        <v>44.474307127146538</v>
      </c>
      <c r="BB202" s="291">
        <v>2.8480303073870665</v>
      </c>
    </row>
    <row r="203" spans="42:54" ht="16.5">
      <c r="AP203" s="289">
        <v>1</v>
      </c>
      <c r="AQ203" s="289" t="s">
        <v>263</v>
      </c>
      <c r="AS203" s="279" t="s">
        <v>154</v>
      </c>
      <c r="AT203" s="280" t="s">
        <v>312</v>
      </c>
      <c r="AU203" s="279">
        <v>1</v>
      </c>
      <c r="AV203" s="290">
        <v>5.3138064727586559E-2</v>
      </c>
      <c r="AW203" s="290">
        <v>0.45893539777047937</v>
      </c>
      <c r="AX203" s="290">
        <v>0.31371062826343271</v>
      </c>
      <c r="AY203" s="291">
        <v>12.6805</v>
      </c>
      <c r="AZ203" s="291">
        <v>3.7597151038282921</v>
      </c>
      <c r="BA203" s="291">
        <v>10.737746336533602</v>
      </c>
      <c r="BB203" s="291">
        <v>2.7850520995197576</v>
      </c>
    </row>
    <row r="204" spans="42:54" ht="16.5">
      <c r="AP204" s="289">
        <v>1</v>
      </c>
      <c r="AQ204" s="289" t="s">
        <v>263</v>
      </c>
      <c r="AS204" s="279" t="s">
        <v>154</v>
      </c>
      <c r="AT204" s="280" t="s">
        <v>313</v>
      </c>
      <c r="AU204" s="279">
        <v>1</v>
      </c>
      <c r="AV204" s="290">
        <v>1.3313209509692212E-2</v>
      </c>
      <c r="AW204" s="290">
        <v>0.51260796932665209</v>
      </c>
      <c r="AX204" s="290">
        <v>0.48430439385808793</v>
      </c>
      <c r="AY204" s="291">
        <v>5.585</v>
      </c>
      <c r="AZ204" s="291">
        <v>9.0645207406594004</v>
      </c>
      <c r="BA204" s="291">
        <v>8.1839672972810575</v>
      </c>
      <c r="BB204" s="291">
        <v>4.084793242945886</v>
      </c>
    </row>
    <row r="205" spans="42:54" ht="16.5">
      <c r="AP205" s="289">
        <v>1</v>
      </c>
      <c r="AQ205" s="289" t="s">
        <v>263</v>
      </c>
      <c r="AS205" s="279" t="s">
        <v>154</v>
      </c>
      <c r="AT205" s="280" t="s">
        <v>314</v>
      </c>
      <c r="AU205" s="279">
        <v>1</v>
      </c>
      <c r="AV205" s="290">
        <v>2.7596611329717784E-2</v>
      </c>
      <c r="AW205" s="290">
        <v>0.44185621626164939</v>
      </c>
      <c r="AX205" s="290">
        <v>0.25067597794114738</v>
      </c>
      <c r="AY205" s="291">
        <v>11.846333333333334</v>
      </c>
      <c r="AZ205" s="291">
        <v>0.94221229864170986</v>
      </c>
      <c r="BA205" s="291">
        <v>64.236709066220101</v>
      </c>
      <c r="BB205" s="291">
        <v>2.0629829814133314</v>
      </c>
    </row>
    <row r="206" spans="42:54" ht="16.5">
      <c r="AP206" s="289">
        <v>1</v>
      </c>
      <c r="AQ206" s="289" t="s">
        <v>263</v>
      </c>
      <c r="AS206" s="279" t="s">
        <v>154</v>
      </c>
      <c r="AT206" s="280" t="s">
        <v>100</v>
      </c>
      <c r="AU206" s="279">
        <v>1</v>
      </c>
      <c r="AV206" s="290">
        <v>3.7069991527489764E-2</v>
      </c>
      <c r="AW206" s="290">
        <v>0.44472642247593563</v>
      </c>
      <c r="AX206" s="290">
        <v>0.22673185535591067</v>
      </c>
      <c r="AY206" s="291">
        <v>10.115083333333335</v>
      </c>
      <c r="AZ206" s="291">
        <v>1.3866857363881013</v>
      </c>
      <c r="BA206" s="291">
        <v>27.505512923849381</v>
      </c>
      <c r="BB206" s="291">
        <v>2.0674464768237248</v>
      </c>
    </row>
    <row r="207" spans="42:54" ht="16.5">
      <c r="AP207" s="289">
        <v>1</v>
      </c>
      <c r="AQ207" s="289" t="s">
        <v>263</v>
      </c>
      <c r="AS207" s="279" t="s">
        <v>163</v>
      </c>
      <c r="AT207" s="280" t="s">
        <v>315</v>
      </c>
      <c r="AU207" s="279">
        <v>1</v>
      </c>
      <c r="AV207" s="290">
        <v>2.8404251919577142E-2</v>
      </c>
      <c r="AW207" s="290">
        <v>0.4904758604863233</v>
      </c>
      <c r="AX207" s="290">
        <v>0.20337642320962337</v>
      </c>
      <c r="AY207" s="291">
        <v>15.327549999999997</v>
      </c>
      <c r="AZ207" s="291">
        <v>1.8371789372538911</v>
      </c>
      <c r="BA207" s="291">
        <v>26.642668868269464</v>
      </c>
      <c r="BB207" s="291">
        <v>2.076784887946002</v>
      </c>
    </row>
    <row r="208" spans="42:54" ht="16.5">
      <c r="AP208" s="289">
        <v>1</v>
      </c>
      <c r="AQ208" s="289" t="s">
        <v>263</v>
      </c>
      <c r="AS208" s="279" t="s">
        <v>163</v>
      </c>
      <c r="AT208" s="280" t="s">
        <v>316</v>
      </c>
      <c r="AU208" s="279">
        <v>1</v>
      </c>
      <c r="AV208" s="290">
        <v>3.8146765211754669E-2</v>
      </c>
      <c r="AW208" s="290">
        <v>0.41380924214459786</v>
      </c>
      <c r="AX208" s="290">
        <v>0.1597426590997193</v>
      </c>
      <c r="AY208" s="291">
        <v>10.139444444444445</v>
      </c>
      <c r="AZ208" s="291">
        <v>0.53217987484637186</v>
      </c>
      <c r="BA208" s="291">
        <v>8.0935689299552394</v>
      </c>
      <c r="BB208" s="291">
        <v>2.2798600908333797</v>
      </c>
    </row>
    <row r="209" spans="42:54" ht="16.5">
      <c r="AP209" s="289">
        <v>1</v>
      </c>
      <c r="AQ209" s="289" t="s">
        <v>263</v>
      </c>
      <c r="AS209" s="279" t="s">
        <v>163</v>
      </c>
      <c r="AT209" s="280" t="s">
        <v>317</v>
      </c>
      <c r="AU209" s="279">
        <v>1</v>
      </c>
      <c r="AV209" s="290">
        <v>6.9758016326602446E-2</v>
      </c>
      <c r="AW209" s="290">
        <v>0.5288879057462369</v>
      </c>
      <c r="AX209" s="290">
        <v>0.18811107423658255</v>
      </c>
      <c r="AY209" s="291">
        <v>10.281000000000001</v>
      </c>
      <c r="AZ209" s="291">
        <v>0</v>
      </c>
      <c r="BA209" s="291">
        <v>2.2940374906900312</v>
      </c>
      <c r="BB209" s="291">
        <v>2.2414420776229096</v>
      </c>
    </row>
    <row r="210" spans="42:54" ht="16.5">
      <c r="AP210" s="289">
        <v>1</v>
      </c>
      <c r="AQ210" s="289" t="s">
        <v>263</v>
      </c>
      <c r="AS210" s="279" t="s">
        <v>163</v>
      </c>
      <c r="AT210" s="280" t="s">
        <v>318</v>
      </c>
      <c r="AU210" s="279">
        <v>1</v>
      </c>
      <c r="AV210" s="290">
        <v>1.3192512730651118E-2</v>
      </c>
      <c r="AW210" s="290">
        <v>0.56739421804038215</v>
      </c>
      <c r="AX210" s="290">
        <v>0.31325208524488063</v>
      </c>
      <c r="AY210" s="291">
        <v>12.152200000000001</v>
      </c>
      <c r="AZ210" s="291">
        <v>2.8178290005613031</v>
      </c>
      <c r="BA210" s="291">
        <v>2.1905021062757575</v>
      </c>
      <c r="BB210" s="291">
        <v>3.3550942837653057</v>
      </c>
    </row>
    <row r="211" spans="42:54" ht="16.5">
      <c r="AP211" s="289">
        <v>1</v>
      </c>
      <c r="AQ211" s="289" t="s">
        <v>263</v>
      </c>
      <c r="AS211" s="279" t="s">
        <v>163</v>
      </c>
      <c r="AT211" s="280" t="s">
        <v>319</v>
      </c>
      <c r="AU211" s="279">
        <v>1</v>
      </c>
      <c r="AV211" s="290">
        <v>2.0909902456808727E-2</v>
      </c>
      <c r="AW211" s="290">
        <v>0.50312229869648173</v>
      </c>
      <c r="AX211" s="290">
        <v>0.17066495315668018</v>
      </c>
      <c r="AY211" s="291">
        <v>7.9089999999999989</v>
      </c>
      <c r="AZ211" s="291">
        <v>0.21383236104204251</v>
      </c>
      <c r="BA211" s="291">
        <v>4.7978636008808291</v>
      </c>
      <c r="BB211" s="291">
        <v>2.0347181659275599</v>
      </c>
    </row>
    <row r="212" spans="42:54" ht="16.5">
      <c r="AP212" s="289">
        <v>1</v>
      </c>
      <c r="AQ212" s="289" t="s">
        <v>263</v>
      </c>
      <c r="AS212" s="279" t="s">
        <v>163</v>
      </c>
      <c r="AT212" s="280" t="s">
        <v>320</v>
      </c>
      <c r="AU212" s="279">
        <v>1</v>
      </c>
      <c r="AV212" s="290">
        <v>1.5337768480280024E-2</v>
      </c>
      <c r="AW212" s="290">
        <v>0.52631239654650952</v>
      </c>
      <c r="AX212" s="290">
        <v>0.38154360346504307</v>
      </c>
      <c r="AY212" s="291">
        <v>6.6043333333333329</v>
      </c>
      <c r="AZ212" s="291">
        <v>8.8939730396760037</v>
      </c>
      <c r="BA212" s="291">
        <v>4.9304493050505567</v>
      </c>
      <c r="BB212" s="291">
        <v>3.3949500207014851</v>
      </c>
    </row>
    <row r="213" spans="42:54" ht="16.5">
      <c r="AP213" s="289">
        <v>1</v>
      </c>
      <c r="AQ213" s="289" t="s">
        <v>263</v>
      </c>
      <c r="AS213" s="279" t="s">
        <v>163</v>
      </c>
      <c r="AT213" s="280" t="s">
        <v>321</v>
      </c>
      <c r="AU213" s="279">
        <v>1</v>
      </c>
      <c r="AV213" s="290">
        <v>1.5135832682377802E-2</v>
      </c>
      <c r="AW213" s="290">
        <v>0.51149036288394312</v>
      </c>
      <c r="AX213" s="290">
        <v>0.45064572012489479</v>
      </c>
      <c r="AY213" s="291">
        <v>4.6989999999999998</v>
      </c>
      <c r="AZ213" s="291">
        <v>0.53584508932805563</v>
      </c>
      <c r="BA213" s="291">
        <v>0.8037676339920834</v>
      </c>
      <c r="BB213" s="291">
        <v>3.0318716685268496</v>
      </c>
    </row>
    <row r="214" spans="42:54" ht="16.5">
      <c r="AP214" s="289">
        <v>1</v>
      </c>
      <c r="AQ214" s="289" t="s">
        <v>263</v>
      </c>
      <c r="AS214" s="279" t="s">
        <v>163</v>
      </c>
      <c r="AT214" s="280" t="s">
        <v>322</v>
      </c>
      <c r="AU214" s="279">
        <v>1</v>
      </c>
      <c r="AV214" s="290">
        <v>3.9877514970920715E-2</v>
      </c>
      <c r="AW214" s="290">
        <v>0.43665336854570763</v>
      </c>
      <c r="AX214" s="290">
        <v>0.37486173441554727</v>
      </c>
      <c r="AY214" s="291">
        <v>6.3310000000000004</v>
      </c>
      <c r="AZ214" s="291">
        <v>2.147449131827758</v>
      </c>
      <c r="BA214" s="291">
        <v>1.4693073007242556</v>
      </c>
      <c r="BB214" s="291">
        <v>3.9398494008540781</v>
      </c>
    </row>
    <row r="215" spans="42:54" ht="16.5">
      <c r="AP215" s="289">
        <v>1</v>
      </c>
      <c r="AQ215" s="289" t="s">
        <v>263</v>
      </c>
      <c r="AS215" s="279" t="s">
        <v>163</v>
      </c>
      <c r="AT215" s="280" t="s">
        <v>323</v>
      </c>
      <c r="AU215" s="279">
        <v>1</v>
      </c>
      <c r="AV215" s="290">
        <v>7.796965790855862E-3</v>
      </c>
      <c r="AW215" s="290">
        <v>0.50637545658737071</v>
      </c>
      <c r="AX215" s="290">
        <v>0.50793070059100653</v>
      </c>
      <c r="AY215" s="291">
        <v>4.7528571428571436</v>
      </c>
      <c r="AZ215" s="291">
        <v>0.83569372943461362</v>
      </c>
      <c r="BA215" s="291">
        <v>4.0666041322093793</v>
      </c>
      <c r="BB215" s="291">
        <v>4.5222047546822379</v>
      </c>
    </row>
    <row r="216" spans="42:54" ht="16.5">
      <c r="AP216" s="289">
        <v>1</v>
      </c>
      <c r="AQ216" s="289" t="s">
        <v>263</v>
      </c>
      <c r="AS216" s="279" t="s">
        <v>163</v>
      </c>
      <c r="AT216" s="280" t="s">
        <v>324</v>
      </c>
      <c r="AU216" s="279">
        <v>1</v>
      </c>
      <c r="AV216" s="290">
        <v>1.8739534200735573E-2</v>
      </c>
      <c r="AW216" s="290">
        <v>0.51724696053338204</v>
      </c>
      <c r="AX216" s="290">
        <v>0.22457786963091753</v>
      </c>
      <c r="AY216" s="291">
        <v>11.350875</v>
      </c>
      <c r="AZ216" s="291">
        <v>0.597345757481484</v>
      </c>
      <c r="BA216" s="291">
        <v>11.85640821667794</v>
      </c>
      <c r="BB216" s="291">
        <v>1.8358540906542158</v>
      </c>
    </row>
    <row r="217" spans="42:54" ht="16.5">
      <c r="AP217" s="289">
        <v>1</v>
      </c>
      <c r="AQ217" s="289" t="s">
        <v>263</v>
      </c>
      <c r="AS217" s="279" t="s">
        <v>163</v>
      </c>
      <c r="AT217" s="280" t="s">
        <v>99</v>
      </c>
      <c r="AU217" s="279">
        <v>1</v>
      </c>
      <c r="AV217" s="290">
        <v>4.5241300445113944E-2</v>
      </c>
      <c r="AW217" s="290">
        <v>0.47252140251520386</v>
      </c>
      <c r="AX217" s="290">
        <v>0.43526050683161494</v>
      </c>
      <c r="AY217" s="291">
        <v>5.101</v>
      </c>
      <c r="AZ217" s="291">
        <v>2.658659291292587</v>
      </c>
      <c r="BA217" s="291">
        <v>2.0509657389971387</v>
      </c>
      <c r="BB217" s="291">
        <v>3.7000843194018942</v>
      </c>
    </row>
    <row r="218" spans="42:54" ht="16.5">
      <c r="AP218" s="289">
        <v>1</v>
      </c>
      <c r="AQ218" s="289" t="s">
        <v>263</v>
      </c>
      <c r="AS218" s="279" t="s">
        <v>163</v>
      </c>
      <c r="AT218" s="280" t="s">
        <v>100</v>
      </c>
      <c r="AU218" s="279">
        <v>1</v>
      </c>
      <c r="AV218" s="290">
        <v>2.3844899837254203E-2</v>
      </c>
      <c r="AW218" s="290">
        <v>0.49524459563926748</v>
      </c>
      <c r="AX218" s="290">
        <v>0.25403277580384187</v>
      </c>
      <c r="AY218" s="291">
        <v>10.845306451612901</v>
      </c>
      <c r="AZ218" s="291">
        <v>1.9091814669207086</v>
      </c>
      <c r="BA218" s="291">
        <v>15.226412113151788</v>
      </c>
      <c r="BB218" s="291">
        <v>2.394684761506801</v>
      </c>
    </row>
    <row r="219" spans="42:54" ht="16.5">
      <c r="AP219" s="289">
        <v>1</v>
      </c>
      <c r="AQ219" s="289" t="s">
        <v>263</v>
      </c>
      <c r="AS219" s="279" t="s">
        <v>63</v>
      </c>
      <c r="AT219" s="280" t="s">
        <v>64</v>
      </c>
      <c r="AU219" s="279">
        <v>2</v>
      </c>
      <c r="AV219" s="290">
        <v>7.3449057583119273E-2</v>
      </c>
      <c r="AW219" s="290">
        <v>0.32474119984879213</v>
      </c>
      <c r="AX219" s="290">
        <v>0.1482628835192682</v>
      </c>
      <c r="AY219" s="291">
        <v>17.091125000000002</v>
      </c>
      <c r="AZ219" s="291">
        <v>9.091350692937919E-2</v>
      </c>
      <c r="BA219" s="291">
        <v>7.1906901886955845</v>
      </c>
      <c r="BB219" s="291">
        <v>2.948458261725039</v>
      </c>
    </row>
    <row r="220" spans="42:54" ht="16.5">
      <c r="AP220" s="289">
        <v>1</v>
      </c>
      <c r="AQ220" s="289" t="s">
        <v>263</v>
      </c>
      <c r="AS220" s="279" t="s">
        <v>63</v>
      </c>
      <c r="AT220" s="280" t="s">
        <v>96</v>
      </c>
      <c r="AU220" s="279">
        <v>2</v>
      </c>
      <c r="AV220" s="290">
        <v>3.9683056837487782E-2</v>
      </c>
      <c r="AW220" s="290">
        <v>0.30536641269433973</v>
      </c>
      <c r="AX220" s="290">
        <v>0.12109091529605694</v>
      </c>
      <c r="AY220" s="291">
        <v>17.284384615384614</v>
      </c>
      <c r="AZ220" s="291">
        <v>7.0876359993987531E-2</v>
      </c>
      <c r="BA220" s="291">
        <v>6.2191762971939442</v>
      </c>
      <c r="BB220" s="291">
        <v>2.823339587764786</v>
      </c>
    </row>
    <row r="221" spans="42:54" ht="16.5">
      <c r="AP221" s="289">
        <v>1</v>
      </c>
      <c r="AQ221" s="289" t="s">
        <v>263</v>
      </c>
      <c r="AS221" s="279" t="s">
        <v>63</v>
      </c>
      <c r="AT221" s="280" t="s">
        <v>97</v>
      </c>
      <c r="AU221" s="279">
        <v>2</v>
      </c>
      <c r="AV221" s="290">
        <v>4.5727951258096679E-2</v>
      </c>
      <c r="AW221" s="290">
        <v>0.2901492163399137</v>
      </c>
      <c r="AX221" s="290">
        <v>0.11884479002604384</v>
      </c>
      <c r="AY221" s="291">
        <v>15.893500000000001</v>
      </c>
      <c r="AZ221" s="291">
        <v>2.8218582985439052E-2</v>
      </c>
      <c r="BA221" s="291">
        <v>4.1793206590013412</v>
      </c>
      <c r="BB221" s="291">
        <v>3.1785054317795884</v>
      </c>
    </row>
    <row r="222" spans="42:54" ht="16.5">
      <c r="AP222" s="289">
        <v>1</v>
      </c>
      <c r="AQ222" s="289" t="s">
        <v>263</v>
      </c>
      <c r="AS222" s="279" t="s">
        <v>63</v>
      </c>
      <c r="AT222" s="280" t="s">
        <v>98</v>
      </c>
      <c r="AU222" s="279">
        <v>2</v>
      </c>
      <c r="AV222" s="290">
        <v>3.925662514421905E-2</v>
      </c>
      <c r="AW222" s="290">
        <v>0.30894099749268916</v>
      </c>
      <c r="AX222" s="290">
        <v>0.16687757309261789</v>
      </c>
      <c r="AY222" s="291">
        <v>16.579599999999999</v>
      </c>
      <c r="AZ222" s="291">
        <v>0.17665071663639784</v>
      </c>
      <c r="BA222" s="291">
        <v>11.496061572272591</v>
      </c>
      <c r="BB222" s="291">
        <v>2.652103196876288</v>
      </c>
    </row>
    <row r="223" spans="42:54" ht="16.5">
      <c r="AP223" s="289">
        <v>1</v>
      </c>
      <c r="AQ223" s="289" t="s">
        <v>263</v>
      </c>
      <c r="AS223" s="279" t="s">
        <v>63</v>
      </c>
      <c r="AT223" s="280" t="s">
        <v>99</v>
      </c>
      <c r="AU223" s="279">
        <v>2</v>
      </c>
      <c r="AV223" s="290">
        <v>0.22501452521550314</v>
      </c>
      <c r="AW223" s="290">
        <v>0.33310034332122462</v>
      </c>
      <c r="AX223" s="290">
        <v>0.16769761536618066</v>
      </c>
      <c r="AY223" s="291">
        <v>21.047000000000001</v>
      </c>
      <c r="AZ223" s="291">
        <v>0.33568713258678462</v>
      </c>
      <c r="BA223" s="291">
        <v>16.346503847704295</v>
      </c>
      <c r="BB223" s="291">
        <v>2.6492542853651857</v>
      </c>
    </row>
    <row r="224" spans="42:54" ht="16.5">
      <c r="AP224" s="289">
        <v>1</v>
      </c>
      <c r="AQ224" s="289" t="s">
        <v>263</v>
      </c>
      <c r="AS224" s="279" t="s">
        <v>63</v>
      </c>
      <c r="AT224" s="280" t="s">
        <v>100</v>
      </c>
      <c r="AU224" s="279">
        <v>2</v>
      </c>
      <c r="AV224" s="290">
        <v>6.094329258755609E-2</v>
      </c>
      <c r="AW224" s="290">
        <v>0.31328308761432477</v>
      </c>
      <c r="AX224" s="290">
        <v>0.13823180113559244</v>
      </c>
      <c r="AY224" s="291">
        <v>17.133415094339625</v>
      </c>
      <c r="AZ224" s="291">
        <v>8.8345951631780939E-2</v>
      </c>
      <c r="BA224" s="291">
        <v>7.0410242792122171</v>
      </c>
      <c r="BB224" s="291">
        <v>2.9450864597885813</v>
      </c>
    </row>
    <row r="225" spans="42:54" ht="16.5">
      <c r="AP225" s="289">
        <v>1</v>
      </c>
      <c r="AQ225" s="289" t="s">
        <v>263</v>
      </c>
      <c r="AS225" s="279" t="s">
        <v>134</v>
      </c>
      <c r="AT225" s="280" t="s">
        <v>166</v>
      </c>
      <c r="AU225" s="279">
        <v>2</v>
      </c>
      <c r="AV225" s="290">
        <v>4.2440454111006005E-2</v>
      </c>
      <c r="AW225" s="290">
        <v>0.37084020789133293</v>
      </c>
      <c r="AX225" s="290">
        <v>0.18852522362281041</v>
      </c>
      <c r="AY225" s="291">
        <v>13.634071428571428</v>
      </c>
      <c r="AZ225" s="291">
        <v>0.38168039640197521</v>
      </c>
      <c r="BA225" s="291">
        <v>18.923880001608367</v>
      </c>
      <c r="BB225" s="291">
        <v>2.0503546100376693</v>
      </c>
    </row>
    <row r="226" spans="42:54" ht="16.5">
      <c r="AP226" s="289">
        <v>1</v>
      </c>
      <c r="AQ226" s="289" t="s">
        <v>263</v>
      </c>
      <c r="AS226" s="279" t="s">
        <v>134</v>
      </c>
      <c r="AT226" s="280" t="s">
        <v>167</v>
      </c>
      <c r="AU226" s="279">
        <v>2</v>
      </c>
      <c r="AV226" s="290">
        <v>5.6388289846407168E-2</v>
      </c>
      <c r="AW226" s="290">
        <v>0.35862231292501423</v>
      </c>
      <c r="AX226" s="290">
        <v>0.16838227190365321</v>
      </c>
      <c r="AY226" s="291">
        <v>13.398941176470586</v>
      </c>
      <c r="AZ226" s="291">
        <v>0.3467440054269102</v>
      </c>
      <c r="BA226" s="291">
        <v>17.52325803035507</v>
      </c>
      <c r="BB226" s="291">
        <v>2.1686487541651198</v>
      </c>
    </row>
    <row r="227" spans="42:54" ht="16.5">
      <c r="AP227" s="289">
        <v>1</v>
      </c>
      <c r="AQ227" s="289" t="s">
        <v>263</v>
      </c>
      <c r="AS227" s="279" t="s">
        <v>134</v>
      </c>
      <c r="AT227" s="280" t="s">
        <v>168</v>
      </c>
      <c r="AU227" s="279">
        <v>2</v>
      </c>
      <c r="AV227" s="290">
        <v>2.7594087146074493E-2</v>
      </c>
      <c r="AW227" s="290">
        <v>0.29422143473497708</v>
      </c>
      <c r="AX227" s="290">
        <v>0.17662767942921986</v>
      </c>
      <c r="AY227" s="291">
        <v>14.149285714285714</v>
      </c>
      <c r="AZ227" s="291">
        <v>0.41992899000778972</v>
      </c>
      <c r="BA227" s="291">
        <v>23.670525616005129</v>
      </c>
      <c r="BB227" s="291">
        <v>2.3925473817944378</v>
      </c>
    </row>
    <row r="228" spans="42:54" ht="16.5">
      <c r="AP228" s="289">
        <v>1</v>
      </c>
      <c r="AQ228" s="289" t="s">
        <v>263</v>
      </c>
      <c r="AS228" s="279" t="s">
        <v>134</v>
      </c>
      <c r="AT228" s="280" t="s">
        <v>169</v>
      </c>
      <c r="AU228" s="279">
        <v>2</v>
      </c>
      <c r="AV228" s="290">
        <v>4.2349725575351424E-2</v>
      </c>
      <c r="AW228" s="290">
        <v>0.30535816212541828</v>
      </c>
      <c r="AX228" s="290">
        <v>0.21732038377119806</v>
      </c>
      <c r="AY228" s="291">
        <v>14.1454</v>
      </c>
      <c r="AZ228" s="291">
        <v>9.8807656949752298E-2</v>
      </c>
      <c r="BA228" s="291">
        <v>11.622603533203721</v>
      </c>
      <c r="BB228" s="291">
        <v>2.7706129632128214</v>
      </c>
    </row>
    <row r="229" spans="42:54" ht="16.5">
      <c r="AP229" s="289">
        <v>1</v>
      </c>
      <c r="AQ229" s="289" t="s">
        <v>263</v>
      </c>
      <c r="AS229" s="279" t="s">
        <v>134</v>
      </c>
      <c r="AT229" s="280" t="s">
        <v>99</v>
      </c>
      <c r="AU229" s="279">
        <v>2</v>
      </c>
      <c r="AV229" s="290">
        <v>0.11451460442021552</v>
      </c>
      <c r="AW229" s="290">
        <v>0.34731967140452752</v>
      </c>
      <c r="AX229" s="290">
        <v>0.20535641445790065</v>
      </c>
      <c r="AY229" s="291">
        <v>15.886857142857142</v>
      </c>
      <c r="AZ229" s="291">
        <v>0.24721428826669298</v>
      </c>
      <c r="BA229" s="291">
        <v>22.681910948469081</v>
      </c>
      <c r="BB229" s="291">
        <v>2.3045587688043159</v>
      </c>
    </row>
    <row r="230" spans="42:54" ht="16.5">
      <c r="AP230" s="289">
        <v>1</v>
      </c>
      <c r="AQ230" s="289" t="s">
        <v>263</v>
      </c>
      <c r="AS230" s="279" t="s">
        <v>134</v>
      </c>
      <c r="AT230" s="280" t="s">
        <v>100</v>
      </c>
      <c r="AU230" s="279">
        <v>2</v>
      </c>
      <c r="AV230" s="290">
        <v>4.8750970061040538E-2</v>
      </c>
      <c r="AW230" s="290">
        <v>0.35073569930932136</v>
      </c>
      <c r="AX230" s="290">
        <v>0.18611935932049964</v>
      </c>
      <c r="AY230" s="291">
        <v>13.914312499999999</v>
      </c>
      <c r="AZ230" s="291">
        <v>0.33777053942249879</v>
      </c>
      <c r="BA230" s="291">
        <v>18.749483413499849</v>
      </c>
      <c r="BB230" s="291">
        <v>2.2562417289035608</v>
      </c>
    </row>
    <row r="231" spans="42:54" ht="16.5">
      <c r="AP231" s="289">
        <v>1</v>
      </c>
      <c r="AQ231" s="289" t="s">
        <v>263</v>
      </c>
      <c r="AS231" s="279" t="s">
        <v>152</v>
      </c>
      <c r="AT231" s="280" t="s">
        <v>170</v>
      </c>
      <c r="AU231" s="279">
        <v>2</v>
      </c>
      <c r="AV231" s="290">
        <v>2.073299990397124E-2</v>
      </c>
      <c r="AW231" s="290">
        <v>0.35523456972834805</v>
      </c>
      <c r="AX231" s="290">
        <v>0.14378855604991064</v>
      </c>
      <c r="AY231" s="291">
        <v>9.3094000000000001</v>
      </c>
      <c r="AZ231" s="291">
        <v>0.11910694932804379</v>
      </c>
      <c r="BA231" s="291">
        <v>5.6994880937715768</v>
      </c>
      <c r="BB231" s="291">
        <v>2.3918287099391926</v>
      </c>
    </row>
    <row r="232" spans="42:54" ht="16.5">
      <c r="AP232" s="289">
        <v>1</v>
      </c>
      <c r="AQ232" s="289" t="s">
        <v>263</v>
      </c>
      <c r="AS232" s="279" t="s">
        <v>152</v>
      </c>
      <c r="AT232" s="280" t="s">
        <v>171</v>
      </c>
      <c r="AU232" s="279">
        <v>2</v>
      </c>
      <c r="AV232" s="290">
        <v>4.2460428470261088E-2</v>
      </c>
      <c r="AW232" s="290">
        <v>0.2178143135763369</v>
      </c>
      <c r="AX232" s="290">
        <v>0.16651645442516219</v>
      </c>
      <c r="AY232" s="291">
        <v>12.641249999999999</v>
      </c>
      <c r="AZ232" s="291">
        <v>0.79114152554941319</v>
      </c>
      <c r="BA232" s="291">
        <v>10.397860050078002</v>
      </c>
      <c r="BB232" s="291">
        <v>3.4625389126573722</v>
      </c>
    </row>
    <row r="233" spans="42:54" ht="16.5">
      <c r="AP233" s="289">
        <v>1</v>
      </c>
      <c r="AQ233" s="289" t="s">
        <v>263</v>
      </c>
      <c r="AS233" s="279" t="s">
        <v>152</v>
      </c>
      <c r="AT233" s="280" t="s">
        <v>172</v>
      </c>
      <c r="AU233" s="279">
        <v>2</v>
      </c>
      <c r="AV233" s="290">
        <v>2.9702683451196751E-2</v>
      </c>
      <c r="AW233" s="290">
        <v>0.2914530754514183</v>
      </c>
      <c r="AX233" s="290">
        <v>0.21027354376138063</v>
      </c>
      <c r="AY233" s="291">
        <v>11.960636363636365</v>
      </c>
      <c r="AZ233" s="291">
        <v>0.7210911860387087</v>
      </c>
      <c r="BA233" s="291">
        <v>12.964548742477341</v>
      </c>
      <c r="BB233" s="291">
        <v>2.7201536704628886</v>
      </c>
    </row>
    <row r="234" spans="42:54" ht="16.5">
      <c r="AP234" s="289">
        <v>1</v>
      </c>
      <c r="AQ234" s="289" t="s">
        <v>263</v>
      </c>
      <c r="AS234" s="279" t="s">
        <v>152</v>
      </c>
      <c r="AT234" s="280" t="s">
        <v>173</v>
      </c>
      <c r="AU234" s="279">
        <v>2</v>
      </c>
      <c r="AV234" s="290">
        <v>3.3865320555807633E-2</v>
      </c>
      <c r="AW234" s="290">
        <v>0.25757126968755006</v>
      </c>
      <c r="AX234" s="290">
        <v>0.20185027502253977</v>
      </c>
      <c r="AY234" s="291">
        <v>11.902666666666667</v>
      </c>
      <c r="AZ234" s="291">
        <v>0.54210043342777714</v>
      </c>
      <c r="BA234" s="291">
        <v>9.973415928631491</v>
      </c>
      <c r="BB234" s="291">
        <v>2.9399995025490138</v>
      </c>
    </row>
    <row r="235" spans="42:54" ht="16.5">
      <c r="AP235" s="289">
        <v>1</v>
      </c>
      <c r="AQ235" s="289" t="s">
        <v>263</v>
      </c>
      <c r="AS235" s="279" t="s">
        <v>152</v>
      </c>
      <c r="AT235" s="280" t="s">
        <v>174</v>
      </c>
      <c r="AU235" s="279">
        <v>2</v>
      </c>
      <c r="AV235" s="290">
        <v>1.6646990796454639E-2</v>
      </c>
      <c r="AW235" s="290">
        <v>0.33017214879493118</v>
      </c>
      <c r="AX235" s="290">
        <v>0.20790756914945066</v>
      </c>
      <c r="AY235" s="291">
        <v>11.689714285714286</v>
      </c>
      <c r="AZ235" s="291">
        <v>0.35882524624778289</v>
      </c>
      <c r="BA235" s="291">
        <v>18.838325428008602</v>
      </c>
      <c r="BB235" s="291">
        <v>2.1986711255626115</v>
      </c>
    </row>
    <row r="236" spans="42:54" ht="16.5">
      <c r="AP236" s="289">
        <v>1</v>
      </c>
      <c r="AQ236" s="289" t="s">
        <v>263</v>
      </c>
      <c r="AS236" s="279" t="s">
        <v>152</v>
      </c>
      <c r="AT236" s="280" t="s">
        <v>325</v>
      </c>
      <c r="AU236" s="279">
        <v>2</v>
      </c>
      <c r="AV236" s="290">
        <v>2.0711709624116711E-2</v>
      </c>
      <c r="AW236" s="290">
        <v>0.31961032429113939</v>
      </c>
      <c r="AX236" s="290">
        <v>0.25279474186936912</v>
      </c>
      <c r="AY236" s="291">
        <v>11.382</v>
      </c>
      <c r="AZ236" s="291">
        <v>1.1733089285076204</v>
      </c>
      <c r="BA236" s="291">
        <v>14.02637491806837</v>
      </c>
      <c r="BB236" s="291">
        <v>2.5038311157640596</v>
      </c>
    </row>
    <row r="237" spans="42:54" ht="16.5">
      <c r="AP237" s="289">
        <v>1</v>
      </c>
      <c r="AQ237" s="289" t="s">
        <v>263</v>
      </c>
      <c r="AS237" s="279" t="s">
        <v>152</v>
      </c>
      <c r="AT237" s="280" t="s">
        <v>100</v>
      </c>
      <c r="AU237" s="279">
        <v>2</v>
      </c>
      <c r="AV237" s="290">
        <v>2.7484221458120975E-2</v>
      </c>
      <c r="AW237" s="290">
        <v>0.30246692288194332</v>
      </c>
      <c r="AX237" s="290">
        <v>0.187918366305874</v>
      </c>
      <c r="AY237" s="291">
        <v>11.322857142857142</v>
      </c>
      <c r="AZ237" s="291">
        <v>0.51768283850893937</v>
      </c>
      <c r="BA237" s="291">
        <v>10.83202192475034</v>
      </c>
      <c r="BB237" s="291">
        <v>2.7582705378319923</v>
      </c>
    </row>
    <row r="238" spans="42:54" ht="16.5">
      <c r="AP238" s="289">
        <v>1</v>
      </c>
      <c r="AQ238" s="289" t="s">
        <v>263</v>
      </c>
      <c r="AS238" s="279" t="s">
        <v>149</v>
      </c>
      <c r="AT238" s="280" t="s">
        <v>175</v>
      </c>
      <c r="AU238" s="279">
        <v>2</v>
      </c>
      <c r="AV238" s="290">
        <v>4.1051772479366949E-2</v>
      </c>
      <c r="AW238" s="290">
        <v>0.33263664000838711</v>
      </c>
      <c r="AX238" s="290">
        <v>0.14752870442679075</v>
      </c>
      <c r="AY238" s="291">
        <v>8.0629444444444456</v>
      </c>
      <c r="AZ238" s="291">
        <v>1.7877266569241983E-2</v>
      </c>
      <c r="BA238" s="291">
        <v>4.3826806581672457</v>
      </c>
      <c r="BB238" s="291">
        <v>2.2386022325175778</v>
      </c>
    </row>
    <row r="239" spans="42:54" ht="16.5">
      <c r="AP239" s="289">
        <v>1</v>
      </c>
      <c r="AQ239" s="289" t="s">
        <v>263</v>
      </c>
      <c r="AS239" s="279" t="s">
        <v>149</v>
      </c>
      <c r="AT239" s="280" t="s">
        <v>176</v>
      </c>
      <c r="AU239" s="279">
        <v>2</v>
      </c>
      <c r="AV239" s="290">
        <v>1.8470734197950377E-2</v>
      </c>
      <c r="AW239" s="290">
        <v>0.43150329193947867</v>
      </c>
      <c r="AX239" s="290">
        <v>0.46675179057225608</v>
      </c>
      <c r="AY239" s="291">
        <v>3.7240000000000002</v>
      </c>
      <c r="AZ239" s="291">
        <v>2.2936205924926588E-2</v>
      </c>
      <c r="BA239" s="291">
        <v>1.1468102962463294</v>
      </c>
      <c r="BB239" s="291">
        <v>4.4254106522425367</v>
      </c>
    </row>
    <row r="240" spans="42:54" ht="16.5">
      <c r="AP240" s="289">
        <v>1</v>
      </c>
      <c r="AQ240" s="289" t="s">
        <v>263</v>
      </c>
      <c r="AS240" s="279" t="s">
        <v>149</v>
      </c>
      <c r="AT240" s="280" t="s">
        <v>177</v>
      </c>
      <c r="AU240" s="279">
        <v>2</v>
      </c>
      <c r="AV240" s="290">
        <v>1.2092331663133124E-2</v>
      </c>
      <c r="AW240" s="290">
        <v>0.47408536049872763</v>
      </c>
      <c r="AX240" s="290">
        <v>0.42501795817636467</v>
      </c>
      <c r="AY240" s="291">
        <v>4.6005000000000003</v>
      </c>
      <c r="AZ240" s="291">
        <v>1.1676317532317711E-2</v>
      </c>
      <c r="BA240" s="291">
        <v>1.0158396253116408</v>
      </c>
      <c r="BB240" s="291">
        <v>4.4796975436405129</v>
      </c>
    </row>
    <row r="241" spans="42:54" ht="16.5">
      <c r="AP241" s="289">
        <v>1</v>
      </c>
      <c r="AQ241" s="289" t="s">
        <v>263</v>
      </c>
      <c r="AS241" s="279" t="s">
        <v>149</v>
      </c>
      <c r="AT241" s="280" t="s">
        <v>178</v>
      </c>
      <c r="AU241" s="279">
        <v>2</v>
      </c>
      <c r="AV241" s="290">
        <v>2.2655894383584289E-2</v>
      </c>
      <c r="AW241" s="290">
        <v>0.48747723810841509</v>
      </c>
      <c r="AX241" s="290">
        <v>0.47343053169108779</v>
      </c>
      <c r="AY241" s="291">
        <v>5.3004999999999995</v>
      </c>
      <c r="AZ241" s="291">
        <v>0.18857600288647003</v>
      </c>
      <c r="BA241" s="291">
        <v>3.2057920490699905</v>
      </c>
      <c r="BB241" s="291">
        <v>4.4595843549568679</v>
      </c>
    </row>
    <row r="242" spans="42:54" ht="16.5">
      <c r="AP242" s="289">
        <v>1</v>
      </c>
      <c r="AQ242" s="289" t="s">
        <v>263</v>
      </c>
      <c r="AS242" s="279" t="s">
        <v>149</v>
      </c>
      <c r="AT242" s="280" t="s">
        <v>179</v>
      </c>
      <c r="AU242" s="279">
        <v>2</v>
      </c>
      <c r="AV242" s="290">
        <v>2.7366285159728859E-2</v>
      </c>
      <c r="AW242" s="290">
        <v>0.46453722779813977</v>
      </c>
      <c r="AX242" s="290">
        <v>0.43984639399742897</v>
      </c>
      <c r="AY242" s="291">
        <v>4.4794999999999998</v>
      </c>
      <c r="AZ242" s="291">
        <v>0</v>
      </c>
      <c r="BA242" s="291">
        <v>0.95306884067476461</v>
      </c>
      <c r="BB242" s="291">
        <v>4.8212535419687779</v>
      </c>
    </row>
    <row r="243" spans="42:54" ht="16.5">
      <c r="AP243" s="289">
        <v>1</v>
      </c>
      <c r="AQ243" s="289" t="s">
        <v>263</v>
      </c>
      <c r="AS243" s="279" t="s">
        <v>149</v>
      </c>
      <c r="AT243" s="280" t="s">
        <v>180</v>
      </c>
      <c r="AU243" s="279">
        <v>2</v>
      </c>
      <c r="AV243" s="290">
        <v>3.9057746897786225E-2</v>
      </c>
      <c r="AW243" s="290">
        <v>0.48681109765989483</v>
      </c>
      <c r="AX243" s="290">
        <v>0.50543711896784371</v>
      </c>
      <c r="AY243" s="291">
        <v>6.8639999999999999</v>
      </c>
      <c r="AZ243" s="291">
        <v>0.19095617245538368</v>
      </c>
      <c r="BA243" s="291">
        <v>1.9095617245538368</v>
      </c>
      <c r="BB243" s="291">
        <v>4.2111176224025053</v>
      </c>
    </row>
    <row r="244" spans="42:54" ht="16.5">
      <c r="AP244" s="289">
        <v>1</v>
      </c>
      <c r="AQ244" s="289" t="s">
        <v>263</v>
      </c>
      <c r="AS244" s="279" t="s">
        <v>149</v>
      </c>
      <c r="AT244" s="280" t="s">
        <v>181</v>
      </c>
      <c r="AU244" s="279">
        <v>2</v>
      </c>
      <c r="AV244" s="290">
        <v>1.6819530513903159E-2</v>
      </c>
      <c r="AW244" s="290">
        <v>0.33086890033283678</v>
      </c>
      <c r="AX244" s="290">
        <v>0.17885310269754659</v>
      </c>
      <c r="AY244" s="291">
        <v>6.85825</v>
      </c>
      <c r="AZ244" s="291">
        <v>1.7814054053540498E-2</v>
      </c>
      <c r="BA244" s="291">
        <v>3.901277837725369</v>
      </c>
      <c r="BB244" s="291">
        <v>2.7325639714662295</v>
      </c>
    </row>
    <row r="245" spans="42:54" ht="16.5">
      <c r="AP245" s="289">
        <v>1</v>
      </c>
      <c r="AQ245" s="289" t="s">
        <v>263</v>
      </c>
      <c r="AS245" s="279" t="s">
        <v>149</v>
      </c>
      <c r="AT245" s="280" t="s">
        <v>182</v>
      </c>
      <c r="AU245" s="279">
        <v>2</v>
      </c>
      <c r="AV245" s="290">
        <v>4.9558625500364266E-2</v>
      </c>
      <c r="AW245" s="290">
        <v>0.31942204620456333</v>
      </c>
      <c r="AX245" s="290">
        <v>0.24939172399319123</v>
      </c>
      <c r="AY245" s="291">
        <v>5.1374999999999993</v>
      </c>
      <c r="AZ245" s="291">
        <v>1.9183978768707016E-2</v>
      </c>
      <c r="BA245" s="291">
        <v>1.7649260467210455</v>
      </c>
      <c r="BB245" s="291">
        <v>2.8564031735237574</v>
      </c>
    </row>
    <row r="246" spans="42:54" ht="16.5">
      <c r="AP246" s="289">
        <v>1</v>
      </c>
      <c r="AQ246" s="289" t="s">
        <v>263</v>
      </c>
      <c r="AS246" s="279" t="s">
        <v>149</v>
      </c>
      <c r="AT246" s="280" t="s">
        <v>183</v>
      </c>
      <c r="AU246" s="279">
        <v>2</v>
      </c>
      <c r="AV246" s="290">
        <v>4.6112078493490652E-2</v>
      </c>
      <c r="AW246" s="290">
        <v>0.38928917345383296</v>
      </c>
      <c r="AX246" s="290">
        <v>0.2052665475705224</v>
      </c>
      <c r="AY246" s="291">
        <v>6.5549999999999997</v>
      </c>
      <c r="AZ246" s="291">
        <v>1.9475004513332294E-2</v>
      </c>
      <c r="BA246" s="291">
        <v>2.2396255190332139</v>
      </c>
      <c r="BB246" s="291">
        <v>2.7672184986125612</v>
      </c>
    </row>
    <row r="247" spans="42:54" ht="16.5">
      <c r="AP247" s="289">
        <v>1</v>
      </c>
      <c r="AQ247" s="289" t="s">
        <v>263</v>
      </c>
      <c r="AS247" s="279" t="s">
        <v>149</v>
      </c>
      <c r="AT247" s="280" t="s">
        <v>184</v>
      </c>
      <c r="AU247" s="279">
        <v>2</v>
      </c>
      <c r="AV247" s="290">
        <v>4.0216360248284171E-2</v>
      </c>
      <c r="AW247" s="290">
        <v>0.33998843143946322</v>
      </c>
      <c r="AX247" s="290">
        <v>0.16117427723126207</v>
      </c>
      <c r="AY247" s="291">
        <v>5.3900000000000006</v>
      </c>
      <c r="AZ247" s="291">
        <v>0.11101546960199642</v>
      </c>
      <c r="BA247" s="291">
        <v>1.7964321444686693</v>
      </c>
      <c r="BB247" s="291">
        <v>2.6907984656641437</v>
      </c>
    </row>
    <row r="248" spans="42:54" ht="16.5">
      <c r="AP248" s="289">
        <v>1</v>
      </c>
      <c r="AQ248" s="289" t="s">
        <v>263</v>
      </c>
      <c r="AS248" s="279" t="s">
        <v>149</v>
      </c>
      <c r="AT248" s="280" t="s">
        <v>185</v>
      </c>
      <c r="AU248" s="279">
        <v>2</v>
      </c>
      <c r="AV248" s="290">
        <v>5.6422027084858099E-2</v>
      </c>
      <c r="AW248" s="290">
        <v>0.30900827713684542</v>
      </c>
      <c r="AX248" s="290">
        <v>0.28218898596672376</v>
      </c>
      <c r="AY248" s="291">
        <v>6.7189999999999994</v>
      </c>
      <c r="AZ248" s="291">
        <v>0</v>
      </c>
      <c r="BA248" s="291">
        <v>3.6344029596984537</v>
      </c>
      <c r="BB248" s="291">
        <v>2.7904838222533175</v>
      </c>
    </row>
    <row r="249" spans="42:54" ht="16.5">
      <c r="AP249" s="289">
        <v>1</v>
      </c>
      <c r="AQ249" s="289" t="s">
        <v>263</v>
      </c>
      <c r="AS249" s="279" t="s">
        <v>149</v>
      </c>
      <c r="AT249" s="280" t="s">
        <v>186</v>
      </c>
      <c r="AU249" s="279">
        <v>2</v>
      </c>
      <c r="AV249" s="290">
        <v>5.9056801071504801E-2</v>
      </c>
      <c r="AW249" s="290">
        <v>0.34691244186163783</v>
      </c>
      <c r="AX249" s="290">
        <v>0.23434328904196042</v>
      </c>
      <c r="AY249" s="291">
        <v>7.854000000000001</v>
      </c>
      <c r="AZ249" s="291">
        <v>0</v>
      </c>
      <c r="BA249" s="291">
        <v>3.3112657613056879</v>
      </c>
      <c r="BB249" s="291">
        <v>2.7100004819612042</v>
      </c>
    </row>
    <row r="250" spans="42:54" ht="16.5">
      <c r="AP250" s="289">
        <v>1</v>
      </c>
      <c r="AQ250" s="289" t="s">
        <v>263</v>
      </c>
      <c r="AS250" s="279" t="s">
        <v>149</v>
      </c>
      <c r="AT250" s="280" t="s">
        <v>99</v>
      </c>
      <c r="AU250" s="279">
        <v>2</v>
      </c>
      <c r="AV250" s="290">
        <v>4.4056311692901945E-2</v>
      </c>
      <c r="AW250" s="290">
        <v>0.33610323775729983</v>
      </c>
      <c r="AX250" s="290">
        <v>0.15460670951156477</v>
      </c>
      <c r="AY250" s="291">
        <v>7.7294999999999998</v>
      </c>
      <c r="AZ250" s="291">
        <v>1.3113376548902864E-2</v>
      </c>
      <c r="BA250" s="291">
        <v>5.4551646443435917</v>
      </c>
      <c r="BB250" s="291">
        <v>2.4139882652923941</v>
      </c>
    </row>
    <row r="251" spans="42:54" ht="16.5">
      <c r="AP251" s="289">
        <v>1</v>
      </c>
      <c r="AQ251" s="289" t="s">
        <v>263</v>
      </c>
      <c r="AS251" s="279" t="s">
        <v>149</v>
      </c>
      <c r="AT251" s="280" t="s">
        <v>100</v>
      </c>
      <c r="AU251" s="279">
        <v>2</v>
      </c>
      <c r="AV251" s="290">
        <v>3.6317390443720093E-2</v>
      </c>
      <c r="AW251" s="290">
        <v>0.37318146376379452</v>
      </c>
      <c r="AX251" s="290">
        <v>0.24566158552228567</v>
      </c>
      <c r="AY251" s="291">
        <v>6.854136363636365</v>
      </c>
      <c r="AZ251" s="291">
        <v>3.6201078807054775E-2</v>
      </c>
      <c r="BA251" s="291">
        <v>3.2927010650240263</v>
      </c>
      <c r="BB251" s="291">
        <v>2.7732028592404356</v>
      </c>
    </row>
    <row r="252" spans="42:54" ht="16.5">
      <c r="AP252" s="289">
        <v>1</v>
      </c>
      <c r="AQ252" s="289" t="s">
        <v>263</v>
      </c>
      <c r="AS252" s="279" t="s">
        <v>157</v>
      </c>
      <c r="AT252" s="280" t="s">
        <v>187</v>
      </c>
      <c r="AU252" s="279">
        <v>2</v>
      </c>
      <c r="AV252" s="290">
        <v>5.7407727436823125E-2</v>
      </c>
      <c r="AW252" s="290">
        <v>0.33702908363469214</v>
      </c>
      <c r="AX252" s="290">
        <v>0.16726794298310427</v>
      </c>
      <c r="AY252" s="291">
        <v>46.771500000000003</v>
      </c>
      <c r="AZ252" s="291">
        <v>2.4446006150262769</v>
      </c>
      <c r="BA252" s="291">
        <v>18.081235179608768</v>
      </c>
      <c r="BB252" s="291">
        <v>2.330693694921449</v>
      </c>
    </row>
    <row r="253" spans="42:54" ht="16.5">
      <c r="AP253" s="289">
        <v>1</v>
      </c>
      <c r="AQ253" s="289" t="s">
        <v>263</v>
      </c>
      <c r="AS253" s="279" t="s">
        <v>157</v>
      </c>
      <c r="AT253" s="280" t="s">
        <v>188</v>
      </c>
      <c r="AU253" s="279">
        <v>2</v>
      </c>
      <c r="AV253" s="290">
        <v>2.2798296502810442E-2</v>
      </c>
      <c r="AW253" s="290">
        <v>0.36925925734810094</v>
      </c>
      <c r="AX253" s="290">
        <v>0.13704116881879308</v>
      </c>
      <c r="AY253" s="291">
        <v>9.5618888888888875</v>
      </c>
      <c r="AZ253" s="291">
        <v>6.7032463714925189E-2</v>
      </c>
      <c r="BA253" s="291">
        <v>8.435365233886186</v>
      </c>
      <c r="BB253" s="291">
        <v>2.1164891375420272</v>
      </c>
    </row>
    <row r="254" spans="42:54" ht="16.5">
      <c r="AP254" s="289">
        <v>1</v>
      </c>
      <c r="AQ254" s="289" t="s">
        <v>263</v>
      </c>
      <c r="AS254" s="279" t="s">
        <v>157</v>
      </c>
      <c r="AT254" s="280" t="s">
        <v>189</v>
      </c>
      <c r="AU254" s="279">
        <v>2</v>
      </c>
      <c r="AV254" s="290">
        <v>4.1539700504986558E-2</v>
      </c>
      <c r="AW254" s="290">
        <v>0.38211504000926927</v>
      </c>
      <c r="AX254" s="290">
        <v>0.20632425052989173</v>
      </c>
      <c r="AY254" s="291">
        <v>7.3066666666666675</v>
      </c>
      <c r="AZ254" s="291">
        <v>3.9735050655732643E-2</v>
      </c>
      <c r="BA254" s="291">
        <v>4.4403919107781222</v>
      </c>
      <c r="BB254" s="291">
        <v>2.0659056618332743</v>
      </c>
    </row>
    <row r="255" spans="42:54" ht="16.5">
      <c r="AP255" s="289">
        <v>1</v>
      </c>
      <c r="AQ255" s="289" t="s">
        <v>263</v>
      </c>
      <c r="AS255" s="279" t="s">
        <v>157</v>
      </c>
      <c r="AT255" s="280" t="s">
        <v>190</v>
      </c>
      <c r="AU255" s="279">
        <v>2</v>
      </c>
      <c r="AV255" s="290">
        <v>2.7906485803682959E-2</v>
      </c>
      <c r="AW255" s="290">
        <v>0.46083440754589677</v>
      </c>
      <c r="AX255" s="290">
        <v>0.19029811148885617</v>
      </c>
      <c r="AY255" s="291">
        <v>7.3801999999999994</v>
      </c>
      <c r="AZ255" s="291">
        <v>8.8483312843547518E-2</v>
      </c>
      <c r="BA255" s="291">
        <v>5.9932697232696182</v>
      </c>
      <c r="BB255" s="291">
        <v>2.1627098175716815</v>
      </c>
    </row>
    <row r="256" spans="42:54" ht="16.5">
      <c r="AP256" s="289">
        <v>1</v>
      </c>
      <c r="AQ256" s="289" t="s">
        <v>263</v>
      </c>
      <c r="AS256" s="279" t="s">
        <v>157</v>
      </c>
      <c r="AT256" s="280" t="s">
        <v>326</v>
      </c>
      <c r="AU256" s="279">
        <v>2</v>
      </c>
      <c r="AV256" s="290">
        <v>2.1953492591553672E-2</v>
      </c>
      <c r="AW256" s="290">
        <v>0.45735827536714158</v>
      </c>
      <c r="AX256" s="290">
        <v>0.17512141023576941</v>
      </c>
      <c r="AY256" s="291">
        <v>10.331</v>
      </c>
      <c r="AZ256" s="291">
        <v>7.7032878402831115E-2</v>
      </c>
      <c r="BA256" s="291">
        <v>5.2382357313925159</v>
      </c>
      <c r="BB256" s="291">
        <v>2.305282785441781</v>
      </c>
    </row>
    <row r="257" spans="42:54" ht="16.5">
      <c r="AP257" s="289">
        <v>1</v>
      </c>
      <c r="AQ257" s="289" t="s">
        <v>263</v>
      </c>
      <c r="AS257" s="279" t="s">
        <v>157</v>
      </c>
      <c r="AT257" s="280" t="s">
        <v>191</v>
      </c>
      <c r="AU257" s="279">
        <v>2</v>
      </c>
      <c r="AV257" s="290">
        <v>3.0352013045239254E-2</v>
      </c>
      <c r="AW257" s="290">
        <v>0.34023491878302592</v>
      </c>
      <c r="AX257" s="290">
        <v>0.14168156423029576</v>
      </c>
      <c r="AY257" s="291">
        <v>4.6412500000000003</v>
      </c>
      <c r="AZ257" s="291">
        <v>2.0570826022547478E-2</v>
      </c>
      <c r="BA257" s="291">
        <v>2.5919240788409823</v>
      </c>
      <c r="BB257" s="291">
        <v>2.5423104479797503</v>
      </c>
    </row>
    <row r="258" spans="42:54" ht="16.5">
      <c r="AP258" s="289">
        <v>1</v>
      </c>
      <c r="AQ258" s="289" t="s">
        <v>263</v>
      </c>
      <c r="AS258" s="279" t="s">
        <v>157</v>
      </c>
      <c r="AT258" s="280" t="s">
        <v>192</v>
      </c>
      <c r="AU258" s="279">
        <v>2</v>
      </c>
      <c r="AV258" s="290">
        <v>2.7431111861188819E-2</v>
      </c>
      <c r="AW258" s="290">
        <v>0.34417726749497946</v>
      </c>
      <c r="AX258" s="290">
        <v>0.1536582513574441</v>
      </c>
      <c r="AY258" s="291">
        <v>9.6212307692307686</v>
      </c>
      <c r="AZ258" s="291">
        <v>0.16997594176708417</v>
      </c>
      <c r="BA258" s="291">
        <v>15.751103937083133</v>
      </c>
      <c r="BB258" s="291">
        <v>2.3620422001533381</v>
      </c>
    </row>
    <row r="259" spans="42:54" ht="16.5">
      <c r="AP259" s="289">
        <v>1</v>
      </c>
      <c r="AQ259" s="289" t="s">
        <v>263</v>
      </c>
      <c r="AS259" s="279" t="s">
        <v>157</v>
      </c>
      <c r="AT259" s="280" t="s">
        <v>99</v>
      </c>
      <c r="AU259" s="279">
        <v>2</v>
      </c>
      <c r="AV259" s="290">
        <v>2.9768188670978538E-2</v>
      </c>
      <c r="AW259" s="290">
        <v>0.40058304389971994</v>
      </c>
      <c r="AX259" s="290">
        <v>0.15431316620485927</v>
      </c>
      <c r="AY259" s="291">
        <v>6.3075000000000001</v>
      </c>
      <c r="AZ259" s="291">
        <v>5.2250507744309005E-2</v>
      </c>
      <c r="BA259" s="291">
        <v>5.1728002666865915</v>
      </c>
      <c r="BB259" s="291">
        <v>2.2759915296027855</v>
      </c>
    </row>
    <row r="260" spans="42:54" ht="16.5">
      <c r="AP260" s="289">
        <v>1</v>
      </c>
      <c r="AQ260" s="289" t="s">
        <v>263</v>
      </c>
      <c r="AS260" s="279" t="s">
        <v>157</v>
      </c>
      <c r="AT260" s="280" t="s">
        <v>100</v>
      </c>
      <c r="AU260" s="279">
        <v>2</v>
      </c>
      <c r="AV260" s="290">
        <v>2.8703504532526326E-2</v>
      </c>
      <c r="AW260" s="290">
        <v>0.3738753915502579</v>
      </c>
      <c r="AX260" s="290">
        <v>0.15676093765835225</v>
      </c>
      <c r="AY260" s="291">
        <v>9.8505348837209308</v>
      </c>
      <c r="AZ260" s="291">
        <v>0.23196332626934987</v>
      </c>
      <c r="BA260" s="291">
        <v>10.341546089268181</v>
      </c>
      <c r="BB260" s="291">
        <v>2.2911852207870815</v>
      </c>
    </row>
    <row r="261" spans="42:54" ht="16.5">
      <c r="AP261" s="289">
        <v>1</v>
      </c>
      <c r="AQ261" s="289" t="s">
        <v>263</v>
      </c>
      <c r="AS261" s="279" t="s">
        <v>135</v>
      </c>
      <c r="AT261" s="280" t="s">
        <v>193</v>
      </c>
      <c r="AU261" s="279">
        <v>2</v>
      </c>
      <c r="AV261" s="290">
        <v>3.8035587651679643E-2</v>
      </c>
      <c r="AW261" s="290">
        <v>0.35176884888114895</v>
      </c>
      <c r="AX261" s="290">
        <v>0.13279487354365127</v>
      </c>
      <c r="AY261" s="291">
        <v>10.100571428571429</v>
      </c>
      <c r="AZ261" s="291">
        <v>0.29047304492415815</v>
      </c>
      <c r="BA261" s="291">
        <v>16.506592512424273</v>
      </c>
      <c r="BB261" s="291">
        <v>2.4266237498001</v>
      </c>
    </row>
    <row r="262" spans="42:54" ht="16.5">
      <c r="AP262" s="289">
        <v>1</v>
      </c>
      <c r="AQ262" s="289" t="s">
        <v>263</v>
      </c>
      <c r="AS262" s="279" t="s">
        <v>135</v>
      </c>
      <c r="AT262" s="280" t="s">
        <v>194</v>
      </c>
      <c r="AU262" s="279">
        <v>2</v>
      </c>
      <c r="AV262" s="290">
        <v>2.8985135545878591E-2</v>
      </c>
      <c r="AW262" s="290">
        <v>0.32468045796559286</v>
      </c>
      <c r="AX262" s="290">
        <v>0.1750509422653512</v>
      </c>
      <c r="AY262" s="291">
        <v>12.019272727272728</v>
      </c>
      <c r="AZ262" s="291">
        <v>0.78116864415915011</v>
      </c>
      <c r="BA262" s="291">
        <v>29.727128638275158</v>
      </c>
      <c r="BB262" s="291">
        <v>2.3039219398997335</v>
      </c>
    </row>
    <row r="263" spans="42:54" ht="16.5">
      <c r="AP263" s="289">
        <v>1</v>
      </c>
      <c r="AQ263" s="289" t="s">
        <v>263</v>
      </c>
      <c r="AS263" s="279" t="s">
        <v>135</v>
      </c>
      <c r="AT263" s="280" t="s">
        <v>195</v>
      </c>
      <c r="AU263" s="279">
        <v>2</v>
      </c>
      <c r="AV263" s="290">
        <v>2.7016177237374771E-2</v>
      </c>
      <c r="AW263" s="290">
        <v>0.34932065511467431</v>
      </c>
      <c r="AX263" s="290">
        <v>0.15643589761062526</v>
      </c>
      <c r="AY263" s="291">
        <v>10.943375</v>
      </c>
      <c r="AZ263" s="291">
        <v>0.42774288428324841</v>
      </c>
      <c r="BA263" s="291">
        <v>18.289695741766483</v>
      </c>
      <c r="BB263" s="291">
        <v>2.205825982503768</v>
      </c>
    </row>
    <row r="264" spans="42:54" ht="16.5">
      <c r="AP264" s="289">
        <v>1</v>
      </c>
      <c r="AQ264" s="289" t="s">
        <v>263</v>
      </c>
      <c r="AS264" s="279" t="s">
        <v>135</v>
      </c>
      <c r="AT264" s="280" t="s">
        <v>196</v>
      </c>
      <c r="AU264" s="279">
        <v>2</v>
      </c>
      <c r="AV264" s="290">
        <v>4.3478651577698667E-2</v>
      </c>
      <c r="AW264" s="290">
        <v>0.34051341012667058</v>
      </c>
      <c r="AX264" s="290">
        <v>0.15261621424751715</v>
      </c>
      <c r="AY264" s="291">
        <v>11.695857142857141</v>
      </c>
      <c r="AZ264" s="291">
        <v>0.50152582884999397</v>
      </c>
      <c r="BA264" s="291">
        <v>23.425700107044023</v>
      </c>
      <c r="BB264" s="291">
        <v>2.4074602405086627</v>
      </c>
    </row>
    <row r="265" spans="42:54" ht="16.5">
      <c r="AP265" s="289">
        <v>1</v>
      </c>
      <c r="AQ265" s="289" t="s">
        <v>263</v>
      </c>
      <c r="AS265" s="279" t="s">
        <v>135</v>
      </c>
      <c r="AT265" s="280" t="s">
        <v>197</v>
      </c>
      <c r="AU265" s="279">
        <v>2</v>
      </c>
      <c r="AV265" s="290">
        <v>3.9447419634716187E-2</v>
      </c>
      <c r="AW265" s="290">
        <v>0.3400653129381202</v>
      </c>
      <c r="AX265" s="290">
        <v>0.16963561510548994</v>
      </c>
      <c r="AY265" s="291">
        <v>11.511555555555555</v>
      </c>
      <c r="AZ265" s="291">
        <v>0.44557691875703759</v>
      </c>
      <c r="BA265" s="291">
        <v>13.839249979619471</v>
      </c>
      <c r="BB265" s="291">
        <v>2.1612531093221512</v>
      </c>
    </row>
    <row r="266" spans="42:54" ht="16.5">
      <c r="AP266" s="289">
        <v>1</v>
      </c>
      <c r="AQ266" s="289" t="s">
        <v>263</v>
      </c>
      <c r="AS266" s="279" t="s">
        <v>135</v>
      </c>
      <c r="AT266" s="280" t="s">
        <v>198</v>
      </c>
      <c r="AU266" s="279">
        <v>2</v>
      </c>
      <c r="AV266" s="290">
        <v>4.5741357865459298E-2</v>
      </c>
      <c r="AW266" s="290">
        <v>0.36057849272686249</v>
      </c>
      <c r="AX266" s="290">
        <v>0.15593076369093076</v>
      </c>
      <c r="AY266" s="291">
        <v>9.1854999999999993</v>
      </c>
      <c r="AZ266" s="291">
        <v>17.237211866445492</v>
      </c>
      <c r="BA266" s="291">
        <v>10.817935011565183</v>
      </c>
      <c r="BB266" s="291">
        <v>2.4269104440549882</v>
      </c>
    </row>
    <row r="267" spans="42:54" ht="16.5">
      <c r="AP267" s="289">
        <v>1</v>
      </c>
      <c r="AQ267" s="289" t="s">
        <v>263</v>
      </c>
      <c r="AS267" s="279" t="s">
        <v>135</v>
      </c>
      <c r="AT267" s="280" t="s">
        <v>99</v>
      </c>
      <c r="AU267" s="279">
        <v>2</v>
      </c>
      <c r="AV267" s="290">
        <v>8.7867059918857751E-2</v>
      </c>
      <c r="AW267" s="290">
        <v>0.33470697501625335</v>
      </c>
      <c r="AX267" s="290">
        <v>0.21363133524552697</v>
      </c>
      <c r="AY267" s="291">
        <v>12.151999999999999</v>
      </c>
      <c r="AZ267" s="291">
        <v>0.66242274494737041</v>
      </c>
      <c r="BA267" s="291">
        <v>18.216625486052688</v>
      </c>
      <c r="BB267" s="291">
        <v>2.3225305199350754</v>
      </c>
    </row>
    <row r="268" spans="42:54" ht="16.5">
      <c r="AP268" s="289">
        <v>1</v>
      </c>
      <c r="AQ268" s="289" t="s">
        <v>263</v>
      </c>
      <c r="AS268" s="279" t="s">
        <v>135</v>
      </c>
      <c r="AT268" s="280" t="s">
        <v>100</v>
      </c>
      <c r="AU268" s="279">
        <v>2</v>
      </c>
      <c r="AV268" s="290">
        <v>3.6533222614669361E-2</v>
      </c>
      <c r="AW268" s="290">
        <v>0.34346621698189561</v>
      </c>
      <c r="AX268" s="290">
        <v>0.15605622514895029</v>
      </c>
      <c r="AY268" s="291">
        <v>10.962624999999999</v>
      </c>
      <c r="AZ268" s="291">
        <v>1.9902946981421252</v>
      </c>
      <c r="BA268" s="291">
        <v>19.540413732103751</v>
      </c>
      <c r="BB268" s="291">
        <v>2.3251420226782145</v>
      </c>
    </row>
    <row r="269" spans="42:54" ht="16.5">
      <c r="AP269" s="289">
        <v>1</v>
      </c>
      <c r="AQ269" s="289" t="s">
        <v>263</v>
      </c>
      <c r="AS269" s="279" t="s">
        <v>142</v>
      </c>
      <c r="AT269" s="280" t="s">
        <v>199</v>
      </c>
      <c r="AU269" s="279">
        <v>2</v>
      </c>
      <c r="AV269" s="290">
        <v>3.1306718055803338E-2</v>
      </c>
      <c r="AW269" s="290">
        <v>0.35888332065895506</v>
      </c>
      <c r="AX269" s="290">
        <v>0.15296072489404877</v>
      </c>
      <c r="AY269" s="291">
        <v>10.480400000000001</v>
      </c>
      <c r="AZ269" s="291">
        <v>0.12239434714621716</v>
      </c>
      <c r="BA269" s="291">
        <v>12.506769736020033</v>
      </c>
      <c r="BB269" s="291">
        <v>2.2847364591704866</v>
      </c>
    </row>
    <row r="270" spans="42:54" ht="16.5">
      <c r="AP270" s="289">
        <v>1</v>
      </c>
      <c r="AQ270" s="289" t="s">
        <v>263</v>
      </c>
      <c r="AS270" s="279" t="s">
        <v>142</v>
      </c>
      <c r="AT270" s="280" t="s">
        <v>200</v>
      </c>
      <c r="AU270" s="279">
        <v>2</v>
      </c>
      <c r="AV270" s="290">
        <v>3.0507281135254839E-2</v>
      </c>
      <c r="AW270" s="290">
        <v>0.35844182822842452</v>
      </c>
      <c r="AX270" s="290">
        <v>0.1701022814947869</v>
      </c>
      <c r="AY270" s="291">
        <v>11.195433333333334</v>
      </c>
      <c r="AZ270" s="291">
        <v>0.19025166206839408</v>
      </c>
      <c r="BA270" s="291">
        <v>11.459124902102944</v>
      </c>
      <c r="BB270" s="291">
        <v>2.1697778259041094</v>
      </c>
    </row>
    <row r="271" spans="42:54" ht="16.5">
      <c r="AP271" s="289">
        <v>1</v>
      </c>
      <c r="AQ271" s="289" t="s">
        <v>263</v>
      </c>
      <c r="AS271" s="279" t="s">
        <v>142</v>
      </c>
      <c r="AT271" s="280" t="s">
        <v>201</v>
      </c>
      <c r="AU271" s="279">
        <v>2</v>
      </c>
      <c r="AV271" s="290">
        <v>3.459912097175849E-2</v>
      </c>
      <c r="AW271" s="290">
        <v>0.32791573036543936</v>
      </c>
      <c r="AX271" s="290">
        <v>0.1440877573316964</v>
      </c>
      <c r="AY271" s="291">
        <v>10.219666666666667</v>
      </c>
      <c r="AZ271" s="291">
        <v>0.11925369780610853</v>
      </c>
      <c r="BA271" s="291">
        <v>11.044566152955209</v>
      </c>
      <c r="BB271" s="291">
        <v>2.5956639825709096</v>
      </c>
    </row>
    <row r="272" spans="42:54" ht="16.5">
      <c r="AP272" s="289">
        <v>1</v>
      </c>
      <c r="AQ272" s="289" t="s">
        <v>263</v>
      </c>
      <c r="AS272" s="279" t="s">
        <v>142</v>
      </c>
      <c r="AT272" s="280" t="s">
        <v>202</v>
      </c>
      <c r="AU272" s="279">
        <v>2</v>
      </c>
      <c r="AV272" s="290">
        <v>2.5285562269462901E-2</v>
      </c>
      <c r="AW272" s="290">
        <v>0.33941409901199743</v>
      </c>
      <c r="AX272" s="290">
        <v>0.16141310978025958</v>
      </c>
      <c r="AY272" s="291">
        <v>10.60125</v>
      </c>
      <c r="AZ272" s="291">
        <v>0.1044664552087357</v>
      </c>
      <c r="BA272" s="291">
        <v>13.358647959817077</v>
      </c>
      <c r="BB272" s="291">
        <v>2.2859207337294896</v>
      </c>
    </row>
    <row r="273" spans="42:54" ht="16.5">
      <c r="AP273" s="289">
        <v>1</v>
      </c>
      <c r="AQ273" s="289" t="s">
        <v>263</v>
      </c>
      <c r="AS273" s="279" t="s">
        <v>142</v>
      </c>
      <c r="AT273" s="280" t="s">
        <v>203</v>
      </c>
      <c r="AU273" s="279">
        <v>2</v>
      </c>
      <c r="AV273" s="290">
        <v>2.6578571100301859E-2</v>
      </c>
      <c r="AW273" s="290">
        <v>0.37232908834003009</v>
      </c>
      <c r="AX273" s="290">
        <v>0.14201546234748211</v>
      </c>
      <c r="AY273" s="291">
        <v>10.522416666666667</v>
      </c>
      <c r="AZ273" s="291">
        <v>0.12767513878796435</v>
      </c>
      <c r="BA273" s="291">
        <v>7.5309828241596373</v>
      </c>
      <c r="BB273" s="291">
        <v>2.4680192025714005</v>
      </c>
    </row>
    <row r="274" spans="42:54" ht="16.5">
      <c r="AP274" s="289">
        <v>1</v>
      </c>
      <c r="AQ274" s="289" t="s">
        <v>263</v>
      </c>
      <c r="AS274" s="279" t="s">
        <v>142</v>
      </c>
      <c r="AT274" s="280" t="s">
        <v>100</v>
      </c>
      <c r="AU274" s="279">
        <v>2</v>
      </c>
      <c r="AV274" s="290">
        <v>2.8730956040812324E-2</v>
      </c>
      <c r="AW274" s="290">
        <v>0.35048253968889681</v>
      </c>
      <c r="AX274" s="290">
        <v>0.1585455433883261</v>
      </c>
      <c r="AY274" s="291">
        <v>10.715294117647064</v>
      </c>
      <c r="AZ274" s="291">
        <v>0.13541256374803654</v>
      </c>
      <c r="BA274" s="291">
        <v>11.765404680944599</v>
      </c>
      <c r="BB274" s="291">
        <v>2.3203603114085731</v>
      </c>
    </row>
    <row r="275" spans="42:54" ht="16.5">
      <c r="AP275" s="289">
        <v>1</v>
      </c>
      <c r="AQ275" s="289" t="s">
        <v>263</v>
      </c>
      <c r="AS275" s="279" t="s">
        <v>158</v>
      </c>
      <c r="AT275" s="280" t="s">
        <v>204</v>
      </c>
      <c r="AU275" s="279">
        <v>2</v>
      </c>
      <c r="AV275" s="290">
        <v>6.2376740003651961E-2</v>
      </c>
      <c r="AW275" s="290">
        <v>0.35966116680878557</v>
      </c>
      <c r="AX275" s="290">
        <v>0.19713119565063744</v>
      </c>
      <c r="AY275" s="291">
        <v>22.145499999999998</v>
      </c>
      <c r="AZ275" s="291">
        <v>7.0755195321214757</v>
      </c>
      <c r="BA275" s="291">
        <v>15.50314703129331</v>
      </c>
      <c r="BB275" s="291">
        <v>1.8634083045973389</v>
      </c>
    </row>
    <row r="276" spans="42:54" ht="16.5">
      <c r="AP276" s="289">
        <v>1</v>
      </c>
      <c r="AQ276" s="289" t="s">
        <v>263</v>
      </c>
      <c r="AS276" s="279" t="s">
        <v>158</v>
      </c>
      <c r="AT276" s="280" t="s">
        <v>205</v>
      </c>
      <c r="AU276" s="279">
        <v>2</v>
      </c>
      <c r="AV276" s="290">
        <v>3.5887075746453244E-2</v>
      </c>
      <c r="AW276" s="290">
        <v>0.34353107857604231</v>
      </c>
      <c r="AX276" s="290">
        <v>0.1913208834905796</v>
      </c>
      <c r="AY276" s="291">
        <v>13.6006</v>
      </c>
      <c r="AZ276" s="291">
        <v>33.004565302387959</v>
      </c>
      <c r="BA276" s="291">
        <v>33.044868837987408</v>
      </c>
      <c r="BB276" s="291">
        <v>1.8705318983882271</v>
      </c>
    </row>
    <row r="277" spans="42:54" ht="16.5">
      <c r="AP277" s="289">
        <v>1</v>
      </c>
      <c r="AQ277" s="289" t="s">
        <v>263</v>
      </c>
      <c r="AS277" s="279" t="s">
        <v>158</v>
      </c>
      <c r="AT277" s="280" t="s">
        <v>206</v>
      </c>
      <c r="AU277" s="279">
        <v>2</v>
      </c>
      <c r="AV277" s="290">
        <v>5.569757197495611E-2</v>
      </c>
      <c r="AW277" s="290">
        <v>0.32596926427715006</v>
      </c>
      <c r="AX277" s="290">
        <v>0.12891911250765034</v>
      </c>
      <c r="AY277" s="291">
        <v>14.311999999999998</v>
      </c>
      <c r="AZ277" s="291">
        <v>5.0689035061985716E-2</v>
      </c>
      <c r="BA277" s="291">
        <v>10.792540381947791</v>
      </c>
      <c r="BB277" s="291">
        <v>2.2111660820818537</v>
      </c>
    </row>
    <row r="278" spans="42:54" ht="16.5">
      <c r="AP278" s="289">
        <v>1</v>
      </c>
      <c r="AQ278" s="289" t="s">
        <v>263</v>
      </c>
      <c r="AS278" s="279" t="s">
        <v>158</v>
      </c>
      <c r="AT278" s="280" t="s">
        <v>207</v>
      </c>
      <c r="AU278" s="279">
        <v>2</v>
      </c>
      <c r="AV278" s="290">
        <v>6.2719908063654975E-2</v>
      </c>
      <c r="AW278" s="290">
        <v>0.35807316534499856</v>
      </c>
      <c r="AX278" s="290">
        <v>0.22295138367429376</v>
      </c>
      <c r="AY278" s="291">
        <v>17.690199999999997</v>
      </c>
      <c r="AZ278" s="291">
        <v>9.0063172560813476E-2</v>
      </c>
      <c r="BA278" s="291">
        <v>19.759860059842477</v>
      </c>
      <c r="BB278" s="291">
        <v>1.8190170724361099</v>
      </c>
    </row>
    <row r="279" spans="42:54" ht="16.5">
      <c r="AP279" s="289">
        <v>1</v>
      </c>
      <c r="AQ279" s="289" t="s">
        <v>263</v>
      </c>
      <c r="AS279" s="279" t="s">
        <v>158</v>
      </c>
      <c r="AT279" s="280" t="s">
        <v>99</v>
      </c>
      <c r="AU279" s="279">
        <v>2</v>
      </c>
      <c r="AV279" s="290">
        <v>7.187212606438495E-2</v>
      </c>
      <c r="AW279" s="290">
        <v>0.37864123128630967</v>
      </c>
      <c r="AX279" s="290">
        <v>0.21168651354337903</v>
      </c>
      <c r="AY279" s="291">
        <v>34.442999999999998</v>
      </c>
      <c r="AZ279" s="291">
        <v>5.1655560721111629</v>
      </c>
      <c r="BA279" s="291">
        <v>22.637289845428331</v>
      </c>
      <c r="BB279" s="291">
        <v>2.3038980161642417</v>
      </c>
    </row>
    <row r="280" spans="42:54" ht="16.5">
      <c r="AP280" s="289">
        <v>1</v>
      </c>
      <c r="AQ280" s="289" t="s">
        <v>263</v>
      </c>
      <c r="AS280" s="279" t="s">
        <v>158</v>
      </c>
      <c r="AT280" s="280" t="s">
        <v>100</v>
      </c>
      <c r="AU280" s="279">
        <v>2</v>
      </c>
      <c r="AV280" s="290">
        <v>5.3577315308044493E-2</v>
      </c>
      <c r="AW280" s="290">
        <v>0.34591749504909336</v>
      </c>
      <c r="AX280" s="290">
        <v>0.18362940900962629</v>
      </c>
      <c r="AY280" s="291">
        <v>17.397666666666666</v>
      </c>
      <c r="AZ280" s="291">
        <v>10.788548728136426</v>
      </c>
      <c r="BA280" s="291">
        <v>20.548894142827571</v>
      </c>
      <c r="BB280" s="291">
        <v>1.9678215188336479</v>
      </c>
    </row>
    <row r="281" spans="42:54" ht="16.5">
      <c r="AP281" s="289">
        <v>1</v>
      </c>
      <c r="AQ281" s="289" t="s">
        <v>263</v>
      </c>
      <c r="AS281" s="279" t="s">
        <v>147</v>
      </c>
      <c r="AT281" s="280" t="s">
        <v>208</v>
      </c>
      <c r="AU281" s="279">
        <v>2</v>
      </c>
      <c r="AV281" s="290">
        <v>3.4435140508090975E-2</v>
      </c>
      <c r="AW281" s="290">
        <v>0.47143281992329467</v>
      </c>
      <c r="AX281" s="290">
        <v>0.20361789882577846</v>
      </c>
      <c r="AY281" s="291">
        <v>10.0129</v>
      </c>
      <c r="AZ281" s="291">
        <v>0.10749625106824401</v>
      </c>
      <c r="BA281" s="291">
        <v>10.677127635173724</v>
      </c>
      <c r="BB281" s="291">
        <v>2.0696162015081905</v>
      </c>
    </row>
    <row r="282" spans="42:54" ht="16.5">
      <c r="AP282" s="289">
        <v>1</v>
      </c>
      <c r="AQ282" s="289" t="s">
        <v>263</v>
      </c>
      <c r="AS282" s="279" t="s">
        <v>147</v>
      </c>
      <c r="AT282" s="280" t="s">
        <v>209</v>
      </c>
      <c r="AU282" s="279">
        <v>2</v>
      </c>
      <c r="AV282" s="290">
        <v>8.803408844667621E-3</v>
      </c>
      <c r="AW282" s="290">
        <v>0.4945654524126275</v>
      </c>
      <c r="AX282" s="290">
        <v>0.19162797381850927</v>
      </c>
      <c r="AY282" s="291">
        <v>6.9930000000000003</v>
      </c>
      <c r="AZ282" s="291">
        <v>0.43846699589572519</v>
      </c>
      <c r="BA282" s="291">
        <v>18.514045194046027</v>
      </c>
      <c r="BB282" s="291">
        <v>1.8896386744138367</v>
      </c>
    </row>
    <row r="283" spans="42:54" ht="16.5">
      <c r="AP283" s="289">
        <v>1</v>
      </c>
      <c r="AQ283" s="289" t="s">
        <v>263</v>
      </c>
      <c r="AS283" s="279" t="s">
        <v>147</v>
      </c>
      <c r="AT283" s="280" t="s">
        <v>210</v>
      </c>
      <c r="AU283" s="279">
        <v>2</v>
      </c>
      <c r="AV283" s="290">
        <v>5.7350868032478838E-2</v>
      </c>
      <c r="AW283" s="290">
        <v>0.41115363408822225</v>
      </c>
      <c r="AX283" s="290">
        <v>0.17917160123238077</v>
      </c>
      <c r="AY283" s="291">
        <v>8.4562499999999989</v>
      </c>
      <c r="AZ283" s="291">
        <v>5.8991930166139635E-2</v>
      </c>
      <c r="BA283" s="291">
        <v>5.3649883156650322</v>
      </c>
      <c r="BB283" s="291">
        <v>2.4861092654082824</v>
      </c>
    </row>
    <row r="284" spans="42:54" ht="16.5">
      <c r="AP284" s="289">
        <v>1</v>
      </c>
      <c r="AQ284" s="289" t="s">
        <v>263</v>
      </c>
      <c r="AS284" s="279" t="s">
        <v>147</v>
      </c>
      <c r="AT284" s="280" t="s">
        <v>211</v>
      </c>
      <c r="AU284" s="279">
        <v>2</v>
      </c>
      <c r="AV284" s="290">
        <v>3.7579435001622905E-2</v>
      </c>
      <c r="AW284" s="290">
        <v>0.40515245304315117</v>
      </c>
      <c r="AX284" s="290">
        <v>0.19237408421352653</v>
      </c>
      <c r="AY284" s="291">
        <v>7.5968571428571421</v>
      </c>
      <c r="AZ284" s="291">
        <v>0.10899381541842863</v>
      </c>
      <c r="BA284" s="291">
        <v>5.1105989007307642</v>
      </c>
      <c r="BB284" s="291">
        <v>2.5091427751853632</v>
      </c>
    </row>
    <row r="285" spans="42:54" ht="16.5">
      <c r="AP285" s="289">
        <v>1</v>
      </c>
      <c r="AQ285" s="289" t="s">
        <v>263</v>
      </c>
      <c r="AS285" s="279" t="s">
        <v>147</v>
      </c>
      <c r="AT285" s="280" t="s">
        <v>212</v>
      </c>
      <c r="AU285" s="279">
        <v>2</v>
      </c>
      <c r="AV285" s="290">
        <v>3.7646927214865102E-2</v>
      </c>
      <c r="AW285" s="290">
        <v>0.4783781533049512</v>
      </c>
      <c r="AX285" s="290">
        <v>0.2274910650987387</v>
      </c>
      <c r="AY285" s="291">
        <v>11.019545454545455</v>
      </c>
      <c r="AZ285" s="291">
        <v>1.6567419284391469</v>
      </c>
      <c r="BA285" s="291">
        <v>18.875912542036406</v>
      </c>
      <c r="BB285" s="291">
        <v>2.5297427759471121</v>
      </c>
    </row>
    <row r="286" spans="42:54" ht="16.5">
      <c r="AP286" s="289">
        <v>1</v>
      </c>
      <c r="AQ286" s="289" t="s">
        <v>263</v>
      </c>
      <c r="AS286" s="279" t="s">
        <v>147</v>
      </c>
      <c r="AT286" s="280" t="s">
        <v>213</v>
      </c>
      <c r="AU286" s="279">
        <v>2</v>
      </c>
      <c r="AV286" s="290">
        <v>5.2828915885910495E-2</v>
      </c>
      <c r="AW286" s="290">
        <v>0.44482396260084106</v>
      </c>
      <c r="AX286" s="290">
        <v>0.26852462856473586</v>
      </c>
      <c r="AY286" s="291">
        <v>10.954333333333333</v>
      </c>
      <c r="AZ286" s="291">
        <v>4.5104920811545782E-2</v>
      </c>
      <c r="BA286" s="291">
        <v>12.907524838904017</v>
      </c>
      <c r="BB286" s="291">
        <v>2.3848254719518098</v>
      </c>
    </row>
    <row r="287" spans="42:54" ht="16.5">
      <c r="AP287" s="289">
        <v>1</v>
      </c>
      <c r="AQ287" s="289" t="s">
        <v>263</v>
      </c>
      <c r="AS287" s="279" t="s">
        <v>147</v>
      </c>
      <c r="AT287" s="280" t="s">
        <v>214</v>
      </c>
      <c r="AU287" s="279">
        <v>2</v>
      </c>
      <c r="AV287" s="290">
        <v>3.8177025504472731E-2</v>
      </c>
      <c r="AW287" s="290">
        <v>0.42736200011067538</v>
      </c>
      <c r="AX287" s="290">
        <v>0.1696398053500289</v>
      </c>
      <c r="AY287" s="291">
        <v>10.7904</v>
      </c>
      <c r="AZ287" s="291">
        <v>5.4025415716569714E-2</v>
      </c>
      <c r="BA287" s="291">
        <v>11.62446861501525</v>
      </c>
      <c r="BB287" s="291">
        <v>2.1620292996380805</v>
      </c>
    </row>
    <row r="288" spans="42:54" ht="16.5">
      <c r="AP288" s="289">
        <v>1</v>
      </c>
      <c r="AQ288" s="289" t="s">
        <v>263</v>
      </c>
      <c r="AS288" s="279" t="s">
        <v>147</v>
      </c>
      <c r="AT288" s="280" t="s">
        <v>99</v>
      </c>
      <c r="AU288" s="279">
        <v>2</v>
      </c>
      <c r="AV288" s="290">
        <v>0.14563753246925654</v>
      </c>
      <c r="AW288" s="290">
        <v>0.45393886063730265</v>
      </c>
      <c r="AX288" s="290">
        <v>0.18080443964967974</v>
      </c>
      <c r="AY288" s="291">
        <v>15.234999999999999</v>
      </c>
      <c r="AZ288" s="291">
        <v>0.35582669549752466</v>
      </c>
      <c r="BA288" s="291">
        <v>12.56513018475634</v>
      </c>
      <c r="BB288" s="291">
        <v>2.1963613219869074</v>
      </c>
    </row>
    <row r="289" spans="42:54" ht="16.5">
      <c r="AP289" s="289">
        <v>1</v>
      </c>
      <c r="AQ289" s="289" t="s">
        <v>263</v>
      </c>
      <c r="AS289" s="279" t="s">
        <v>147</v>
      </c>
      <c r="AT289" s="280" t="s">
        <v>100</v>
      </c>
      <c r="AU289" s="279">
        <v>2</v>
      </c>
      <c r="AV289" s="290">
        <v>4.032832462238712E-2</v>
      </c>
      <c r="AW289" s="290">
        <v>0.45054406058270147</v>
      </c>
      <c r="AX289" s="290">
        <v>0.2015826208037603</v>
      </c>
      <c r="AY289" s="291">
        <v>9.5926037735849068</v>
      </c>
      <c r="AZ289" s="291">
        <v>0.43424662579576256</v>
      </c>
      <c r="BA289" s="291">
        <v>11.734847923459567</v>
      </c>
      <c r="BB289" s="291">
        <v>2.3316382139917229</v>
      </c>
    </row>
    <row r="290" spans="42:54" ht="16.5">
      <c r="AP290" s="289">
        <v>1</v>
      </c>
      <c r="AQ290" s="289" t="s">
        <v>263</v>
      </c>
      <c r="AS290" s="279" t="s">
        <v>150</v>
      </c>
      <c r="AT290" s="280" t="s">
        <v>215</v>
      </c>
      <c r="AU290" s="279">
        <v>2</v>
      </c>
      <c r="AV290" s="290">
        <v>5.5244781612444595E-2</v>
      </c>
      <c r="AW290" s="290">
        <v>0.29894644838019319</v>
      </c>
      <c r="AX290" s="290">
        <v>0.14071467083564468</v>
      </c>
      <c r="AY290" s="291">
        <v>18.446999999999999</v>
      </c>
      <c r="AZ290" s="291">
        <v>5.9636091425918344E-2</v>
      </c>
      <c r="BA290" s="291">
        <v>15.525262467880744</v>
      </c>
      <c r="BB290" s="291">
        <v>2.7857593997281427</v>
      </c>
    </row>
    <row r="291" spans="42:54" ht="16.5">
      <c r="AP291" s="289">
        <v>1</v>
      </c>
      <c r="AQ291" s="289" t="s">
        <v>263</v>
      </c>
      <c r="AS291" s="279" t="s">
        <v>150</v>
      </c>
      <c r="AT291" s="280" t="s">
        <v>216</v>
      </c>
      <c r="AU291" s="279">
        <v>2</v>
      </c>
      <c r="AV291" s="290">
        <v>5.4624264581052774E-2</v>
      </c>
      <c r="AW291" s="290">
        <v>0.38840585058085431</v>
      </c>
      <c r="AX291" s="290">
        <v>0.17356541962947303</v>
      </c>
      <c r="AY291" s="291">
        <v>14.654428571428573</v>
      </c>
      <c r="AZ291" s="291">
        <v>5.352728079957596</v>
      </c>
      <c r="BA291" s="291">
        <v>31.059525847638749</v>
      </c>
      <c r="BB291" s="291">
        <v>1.885646570041138</v>
      </c>
    </row>
    <row r="292" spans="42:54" ht="16.5">
      <c r="AP292" s="289">
        <v>1</v>
      </c>
      <c r="AQ292" s="289" t="s">
        <v>263</v>
      </c>
      <c r="AS292" s="279" t="s">
        <v>150</v>
      </c>
      <c r="AT292" s="280" t="s">
        <v>217</v>
      </c>
      <c r="AU292" s="279">
        <v>2</v>
      </c>
      <c r="AV292" s="290">
        <v>0.10011537023588755</v>
      </c>
      <c r="AW292" s="290">
        <v>0.2972619582421217</v>
      </c>
      <c r="AX292" s="290">
        <v>0.12592459918076054</v>
      </c>
      <c r="AY292" s="291">
        <v>22.438000000000002</v>
      </c>
      <c r="AZ292" s="291">
        <v>2.9182989381404525E-2</v>
      </c>
      <c r="BA292" s="291">
        <v>6.332708695764782</v>
      </c>
      <c r="BB292" s="291">
        <v>2.5211374443847059</v>
      </c>
    </row>
    <row r="293" spans="42:54" ht="16.5">
      <c r="AP293" s="289">
        <v>1</v>
      </c>
      <c r="AQ293" s="289" t="s">
        <v>263</v>
      </c>
      <c r="AS293" s="279" t="s">
        <v>150</v>
      </c>
      <c r="AT293" s="280" t="s">
        <v>98</v>
      </c>
      <c r="AU293" s="279">
        <v>2</v>
      </c>
      <c r="AV293" s="290">
        <v>4.8109925798022903E-2</v>
      </c>
      <c r="AW293" s="290">
        <v>0.30410048793240035</v>
      </c>
      <c r="AX293" s="290">
        <v>0.14713124787259768</v>
      </c>
      <c r="AY293" s="291">
        <v>18.330399999999997</v>
      </c>
      <c r="AZ293" s="291">
        <v>0.21572695957563504</v>
      </c>
      <c r="BA293" s="291">
        <v>11.119495941670708</v>
      </c>
      <c r="BB293" s="291">
        <v>2.7903103438790824</v>
      </c>
    </row>
    <row r="294" spans="42:54" ht="16.5">
      <c r="AP294" s="289">
        <v>1</v>
      </c>
      <c r="AQ294" s="289" t="s">
        <v>263</v>
      </c>
      <c r="AS294" s="279" t="s">
        <v>150</v>
      </c>
      <c r="AT294" s="280" t="s">
        <v>99</v>
      </c>
      <c r="AU294" s="279">
        <v>2</v>
      </c>
      <c r="AV294" s="290">
        <v>0.19144535520719946</v>
      </c>
      <c r="AW294" s="290">
        <v>0.34943711067089106</v>
      </c>
      <c r="AX294" s="290">
        <v>0.1860912502345641</v>
      </c>
      <c r="AY294" s="291">
        <v>16.7715</v>
      </c>
      <c r="AZ294" s="291">
        <v>0.26743652728320588</v>
      </c>
      <c r="BA294" s="291">
        <v>13.059817082329888</v>
      </c>
      <c r="BB294" s="291">
        <v>2.4084603885595284</v>
      </c>
    </row>
    <row r="295" spans="42:54" ht="16.5">
      <c r="AP295" s="289">
        <v>1</v>
      </c>
      <c r="AQ295" s="289" t="s">
        <v>263</v>
      </c>
      <c r="AS295" s="279" t="s">
        <v>150</v>
      </c>
      <c r="AT295" s="280" t="s">
        <v>100</v>
      </c>
      <c r="AU295" s="279">
        <v>2</v>
      </c>
      <c r="AV295" s="290">
        <v>5.8998353581267204E-2</v>
      </c>
      <c r="AW295" s="290">
        <v>0.33160113592546453</v>
      </c>
      <c r="AX295" s="290">
        <v>0.14886934155368145</v>
      </c>
      <c r="AY295" s="291">
        <v>17.306348837209296</v>
      </c>
      <c r="AZ295" s="291">
        <v>1.253261917042285</v>
      </c>
      <c r="BA295" s="291">
        <v>17.829259943082825</v>
      </c>
      <c r="BB295" s="291">
        <v>2.5185112036712396</v>
      </c>
    </row>
    <row r="296" spans="42:54" ht="16.5">
      <c r="AP296" s="289">
        <v>1</v>
      </c>
      <c r="AQ296" s="289" t="s">
        <v>263</v>
      </c>
      <c r="AS296" s="279" t="s">
        <v>145</v>
      </c>
      <c r="AT296" s="280" t="s">
        <v>218</v>
      </c>
      <c r="AU296" s="279">
        <v>2</v>
      </c>
      <c r="AV296" s="290">
        <v>3.8056229966817567E-2</v>
      </c>
      <c r="AW296" s="290">
        <v>0.34953174531590775</v>
      </c>
      <c r="AX296" s="290">
        <v>0.15952026898654798</v>
      </c>
      <c r="AY296" s="291">
        <v>9.2325217391304335</v>
      </c>
      <c r="AZ296" s="291">
        <v>0.17812956994031237</v>
      </c>
      <c r="BA296" s="291">
        <v>15.500416047806123</v>
      </c>
      <c r="BB296" s="291">
        <v>2.0059591835567931</v>
      </c>
    </row>
    <row r="297" spans="42:54" ht="16.5">
      <c r="AP297" s="289">
        <v>1</v>
      </c>
      <c r="AQ297" s="289" t="s">
        <v>263</v>
      </c>
      <c r="AS297" s="279" t="s">
        <v>145</v>
      </c>
      <c r="AT297" s="280" t="s">
        <v>219</v>
      </c>
      <c r="AU297" s="279">
        <v>2</v>
      </c>
      <c r="AV297" s="290">
        <v>9.8294512956954294E-2</v>
      </c>
      <c r="AW297" s="290">
        <v>0.33368057574584709</v>
      </c>
      <c r="AX297" s="290">
        <v>0.2346252748894733</v>
      </c>
      <c r="AY297" s="291">
        <v>8.5888749999999998</v>
      </c>
      <c r="AZ297" s="291">
        <v>7.6124075282795509E-2</v>
      </c>
      <c r="BA297" s="291">
        <v>7.1257571898645367</v>
      </c>
      <c r="BB297" s="291">
        <v>2.5627380049942032</v>
      </c>
    </row>
    <row r="298" spans="42:54" ht="16.5">
      <c r="AP298" s="289">
        <v>1</v>
      </c>
      <c r="AQ298" s="289" t="s">
        <v>263</v>
      </c>
      <c r="AS298" s="279" t="s">
        <v>145</v>
      </c>
      <c r="AT298" s="280" t="s">
        <v>220</v>
      </c>
      <c r="AU298" s="279">
        <v>2</v>
      </c>
      <c r="AV298" s="290">
        <v>7.9837140409884405E-2</v>
      </c>
      <c r="AW298" s="290">
        <v>0.28029639502847409</v>
      </c>
      <c r="AX298" s="290">
        <v>0.2893465051436882</v>
      </c>
      <c r="AY298" s="291">
        <v>7.5019999999999998</v>
      </c>
      <c r="AZ298" s="291">
        <v>0.62426430451712667</v>
      </c>
      <c r="BA298" s="291">
        <v>7.3444695426439948</v>
      </c>
      <c r="BB298" s="291">
        <v>2.7923767551328185</v>
      </c>
    </row>
    <row r="299" spans="42:54" ht="16.5">
      <c r="AP299" s="289">
        <v>1</v>
      </c>
      <c r="AQ299" s="289" t="s">
        <v>263</v>
      </c>
      <c r="AS299" s="279" t="s">
        <v>145</v>
      </c>
      <c r="AT299" s="280" t="s">
        <v>221</v>
      </c>
      <c r="AU299" s="279">
        <v>2</v>
      </c>
      <c r="AV299" s="290">
        <v>6.4456265322870313E-2</v>
      </c>
      <c r="AW299" s="290">
        <v>0.30734900948396471</v>
      </c>
      <c r="AX299" s="290">
        <v>0.2111371482122</v>
      </c>
      <c r="AY299" s="291">
        <v>6.6630000000000003</v>
      </c>
      <c r="AZ299" s="291">
        <v>0.9323552101041811</v>
      </c>
      <c r="BA299" s="291">
        <v>3.959559151771554</v>
      </c>
      <c r="BB299" s="291">
        <v>2.3335956155808879</v>
      </c>
    </row>
    <row r="300" spans="42:54" ht="16.5">
      <c r="AP300" s="289">
        <v>1</v>
      </c>
      <c r="AQ300" s="289" t="s">
        <v>263</v>
      </c>
      <c r="AS300" s="279" t="s">
        <v>145</v>
      </c>
      <c r="AT300" s="280" t="s">
        <v>100</v>
      </c>
      <c r="AU300" s="279">
        <v>2</v>
      </c>
      <c r="AV300" s="290">
        <v>5.9919703433752712E-2</v>
      </c>
      <c r="AW300" s="290">
        <v>0.33030318549837862</v>
      </c>
      <c r="AX300" s="290">
        <v>0.20254715715528634</v>
      </c>
      <c r="AY300" s="291">
        <v>8.55179069767442</v>
      </c>
      <c r="AZ300" s="291">
        <v>0.30683946209563295</v>
      </c>
      <c r="BA300" s="291">
        <v>11.279109579695227</v>
      </c>
      <c r="BB300" s="291">
        <v>2.2848007983033374</v>
      </c>
    </row>
    <row r="301" spans="42:54" ht="16.5">
      <c r="AP301" s="289">
        <v>1</v>
      </c>
      <c r="AQ301" s="289" t="s">
        <v>263</v>
      </c>
      <c r="AS301" s="279" t="s">
        <v>137</v>
      </c>
      <c r="AT301" s="280" t="s">
        <v>222</v>
      </c>
      <c r="AU301" s="279">
        <v>2</v>
      </c>
      <c r="AV301" s="290">
        <v>5.9884174704471785E-2</v>
      </c>
      <c r="AW301" s="290">
        <v>0.36297272711015599</v>
      </c>
      <c r="AX301" s="290">
        <v>0.18964791494465918</v>
      </c>
      <c r="AY301" s="291">
        <v>13.50311764705882</v>
      </c>
      <c r="AZ301" s="291">
        <v>0.18473475652640378</v>
      </c>
      <c r="BA301" s="291">
        <v>8.3772626470200411</v>
      </c>
      <c r="BB301" s="291">
        <v>1.8240313740769931</v>
      </c>
    </row>
    <row r="302" spans="42:54" ht="16.5">
      <c r="AP302" s="289">
        <v>1</v>
      </c>
      <c r="AQ302" s="289" t="s">
        <v>263</v>
      </c>
      <c r="AS302" s="279" t="s">
        <v>137</v>
      </c>
      <c r="AT302" s="280" t="s">
        <v>223</v>
      </c>
      <c r="AU302" s="279">
        <v>2</v>
      </c>
      <c r="AV302" s="290">
        <v>5.5857798654191555E-2</v>
      </c>
      <c r="AW302" s="290">
        <v>0.36725496298422677</v>
      </c>
      <c r="AX302" s="290">
        <v>0.18725475495163699</v>
      </c>
      <c r="AY302" s="291">
        <v>13.269827586206898</v>
      </c>
      <c r="AZ302" s="291">
        <v>0.30903902100820285</v>
      </c>
      <c r="BA302" s="291">
        <v>12.356655459042269</v>
      </c>
      <c r="BB302" s="291">
        <v>1.8316460248563078</v>
      </c>
    </row>
    <row r="303" spans="42:54" ht="16.5">
      <c r="AP303" s="289">
        <v>1</v>
      </c>
      <c r="AQ303" s="289" t="s">
        <v>263</v>
      </c>
      <c r="AS303" s="279" t="s">
        <v>137</v>
      </c>
      <c r="AT303" s="280" t="s">
        <v>224</v>
      </c>
      <c r="AU303" s="279">
        <v>2</v>
      </c>
      <c r="AV303" s="290">
        <v>5.4841592350318914E-2</v>
      </c>
      <c r="AW303" s="290">
        <v>0.26227029699980975</v>
      </c>
      <c r="AX303" s="290">
        <v>0.2227808719972327</v>
      </c>
      <c r="AY303" s="291">
        <v>9.2143333333333342</v>
      </c>
      <c r="AZ303" s="291">
        <v>6.8337690796697145E-2</v>
      </c>
      <c r="BA303" s="291">
        <v>6.8020408660855338</v>
      </c>
      <c r="BB303" s="291">
        <v>2.1830830102283567</v>
      </c>
    </row>
    <row r="304" spans="42:54" ht="16.5">
      <c r="AP304" s="289">
        <v>1</v>
      </c>
      <c r="AQ304" s="289" t="s">
        <v>263</v>
      </c>
      <c r="AS304" s="279" t="s">
        <v>137</v>
      </c>
      <c r="AT304" s="280" t="s">
        <v>99</v>
      </c>
      <c r="AU304" s="279">
        <v>2</v>
      </c>
      <c r="AV304" s="290">
        <v>0.10931405477328207</v>
      </c>
      <c r="AW304" s="290">
        <v>0.3747289986884228</v>
      </c>
      <c r="AX304" s="290">
        <v>0.18804428899729872</v>
      </c>
      <c r="AY304" s="291">
        <v>13.442</v>
      </c>
      <c r="AZ304" s="291">
        <v>0.47247308793291132</v>
      </c>
      <c r="BA304" s="291">
        <v>13.134751844534934</v>
      </c>
      <c r="BB304" s="291">
        <v>1.7992337859587877</v>
      </c>
    </row>
    <row r="305" spans="42:54" ht="16.5">
      <c r="AP305" s="289">
        <v>1</v>
      </c>
      <c r="AQ305" s="289" t="s">
        <v>263</v>
      </c>
      <c r="AS305" s="279" t="s">
        <v>137</v>
      </c>
      <c r="AT305" s="280" t="s">
        <v>100</v>
      </c>
      <c r="AU305" s="279">
        <v>2</v>
      </c>
      <c r="AV305" s="290">
        <v>5.7925636431370907E-2</v>
      </c>
      <c r="AW305" s="290">
        <v>0.35531658792639387</v>
      </c>
      <c r="AX305" s="290">
        <v>0.19401281973974993</v>
      </c>
      <c r="AY305" s="291">
        <v>12.89903703703704</v>
      </c>
      <c r="AZ305" s="291">
        <v>0.23147759148636943</v>
      </c>
      <c r="BA305" s="291">
        <v>10.178423916034095</v>
      </c>
      <c r="BB305" s="291">
        <v>1.9817002367384087</v>
      </c>
    </row>
    <row r="306" spans="42:54" ht="16.5">
      <c r="AP306" s="289">
        <v>1</v>
      </c>
      <c r="AQ306" s="289" t="s">
        <v>263</v>
      </c>
      <c r="AS306" s="279" t="s">
        <v>155</v>
      </c>
      <c r="AT306" s="280" t="s">
        <v>225</v>
      </c>
      <c r="AU306" s="279">
        <v>2</v>
      </c>
      <c r="AV306" s="290">
        <v>3.2553294296128139E-2</v>
      </c>
      <c r="AW306" s="290">
        <v>0.33904040869385915</v>
      </c>
      <c r="AX306" s="290">
        <v>0.16660796772768635</v>
      </c>
      <c r="AY306" s="291">
        <v>9.5194210526315803</v>
      </c>
      <c r="AZ306" s="291">
        <v>0.58137638314419515</v>
      </c>
      <c r="BA306" s="291">
        <v>11.024027019916039</v>
      </c>
      <c r="BB306" s="291">
        <v>1.9055097005421819</v>
      </c>
    </row>
    <row r="307" spans="42:54" ht="16.5">
      <c r="AP307" s="289">
        <v>1</v>
      </c>
      <c r="AQ307" s="289" t="s">
        <v>263</v>
      </c>
      <c r="AS307" s="279" t="s">
        <v>155</v>
      </c>
      <c r="AT307" s="280" t="s">
        <v>226</v>
      </c>
      <c r="AU307" s="279">
        <v>2</v>
      </c>
      <c r="AV307" s="290">
        <v>3.3042808608129193E-2</v>
      </c>
      <c r="AW307" s="290">
        <v>0.36811611885317985</v>
      </c>
      <c r="AX307" s="290">
        <v>0.19107931669429748</v>
      </c>
      <c r="AY307" s="291">
        <v>11.133904761904763</v>
      </c>
      <c r="AZ307" s="291">
        <v>0.32671708561758378</v>
      </c>
      <c r="BA307" s="291">
        <v>10.922163322949602</v>
      </c>
      <c r="BB307" s="291">
        <v>1.7639413167958262</v>
      </c>
    </row>
    <row r="308" spans="42:54" ht="16.5">
      <c r="AP308" s="289">
        <v>1</v>
      </c>
      <c r="AQ308" s="289" t="s">
        <v>263</v>
      </c>
      <c r="AS308" s="279" t="s">
        <v>155</v>
      </c>
      <c r="AT308" s="280" t="s">
        <v>227</v>
      </c>
      <c r="AU308" s="279">
        <v>2</v>
      </c>
      <c r="AV308" s="290">
        <v>4.4200964084490729E-2</v>
      </c>
      <c r="AW308" s="290">
        <v>0.30892740240981137</v>
      </c>
      <c r="AX308" s="290">
        <v>0.214451590929021</v>
      </c>
      <c r="AY308" s="291">
        <v>8.3656956521739119</v>
      </c>
      <c r="AZ308" s="291">
        <v>0.28026345605659686</v>
      </c>
      <c r="BA308" s="291">
        <v>10.156547459308173</v>
      </c>
      <c r="BB308" s="291">
        <v>2.7064353788485458</v>
      </c>
    </row>
    <row r="309" spans="42:54" ht="16.5">
      <c r="AP309" s="289">
        <v>1</v>
      </c>
      <c r="AQ309" s="289" t="s">
        <v>263</v>
      </c>
      <c r="AS309" s="279" t="s">
        <v>155</v>
      </c>
      <c r="AT309" s="280" t="s">
        <v>228</v>
      </c>
      <c r="AU309" s="279">
        <v>2</v>
      </c>
      <c r="AV309" s="290">
        <v>4.0578812092038362E-2</v>
      </c>
      <c r="AW309" s="290">
        <v>0.35915599887327254</v>
      </c>
      <c r="AX309" s="290">
        <v>0.22543387731913814</v>
      </c>
      <c r="AY309" s="291">
        <v>9.6395833333333343</v>
      </c>
      <c r="AZ309" s="291">
        <v>4.9637545648920672E-2</v>
      </c>
      <c r="BA309" s="291">
        <v>9.58600281571956</v>
      </c>
      <c r="BB309" s="291">
        <v>2.6389290533219261</v>
      </c>
    </row>
    <row r="310" spans="42:54" ht="16.5">
      <c r="AP310" s="289">
        <v>1</v>
      </c>
      <c r="AQ310" s="289" t="s">
        <v>263</v>
      </c>
      <c r="AS310" s="279" t="s">
        <v>155</v>
      </c>
      <c r="AT310" s="280" t="s">
        <v>229</v>
      </c>
      <c r="AU310" s="279">
        <v>2</v>
      </c>
      <c r="AV310" s="290">
        <v>2.667163260194904E-2</v>
      </c>
      <c r="AW310" s="290">
        <v>0.35093131636657721</v>
      </c>
      <c r="AX310" s="290">
        <v>0.1752365767456151</v>
      </c>
      <c r="AY310" s="291">
        <v>9.2013809523809513</v>
      </c>
      <c r="AZ310" s="291">
        <v>8.3492763583953383E-2</v>
      </c>
      <c r="BA310" s="291">
        <v>5.7511780092240832</v>
      </c>
      <c r="BB310" s="291">
        <v>2.1392275059005006</v>
      </c>
    </row>
    <row r="311" spans="42:54" ht="16.5">
      <c r="AP311" s="289">
        <v>1</v>
      </c>
      <c r="AQ311" s="289" t="s">
        <v>263</v>
      </c>
      <c r="AS311" s="279" t="s">
        <v>155</v>
      </c>
      <c r="AT311" s="280" t="s">
        <v>230</v>
      </c>
      <c r="AU311" s="279">
        <v>2</v>
      </c>
      <c r="AV311" s="290">
        <v>3.1919646797192301E-2</v>
      </c>
      <c r="AW311" s="290">
        <v>0.34452662900397663</v>
      </c>
      <c r="AX311" s="290">
        <v>0.1989650455468237</v>
      </c>
      <c r="AY311" s="291">
        <v>9.8865333333333307</v>
      </c>
      <c r="AZ311" s="291">
        <v>0.15560425320329763</v>
      </c>
      <c r="BA311" s="291">
        <v>14.294751439363655</v>
      </c>
      <c r="BB311" s="291">
        <v>2.1713847276172298</v>
      </c>
    </row>
    <row r="312" spans="42:54" ht="16.5">
      <c r="AP312" s="289">
        <v>1</v>
      </c>
      <c r="AQ312" s="289" t="s">
        <v>263</v>
      </c>
      <c r="AS312" s="279" t="s">
        <v>155</v>
      </c>
      <c r="AT312" s="280" t="s">
        <v>231</v>
      </c>
      <c r="AU312" s="279">
        <v>2</v>
      </c>
      <c r="AV312" s="290">
        <v>2.8879531515971626E-2</v>
      </c>
      <c r="AW312" s="290">
        <v>0.3266570723775683</v>
      </c>
      <c r="AX312" s="290">
        <v>0.20627632433989873</v>
      </c>
      <c r="AY312" s="291">
        <v>9.5093333333333341</v>
      </c>
      <c r="AZ312" s="291">
        <v>0.22071566704369167</v>
      </c>
      <c r="BA312" s="291">
        <v>5.5880256263678572</v>
      </c>
      <c r="BB312" s="291">
        <v>2.882607330884595</v>
      </c>
    </row>
    <row r="313" spans="42:54" ht="16.5">
      <c r="AP313" s="289">
        <v>1</v>
      </c>
      <c r="AQ313" s="289" t="s">
        <v>263</v>
      </c>
      <c r="AS313" s="279" t="s">
        <v>155</v>
      </c>
      <c r="AT313" s="280" t="s">
        <v>99</v>
      </c>
      <c r="AU313" s="279">
        <v>2</v>
      </c>
      <c r="AV313" s="290">
        <v>5.4032802329195467E-2</v>
      </c>
      <c r="AW313" s="290">
        <v>0.33744429152726202</v>
      </c>
      <c r="AX313" s="290">
        <v>0.19619686493067628</v>
      </c>
      <c r="AY313" s="291">
        <v>8.7622500000000016</v>
      </c>
      <c r="AZ313" s="291">
        <v>0.27282514470408431</v>
      </c>
      <c r="BA313" s="291">
        <v>16.927020934466448</v>
      </c>
      <c r="BB313" s="291">
        <v>2.4739824614844648</v>
      </c>
    </row>
    <row r="314" spans="42:54" ht="16.5">
      <c r="AP314" s="289">
        <v>1</v>
      </c>
      <c r="AQ314" s="289" t="s">
        <v>263</v>
      </c>
      <c r="AS314" s="279" t="s">
        <v>155</v>
      </c>
      <c r="AT314" s="280" t="s">
        <v>100</v>
      </c>
      <c r="AU314" s="279">
        <v>2</v>
      </c>
      <c r="AV314" s="290">
        <v>3.4563253297744984E-2</v>
      </c>
      <c r="AW314" s="290">
        <v>0.34231514926818896</v>
      </c>
      <c r="AX314" s="290">
        <v>0.19508863216431813</v>
      </c>
      <c r="AY314" s="291">
        <v>9.55586290322581</v>
      </c>
      <c r="AZ314" s="291">
        <v>0.25976204577737816</v>
      </c>
      <c r="BA314" s="291">
        <v>9.9405536533257663</v>
      </c>
      <c r="BB314" s="291">
        <v>2.2505727469541315</v>
      </c>
    </row>
    <row r="315" spans="42:54" ht="16.5">
      <c r="AP315" s="289">
        <v>1</v>
      </c>
      <c r="AQ315" s="289" t="s">
        <v>263</v>
      </c>
      <c r="AS315" s="279" t="s">
        <v>141</v>
      </c>
      <c r="AT315" s="280" t="s">
        <v>232</v>
      </c>
      <c r="AU315" s="279">
        <v>2</v>
      </c>
      <c r="AV315" s="290">
        <v>5.5331940466902346E-2</v>
      </c>
      <c r="AW315" s="290">
        <v>0.35221626435422654</v>
      </c>
      <c r="AX315" s="290">
        <v>0.23592344461225537</v>
      </c>
      <c r="AY315" s="291">
        <v>11.031857142857143</v>
      </c>
      <c r="AZ315" s="291">
        <v>4.8494027669528338E-2</v>
      </c>
      <c r="BA315" s="291">
        <v>6.8425073041704483</v>
      </c>
      <c r="BB315" s="291">
        <v>3.0914526626606849</v>
      </c>
    </row>
    <row r="316" spans="42:54" ht="16.5">
      <c r="AP316" s="289">
        <v>1</v>
      </c>
      <c r="AQ316" s="289" t="s">
        <v>263</v>
      </c>
      <c r="AS316" s="279" t="s">
        <v>141</v>
      </c>
      <c r="AT316" s="280" t="s">
        <v>233</v>
      </c>
      <c r="AU316" s="279">
        <v>2</v>
      </c>
      <c r="AV316" s="290">
        <v>4.9410459253645088E-2</v>
      </c>
      <c r="AW316" s="290">
        <v>0.33873682336338778</v>
      </c>
      <c r="AX316" s="290">
        <v>0.19850894799842991</v>
      </c>
      <c r="AY316" s="291">
        <v>8.5033750000000001</v>
      </c>
      <c r="AZ316" s="291">
        <v>5.6384879359168423E-2</v>
      </c>
      <c r="BA316" s="291">
        <v>2.4348016086913638</v>
      </c>
      <c r="BB316" s="291">
        <v>2.7146954853401191</v>
      </c>
    </row>
    <row r="317" spans="42:54" ht="16.5">
      <c r="AP317" s="289">
        <v>1</v>
      </c>
      <c r="AQ317" s="289" t="s">
        <v>263</v>
      </c>
      <c r="AS317" s="279" t="s">
        <v>141</v>
      </c>
      <c r="AT317" s="280" t="s">
        <v>234</v>
      </c>
      <c r="AU317" s="279">
        <v>2</v>
      </c>
      <c r="AV317" s="290">
        <v>3.0197313016665665E-2</v>
      </c>
      <c r="AW317" s="290">
        <v>0.38087994578296908</v>
      </c>
      <c r="AX317" s="290">
        <v>0.15411305892021021</v>
      </c>
      <c r="AY317" s="291">
        <v>7.2772499999999996</v>
      </c>
      <c r="AZ317" s="291">
        <v>1.795666285117509E-2</v>
      </c>
      <c r="BA317" s="291">
        <v>2.6934994276762634</v>
      </c>
      <c r="BB317" s="291">
        <v>1.6731463582276698</v>
      </c>
    </row>
    <row r="318" spans="42:54" ht="16.5">
      <c r="AP318" s="289">
        <v>1</v>
      </c>
      <c r="AQ318" s="289" t="s">
        <v>263</v>
      </c>
      <c r="AS318" s="279" t="s">
        <v>141</v>
      </c>
      <c r="AT318" s="280" t="s">
        <v>235</v>
      </c>
      <c r="AU318" s="279">
        <v>2</v>
      </c>
      <c r="AV318" s="290">
        <v>3.2163508195480549E-2</v>
      </c>
      <c r="AW318" s="290">
        <v>0.37673253434316273</v>
      </c>
      <c r="AX318" s="290">
        <v>0.18099030273009581</v>
      </c>
      <c r="AY318" s="291">
        <v>7.9959999999999996</v>
      </c>
      <c r="AZ318" s="291">
        <v>7.9381711723726239E-2</v>
      </c>
      <c r="BA318" s="291">
        <v>2.2861932976433157</v>
      </c>
      <c r="BB318" s="291">
        <v>2.5742242042907413</v>
      </c>
    </row>
    <row r="319" spans="42:54" ht="16.5">
      <c r="AP319" s="289">
        <v>1</v>
      </c>
      <c r="AQ319" s="289" t="s">
        <v>263</v>
      </c>
      <c r="AS319" s="279" t="s">
        <v>141</v>
      </c>
      <c r="AT319" s="280" t="s">
        <v>236</v>
      </c>
      <c r="AU319" s="279">
        <v>2</v>
      </c>
      <c r="AV319" s="290">
        <v>4.9400926036987244E-2</v>
      </c>
      <c r="AW319" s="290">
        <v>0.37079114086245141</v>
      </c>
      <c r="AX319" s="290">
        <v>0.13235559808741609</v>
      </c>
      <c r="AY319" s="291">
        <v>5.8185714285714285</v>
      </c>
      <c r="AZ319" s="291">
        <v>0.11248351112244993</v>
      </c>
      <c r="BA319" s="291">
        <v>2.7103169822837936</v>
      </c>
      <c r="BB319" s="291">
        <v>2.4001662814321589</v>
      </c>
    </row>
    <row r="320" spans="42:54" ht="16.5">
      <c r="AP320" s="289">
        <v>1</v>
      </c>
      <c r="AQ320" s="289" t="s">
        <v>263</v>
      </c>
      <c r="AS320" s="279" t="s">
        <v>141</v>
      </c>
      <c r="AT320" s="280" t="s">
        <v>237</v>
      </c>
      <c r="AU320" s="279">
        <v>2</v>
      </c>
      <c r="AV320" s="290">
        <v>5.5142272637878798E-2</v>
      </c>
      <c r="AW320" s="290">
        <v>0.36680862865692382</v>
      </c>
      <c r="AX320" s="290">
        <v>0.14542764481419815</v>
      </c>
      <c r="AY320" s="291">
        <v>10.978399999999999</v>
      </c>
      <c r="AZ320" s="291">
        <v>9.2145730966879197E-2</v>
      </c>
      <c r="BA320" s="291">
        <v>4.3742120523689119</v>
      </c>
      <c r="BB320" s="291">
        <v>2.926949985888033</v>
      </c>
    </row>
    <row r="321" spans="42:54" ht="16.5">
      <c r="AP321" s="289">
        <v>1</v>
      </c>
      <c r="AQ321" s="289" t="s">
        <v>263</v>
      </c>
      <c r="AS321" s="279" t="s">
        <v>141</v>
      </c>
      <c r="AT321" s="280" t="s">
        <v>100</v>
      </c>
      <c r="AU321" s="279">
        <v>2</v>
      </c>
      <c r="AV321" s="290">
        <v>4.5877835843337322E-2</v>
      </c>
      <c r="AW321" s="290">
        <v>0.35805976775791931</v>
      </c>
      <c r="AX321" s="290">
        <v>0.18095915484571667</v>
      </c>
      <c r="AY321" s="291">
        <v>8.4915106382978696</v>
      </c>
      <c r="AZ321" s="291">
        <v>6.2856013566153876E-2</v>
      </c>
      <c r="BA321" s="291">
        <v>3.3326920035022849</v>
      </c>
      <c r="BB321" s="291">
        <v>2.558475990121877</v>
      </c>
    </row>
    <row r="322" spans="42:54" ht="16.5">
      <c r="AP322" s="289">
        <v>1</v>
      </c>
      <c r="AQ322" s="289" t="s">
        <v>263</v>
      </c>
      <c r="AS322" s="279" t="s">
        <v>160</v>
      </c>
      <c r="AT322" s="280" t="s">
        <v>238</v>
      </c>
      <c r="AU322" s="279">
        <v>2</v>
      </c>
      <c r="AV322" s="290">
        <v>2.248448452233542E-2</v>
      </c>
      <c r="AW322" s="290">
        <v>0.30786230624818606</v>
      </c>
      <c r="AX322" s="290">
        <v>0.17274738668989703</v>
      </c>
      <c r="AY322" s="291">
        <v>9.5589999999999993</v>
      </c>
      <c r="AZ322" s="291">
        <v>5.8210768942359395E-2</v>
      </c>
      <c r="BA322" s="291">
        <v>8.6207376862256062</v>
      </c>
      <c r="BB322" s="291">
        <v>3.0139433670235865</v>
      </c>
    </row>
    <row r="323" spans="42:54" ht="16.5">
      <c r="AP323" s="289">
        <v>1</v>
      </c>
      <c r="AQ323" s="289" t="s">
        <v>263</v>
      </c>
      <c r="AS323" s="279" t="s">
        <v>160</v>
      </c>
      <c r="AT323" s="280" t="s">
        <v>239</v>
      </c>
      <c r="AU323" s="279">
        <v>2</v>
      </c>
      <c r="AV323" s="290">
        <v>2.4912102187369493E-2</v>
      </c>
      <c r="AW323" s="290">
        <v>0.28871012680642588</v>
      </c>
      <c r="AX323" s="290">
        <v>0.11379216106734823</v>
      </c>
      <c r="AY323" s="291">
        <v>6.2315000000000005</v>
      </c>
      <c r="AZ323" s="291">
        <v>1.6701393503035452E-2</v>
      </c>
      <c r="BA323" s="291">
        <v>2.1878825488976443</v>
      </c>
      <c r="BB323" s="291">
        <v>2.6435083278452089</v>
      </c>
    </row>
    <row r="324" spans="42:54" ht="16.5">
      <c r="AP324" s="289">
        <v>1</v>
      </c>
      <c r="AQ324" s="289" t="s">
        <v>263</v>
      </c>
      <c r="AS324" s="279" t="s">
        <v>160</v>
      </c>
      <c r="AT324" s="280" t="s">
        <v>240</v>
      </c>
      <c r="AU324" s="279">
        <v>2</v>
      </c>
      <c r="AV324" s="290">
        <v>2.8349004542304931E-2</v>
      </c>
      <c r="AW324" s="290">
        <v>0.32096285649216771</v>
      </c>
      <c r="AX324" s="290">
        <v>0.17569778914946968</v>
      </c>
      <c r="AY324" s="291">
        <v>12.203866666666668</v>
      </c>
      <c r="AZ324" s="291">
        <v>4.6607720329175671E-2</v>
      </c>
      <c r="BA324" s="291">
        <v>12.598732629552316</v>
      </c>
      <c r="BB324" s="291">
        <v>1.9837224553087038</v>
      </c>
    </row>
    <row r="325" spans="42:54" ht="16.5">
      <c r="AP325" s="289">
        <v>1</v>
      </c>
      <c r="AQ325" s="289" t="s">
        <v>263</v>
      </c>
      <c r="AS325" s="279" t="s">
        <v>160</v>
      </c>
      <c r="AT325" s="280" t="s">
        <v>241</v>
      </c>
      <c r="AU325" s="279">
        <v>2</v>
      </c>
      <c r="AV325" s="290">
        <v>2.1824347238899203E-2</v>
      </c>
      <c r="AW325" s="290">
        <v>0.35732213836339555</v>
      </c>
      <c r="AX325" s="290">
        <v>0.19033071877004457</v>
      </c>
      <c r="AY325" s="291">
        <v>9.4330500000000015</v>
      </c>
      <c r="AZ325" s="291">
        <v>0.33579457007219699</v>
      </c>
      <c r="BA325" s="291">
        <v>8.870867782714285</v>
      </c>
      <c r="BB325" s="291">
        <v>2.5034365970120871</v>
      </c>
    </row>
    <row r="326" spans="42:54" ht="16.5">
      <c r="AP326" s="289">
        <v>1</v>
      </c>
      <c r="AQ326" s="289" t="s">
        <v>263</v>
      </c>
      <c r="AS326" s="279" t="s">
        <v>160</v>
      </c>
      <c r="AT326" s="280" t="s">
        <v>242</v>
      </c>
      <c r="AU326" s="279">
        <v>2</v>
      </c>
      <c r="AV326" s="290">
        <v>1.9799147345131489E-2</v>
      </c>
      <c r="AW326" s="290">
        <v>0.36616637019926301</v>
      </c>
      <c r="AX326" s="290">
        <v>0.20683007211594051</v>
      </c>
      <c r="AY326" s="291">
        <v>13.22725</v>
      </c>
      <c r="AZ326" s="291">
        <v>0.36757599023257331</v>
      </c>
      <c r="BA326" s="291">
        <v>17.39585376660375</v>
      </c>
      <c r="BB326" s="291">
        <v>1.9642241542810461</v>
      </c>
    </row>
    <row r="327" spans="42:54" ht="16.5">
      <c r="AP327" s="289">
        <v>1</v>
      </c>
      <c r="AQ327" s="289" t="s">
        <v>263</v>
      </c>
      <c r="AS327" s="279" t="s">
        <v>160</v>
      </c>
      <c r="AT327" s="280" t="s">
        <v>99</v>
      </c>
      <c r="AU327" s="279">
        <v>2</v>
      </c>
      <c r="AV327" s="290">
        <v>3.4627963717843144E-2</v>
      </c>
      <c r="AW327" s="290">
        <v>0.34671635666281458</v>
      </c>
      <c r="AX327" s="290">
        <v>0.22077440003078613</v>
      </c>
      <c r="AY327" s="291">
        <v>11.22775</v>
      </c>
      <c r="AZ327" s="291">
        <v>0.12025841127414588</v>
      </c>
      <c r="BA327" s="291">
        <v>13.027994554699136</v>
      </c>
      <c r="BB327" s="291">
        <v>2.4685618384077928</v>
      </c>
    </row>
    <row r="328" spans="42:54" ht="16.5">
      <c r="AP328" s="289">
        <v>1</v>
      </c>
      <c r="AQ328" s="289" t="s">
        <v>263</v>
      </c>
      <c r="AS328" s="279" t="s">
        <v>160</v>
      </c>
      <c r="AT328" s="280" t="s">
        <v>100</v>
      </c>
      <c r="AU328" s="279">
        <v>2</v>
      </c>
      <c r="AV328" s="290">
        <v>2.3078055615501431E-2</v>
      </c>
      <c r="AW328" s="290">
        <v>0.34400170545006248</v>
      </c>
      <c r="AX328" s="290">
        <v>0.18733152102503606</v>
      </c>
      <c r="AY328" s="291">
        <v>11.16112162162162</v>
      </c>
      <c r="AZ328" s="291">
        <v>0.22738849414219631</v>
      </c>
      <c r="BA328" s="291">
        <v>12.244780414111041</v>
      </c>
      <c r="BB328" s="291">
        <v>2.2730361229891916</v>
      </c>
    </row>
    <row r="329" spans="42:54" ht="16.5">
      <c r="AP329" s="289">
        <v>1</v>
      </c>
      <c r="AQ329" s="289" t="s">
        <v>263</v>
      </c>
      <c r="AS329" s="279" t="s">
        <v>161</v>
      </c>
      <c r="AT329" s="280" t="s">
        <v>243</v>
      </c>
      <c r="AU329" s="279">
        <v>2</v>
      </c>
      <c r="AV329" s="290">
        <v>2.7278708319110966E-2</v>
      </c>
      <c r="AW329" s="290">
        <v>0.41835732804374337</v>
      </c>
      <c r="AX329" s="290">
        <v>0.14161632482264766</v>
      </c>
      <c r="AY329" s="291">
        <v>7.561272727272728</v>
      </c>
      <c r="AZ329" s="291">
        <v>0.18324927389082671</v>
      </c>
      <c r="BA329" s="291">
        <v>4.8416387101681586</v>
      </c>
      <c r="BB329" s="291">
        <v>2.4022950538094143</v>
      </c>
    </row>
    <row r="330" spans="42:54" ht="16.5">
      <c r="AP330" s="289">
        <v>1</v>
      </c>
      <c r="AQ330" s="289" t="s">
        <v>263</v>
      </c>
      <c r="AS330" s="279" t="s">
        <v>161</v>
      </c>
      <c r="AT330" s="280" t="s">
        <v>244</v>
      </c>
      <c r="AU330" s="279">
        <v>2</v>
      </c>
      <c r="AV330" s="290">
        <v>4.8602193165410666E-2</v>
      </c>
      <c r="AW330" s="290">
        <v>0.41202451571505178</v>
      </c>
      <c r="AX330" s="290">
        <v>0.17444102602613171</v>
      </c>
      <c r="AY330" s="291">
        <v>13.275500000000001</v>
      </c>
      <c r="AZ330" s="291">
        <v>3.9112337674020566E-2</v>
      </c>
      <c r="BA330" s="291">
        <v>14.940912991475855</v>
      </c>
      <c r="BB330" s="291">
        <v>2.1982704364663119</v>
      </c>
    </row>
    <row r="331" spans="42:54" ht="16.5">
      <c r="AP331" s="289">
        <v>1</v>
      </c>
      <c r="AQ331" s="289" t="s">
        <v>263</v>
      </c>
      <c r="AS331" s="279" t="s">
        <v>161</v>
      </c>
      <c r="AT331" s="280" t="s">
        <v>245</v>
      </c>
      <c r="AU331" s="279">
        <v>2</v>
      </c>
      <c r="AV331" s="290">
        <v>2.8495608890419598E-2</v>
      </c>
      <c r="AW331" s="290">
        <v>0.42750508778162355</v>
      </c>
      <c r="AX331" s="290">
        <v>0.18393682634243311</v>
      </c>
      <c r="AY331" s="291">
        <v>7.8317500000000004</v>
      </c>
      <c r="AZ331" s="291">
        <v>9.2458195134505967</v>
      </c>
      <c r="BA331" s="291">
        <v>24.10991212837596</v>
      </c>
      <c r="BB331" s="291">
        <v>2.1845635858150936</v>
      </c>
    </row>
    <row r="332" spans="42:54" ht="16.5">
      <c r="AP332" s="289">
        <v>1</v>
      </c>
      <c r="AQ332" s="289" t="s">
        <v>263</v>
      </c>
      <c r="AS332" s="279" t="s">
        <v>161</v>
      </c>
      <c r="AT332" s="280" t="s">
        <v>246</v>
      </c>
      <c r="AU332" s="279">
        <v>2</v>
      </c>
      <c r="AV332" s="290">
        <v>3.6538823742993734E-2</v>
      </c>
      <c r="AW332" s="290">
        <v>0.40768934590171052</v>
      </c>
      <c r="AX332" s="290">
        <v>0.19070095812667212</v>
      </c>
      <c r="AY332" s="291">
        <v>9.0553076923076929</v>
      </c>
      <c r="AZ332" s="291">
        <v>0.35776070227845702</v>
      </c>
      <c r="BA332" s="291">
        <v>6.8409647800542794</v>
      </c>
      <c r="BB332" s="291">
        <v>2.2928770521874022</v>
      </c>
    </row>
    <row r="333" spans="42:54" ht="16.5">
      <c r="AP333" s="289">
        <v>1</v>
      </c>
      <c r="AQ333" s="289" t="s">
        <v>263</v>
      </c>
      <c r="AS333" s="279" t="s">
        <v>161</v>
      </c>
      <c r="AT333" s="280" t="s">
        <v>100</v>
      </c>
      <c r="AU333" s="279">
        <v>2</v>
      </c>
      <c r="AV333" s="290">
        <v>3.2006622333667967E-2</v>
      </c>
      <c r="AW333" s="290">
        <v>0.41639937323627335</v>
      </c>
      <c r="AX333" s="290">
        <v>0.17399239225506344</v>
      </c>
      <c r="AY333" s="291">
        <v>8.5322941176470586</v>
      </c>
      <c r="AZ333" s="291">
        <v>2.9359634316193022</v>
      </c>
      <c r="BA333" s="291">
        <v>11.575120195924375</v>
      </c>
      <c r="BB333" s="291">
        <v>2.3081828946065683</v>
      </c>
    </row>
    <row r="334" spans="42:54" ht="16.5">
      <c r="AP334" s="289">
        <v>1</v>
      </c>
      <c r="AQ334" s="289" t="s">
        <v>263</v>
      </c>
      <c r="AS334" s="279" t="s">
        <v>159</v>
      </c>
      <c r="AT334" s="280" t="s">
        <v>247</v>
      </c>
      <c r="AU334" s="279">
        <v>2</v>
      </c>
      <c r="AV334" s="290">
        <v>3.6108062175586798E-2</v>
      </c>
      <c r="AW334" s="290">
        <v>0.33007501702528508</v>
      </c>
      <c r="AX334" s="290">
        <v>0.16591345117328549</v>
      </c>
      <c r="AY334" s="291">
        <v>7.807846153846155</v>
      </c>
      <c r="AZ334" s="291">
        <v>3.1413848896777036E-2</v>
      </c>
      <c r="BA334" s="291">
        <v>1.7567590883043773</v>
      </c>
      <c r="BB334" s="291">
        <v>2.9194674540892951</v>
      </c>
    </row>
    <row r="335" spans="42:54" ht="16.5">
      <c r="AP335" s="289">
        <v>1</v>
      </c>
      <c r="AQ335" s="289" t="s">
        <v>263</v>
      </c>
      <c r="AS335" s="279" t="s">
        <v>159</v>
      </c>
      <c r="AT335" s="280" t="s">
        <v>248</v>
      </c>
      <c r="AU335" s="279">
        <v>2</v>
      </c>
      <c r="AV335" s="290">
        <v>3.1902644438012842E-2</v>
      </c>
      <c r="AW335" s="290">
        <v>0.36982957169275488</v>
      </c>
      <c r="AX335" s="290">
        <v>0.11448999803636851</v>
      </c>
      <c r="AY335" s="291">
        <v>6.0798571428571426</v>
      </c>
      <c r="AZ335" s="291">
        <v>1.54477638059865E-2</v>
      </c>
      <c r="BA335" s="291">
        <v>3.2660986332657171</v>
      </c>
      <c r="BB335" s="291">
        <v>2.6041179934235594</v>
      </c>
    </row>
    <row r="336" spans="42:54" ht="16.5">
      <c r="AP336" s="289">
        <v>1</v>
      </c>
      <c r="AQ336" s="289" t="s">
        <v>263</v>
      </c>
      <c r="AS336" s="279" t="s">
        <v>159</v>
      </c>
      <c r="AT336" s="280" t="s">
        <v>249</v>
      </c>
      <c r="AU336" s="279">
        <v>2</v>
      </c>
      <c r="AV336" s="290">
        <v>3.3735967241739689E-2</v>
      </c>
      <c r="AW336" s="290">
        <v>0.31258602792600432</v>
      </c>
      <c r="AX336" s="290">
        <v>0.13635080930065668</v>
      </c>
      <c r="AY336" s="291">
        <v>8.569285714285714</v>
      </c>
      <c r="AZ336" s="291">
        <v>3.9068999799615096E-3</v>
      </c>
      <c r="BA336" s="291">
        <v>2.1487949889788305</v>
      </c>
      <c r="BB336" s="291">
        <v>2.1861029033202519</v>
      </c>
    </row>
    <row r="337" spans="42:54" ht="16.5">
      <c r="AP337" s="289">
        <v>1</v>
      </c>
      <c r="AQ337" s="289" t="s">
        <v>263</v>
      </c>
      <c r="AS337" s="279" t="s">
        <v>159</v>
      </c>
      <c r="AT337" s="280" t="s">
        <v>250</v>
      </c>
      <c r="AU337" s="279">
        <v>2</v>
      </c>
      <c r="AV337" s="290">
        <v>4.7162245391104606E-2</v>
      </c>
      <c r="AW337" s="290">
        <v>0.44701208440733448</v>
      </c>
      <c r="AX337" s="290">
        <v>0.19634757025909733</v>
      </c>
      <c r="AY337" s="291">
        <v>11.002000000000001</v>
      </c>
      <c r="AZ337" s="291">
        <v>3.9100080370215201E-2</v>
      </c>
      <c r="BA337" s="291">
        <v>4.5356093229449632</v>
      </c>
      <c r="BB337" s="291">
        <v>2.4477524970438402</v>
      </c>
    </row>
    <row r="338" spans="42:54" ht="16.5">
      <c r="AP338" s="289">
        <v>1</v>
      </c>
      <c r="AQ338" s="289" t="s">
        <v>263</v>
      </c>
      <c r="AS338" s="279" t="s">
        <v>159</v>
      </c>
      <c r="AT338" s="280" t="s">
        <v>251</v>
      </c>
      <c r="AU338" s="279">
        <v>2</v>
      </c>
      <c r="AV338" s="290">
        <v>5.6782840666877818E-2</v>
      </c>
      <c r="AW338" s="290">
        <v>0.39124796602130119</v>
      </c>
      <c r="AX338" s="290">
        <v>0.4209837807444371</v>
      </c>
      <c r="AY338" s="291">
        <v>8.4292499999999997</v>
      </c>
      <c r="AZ338" s="291">
        <v>0.24440277546846859</v>
      </c>
      <c r="BA338" s="291">
        <v>0.18330208160135142</v>
      </c>
      <c r="BB338" s="291">
        <v>3.6780872579091506</v>
      </c>
    </row>
    <row r="339" spans="42:54" ht="16.5">
      <c r="AP339" s="289">
        <v>1</v>
      </c>
      <c r="AQ339" s="289" t="s">
        <v>263</v>
      </c>
      <c r="AS339" s="279" t="s">
        <v>159</v>
      </c>
      <c r="AT339" s="280" t="s">
        <v>252</v>
      </c>
      <c r="AU339" s="279">
        <v>2</v>
      </c>
      <c r="AV339" s="290">
        <v>6.2010142349703895E-2</v>
      </c>
      <c r="AW339" s="290">
        <v>0.23955972022352234</v>
      </c>
      <c r="AX339" s="290">
        <v>0.1909445676940002</v>
      </c>
      <c r="AY339" s="291">
        <v>3.9649999999999999</v>
      </c>
      <c r="AZ339" s="291">
        <v>5.3560888553716747E-2</v>
      </c>
      <c r="BA339" s="291">
        <v>2.062094209318095</v>
      </c>
      <c r="BB339" s="291">
        <v>3.0584276822798713</v>
      </c>
    </row>
    <row r="340" spans="42:54" ht="16.5">
      <c r="AP340" s="289">
        <v>1</v>
      </c>
      <c r="AQ340" s="289" t="s">
        <v>263</v>
      </c>
      <c r="AS340" s="279" t="s">
        <v>159</v>
      </c>
      <c r="AT340" s="280" t="s">
        <v>100</v>
      </c>
      <c r="AU340" s="279">
        <v>2</v>
      </c>
      <c r="AV340" s="290">
        <v>3.8553150098806693E-2</v>
      </c>
      <c r="AW340" s="290">
        <v>0.35955491861399214</v>
      </c>
      <c r="AX340" s="290">
        <v>0.17154302983020597</v>
      </c>
      <c r="AY340" s="291">
        <v>7.9213404255319162</v>
      </c>
      <c r="AZ340" s="291">
        <v>4.2224698650805276E-2</v>
      </c>
      <c r="BA340" s="291">
        <v>2.4601078525403599</v>
      </c>
      <c r="BB340" s="291">
        <v>2.6674594521775492</v>
      </c>
    </row>
    <row r="341" spans="42:54" ht="16.5">
      <c r="AP341" s="289">
        <v>1</v>
      </c>
      <c r="AQ341" s="289" t="s">
        <v>263</v>
      </c>
      <c r="AS341" s="279" t="s">
        <v>143</v>
      </c>
      <c r="AT341" s="280" t="s">
        <v>253</v>
      </c>
      <c r="AU341" s="279">
        <v>2</v>
      </c>
      <c r="AV341" s="290">
        <v>6.2417790783889218E-2</v>
      </c>
      <c r="AW341" s="290">
        <v>0.39445957071969728</v>
      </c>
      <c r="AX341" s="290">
        <v>0.17075607030500242</v>
      </c>
      <c r="AY341" s="291">
        <v>16.146222222222221</v>
      </c>
      <c r="AZ341" s="291">
        <v>0.26489758628534149</v>
      </c>
      <c r="BA341" s="291">
        <v>11.456177651534503</v>
      </c>
      <c r="BB341" s="291">
        <v>1.800937435351752</v>
      </c>
    </row>
    <row r="342" spans="42:54" ht="16.5">
      <c r="AP342" s="289">
        <v>1</v>
      </c>
      <c r="AQ342" s="289" t="s">
        <v>263</v>
      </c>
      <c r="AS342" s="279" t="s">
        <v>143</v>
      </c>
      <c r="AT342" s="280" t="s">
        <v>254</v>
      </c>
      <c r="AU342" s="279">
        <v>2</v>
      </c>
      <c r="AV342" s="290">
        <v>7.6268041204283432E-2</v>
      </c>
      <c r="AW342" s="290">
        <v>0.36298086899316995</v>
      </c>
      <c r="AX342" s="290">
        <v>0.13802564288159219</v>
      </c>
      <c r="AY342" s="291">
        <v>12.695214285714286</v>
      </c>
      <c r="AZ342" s="291">
        <v>0.17724980155280298</v>
      </c>
      <c r="BA342" s="291">
        <v>14.219712528020557</v>
      </c>
      <c r="BB342" s="291">
        <v>2.0646797005189845</v>
      </c>
    </row>
    <row r="343" spans="42:54" ht="16.5">
      <c r="AP343" s="289">
        <v>1</v>
      </c>
      <c r="AQ343" s="289" t="s">
        <v>263</v>
      </c>
      <c r="AS343" s="279" t="s">
        <v>143</v>
      </c>
      <c r="AT343" s="280" t="s">
        <v>255</v>
      </c>
      <c r="AU343" s="279">
        <v>2</v>
      </c>
      <c r="AV343" s="290">
        <v>9.7840675715097525E-2</v>
      </c>
      <c r="AW343" s="290">
        <v>0.3660538457493383</v>
      </c>
      <c r="AX343" s="290">
        <v>0.14950298410931462</v>
      </c>
      <c r="AY343" s="291">
        <v>15.411888888888889</v>
      </c>
      <c r="AZ343" s="291">
        <v>0.26891084015069988</v>
      </c>
      <c r="BA343" s="291">
        <v>8.3562613200020674</v>
      </c>
      <c r="BB343" s="291">
        <v>1.7554984526315109</v>
      </c>
    </row>
    <row r="344" spans="42:54" ht="16.5">
      <c r="AP344" s="289">
        <v>1</v>
      </c>
      <c r="AQ344" s="289" t="s">
        <v>263</v>
      </c>
      <c r="AS344" s="279" t="s">
        <v>143</v>
      </c>
      <c r="AT344" s="280" t="s">
        <v>256</v>
      </c>
      <c r="AU344" s="279">
        <v>2</v>
      </c>
      <c r="AV344" s="290">
        <v>8.1639283822115438E-2</v>
      </c>
      <c r="AW344" s="290">
        <v>0.40733861612771832</v>
      </c>
      <c r="AX344" s="290">
        <v>0.13564158442216276</v>
      </c>
      <c r="AY344" s="291">
        <v>15.466818181818184</v>
      </c>
      <c r="AZ344" s="291">
        <v>0.38645876781595329</v>
      </c>
      <c r="BA344" s="291">
        <v>4.7681391634757055</v>
      </c>
      <c r="BB344" s="291">
        <v>1.8977681378664562</v>
      </c>
    </row>
    <row r="345" spans="42:54" ht="16.5">
      <c r="AP345" s="289">
        <v>1</v>
      </c>
      <c r="AQ345" s="289" t="s">
        <v>263</v>
      </c>
      <c r="AS345" s="279" t="s">
        <v>143</v>
      </c>
      <c r="AT345" s="280" t="s">
        <v>257</v>
      </c>
      <c r="AU345" s="279">
        <v>2</v>
      </c>
      <c r="AV345" s="290">
        <v>0.21332053274925339</v>
      </c>
      <c r="AW345" s="290">
        <v>0.32527536256098222</v>
      </c>
      <c r="AX345" s="290">
        <v>0.1606331373605584</v>
      </c>
      <c r="AY345" s="291">
        <v>27.052800000000001</v>
      </c>
      <c r="AZ345" s="291">
        <v>0.38035092531043668</v>
      </c>
      <c r="BA345" s="291">
        <v>7.2579293007868264</v>
      </c>
      <c r="BB345" s="291">
        <v>1.7965580389804601</v>
      </c>
    </row>
    <row r="346" spans="42:54" ht="16.5">
      <c r="AP346" s="289">
        <v>1</v>
      </c>
      <c r="AQ346" s="289" t="s">
        <v>263</v>
      </c>
      <c r="AS346" s="279" t="s">
        <v>143</v>
      </c>
      <c r="AT346" s="280" t="s">
        <v>99</v>
      </c>
      <c r="AU346" s="279">
        <v>2</v>
      </c>
      <c r="AV346" s="290">
        <v>0.11441033029234493</v>
      </c>
      <c r="AW346" s="290">
        <v>0.43112522712469281</v>
      </c>
      <c r="AX346" s="290">
        <v>0.14157007458452828</v>
      </c>
      <c r="AY346" s="291">
        <v>13.638999999999999</v>
      </c>
      <c r="AZ346" s="291">
        <v>41.117779015359311</v>
      </c>
      <c r="BA346" s="291">
        <v>11.450520738454493</v>
      </c>
      <c r="BB346" s="291">
        <v>1.6371164133422631</v>
      </c>
    </row>
    <row r="347" spans="42:54" ht="16.5">
      <c r="AP347" s="289">
        <v>1</v>
      </c>
      <c r="AQ347" s="289" t="s">
        <v>263</v>
      </c>
      <c r="AS347" s="279" t="s">
        <v>143</v>
      </c>
      <c r="AT347" s="280" t="s">
        <v>100</v>
      </c>
      <c r="AU347" s="279">
        <v>2</v>
      </c>
      <c r="AV347" s="290">
        <v>8.9610827158475001E-2</v>
      </c>
      <c r="AW347" s="290">
        <v>0.37867048240351647</v>
      </c>
      <c r="AX347" s="290">
        <v>0.15200566769255347</v>
      </c>
      <c r="AY347" s="291">
        <v>15.967413793103452</v>
      </c>
      <c r="AZ347" s="291">
        <v>0.60205717811165504</v>
      </c>
      <c r="BA347" s="291">
        <v>10.380719859897017</v>
      </c>
      <c r="BB347" s="291">
        <v>1.9459625369615692</v>
      </c>
    </row>
    <row r="348" spans="42:54" ht="16.5">
      <c r="AP348" s="289">
        <v>1</v>
      </c>
      <c r="AQ348" s="289" t="s">
        <v>263</v>
      </c>
      <c r="AS348" s="279" t="s">
        <v>140</v>
      </c>
      <c r="AT348" s="280" t="s">
        <v>258</v>
      </c>
      <c r="AU348" s="279">
        <v>2</v>
      </c>
      <c r="AV348" s="290">
        <v>4.0717178473265496E-2</v>
      </c>
      <c r="AW348" s="290">
        <v>0.31281662423854173</v>
      </c>
      <c r="AX348" s="290">
        <v>0.16428245436659147</v>
      </c>
      <c r="AY348" s="291">
        <v>9.9895999999999994</v>
      </c>
      <c r="AZ348" s="291">
        <v>4.5420499931214144E-2</v>
      </c>
      <c r="BA348" s="291">
        <v>13.552778402552283</v>
      </c>
      <c r="BB348" s="291">
        <v>2.4338046566370237</v>
      </c>
    </row>
    <row r="349" spans="42:54" ht="16.5">
      <c r="AP349" s="289">
        <v>1</v>
      </c>
      <c r="AQ349" s="289" t="s">
        <v>263</v>
      </c>
      <c r="AS349" s="279" t="s">
        <v>140</v>
      </c>
      <c r="AT349" s="280" t="s">
        <v>259</v>
      </c>
      <c r="AU349" s="279">
        <v>2</v>
      </c>
      <c r="AV349" s="290">
        <v>4.6646877823231424E-2</v>
      </c>
      <c r="AW349" s="290">
        <v>0.351746749339785</v>
      </c>
      <c r="AX349" s="290">
        <v>0.19080922408199411</v>
      </c>
      <c r="AY349" s="291">
        <v>11.266594594594597</v>
      </c>
      <c r="AZ349" s="291">
        <v>0.2539245341341525</v>
      </c>
      <c r="BA349" s="291">
        <v>14.264963870977093</v>
      </c>
      <c r="BB349" s="291">
        <v>2.0464159196323375</v>
      </c>
    </row>
    <row r="350" spans="42:54" ht="16.5">
      <c r="AP350" s="289">
        <v>1</v>
      </c>
      <c r="AQ350" s="289" t="s">
        <v>263</v>
      </c>
      <c r="AS350" s="279" t="s">
        <v>140</v>
      </c>
      <c r="AT350" s="280" t="s">
        <v>100</v>
      </c>
      <c r="AU350" s="279">
        <v>2</v>
      </c>
      <c r="AV350" s="290">
        <v>4.4630843925192148E-2</v>
      </c>
      <c r="AW350" s="290">
        <v>0.33851092620155682</v>
      </c>
      <c r="AX350" s="290">
        <v>0.18069849436465302</v>
      </c>
      <c r="AY350" s="291">
        <v>10.818526315789475</v>
      </c>
      <c r="AZ350" s="291">
        <v>0.17445281716979544</v>
      </c>
      <c r="BA350" s="291">
        <v>13.993512998627562</v>
      </c>
      <c r="BB350" s="291">
        <v>2.1869516418022958</v>
      </c>
    </row>
    <row r="351" spans="42:54" ht="16.5">
      <c r="AP351" s="289">
        <v>1</v>
      </c>
      <c r="AQ351" s="289" t="s">
        <v>263</v>
      </c>
      <c r="AS351" s="279" t="s">
        <v>153</v>
      </c>
      <c r="AT351" s="280" t="s">
        <v>260</v>
      </c>
      <c r="AU351" s="279">
        <v>2</v>
      </c>
      <c r="AV351" s="290">
        <v>6.431435305295935E-2</v>
      </c>
      <c r="AW351" s="290">
        <v>0.35565260154470851</v>
      </c>
      <c r="AX351" s="290">
        <v>0.15063739089287259</v>
      </c>
      <c r="AY351" s="291">
        <v>13.019500000000001</v>
      </c>
      <c r="AZ351" s="291">
        <v>0.92355802196322534</v>
      </c>
      <c r="BA351" s="291">
        <v>5.6072185404780663</v>
      </c>
      <c r="BB351" s="291">
        <v>1.9416883472379516</v>
      </c>
    </row>
    <row r="352" spans="42:54" ht="16.5">
      <c r="AP352" s="289">
        <v>1</v>
      </c>
      <c r="AQ352" s="289" t="s">
        <v>263</v>
      </c>
      <c r="AS352" s="279" t="s">
        <v>153</v>
      </c>
      <c r="AT352" s="280" t="s">
        <v>261</v>
      </c>
      <c r="AU352" s="279">
        <v>2</v>
      </c>
      <c r="AV352" s="290">
        <v>8.6876155739677094E-2</v>
      </c>
      <c r="AW352" s="290">
        <v>0.38236391437166889</v>
      </c>
      <c r="AX352" s="290">
        <v>0.13252705005269724</v>
      </c>
      <c r="AY352" s="291">
        <v>13.092142857142859</v>
      </c>
      <c r="AZ352" s="291">
        <v>1.2909370678708332</v>
      </c>
      <c r="BA352" s="291">
        <v>5.5620160902945468</v>
      </c>
      <c r="BB352" s="291">
        <v>1.7762142593810153</v>
      </c>
    </row>
    <row r="353" spans="42:54" ht="16.5">
      <c r="AP353" s="289">
        <v>1</v>
      </c>
      <c r="AQ353" s="289" t="s">
        <v>263</v>
      </c>
      <c r="AS353" s="279" t="s">
        <v>153</v>
      </c>
      <c r="AT353" s="280" t="s">
        <v>262</v>
      </c>
      <c r="AU353" s="279">
        <v>2</v>
      </c>
      <c r="AV353" s="290">
        <v>9.4029184277344316E-2</v>
      </c>
      <c r="AW353" s="290">
        <v>0.31658481676193367</v>
      </c>
      <c r="AX353" s="290">
        <v>0.13401313947505378</v>
      </c>
      <c r="AY353" s="291">
        <v>12.981333333333334</v>
      </c>
      <c r="AZ353" s="291">
        <v>0.31640038176166951</v>
      </c>
      <c r="BA353" s="291">
        <v>13.127100283311933</v>
      </c>
      <c r="BB353" s="291">
        <v>2.6714572938322285</v>
      </c>
    </row>
    <row r="354" spans="42:54" ht="16.5">
      <c r="AP354" s="289">
        <v>1</v>
      </c>
      <c r="AQ354" s="289" t="s">
        <v>263</v>
      </c>
      <c r="AS354" s="279" t="s">
        <v>153</v>
      </c>
      <c r="AT354" s="280" t="s">
        <v>99</v>
      </c>
      <c r="AU354" s="279">
        <v>2</v>
      </c>
      <c r="AV354" s="290">
        <v>0.10850555236660318</v>
      </c>
      <c r="AW354" s="290">
        <v>0.3852048164978954</v>
      </c>
      <c r="AX354" s="290">
        <v>0.16550624574892986</v>
      </c>
      <c r="AY354" s="291">
        <v>12.530000000000001</v>
      </c>
      <c r="AZ354" s="291">
        <v>4.6929937357919616E-2</v>
      </c>
      <c r="BA354" s="291">
        <v>9.6675670957314406</v>
      </c>
      <c r="BB354" s="291">
        <v>2.059849467645984</v>
      </c>
    </row>
    <row r="355" spans="42:54" ht="16.5">
      <c r="AP355" s="289">
        <v>1</v>
      </c>
      <c r="AQ355" s="289" t="s">
        <v>263</v>
      </c>
      <c r="AS355" s="279" t="s">
        <v>153</v>
      </c>
      <c r="AT355" s="280" t="s">
        <v>100</v>
      </c>
      <c r="AU355" s="279">
        <v>2</v>
      </c>
      <c r="AV355" s="290">
        <v>7.4969668244042637E-2</v>
      </c>
      <c r="AW355" s="290">
        <v>0.35939896610876992</v>
      </c>
      <c r="AX355" s="290">
        <v>0.1459811673368959</v>
      </c>
      <c r="AY355" s="291">
        <v>12.998607142857141</v>
      </c>
      <c r="AZ355" s="291">
        <v>0.86967872914532307</v>
      </c>
      <c r="BA355" s="291">
        <v>6.7510653889586099</v>
      </c>
      <c r="BB355" s="291">
        <v>2.0255161716654291</v>
      </c>
    </row>
    <row r="356" spans="42:54" ht="16.5">
      <c r="AP356" s="289">
        <v>1</v>
      </c>
      <c r="AQ356" s="289" t="s">
        <v>263</v>
      </c>
      <c r="AS356" s="279" t="s">
        <v>146</v>
      </c>
      <c r="AT356" s="280" t="s">
        <v>263</v>
      </c>
      <c r="AU356" s="279">
        <v>2</v>
      </c>
      <c r="AV356" s="290">
        <v>3.0964612720463153E-2</v>
      </c>
      <c r="AW356" s="290">
        <v>0.3401899794120502</v>
      </c>
      <c r="AX356" s="290">
        <v>0.17991427252913839</v>
      </c>
      <c r="AY356" s="291">
        <v>10.038571428571428</v>
      </c>
      <c r="AZ356" s="291">
        <v>0.1310305267340133</v>
      </c>
      <c r="BA356" s="291">
        <v>17.664786868412619</v>
      </c>
      <c r="BB356" s="291">
        <v>2.0571693772076425</v>
      </c>
    </row>
    <row r="357" spans="42:54" ht="16.5">
      <c r="AP357" s="289">
        <v>1</v>
      </c>
      <c r="AQ357" s="289" t="s">
        <v>263</v>
      </c>
      <c r="AS357" s="279" t="s">
        <v>146</v>
      </c>
      <c r="AT357" s="280" t="s">
        <v>264</v>
      </c>
      <c r="AU357" s="279">
        <v>2</v>
      </c>
      <c r="AV357" s="290">
        <v>4.6518016635665696E-2</v>
      </c>
      <c r="AW357" s="290">
        <v>0.3837729206926162</v>
      </c>
      <c r="AX357" s="290">
        <v>0.16604240121473127</v>
      </c>
      <c r="AY357" s="291">
        <v>8.099499999999999</v>
      </c>
      <c r="AZ357" s="291">
        <v>0.27416701954960787</v>
      </c>
      <c r="BA357" s="291">
        <v>5.8046298670268541</v>
      </c>
      <c r="BB357" s="291">
        <v>2.0921130073086807</v>
      </c>
    </row>
    <row r="358" spans="42:54" ht="16.5">
      <c r="AP358" s="289">
        <v>1</v>
      </c>
      <c r="AQ358" s="289" t="s">
        <v>263</v>
      </c>
      <c r="AS358" s="279" t="s">
        <v>146</v>
      </c>
      <c r="AT358" s="280" t="s">
        <v>265</v>
      </c>
      <c r="AU358" s="279">
        <v>2</v>
      </c>
      <c r="AV358" s="290">
        <v>3.1208152000219088E-2</v>
      </c>
      <c r="AW358" s="290">
        <v>0.37488738775018865</v>
      </c>
      <c r="AX358" s="290">
        <v>0.12579236653471701</v>
      </c>
      <c r="AY358" s="291">
        <v>8.1407777777777763</v>
      </c>
      <c r="AZ358" s="291">
        <v>9.0548215113583685E-2</v>
      </c>
      <c r="BA358" s="291">
        <v>6.1851396169894084</v>
      </c>
      <c r="BB358" s="291">
        <v>2.1288600902048804</v>
      </c>
    </row>
    <row r="359" spans="42:54" ht="16.5">
      <c r="AP359" s="289">
        <v>1</v>
      </c>
      <c r="AQ359" s="289" t="s">
        <v>263</v>
      </c>
      <c r="AS359" s="279" t="s">
        <v>146</v>
      </c>
      <c r="AT359" s="280" t="s">
        <v>266</v>
      </c>
      <c r="AU359" s="279">
        <v>2</v>
      </c>
      <c r="AV359" s="290">
        <v>5.4032085571164665E-2</v>
      </c>
      <c r="AW359" s="290">
        <v>0.32456068795810838</v>
      </c>
      <c r="AX359" s="290">
        <v>0.1916213319152679</v>
      </c>
      <c r="AY359" s="291">
        <v>5.1991666666666667</v>
      </c>
      <c r="AZ359" s="291">
        <v>0.10645629550848217</v>
      </c>
      <c r="BA359" s="291">
        <v>1.6526072540840564</v>
      </c>
      <c r="BB359" s="291">
        <v>2.5743379300534666</v>
      </c>
    </row>
    <row r="360" spans="42:54" ht="16.5">
      <c r="AP360" s="289">
        <v>1</v>
      </c>
      <c r="AQ360" s="289" t="s">
        <v>263</v>
      </c>
      <c r="AS360" s="279" t="s">
        <v>146</v>
      </c>
      <c r="AT360" s="280" t="s">
        <v>99</v>
      </c>
      <c r="AU360" s="279">
        <v>2</v>
      </c>
      <c r="AV360" s="290">
        <v>6.7095304050710902E-2</v>
      </c>
      <c r="AW360" s="290">
        <v>0.37476499404493119</v>
      </c>
      <c r="AX360" s="290">
        <v>0.17829311952754145</v>
      </c>
      <c r="AY360" s="291">
        <v>10.635</v>
      </c>
      <c r="AZ360" s="291">
        <v>0.5307330069657048</v>
      </c>
      <c r="BA360" s="291">
        <v>13.616618709963863</v>
      </c>
      <c r="BB360" s="291">
        <v>2.4124526213739075</v>
      </c>
    </row>
    <row r="361" spans="42:54" ht="16.5">
      <c r="AP361" s="289">
        <v>1</v>
      </c>
      <c r="AQ361" s="289" t="s">
        <v>263</v>
      </c>
      <c r="AS361" s="279" t="s">
        <v>146</v>
      </c>
      <c r="AT361" s="280" t="s">
        <v>100</v>
      </c>
      <c r="AU361" s="279">
        <v>2</v>
      </c>
      <c r="AV361" s="290">
        <v>3.7732374898791075E-2</v>
      </c>
      <c r="AW361" s="290">
        <v>0.35226826852155818</v>
      </c>
      <c r="AX361" s="290">
        <v>0.17094252964790929</v>
      </c>
      <c r="AY361" s="291">
        <v>8.8349782608695655</v>
      </c>
      <c r="AZ361" s="291">
        <v>0.15325583187720437</v>
      </c>
      <c r="BA361" s="291">
        <v>12.537735051664436</v>
      </c>
      <c r="BB361" s="291">
        <v>2.1458088314185924</v>
      </c>
    </row>
    <row r="362" spans="42:54" ht="16.5">
      <c r="AP362" s="289">
        <v>1</v>
      </c>
      <c r="AQ362" s="289" t="s">
        <v>263</v>
      </c>
      <c r="AS362" s="279" t="s">
        <v>139</v>
      </c>
      <c r="AT362" s="280" t="s">
        <v>267</v>
      </c>
      <c r="AU362" s="279">
        <v>2</v>
      </c>
      <c r="AV362" s="290">
        <v>3.2536042933780693E-2</v>
      </c>
      <c r="AW362" s="290">
        <v>0.34085321523668716</v>
      </c>
      <c r="AX362" s="290">
        <v>0.14794132980281052</v>
      </c>
      <c r="AY362" s="291">
        <v>9.9478571428571421</v>
      </c>
      <c r="AZ362" s="291">
        <v>0.11973053514178437</v>
      </c>
      <c r="BA362" s="291">
        <v>10.856708810332657</v>
      </c>
      <c r="BB362" s="291">
        <v>2.4081164826713342</v>
      </c>
    </row>
    <row r="363" spans="42:54" ht="16.5">
      <c r="AP363" s="289">
        <v>1</v>
      </c>
      <c r="AQ363" s="289" t="s">
        <v>263</v>
      </c>
      <c r="AS363" s="279" t="s">
        <v>139</v>
      </c>
      <c r="AT363" s="280" t="s">
        <v>268</v>
      </c>
      <c r="AU363" s="279">
        <v>2</v>
      </c>
      <c r="AV363" s="290">
        <v>6.4636694156460214E-2</v>
      </c>
      <c r="AW363" s="290">
        <v>0.34186068017833804</v>
      </c>
      <c r="AX363" s="290">
        <v>0.15105725641521098</v>
      </c>
      <c r="AY363" s="291">
        <v>9.2195555555555568</v>
      </c>
      <c r="AZ363" s="291">
        <v>0.89334936589640901</v>
      </c>
      <c r="BA363" s="291">
        <v>5.6759267792812249</v>
      </c>
      <c r="BB363" s="291">
        <v>2.3339843364699844</v>
      </c>
    </row>
    <row r="364" spans="42:54" ht="16.5">
      <c r="AP364" s="289">
        <v>1</v>
      </c>
      <c r="AQ364" s="289" t="s">
        <v>263</v>
      </c>
      <c r="AS364" s="279" t="s">
        <v>139</v>
      </c>
      <c r="AT364" s="280" t="s">
        <v>269</v>
      </c>
      <c r="AU364" s="279">
        <v>2</v>
      </c>
      <c r="AV364" s="290">
        <v>5.5053481647851898E-2</v>
      </c>
      <c r="AW364" s="290">
        <v>0.32869867971639855</v>
      </c>
      <c r="AX364" s="290">
        <v>0.16628660247426683</v>
      </c>
      <c r="AY364" s="291">
        <v>8.5447000000000006</v>
      </c>
      <c r="AZ364" s="291">
        <v>0.82621628836629102</v>
      </c>
      <c r="BA364" s="291">
        <v>9.4098421647723995</v>
      </c>
      <c r="BB364" s="291">
        <v>2.9581533574159478</v>
      </c>
    </row>
    <row r="365" spans="42:54" ht="16.5">
      <c r="AP365" s="289">
        <v>1</v>
      </c>
      <c r="AQ365" s="289" t="s">
        <v>263</v>
      </c>
      <c r="AS365" s="279" t="s">
        <v>139</v>
      </c>
      <c r="AT365" s="280" t="s">
        <v>270</v>
      </c>
      <c r="AU365" s="279">
        <v>2</v>
      </c>
      <c r="AV365" s="290">
        <v>4.6414910277854091E-2</v>
      </c>
      <c r="AW365" s="290">
        <v>0.36521569200135345</v>
      </c>
      <c r="AX365" s="290">
        <v>0.15675967788815776</v>
      </c>
      <c r="AY365" s="291">
        <v>9.2276250000000015</v>
      </c>
      <c r="AZ365" s="291">
        <v>8.6269944263145756E-2</v>
      </c>
      <c r="BA365" s="291">
        <v>9.3315323044635985</v>
      </c>
      <c r="BB365" s="291">
        <v>2.7151271157905827</v>
      </c>
    </row>
    <row r="366" spans="42:54" ht="16.5">
      <c r="AP366" s="289">
        <v>1</v>
      </c>
      <c r="AQ366" s="289" t="s">
        <v>263</v>
      </c>
      <c r="AS366" s="279" t="s">
        <v>139</v>
      </c>
      <c r="AT366" s="280" t="s">
        <v>100</v>
      </c>
      <c r="AU366" s="279">
        <v>2</v>
      </c>
      <c r="AV366" s="290">
        <v>4.5320507361612951E-2</v>
      </c>
      <c r="AW366" s="290">
        <v>0.34263398007169621</v>
      </c>
      <c r="AX366" s="290">
        <v>0.15336670532914615</v>
      </c>
      <c r="AY366" s="291">
        <v>9.3989375000000006</v>
      </c>
      <c r="AZ366" s="291">
        <v>0.39028336211388148</v>
      </c>
      <c r="BA366" s="291">
        <v>9.4129398920957144</v>
      </c>
      <c r="BB366" s="291">
        <v>2.5457783596186681</v>
      </c>
    </row>
    <row r="367" spans="42:54" ht="16.5">
      <c r="AP367" s="289">
        <v>1</v>
      </c>
      <c r="AQ367" s="289" t="s">
        <v>263</v>
      </c>
      <c r="AS367" s="279" t="s">
        <v>148</v>
      </c>
      <c r="AT367" s="280" t="s">
        <v>271</v>
      </c>
      <c r="AU367" s="279">
        <v>2</v>
      </c>
      <c r="AV367" s="290">
        <v>4.079024118640056E-2</v>
      </c>
      <c r="AW367" s="290">
        <v>0.41883333994252309</v>
      </c>
      <c r="AX367" s="290">
        <v>0.17456700107602546</v>
      </c>
      <c r="AY367" s="291">
        <v>14.583583333333332</v>
      </c>
      <c r="AZ367" s="291">
        <v>0.64943975598383563</v>
      </c>
      <c r="BA367" s="291">
        <v>23.353773447431077</v>
      </c>
      <c r="BB367" s="291">
        <v>2.1135242298755212</v>
      </c>
    </row>
    <row r="368" spans="42:54" ht="16.5">
      <c r="AP368" s="289">
        <v>1</v>
      </c>
      <c r="AQ368" s="289" t="s">
        <v>263</v>
      </c>
      <c r="AS368" s="279" t="s">
        <v>148</v>
      </c>
      <c r="AT368" s="280" t="s">
        <v>272</v>
      </c>
      <c r="AU368" s="279">
        <v>2</v>
      </c>
      <c r="AV368" s="290">
        <v>4.7393690625551307E-2</v>
      </c>
      <c r="AW368" s="290">
        <v>0.2869130412583254</v>
      </c>
      <c r="AX368" s="290">
        <v>0.11724380146890659</v>
      </c>
      <c r="AY368" s="291">
        <v>18.674799999999998</v>
      </c>
      <c r="AZ368" s="291">
        <v>0.12253396998056763</v>
      </c>
      <c r="BA368" s="291">
        <v>4.9084280667215845</v>
      </c>
      <c r="BB368" s="291">
        <v>2.9698925208272677</v>
      </c>
    </row>
    <row r="369" spans="42:54" ht="16.5">
      <c r="AP369" s="289">
        <v>1</v>
      </c>
      <c r="AQ369" s="289" t="s">
        <v>263</v>
      </c>
      <c r="AS369" s="279" t="s">
        <v>148</v>
      </c>
      <c r="AT369" s="280" t="s">
        <v>273</v>
      </c>
      <c r="AU369" s="279">
        <v>2</v>
      </c>
      <c r="AV369" s="290">
        <v>5.0738973043632833E-2</v>
      </c>
      <c r="AW369" s="290">
        <v>0.44738130798514281</v>
      </c>
      <c r="AX369" s="290">
        <v>0.17567778718278715</v>
      </c>
      <c r="AY369" s="291">
        <v>16.087800000000001</v>
      </c>
      <c r="AZ369" s="291">
        <v>0.65485889016490839</v>
      </c>
      <c r="BA369" s="291">
        <v>29.424748902772947</v>
      </c>
      <c r="BB369" s="291">
        <v>1.8898149364136783</v>
      </c>
    </row>
    <row r="370" spans="42:54" ht="16.5">
      <c r="AP370" s="289">
        <v>1</v>
      </c>
      <c r="AQ370" s="289" t="s">
        <v>263</v>
      </c>
      <c r="AS370" s="279" t="s">
        <v>148</v>
      </c>
      <c r="AT370" s="280" t="s">
        <v>274</v>
      </c>
      <c r="AU370" s="279">
        <v>2</v>
      </c>
      <c r="AV370" s="290">
        <v>5.2709418953082232E-2</v>
      </c>
      <c r="AW370" s="290">
        <v>0.4402826898804606</v>
      </c>
      <c r="AX370" s="290">
        <v>0.23409455873959598</v>
      </c>
      <c r="AY370" s="291">
        <v>11.510333333333334</v>
      </c>
      <c r="AZ370" s="291">
        <v>0.37303751854577649</v>
      </c>
      <c r="BA370" s="291">
        <v>15.92708013965011</v>
      </c>
      <c r="BB370" s="291">
        <v>2.296781776042407</v>
      </c>
    </row>
    <row r="371" spans="42:54" ht="16.5">
      <c r="AP371" s="289">
        <v>1</v>
      </c>
      <c r="AQ371" s="289" t="s">
        <v>263</v>
      </c>
      <c r="AS371" s="279" t="s">
        <v>148</v>
      </c>
      <c r="AT371" s="280" t="s">
        <v>275</v>
      </c>
      <c r="AU371" s="279">
        <v>2</v>
      </c>
      <c r="AV371" s="290">
        <v>5.2011806786127074E-2</v>
      </c>
      <c r="AW371" s="290">
        <v>0.41265191980961452</v>
      </c>
      <c r="AX371" s="290">
        <v>0.19184345371302247</v>
      </c>
      <c r="AY371" s="291">
        <v>13.116249999999999</v>
      </c>
      <c r="AZ371" s="291">
        <v>0.6466633271225477</v>
      </c>
      <c r="BA371" s="291">
        <v>28.083362595201098</v>
      </c>
      <c r="BB371" s="291">
        <v>2.2187417007887724</v>
      </c>
    </row>
    <row r="372" spans="42:54" ht="16.5">
      <c r="AP372" s="289">
        <v>1</v>
      </c>
      <c r="AQ372" s="289" t="s">
        <v>263</v>
      </c>
      <c r="AS372" s="279" t="s">
        <v>148</v>
      </c>
      <c r="AT372" s="280" t="s">
        <v>276</v>
      </c>
      <c r="AU372" s="279">
        <v>2</v>
      </c>
      <c r="AV372" s="290">
        <v>7.8824917524692076E-2</v>
      </c>
      <c r="AW372" s="290">
        <v>0.46203154983201827</v>
      </c>
      <c r="AX372" s="290">
        <v>0.17511963678015738</v>
      </c>
      <c r="AY372" s="291">
        <v>18.412750000000003</v>
      </c>
      <c r="AZ372" s="291">
        <v>0.56238738679796174</v>
      </c>
      <c r="BA372" s="291">
        <v>18.52537461264177</v>
      </c>
      <c r="BB372" s="291">
        <v>1.8202891355832869</v>
      </c>
    </row>
    <row r="373" spans="42:54" ht="16.5">
      <c r="AP373" s="289">
        <v>1</v>
      </c>
      <c r="AQ373" s="289" t="s">
        <v>263</v>
      </c>
      <c r="AS373" s="279" t="s">
        <v>148</v>
      </c>
      <c r="AT373" s="280" t="s">
        <v>100</v>
      </c>
      <c r="AU373" s="279">
        <v>2</v>
      </c>
      <c r="AV373" s="290">
        <v>5.1001737623765031E-2</v>
      </c>
      <c r="AW373" s="290">
        <v>0.4083207679482328</v>
      </c>
      <c r="AX373" s="290">
        <v>0.16404007757836184</v>
      </c>
      <c r="AY373" s="291">
        <v>15.308067796610166</v>
      </c>
      <c r="AZ373" s="291">
        <v>0.46191975791305229</v>
      </c>
      <c r="BA373" s="291">
        <v>18.837321981771186</v>
      </c>
      <c r="BB373" s="291">
        <v>2.340711469266922</v>
      </c>
    </row>
    <row r="374" spans="42:54" ht="16.5">
      <c r="AP374" s="289">
        <v>1</v>
      </c>
      <c r="AQ374" s="289" t="s">
        <v>263</v>
      </c>
      <c r="AS374" s="279" t="s">
        <v>151</v>
      </c>
      <c r="AT374" s="280" t="s">
        <v>277</v>
      </c>
      <c r="AU374" s="279">
        <v>2</v>
      </c>
      <c r="AV374" s="290">
        <v>2.7851076999607455E-2</v>
      </c>
      <c r="AW374" s="290">
        <v>0.28361019006425059</v>
      </c>
      <c r="AX374" s="290">
        <v>0.15708846215461755</v>
      </c>
      <c r="AY374" s="291">
        <v>13.615666666666668</v>
      </c>
      <c r="AZ374" s="291">
        <v>3.8358389745195716</v>
      </c>
      <c r="BA374" s="291">
        <v>8.2714801283095376</v>
      </c>
      <c r="BB374" s="291">
        <v>2.6425809364858397</v>
      </c>
    </row>
    <row r="375" spans="42:54" ht="16.5">
      <c r="AP375" s="289">
        <v>1</v>
      </c>
      <c r="AQ375" s="289" t="s">
        <v>263</v>
      </c>
      <c r="AS375" s="279" t="s">
        <v>151</v>
      </c>
      <c r="AT375" s="280" t="s">
        <v>278</v>
      </c>
      <c r="AU375" s="279">
        <v>2</v>
      </c>
      <c r="AV375" s="290">
        <v>3.0450082863059887E-2</v>
      </c>
      <c r="AW375" s="290">
        <v>0.25545578029967508</v>
      </c>
      <c r="AX375" s="290">
        <v>0.11792385529297617</v>
      </c>
      <c r="AY375" s="291">
        <v>10.562285714285716</v>
      </c>
      <c r="AZ375" s="291">
        <v>0.19719708242972603</v>
      </c>
      <c r="BA375" s="291">
        <v>5.4008800928988494</v>
      </c>
      <c r="BB375" s="291">
        <v>2.6641283412094849</v>
      </c>
    </row>
    <row r="376" spans="42:54" ht="16.5">
      <c r="AP376" s="289">
        <v>1</v>
      </c>
      <c r="AQ376" s="289" t="s">
        <v>263</v>
      </c>
      <c r="AS376" s="279" t="s">
        <v>151</v>
      </c>
      <c r="AT376" s="280" t="s">
        <v>279</v>
      </c>
      <c r="AU376" s="279">
        <v>2</v>
      </c>
      <c r="AV376" s="290">
        <v>2.9605916126869265E-2</v>
      </c>
      <c r="AW376" s="290">
        <v>0.20995711869601566</v>
      </c>
      <c r="AX376" s="290">
        <v>0.11691187508364896</v>
      </c>
      <c r="AY376" s="291">
        <v>16.183</v>
      </c>
      <c r="AZ376" s="291">
        <v>0.18445493052640671</v>
      </c>
      <c r="BA376" s="291">
        <v>8.9786150006236216</v>
      </c>
      <c r="BB376" s="291">
        <v>2.8195461360716823</v>
      </c>
    </row>
    <row r="377" spans="42:54" ht="16.5">
      <c r="AP377" s="289">
        <v>1</v>
      </c>
      <c r="AQ377" s="289" t="s">
        <v>263</v>
      </c>
      <c r="AS377" s="279" t="s">
        <v>151</v>
      </c>
      <c r="AT377" s="280" t="s">
        <v>280</v>
      </c>
      <c r="AU377" s="279">
        <v>2</v>
      </c>
      <c r="AV377" s="290">
        <v>4.9277002677251394E-2</v>
      </c>
      <c r="AW377" s="290">
        <v>0.10039024825956755</v>
      </c>
      <c r="AX377" s="290">
        <v>0.12002416775076619</v>
      </c>
      <c r="AY377" s="291">
        <v>10.387</v>
      </c>
      <c r="AZ377" s="291">
        <v>0</v>
      </c>
      <c r="BA377" s="291">
        <v>1.1327837677431802</v>
      </c>
      <c r="BB377" s="291">
        <v>2.1715243522740368</v>
      </c>
    </row>
    <row r="378" spans="42:54" ht="16.5">
      <c r="AP378" s="289">
        <v>1</v>
      </c>
      <c r="AQ378" s="289" t="s">
        <v>263</v>
      </c>
      <c r="AS378" s="279" t="s">
        <v>151</v>
      </c>
      <c r="AT378" s="280" t="s">
        <v>281</v>
      </c>
      <c r="AU378" s="279">
        <v>2</v>
      </c>
      <c r="AV378" s="290">
        <v>2.8684033909020377E-2</v>
      </c>
      <c r="AW378" s="290">
        <v>0.3071555332771061</v>
      </c>
      <c r="AX378" s="290">
        <v>0.17374972514835374</v>
      </c>
      <c r="AY378" s="291">
        <v>5.97</v>
      </c>
      <c r="AZ378" s="291">
        <v>1.1974047072247809</v>
      </c>
      <c r="BA378" s="291">
        <v>7.4365134448696919</v>
      </c>
      <c r="BB378" s="291">
        <v>3.0045779732399591</v>
      </c>
    </row>
    <row r="379" spans="42:54" ht="16.5">
      <c r="AP379" s="289">
        <v>1</v>
      </c>
      <c r="AQ379" s="289" t="s">
        <v>263</v>
      </c>
      <c r="AS379" s="279" t="s">
        <v>151</v>
      </c>
      <c r="AT379" s="280" t="s">
        <v>327</v>
      </c>
      <c r="AU379" s="279">
        <v>2</v>
      </c>
      <c r="AV379" s="290">
        <v>4.2272580669769244E-2</v>
      </c>
      <c r="AW379" s="290">
        <v>0.23448994815338811</v>
      </c>
      <c r="AX379" s="290">
        <v>0.1708765517429276</v>
      </c>
      <c r="AY379" s="291">
        <v>7.04</v>
      </c>
      <c r="AZ379" s="291">
        <v>2.6451478597976408E-2</v>
      </c>
      <c r="BA379" s="291">
        <v>1.5606372372806081</v>
      </c>
      <c r="BB379" s="291">
        <v>2.2413351111416766</v>
      </c>
    </row>
    <row r="380" spans="42:54" ht="16.5">
      <c r="AP380" s="289">
        <v>1</v>
      </c>
      <c r="AQ380" s="289" t="s">
        <v>263</v>
      </c>
      <c r="AS380" s="279" t="s">
        <v>151</v>
      </c>
      <c r="AT380" s="280" t="s">
        <v>100</v>
      </c>
      <c r="AU380" s="279">
        <v>2</v>
      </c>
      <c r="AV380" s="290">
        <v>2.9820131906770967E-2</v>
      </c>
      <c r="AW380" s="290">
        <v>0.26621629562571641</v>
      </c>
      <c r="AX380" s="290">
        <v>0.14504595558733729</v>
      </c>
      <c r="AY380" s="291">
        <v>11.926689655172414</v>
      </c>
      <c r="AZ380" s="291">
        <v>2.2798089606272787</v>
      </c>
      <c r="BA380" s="291">
        <v>7.2422766410783925</v>
      </c>
      <c r="BB380" s="291">
        <v>2.6604385955571974</v>
      </c>
    </row>
    <row r="381" spans="42:54" ht="16.5">
      <c r="AP381" s="289">
        <v>1</v>
      </c>
      <c r="AQ381" s="289" t="s">
        <v>263</v>
      </c>
      <c r="AS381" s="279" t="s">
        <v>162</v>
      </c>
      <c r="AT381" s="280" t="s">
        <v>282</v>
      </c>
      <c r="AU381" s="279">
        <v>2</v>
      </c>
      <c r="AV381" s="290">
        <v>1.0998592065204288E-2</v>
      </c>
      <c r="AW381" s="290">
        <v>0.34093178342953923</v>
      </c>
      <c r="AX381" s="290">
        <v>0.16400485207922924</v>
      </c>
      <c r="AY381" s="291">
        <v>7.6568500000000013</v>
      </c>
      <c r="AZ381" s="291">
        <v>0.20233479117065986</v>
      </c>
      <c r="BA381" s="291">
        <v>1.4788627152417331</v>
      </c>
      <c r="BB381" s="291">
        <v>2.385603536115358</v>
      </c>
    </row>
    <row r="382" spans="42:54" ht="16.5">
      <c r="AP382" s="289">
        <v>1</v>
      </c>
      <c r="AQ382" s="289" t="s">
        <v>263</v>
      </c>
      <c r="AS382" s="279" t="s">
        <v>162</v>
      </c>
      <c r="AT382" s="280" t="s">
        <v>187</v>
      </c>
      <c r="AU382" s="279">
        <v>2</v>
      </c>
      <c r="AV382" s="290">
        <v>1.1087069400400851E-2</v>
      </c>
      <c r="AW382" s="290">
        <v>0.22515099983967532</v>
      </c>
      <c r="AX382" s="290">
        <v>0.10927162494547069</v>
      </c>
      <c r="AY382" s="291">
        <v>13.304000000000002</v>
      </c>
      <c r="AZ382" s="291">
        <v>2.8404373523647176E-3</v>
      </c>
      <c r="BA382" s="291">
        <v>1.2526328723928404</v>
      </c>
      <c r="BB382" s="291">
        <v>2.876662886498623</v>
      </c>
    </row>
    <row r="383" spans="42:54" ht="16.5">
      <c r="AP383" s="289">
        <v>1</v>
      </c>
      <c r="AQ383" s="289" t="s">
        <v>263</v>
      </c>
      <c r="AS383" s="279" t="s">
        <v>162</v>
      </c>
      <c r="AT383" s="280" t="s">
        <v>283</v>
      </c>
      <c r="AU383" s="279">
        <v>2</v>
      </c>
      <c r="AV383" s="290">
        <v>9.518401425678686E-3</v>
      </c>
      <c r="AW383" s="290">
        <v>0.3249748215430972</v>
      </c>
      <c r="AX383" s="290">
        <v>0.131771550478607</v>
      </c>
      <c r="AY383" s="291">
        <v>6.7794736842105268</v>
      </c>
      <c r="AZ383" s="291">
        <v>2.7130477674406597E-2</v>
      </c>
      <c r="BA383" s="291">
        <v>0.80447764234544772</v>
      </c>
      <c r="BB383" s="291">
        <v>2.7471367083708307</v>
      </c>
    </row>
    <row r="384" spans="42:54" ht="16.5">
      <c r="AP384" s="289">
        <v>1</v>
      </c>
      <c r="AQ384" s="289" t="s">
        <v>263</v>
      </c>
      <c r="AS384" s="279" t="s">
        <v>162</v>
      </c>
      <c r="AT384" s="280" t="s">
        <v>99</v>
      </c>
      <c r="AU384" s="279">
        <v>2</v>
      </c>
      <c r="AV384" s="290">
        <v>0.16374158730053334</v>
      </c>
      <c r="AW384" s="290">
        <v>0.27264668356015476</v>
      </c>
      <c r="AX384" s="290">
        <v>9.2835759185954811E-2</v>
      </c>
      <c r="AY384" s="291">
        <v>7.4850000000000003</v>
      </c>
      <c r="AZ384" s="291">
        <v>0</v>
      </c>
      <c r="BA384" s="291">
        <v>1.1484836187953174</v>
      </c>
      <c r="BB384" s="291">
        <v>2.76544229354253</v>
      </c>
    </row>
    <row r="385" spans="42:54" ht="16.5">
      <c r="AP385" s="289">
        <v>1</v>
      </c>
      <c r="AQ385" s="289" t="s">
        <v>263</v>
      </c>
      <c r="AS385" s="279" t="s">
        <v>162</v>
      </c>
      <c r="AT385" s="280" t="s">
        <v>100</v>
      </c>
      <c r="AU385" s="279">
        <v>2</v>
      </c>
      <c r="AV385" s="290">
        <v>1.1345997777477839E-2</v>
      </c>
      <c r="AW385" s="290">
        <v>0.32296221338782916</v>
      </c>
      <c r="AX385" s="290">
        <v>0.14135459723446997</v>
      </c>
      <c r="AY385" s="291">
        <v>7.787454545454545</v>
      </c>
      <c r="AZ385" s="291">
        <v>9.6651080260511585E-2</v>
      </c>
      <c r="BA385" s="291">
        <v>1.1655546114584465</v>
      </c>
      <c r="BB385" s="291">
        <v>2.5979446213006967</v>
      </c>
    </row>
    <row r="386" spans="42:54" ht="16.5">
      <c r="AP386" s="289">
        <v>1</v>
      </c>
      <c r="AQ386" s="289" t="s">
        <v>263</v>
      </c>
      <c r="AS386" s="279" t="s">
        <v>164</v>
      </c>
      <c r="AT386" s="280" t="s">
        <v>284</v>
      </c>
      <c r="AU386" s="279">
        <v>2</v>
      </c>
      <c r="AV386" s="290">
        <v>1.0173796657456432E-2</v>
      </c>
      <c r="AW386" s="290">
        <v>0.32902874068386206</v>
      </c>
      <c r="AX386" s="290">
        <v>0.13988090813405554</v>
      </c>
      <c r="AY386" s="291">
        <v>7.1527857142857147</v>
      </c>
      <c r="AZ386" s="291">
        <v>0.34160322669747573</v>
      </c>
      <c r="BA386" s="291">
        <v>5.0663126438372101</v>
      </c>
      <c r="BB386" s="291">
        <v>3.1310122357606027</v>
      </c>
    </row>
    <row r="387" spans="42:54" ht="16.5">
      <c r="AP387" s="289">
        <v>1</v>
      </c>
      <c r="AQ387" s="289" t="s">
        <v>263</v>
      </c>
      <c r="AS387" s="279" t="s">
        <v>164</v>
      </c>
      <c r="AT387" s="280" t="s">
        <v>285</v>
      </c>
      <c r="AU387" s="279">
        <v>2</v>
      </c>
      <c r="AV387" s="290">
        <v>1.2276344325015918E-2</v>
      </c>
      <c r="AW387" s="290">
        <v>0.31375960792513968</v>
      </c>
      <c r="AX387" s="290">
        <v>0.14795716562838812</v>
      </c>
      <c r="AY387" s="291">
        <v>5.2437777777777779</v>
      </c>
      <c r="AZ387" s="291">
        <v>8.6698943418941951E-2</v>
      </c>
      <c r="BA387" s="291">
        <v>9.1142264269162734</v>
      </c>
      <c r="BB387" s="291">
        <v>2.8587715687806878</v>
      </c>
    </row>
    <row r="388" spans="42:54" ht="16.5">
      <c r="AP388" s="289">
        <v>1</v>
      </c>
      <c r="AQ388" s="289" t="s">
        <v>263</v>
      </c>
      <c r="AS388" s="279" t="s">
        <v>164</v>
      </c>
      <c r="AT388" s="280" t="s">
        <v>286</v>
      </c>
      <c r="AU388" s="279">
        <v>2</v>
      </c>
      <c r="AV388" s="290">
        <v>1.0815983550073299E-2</v>
      </c>
      <c r="AW388" s="290">
        <v>0.32205172566793761</v>
      </c>
      <c r="AX388" s="290">
        <v>9.015391595142383E-2</v>
      </c>
      <c r="AY388" s="291">
        <v>3.552888888888889</v>
      </c>
      <c r="AZ388" s="291">
        <v>7.357041970617864</v>
      </c>
      <c r="BA388" s="291">
        <v>11.080790672959283</v>
      </c>
      <c r="BB388" s="291">
        <v>3.0564208977437755</v>
      </c>
    </row>
    <row r="389" spans="42:54" ht="16.5">
      <c r="AP389" s="289">
        <v>1</v>
      </c>
      <c r="AQ389" s="289" t="s">
        <v>263</v>
      </c>
      <c r="AS389" s="279" t="s">
        <v>164</v>
      </c>
      <c r="AT389" s="280" t="s">
        <v>287</v>
      </c>
      <c r="AU389" s="279">
        <v>2</v>
      </c>
      <c r="AV389" s="290">
        <v>1.1074506935327614E-2</v>
      </c>
      <c r="AW389" s="290">
        <v>0.28339802669872494</v>
      </c>
      <c r="AX389" s="290">
        <v>7.2795783600317437E-2</v>
      </c>
      <c r="AY389" s="291">
        <v>3.0392000000000001</v>
      </c>
      <c r="AZ389" s="291">
        <v>3.8577521780772353E-2</v>
      </c>
      <c r="BA389" s="291">
        <v>2.8817408770236952</v>
      </c>
      <c r="BB389" s="291">
        <v>3.700985360581436</v>
      </c>
    </row>
    <row r="390" spans="42:54" ht="16.5">
      <c r="AP390" s="289">
        <v>1</v>
      </c>
      <c r="AQ390" s="289" t="s">
        <v>263</v>
      </c>
      <c r="AS390" s="279" t="s">
        <v>164</v>
      </c>
      <c r="AT390" s="280" t="s">
        <v>288</v>
      </c>
      <c r="AU390" s="279">
        <v>2</v>
      </c>
      <c r="AV390" s="290">
        <v>1.3296834567077975E-2</v>
      </c>
      <c r="AW390" s="290">
        <v>0.28590306030397172</v>
      </c>
      <c r="AX390" s="290">
        <v>6.6133968924081063E-2</v>
      </c>
      <c r="AY390" s="291">
        <v>2.9256666666666664</v>
      </c>
      <c r="AZ390" s="291">
        <v>0.88814764037889105</v>
      </c>
      <c r="BA390" s="291">
        <v>2.4295609005406029</v>
      </c>
      <c r="BB390" s="291">
        <v>3.3528535353597504</v>
      </c>
    </row>
    <row r="391" spans="42:54" ht="16.5">
      <c r="AP391" s="289">
        <v>1</v>
      </c>
      <c r="AQ391" s="289" t="s">
        <v>263</v>
      </c>
      <c r="AS391" s="279" t="s">
        <v>164</v>
      </c>
      <c r="AT391" s="280" t="s">
        <v>99</v>
      </c>
      <c r="AU391" s="279">
        <v>2</v>
      </c>
      <c r="AV391" s="290">
        <v>2.4664277344861322E-2</v>
      </c>
      <c r="AW391" s="290">
        <v>0.32373046296715879</v>
      </c>
      <c r="AX391" s="290">
        <v>0.14941420941057373</v>
      </c>
      <c r="AY391" s="291">
        <v>5.3174999999999999</v>
      </c>
      <c r="AZ391" s="291">
        <v>0.39185026413263346</v>
      </c>
      <c r="BA391" s="291">
        <v>6.8147872023066691</v>
      </c>
      <c r="BB391" s="291">
        <v>2.9020348792654125</v>
      </c>
    </row>
    <row r="392" spans="42:54" ht="16.5">
      <c r="AP392" s="289">
        <v>1</v>
      </c>
      <c r="AQ392" s="289" t="s">
        <v>263</v>
      </c>
      <c r="AS392" s="279" t="s">
        <v>164</v>
      </c>
      <c r="AT392" s="280" t="s">
        <v>100</v>
      </c>
      <c r="AU392" s="279">
        <v>2</v>
      </c>
      <c r="AV392" s="290">
        <v>1.1583931209014584E-2</v>
      </c>
      <c r="AW392" s="290">
        <v>0.31493250041564097</v>
      </c>
      <c r="AX392" s="290">
        <v>0.11619923533032218</v>
      </c>
      <c r="AY392" s="291">
        <v>5.0932619047619063</v>
      </c>
      <c r="AZ392" s="291">
        <v>1.8034841199103466</v>
      </c>
      <c r="BA392" s="291">
        <v>6.7276950442462615</v>
      </c>
      <c r="BB392" s="291">
        <v>3.1086368577891008</v>
      </c>
    </row>
    <row r="393" spans="42:54" ht="16.5">
      <c r="AP393" s="289">
        <v>1</v>
      </c>
      <c r="AQ393" s="289" t="s">
        <v>263</v>
      </c>
      <c r="AS393" s="279" t="s">
        <v>136</v>
      </c>
      <c r="AT393" s="280" t="s">
        <v>289</v>
      </c>
      <c r="AU393" s="279">
        <v>2</v>
      </c>
      <c r="AV393" s="290">
        <v>5.2050083691637085E-2</v>
      </c>
      <c r="AW393" s="290">
        <v>0.39103634966692807</v>
      </c>
      <c r="AX393" s="290">
        <v>0.17824986546847801</v>
      </c>
      <c r="AY393" s="291">
        <v>12.864307692307694</v>
      </c>
      <c r="AZ393" s="291">
        <v>0.52723825685570891</v>
      </c>
      <c r="BA393" s="291">
        <v>27.81542927007601</v>
      </c>
      <c r="BB393" s="291">
        <v>1.7848703982921839</v>
      </c>
    </row>
    <row r="394" spans="42:54" ht="16.5">
      <c r="AP394" s="289">
        <v>1</v>
      </c>
      <c r="AQ394" s="289" t="s">
        <v>263</v>
      </c>
      <c r="AS394" s="279" t="s">
        <v>136</v>
      </c>
      <c r="AT394" s="280" t="s">
        <v>290</v>
      </c>
      <c r="AU394" s="279">
        <v>2</v>
      </c>
      <c r="AV394" s="290">
        <v>6.7284940975427754E-2</v>
      </c>
      <c r="AW394" s="290">
        <v>0.35702284696063624</v>
      </c>
      <c r="AX394" s="290">
        <v>0.14526100497373681</v>
      </c>
      <c r="AY394" s="291">
        <v>10.601166666666666</v>
      </c>
      <c r="AZ394" s="291">
        <v>0.13215080596888693</v>
      </c>
      <c r="BA394" s="291">
        <v>6.3054813133726046</v>
      </c>
      <c r="BB394" s="291">
        <v>2.1527926741623875</v>
      </c>
    </row>
    <row r="395" spans="42:54" ht="16.5">
      <c r="AP395" s="289">
        <v>1</v>
      </c>
      <c r="AQ395" s="289" t="s">
        <v>263</v>
      </c>
      <c r="AS395" s="279" t="s">
        <v>136</v>
      </c>
      <c r="AT395" s="280" t="s">
        <v>291</v>
      </c>
      <c r="AU395" s="279">
        <v>2</v>
      </c>
      <c r="AV395" s="290">
        <v>5.1570589640575981E-2</v>
      </c>
      <c r="AW395" s="290">
        <v>0.35749403287517639</v>
      </c>
      <c r="AX395" s="290">
        <v>0.15871639716236072</v>
      </c>
      <c r="AY395" s="291">
        <v>12.030307692307691</v>
      </c>
      <c r="AZ395" s="291">
        <v>0.29225869324728487</v>
      </c>
      <c r="BA395" s="291">
        <v>21.06255264288955</v>
      </c>
      <c r="BB395" s="291">
        <v>1.802645059495354</v>
      </c>
    </row>
    <row r="396" spans="42:54" ht="16.5">
      <c r="AP396" s="289">
        <v>1</v>
      </c>
      <c r="AQ396" s="289" t="s">
        <v>263</v>
      </c>
      <c r="AS396" s="279" t="s">
        <v>136</v>
      </c>
      <c r="AT396" s="280" t="s">
        <v>292</v>
      </c>
      <c r="AU396" s="279">
        <v>2</v>
      </c>
      <c r="AV396" s="290">
        <v>4.8116695598123899E-2</v>
      </c>
      <c r="AW396" s="290">
        <v>0.35980152891904227</v>
      </c>
      <c r="AX396" s="290">
        <v>0.15266413687251734</v>
      </c>
      <c r="AY396" s="291">
        <v>9.8035384615384622</v>
      </c>
      <c r="AZ396" s="291">
        <v>2.5758853240582226E-2</v>
      </c>
      <c r="BA396" s="291">
        <v>6.1872765483878513</v>
      </c>
      <c r="BB396" s="291">
        <v>2.1401304517873854</v>
      </c>
    </row>
    <row r="397" spans="42:54" ht="16.5">
      <c r="AP397" s="289">
        <v>1</v>
      </c>
      <c r="AQ397" s="289" t="s">
        <v>263</v>
      </c>
      <c r="AS397" s="279" t="s">
        <v>136</v>
      </c>
      <c r="AT397" s="280" t="s">
        <v>293</v>
      </c>
      <c r="AU397" s="279">
        <v>2</v>
      </c>
      <c r="AV397" s="290">
        <v>6.5762780954912489E-2</v>
      </c>
      <c r="AW397" s="290">
        <v>0.36243808555074536</v>
      </c>
      <c r="AX397" s="290">
        <v>0.14744353811089031</v>
      </c>
      <c r="AY397" s="291">
        <v>10.579416666666667</v>
      </c>
      <c r="AZ397" s="291">
        <v>7.8856618641396564E-2</v>
      </c>
      <c r="BA397" s="291">
        <v>8.8997946573650584</v>
      </c>
      <c r="BB397" s="291">
        <v>1.9036051423996059</v>
      </c>
    </row>
    <row r="398" spans="42:54" ht="16.5">
      <c r="AP398" s="289">
        <v>1</v>
      </c>
      <c r="AQ398" s="289" t="s">
        <v>263</v>
      </c>
      <c r="AS398" s="279" t="s">
        <v>136</v>
      </c>
      <c r="AT398" s="280" t="s">
        <v>328</v>
      </c>
      <c r="AU398" s="279">
        <v>2</v>
      </c>
      <c r="AV398" s="290">
        <v>8.1943575229824678E-2</v>
      </c>
      <c r="AW398" s="290">
        <v>0.39123807501316227</v>
      </c>
      <c r="AX398" s="290">
        <v>0.13779655266788404</v>
      </c>
      <c r="AY398" s="291">
        <v>12.574</v>
      </c>
      <c r="AZ398" s="291">
        <v>0.18602302081388328</v>
      </c>
      <c r="BA398" s="291">
        <v>18.937143518853318</v>
      </c>
      <c r="BB398" s="291">
        <v>1.6244355421507439</v>
      </c>
    </row>
    <row r="399" spans="42:54" ht="16.5">
      <c r="AP399" s="289">
        <v>1</v>
      </c>
      <c r="AQ399" s="289" t="s">
        <v>263</v>
      </c>
      <c r="AS399" s="279" t="s">
        <v>136</v>
      </c>
      <c r="AT399" s="280" t="s">
        <v>99</v>
      </c>
      <c r="AU399" s="279">
        <v>2</v>
      </c>
      <c r="AV399" s="290">
        <v>0.11142900271487022</v>
      </c>
      <c r="AW399" s="290">
        <v>0.35605627632906028</v>
      </c>
      <c r="AX399" s="290">
        <v>0.17544423489467834</v>
      </c>
      <c r="AY399" s="291">
        <v>11.51825</v>
      </c>
      <c r="AZ399" s="291">
        <v>6.2104153945018878E-2</v>
      </c>
      <c r="BA399" s="291">
        <v>17.87047029767918</v>
      </c>
      <c r="BB399" s="291">
        <v>1.8220812451995911</v>
      </c>
    </row>
    <row r="400" spans="42:54" ht="16.5">
      <c r="AP400" s="289">
        <v>1</v>
      </c>
      <c r="AQ400" s="289" t="s">
        <v>263</v>
      </c>
      <c r="AS400" s="279" t="s">
        <v>136</v>
      </c>
      <c r="AT400" s="280" t="s">
        <v>100</v>
      </c>
      <c r="AU400" s="279">
        <v>2</v>
      </c>
      <c r="AV400" s="290">
        <v>5.9952998561875366E-2</v>
      </c>
      <c r="AW400" s="290">
        <v>0.36731378968558298</v>
      </c>
      <c r="AX400" s="290">
        <v>0.15585810644829051</v>
      </c>
      <c r="AY400" s="291">
        <v>11.325479452054793</v>
      </c>
      <c r="AZ400" s="291">
        <v>0.20823627291520938</v>
      </c>
      <c r="BA400" s="291">
        <v>14.72917991075132</v>
      </c>
      <c r="BB400" s="291">
        <v>1.9871057230806348</v>
      </c>
    </row>
    <row r="401" spans="42:54" ht="16.5">
      <c r="AP401" s="289">
        <v>1</v>
      </c>
      <c r="AQ401" s="289" t="s">
        <v>263</v>
      </c>
      <c r="AS401" s="279" t="s">
        <v>156</v>
      </c>
      <c r="AT401" s="280" t="s">
        <v>294</v>
      </c>
      <c r="AU401" s="279">
        <v>2</v>
      </c>
      <c r="AV401" s="290">
        <v>6.3169929454832061E-2</v>
      </c>
      <c r="AW401" s="290">
        <v>0.33868842447692693</v>
      </c>
      <c r="AX401" s="290">
        <v>0.22540078443504341</v>
      </c>
      <c r="AY401" s="291">
        <v>11.779285714285711</v>
      </c>
      <c r="AZ401" s="291">
        <v>0.32869277543243464</v>
      </c>
      <c r="BA401" s="291">
        <v>22.628836945581046</v>
      </c>
      <c r="BB401" s="291">
        <v>2.0702562519949033</v>
      </c>
    </row>
    <row r="402" spans="42:54" ht="16.5">
      <c r="AP402" s="289">
        <v>1</v>
      </c>
      <c r="AQ402" s="289" t="s">
        <v>263</v>
      </c>
      <c r="AS402" s="279" t="s">
        <v>156</v>
      </c>
      <c r="AT402" s="280" t="s">
        <v>295</v>
      </c>
      <c r="AU402" s="279">
        <v>2</v>
      </c>
      <c r="AV402" s="290">
        <v>5.1182615908160839E-2</v>
      </c>
      <c r="AW402" s="290">
        <v>0.3065718363076389</v>
      </c>
      <c r="AX402" s="290">
        <v>0.18641436662286892</v>
      </c>
      <c r="AY402" s="291">
        <v>9.4733333333333345</v>
      </c>
      <c r="AZ402" s="291">
        <v>0.50577541331786136</v>
      </c>
      <c r="BA402" s="291">
        <v>7.5823809862106284</v>
      </c>
      <c r="BB402" s="291">
        <v>2.4960688466105965</v>
      </c>
    </row>
    <row r="403" spans="42:54" ht="16.5">
      <c r="AP403" s="289">
        <v>1</v>
      </c>
      <c r="AQ403" s="289" t="s">
        <v>263</v>
      </c>
      <c r="AS403" s="279" t="s">
        <v>156</v>
      </c>
      <c r="AT403" s="280" t="s">
        <v>296</v>
      </c>
      <c r="AU403" s="279">
        <v>2</v>
      </c>
      <c r="AV403" s="290">
        <v>6.5014961335639276E-2</v>
      </c>
      <c r="AW403" s="290">
        <v>0.33786971388809361</v>
      </c>
      <c r="AX403" s="290">
        <v>0.2045672311048162</v>
      </c>
      <c r="AY403" s="291">
        <v>11.382400000000001</v>
      </c>
      <c r="AZ403" s="291">
        <v>0.20926035161183898</v>
      </c>
      <c r="BA403" s="291">
        <v>21.310017748122128</v>
      </c>
      <c r="BB403" s="291">
        <v>2.3103331319381373</v>
      </c>
    </row>
    <row r="404" spans="42:54" ht="16.5">
      <c r="AP404" s="289">
        <v>1</v>
      </c>
      <c r="AQ404" s="289" t="s">
        <v>263</v>
      </c>
      <c r="AS404" s="279" t="s">
        <v>156</v>
      </c>
      <c r="AT404" s="280" t="s">
        <v>100</v>
      </c>
      <c r="AU404" s="279">
        <v>2</v>
      </c>
      <c r="AV404" s="290">
        <v>6.1613702588016427E-2</v>
      </c>
      <c r="AW404" s="290">
        <v>0.33348217758609117</v>
      </c>
      <c r="AX404" s="290">
        <v>0.21484367869769977</v>
      </c>
      <c r="AY404" s="291">
        <v>11.321462962962961</v>
      </c>
      <c r="AZ404" s="291">
        <v>0.33775229113343863</v>
      </c>
      <c r="BA404" s="291">
        <v>19.775673492003104</v>
      </c>
      <c r="BB404" s="291">
        <v>2.1749039625540454</v>
      </c>
    </row>
    <row r="405" spans="42:54" ht="16.5">
      <c r="AP405" s="289">
        <v>1</v>
      </c>
      <c r="AQ405" s="289" t="s">
        <v>263</v>
      </c>
      <c r="AS405" s="279" t="s">
        <v>138</v>
      </c>
      <c r="AT405" s="280" t="s">
        <v>297</v>
      </c>
      <c r="AU405" s="279">
        <v>2</v>
      </c>
      <c r="AV405" s="290">
        <v>5.0592590995025388E-2</v>
      </c>
      <c r="AW405" s="290">
        <v>0.37542759701143874</v>
      </c>
      <c r="AX405" s="290">
        <v>0.17360176739069649</v>
      </c>
      <c r="AY405" s="291">
        <v>12.382650000000002</v>
      </c>
      <c r="AZ405" s="291">
        <v>0.27894423871851043</v>
      </c>
      <c r="BA405" s="291">
        <v>16.114225806126971</v>
      </c>
      <c r="BB405" s="291">
        <v>1.9828932516753848</v>
      </c>
    </row>
    <row r="406" spans="42:54" ht="16.5">
      <c r="AP406" s="289">
        <v>1</v>
      </c>
      <c r="AQ406" s="289" t="s">
        <v>263</v>
      </c>
      <c r="AS406" s="279" t="s">
        <v>138</v>
      </c>
      <c r="AT406" s="280" t="s">
        <v>298</v>
      </c>
      <c r="AU406" s="279">
        <v>2</v>
      </c>
      <c r="AV406" s="290">
        <v>6.1242098406491509E-2</v>
      </c>
      <c r="AW406" s="290">
        <v>0.25878352111925623</v>
      </c>
      <c r="AX406" s="290">
        <v>0.13952609613923869</v>
      </c>
      <c r="AY406" s="291">
        <v>15.833499999999999</v>
      </c>
      <c r="AZ406" s="291">
        <v>3.3306059760607264E-2</v>
      </c>
      <c r="BA406" s="291">
        <v>8.6622049635284633</v>
      </c>
      <c r="BB406" s="291">
        <v>3.0704857482002765</v>
      </c>
    </row>
    <row r="407" spans="42:54" ht="16.5">
      <c r="AP407" s="289">
        <v>1</v>
      </c>
      <c r="AQ407" s="289" t="s">
        <v>263</v>
      </c>
      <c r="AS407" s="279" t="s">
        <v>138</v>
      </c>
      <c r="AT407" s="280" t="s">
        <v>299</v>
      </c>
      <c r="AU407" s="279">
        <v>2</v>
      </c>
      <c r="AV407" s="290">
        <v>5.5208561789842452E-2</v>
      </c>
      <c r="AW407" s="290">
        <v>0.30176134777015318</v>
      </c>
      <c r="AX407" s="290">
        <v>0.1670527856306141</v>
      </c>
      <c r="AY407" s="291">
        <v>16.270199999999999</v>
      </c>
      <c r="AZ407" s="291">
        <v>0.13695165826715322</v>
      </c>
      <c r="BA407" s="291">
        <v>19.959645287863349</v>
      </c>
      <c r="BB407" s="291">
        <v>2.7103088102021129</v>
      </c>
    </row>
    <row r="408" spans="42:54" ht="16.5">
      <c r="AP408" s="289">
        <v>1</v>
      </c>
      <c r="AQ408" s="289" t="s">
        <v>263</v>
      </c>
      <c r="AS408" s="279" t="s">
        <v>138</v>
      </c>
      <c r="AT408" s="280" t="s">
        <v>300</v>
      </c>
      <c r="AU408" s="279">
        <v>2</v>
      </c>
      <c r="AV408" s="290">
        <v>6.1952255179516393E-2</v>
      </c>
      <c r="AW408" s="290">
        <v>0.28792571062218475</v>
      </c>
      <c r="AX408" s="290">
        <v>0.13176076525582323</v>
      </c>
      <c r="AY408" s="291">
        <v>19.567166666666665</v>
      </c>
      <c r="AZ408" s="291">
        <v>0.1003254557785456</v>
      </c>
      <c r="BA408" s="291">
        <v>10.890328224761125</v>
      </c>
      <c r="BB408" s="291">
        <v>2.6563898171848046</v>
      </c>
    </row>
    <row r="409" spans="42:54" ht="16.5">
      <c r="AP409" s="289">
        <v>1</v>
      </c>
      <c r="AQ409" s="289" t="s">
        <v>263</v>
      </c>
      <c r="AS409" s="279" t="s">
        <v>138</v>
      </c>
      <c r="AT409" s="280" t="s">
        <v>99</v>
      </c>
      <c r="AU409" s="279">
        <v>2</v>
      </c>
      <c r="AV409" s="290">
        <v>0.24693391326439434</v>
      </c>
      <c r="AW409" s="290">
        <v>0.32623927411228104</v>
      </c>
      <c r="AX409" s="290">
        <v>0.16874971939553543</v>
      </c>
      <c r="AY409" s="291">
        <v>19.479400000000002</v>
      </c>
      <c r="AZ409" s="291">
        <v>0.25434099253586595</v>
      </c>
      <c r="BA409" s="291">
        <v>18.456309414885229</v>
      </c>
      <c r="BB409" s="291">
        <v>2.1317587087493788</v>
      </c>
    </row>
    <row r="410" spans="42:54" ht="16.5">
      <c r="AP410" s="289">
        <v>1</v>
      </c>
      <c r="AQ410" s="289" t="s">
        <v>263</v>
      </c>
      <c r="AS410" s="279" t="s">
        <v>138</v>
      </c>
      <c r="AT410" s="280" t="s">
        <v>100</v>
      </c>
      <c r="AU410" s="279">
        <v>2</v>
      </c>
      <c r="AV410" s="290">
        <v>6.2776931686181855E-2</v>
      </c>
      <c r="AW410" s="290">
        <v>0.31891102454565168</v>
      </c>
      <c r="AX410" s="290">
        <v>0.1536187525160731</v>
      </c>
      <c r="AY410" s="291">
        <v>15.396800000000002</v>
      </c>
      <c r="AZ410" s="291">
        <v>0.13702768389707615</v>
      </c>
      <c r="BA410" s="291">
        <v>13.596448812561258</v>
      </c>
      <c r="BB410" s="291">
        <v>2.5645341984885355</v>
      </c>
    </row>
    <row r="411" spans="42:54" ht="16.5">
      <c r="AP411" s="289">
        <v>1</v>
      </c>
      <c r="AQ411" s="289" t="s">
        <v>263</v>
      </c>
      <c r="AS411" s="279" t="s">
        <v>144</v>
      </c>
      <c r="AT411" s="280" t="s">
        <v>301</v>
      </c>
      <c r="AU411" s="279">
        <v>2</v>
      </c>
      <c r="AV411" s="290">
        <v>7.6531839584273537E-2</v>
      </c>
      <c r="AW411" s="290">
        <v>0.30030835359088143</v>
      </c>
      <c r="AX411" s="290">
        <v>0.1296563869020019</v>
      </c>
      <c r="AY411" s="291">
        <v>18.19125</v>
      </c>
      <c r="AZ411" s="291">
        <v>4.2272692515790092E-2</v>
      </c>
      <c r="BA411" s="291">
        <v>5.5642941262927126</v>
      </c>
      <c r="BB411" s="291">
        <v>3.0968058255840654</v>
      </c>
    </row>
    <row r="412" spans="42:54" ht="16.5">
      <c r="AP412" s="289">
        <v>1</v>
      </c>
      <c r="AQ412" s="289" t="s">
        <v>263</v>
      </c>
      <c r="AS412" s="279" t="s">
        <v>144</v>
      </c>
      <c r="AT412" s="280" t="s">
        <v>302</v>
      </c>
      <c r="AU412" s="279">
        <v>2</v>
      </c>
      <c r="AV412" s="290">
        <v>9.3483379177203188E-2</v>
      </c>
      <c r="AW412" s="290">
        <v>0.34824327478857536</v>
      </c>
      <c r="AX412" s="290">
        <v>0.15130737535855865</v>
      </c>
      <c r="AY412" s="291">
        <v>12.309900000000001</v>
      </c>
      <c r="AZ412" s="291">
        <v>6.0329894481083994E-2</v>
      </c>
      <c r="BA412" s="291">
        <v>14.58052889818838</v>
      </c>
      <c r="BB412" s="291">
        <v>2.0258550227937149</v>
      </c>
    </row>
    <row r="413" spans="42:54" ht="16.5">
      <c r="AP413" s="289">
        <v>1</v>
      </c>
      <c r="AQ413" s="289" t="s">
        <v>263</v>
      </c>
      <c r="AS413" s="279" t="s">
        <v>144</v>
      </c>
      <c r="AT413" s="280" t="s">
        <v>303</v>
      </c>
      <c r="AU413" s="279">
        <v>2</v>
      </c>
      <c r="AV413" s="290">
        <v>8.2020156516453252E-2</v>
      </c>
      <c r="AW413" s="290">
        <v>0.37027198296946262</v>
      </c>
      <c r="AX413" s="290">
        <v>0.13127166076287278</v>
      </c>
      <c r="AY413" s="291">
        <v>10.859750000000002</v>
      </c>
      <c r="AZ413" s="291">
        <v>1.9472380278451142E-2</v>
      </c>
      <c r="BA413" s="291">
        <v>7.6137006888743963</v>
      </c>
      <c r="BB413" s="291">
        <v>2.1073365814573903</v>
      </c>
    </row>
    <row r="414" spans="42:54" ht="16.5">
      <c r="AP414" s="289">
        <v>1</v>
      </c>
      <c r="AQ414" s="289" t="s">
        <v>263</v>
      </c>
      <c r="AS414" s="279" t="s">
        <v>144</v>
      </c>
      <c r="AT414" s="280" t="s">
        <v>304</v>
      </c>
      <c r="AU414" s="279">
        <v>2</v>
      </c>
      <c r="AV414" s="290">
        <v>9.8515898491922882E-2</v>
      </c>
      <c r="AW414" s="290">
        <v>0.31672628369081329</v>
      </c>
      <c r="AX414" s="290">
        <v>0.16398754713773403</v>
      </c>
      <c r="AY414" s="291">
        <v>10.7346</v>
      </c>
      <c r="AZ414" s="291">
        <v>1.9301735774215397E-2</v>
      </c>
      <c r="BA414" s="291">
        <v>12.109909024742741</v>
      </c>
      <c r="BB414" s="291">
        <v>2.4188631390700319</v>
      </c>
    </row>
    <row r="415" spans="42:54" ht="16.5">
      <c r="AP415" s="289">
        <v>1</v>
      </c>
      <c r="AQ415" s="289" t="s">
        <v>263</v>
      </c>
      <c r="AS415" s="279" t="s">
        <v>144</v>
      </c>
      <c r="AT415" s="280" t="s">
        <v>99</v>
      </c>
      <c r="AU415" s="279">
        <v>2</v>
      </c>
      <c r="AV415" s="290">
        <v>0.13458991914882226</v>
      </c>
      <c r="AW415" s="290">
        <v>0.45324625567221</v>
      </c>
      <c r="AX415" s="290">
        <v>0.12988978284446012</v>
      </c>
      <c r="AY415" s="291">
        <v>19.103000000000002</v>
      </c>
      <c r="AZ415" s="291">
        <v>0</v>
      </c>
      <c r="BA415" s="291">
        <v>2.0177053645741378</v>
      </c>
      <c r="BB415" s="291">
        <v>2.6249706214352631</v>
      </c>
    </row>
    <row r="416" spans="42:54" ht="16.5">
      <c r="AP416" s="289">
        <v>1</v>
      </c>
      <c r="AQ416" s="289" t="s">
        <v>263</v>
      </c>
      <c r="AS416" s="279" t="s">
        <v>144</v>
      </c>
      <c r="AT416" s="280" t="s">
        <v>100</v>
      </c>
      <c r="AU416" s="279">
        <v>2</v>
      </c>
      <c r="AV416" s="290">
        <v>8.668339792316121E-2</v>
      </c>
      <c r="AW416" s="290">
        <v>0.33659281748441777</v>
      </c>
      <c r="AX416" s="290">
        <v>0.13952779150670602</v>
      </c>
      <c r="AY416" s="291">
        <v>13.383843749999999</v>
      </c>
      <c r="AZ416" s="291">
        <v>3.8527328814891022E-2</v>
      </c>
      <c r="BA416" s="291">
        <v>8.8500484898539238</v>
      </c>
      <c r="BB416" s="291">
        <v>2.5214303215812204</v>
      </c>
    </row>
    <row r="417" spans="42:54" ht="16.5">
      <c r="AP417" s="289">
        <v>1</v>
      </c>
      <c r="AQ417" s="289" t="s">
        <v>263</v>
      </c>
      <c r="AS417" s="279" t="s">
        <v>154</v>
      </c>
      <c r="AT417" s="280" t="s">
        <v>305</v>
      </c>
      <c r="AU417" s="279">
        <v>2</v>
      </c>
      <c r="AV417" s="290">
        <v>4.3413376156489519E-2</v>
      </c>
      <c r="AW417" s="290">
        <v>0.36392162423319774</v>
      </c>
      <c r="AX417" s="290">
        <v>0.15508084720871268</v>
      </c>
      <c r="AY417" s="291">
        <v>7.5084999999999997</v>
      </c>
      <c r="AZ417" s="291">
        <v>7.3013581548358131E-2</v>
      </c>
      <c r="BA417" s="291">
        <v>4.9138140382045021</v>
      </c>
      <c r="BB417" s="291">
        <v>2.1447231607417794</v>
      </c>
    </row>
    <row r="418" spans="42:54" ht="16.5">
      <c r="AP418" s="289">
        <v>1</v>
      </c>
      <c r="AQ418" s="289" t="s">
        <v>263</v>
      </c>
      <c r="AS418" s="279" t="s">
        <v>154</v>
      </c>
      <c r="AT418" s="280" t="s">
        <v>306</v>
      </c>
      <c r="AU418" s="279">
        <v>2</v>
      </c>
      <c r="AV418" s="290">
        <v>3.5674395068654802E-2</v>
      </c>
      <c r="AW418" s="290">
        <v>0.38335700571435077</v>
      </c>
      <c r="AX418" s="290">
        <v>0.1636429813663452</v>
      </c>
      <c r="AY418" s="291">
        <v>6.1243333333333325</v>
      </c>
      <c r="AZ418" s="291">
        <v>6.1404495822268368E-2</v>
      </c>
      <c r="BA418" s="291">
        <v>7.3583054160351589</v>
      </c>
      <c r="BB418" s="291">
        <v>2.1115367610258877</v>
      </c>
    </row>
    <row r="419" spans="42:54" ht="16.5">
      <c r="AP419" s="289">
        <v>1</v>
      </c>
      <c r="AQ419" s="289" t="s">
        <v>263</v>
      </c>
      <c r="AS419" s="279" t="s">
        <v>154</v>
      </c>
      <c r="AT419" s="280" t="s">
        <v>307</v>
      </c>
      <c r="AU419" s="279">
        <v>2</v>
      </c>
      <c r="AV419" s="290">
        <v>7.0915876281339982E-2</v>
      </c>
      <c r="AW419" s="290">
        <v>0.37360376871445894</v>
      </c>
      <c r="AX419" s="290">
        <v>0.11919769502789951</v>
      </c>
      <c r="AY419" s="291">
        <v>7.1143333333333336</v>
      </c>
      <c r="AZ419" s="291">
        <v>0.19191042133293301</v>
      </c>
      <c r="BA419" s="291">
        <v>4.3819546204353035</v>
      </c>
      <c r="BB419" s="291">
        <v>2.2468692656704405</v>
      </c>
    </row>
    <row r="420" spans="42:54" ht="16.5">
      <c r="AP420" s="289">
        <v>1</v>
      </c>
      <c r="AQ420" s="289" t="s">
        <v>263</v>
      </c>
      <c r="AS420" s="279" t="s">
        <v>154</v>
      </c>
      <c r="AT420" s="280" t="s">
        <v>308</v>
      </c>
      <c r="AU420" s="279">
        <v>2</v>
      </c>
      <c r="AV420" s="290">
        <v>0.11811511517476531</v>
      </c>
      <c r="AW420" s="290">
        <v>0.34327123579694752</v>
      </c>
      <c r="AX420" s="290">
        <v>0.1221889205196319</v>
      </c>
      <c r="AY420" s="291">
        <v>9.215888888888891</v>
      </c>
      <c r="AZ420" s="291">
        <v>0.12154070343464711</v>
      </c>
      <c r="BA420" s="291">
        <v>2.8886173849634464</v>
      </c>
      <c r="BB420" s="291">
        <v>2.1120122262332308</v>
      </c>
    </row>
    <row r="421" spans="42:54" ht="16.5">
      <c r="AP421" s="289">
        <v>1</v>
      </c>
      <c r="AQ421" s="289" t="s">
        <v>263</v>
      </c>
      <c r="AS421" s="279" t="s">
        <v>154</v>
      </c>
      <c r="AT421" s="280" t="s">
        <v>309</v>
      </c>
      <c r="AU421" s="279">
        <v>2</v>
      </c>
      <c r="AV421" s="290">
        <v>4.5366411782236847E-2</v>
      </c>
      <c r="AW421" s="290">
        <v>0.35072164844207493</v>
      </c>
      <c r="AX421" s="290">
        <v>0.23433611020652387</v>
      </c>
      <c r="AY421" s="291">
        <v>9.4984999999999999</v>
      </c>
      <c r="AZ421" s="291">
        <v>2.9146282363995506E-2</v>
      </c>
      <c r="BA421" s="291">
        <v>7.7674842500048022</v>
      </c>
      <c r="BB421" s="291">
        <v>2.4429831747373769</v>
      </c>
    </row>
    <row r="422" spans="42:54" ht="16.5">
      <c r="AP422" s="289">
        <v>1</v>
      </c>
      <c r="AQ422" s="289" t="s">
        <v>263</v>
      </c>
      <c r="AS422" s="279" t="s">
        <v>154</v>
      </c>
      <c r="AT422" s="280" t="s">
        <v>310</v>
      </c>
      <c r="AU422" s="279">
        <v>2</v>
      </c>
      <c r="AV422" s="290">
        <v>6.7235381806579175E-2</v>
      </c>
      <c r="AW422" s="290">
        <v>0.3653889397836097</v>
      </c>
      <c r="AX422" s="290">
        <v>0.1224580514367966</v>
      </c>
      <c r="AY422" s="291">
        <v>6.0885999999999996</v>
      </c>
      <c r="AZ422" s="291">
        <v>0.17427616428386611</v>
      </c>
      <c r="BA422" s="291">
        <v>4.1768187373366583</v>
      </c>
      <c r="BB422" s="291">
        <v>2.4135823630453661</v>
      </c>
    </row>
    <row r="423" spans="42:54" ht="16.5">
      <c r="AP423" s="289">
        <v>1</v>
      </c>
      <c r="AQ423" s="289" t="s">
        <v>263</v>
      </c>
      <c r="AS423" s="279" t="s">
        <v>154</v>
      </c>
      <c r="AT423" s="280" t="s">
        <v>311</v>
      </c>
      <c r="AU423" s="279">
        <v>2</v>
      </c>
      <c r="AV423" s="290">
        <v>6.2040817040679791E-2</v>
      </c>
      <c r="AW423" s="290">
        <v>0.36024230060473406</v>
      </c>
      <c r="AX423" s="290">
        <v>0.20648418505636146</v>
      </c>
      <c r="AY423" s="291">
        <v>6.8334999999999999</v>
      </c>
      <c r="AZ423" s="291">
        <v>0</v>
      </c>
      <c r="BA423" s="291">
        <v>4.985533643211947</v>
      </c>
      <c r="BB423" s="291">
        <v>3.4638082745530046</v>
      </c>
    </row>
    <row r="424" spans="42:54" ht="16.5">
      <c r="AP424" s="289">
        <v>1</v>
      </c>
      <c r="AQ424" s="289" t="s">
        <v>263</v>
      </c>
      <c r="AS424" s="279" t="s">
        <v>154</v>
      </c>
      <c r="AT424" s="280" t="s">
        <v>312</v>
      </c>
      <c r="AU424" s="279">
        <v>2</v>
      </c>
      <c r="AV424" s="290">
        <v>6.3462722824147749E-2</v>
      </c>
      <c r="AW424" s="290">
        <v>0.354543273433721</v>
      </c>
      <c r="AX424" s="290">
        <v>0.30201691050150703</v>
      </c>
      <c r="AY424" s="291">
        <v>7.2249999999999996</v>
      </c>
      <c r="AZ424" s="291">
        <v>0.25983236227356371</v>
      </c>
      <c r="BA424" s="291">
        <v>4.5394242114852013</v>
      </c>
      <c r="BB424" s="291">
        <v>3.7118850808167339</v>
      </c>
    </row>
    <row r="425" spans="42:54" ht="16.5">
      <c r="AP425" s="289">
        <v>1</v>
      </c>
      <c r="AQ425" s="289" t="s">
        <v>263</v>
      </c>
      <c r="AS425" s="279" t="s">
        <v>154</v>
      </c>
      <c r="AT425" s="280" t="s">
        <v>313</v>
      </c>
      <c r="AU425" s="279">
        <v>2</v>
      </c>
      <c r="AV425" s="290">
        <v>3.2104455233347824E-2</v>
      </c>
      <c r="AW425" s="290">
        <v>0.43709127149820254</v>
      </c>
      <c r="AX425" s="290">
        <v>0.44282717544116407</v>
      </c>
      <c r="AY425" s="291">
        <v>3.786</v>
      </c>
      <c r="AZ425" s="291">
        <v>0.33261931054669314</v>
      </c>
      <c r="BA425" s="291">
        <v>2.7718275878891094</v>
      </c>
      <c r="BB425" s="291">
        <v>4.6201887760904103</v>
      </c>
    </row>
    <row r="426" spans="42:54" ht="16.5">
      <c r="AP426" s="289">
        <v>1</v>
      </c>
      <c r="AQ426" s="289" t="s">
        <v>263</v>
      </c>
      <c r="AS426" s="279" t="s">
        <v>154</v>
      </c>
      <c r="AT426" s="280" t="s">
        <v>314</v>
      </c>
      <c r="AU426" s="279">
        <v>2</v>
      </c>
      <c r="AV426" s="290">
        <v>5.1186118093672177E-2</v>
      </c>
      <c r="AW426" s="290">
        <v>0.3565718305898668</v>
      </c>
      <c r="AX426" s="290">
        <v>0.20743514629831594</v>
      </c>
      <c r="AY426" s="291">
        <v>9.5202500000000008</v>
      </c>
      <c r="AZ426" s="291">
        <v>3.8991568853066906E-2</v>
      </c>
      <c r="BA426" s="291">
        <v>25.656452305318023</v>
      </c>
      <c r="BB426" s="291">
        <v>2.30482871952883</v>
      </c>
    </row>
    <row r="427" spans="42:54" ht="16.5">
      <c r="AP427" s="289">
        <v>1</v>
      </c>
      <c r="AQ427" s="289" t="s">
        <v>263</v>
      </c>
      <c r="AS427" s="279" t="s">
        <v>154</v>
      </c>
      <c r="AT427" s="280" t="s">
        <v>100</v>
      </c>
      <c r="AU427" s="279">
        <v>2</v>
      </c>
      <c r="AV427" s="290">
        <v>6.3847669278384575E-2</v>
      </c>
      <c r="AW427" s="290">
        <v>0.36176037241896875</v>
      </c>
      <c r="AX427" s="290">
        <v>0.186011937839585</v>
      </c>
      <c r="AY427" s="291">
        <v>7.8972954545454535</v>
      </c>
      <c r="AZ427" s="291">
        <v>9.4628627601140922E-2</v>
      </c>
      <c r="BA427" s="291">
        <v>7.701754140396214</v>
      </c>
      <c r="BB427" s="291">
        <v>2.4142240701368185</v>
      </c>
    </row>
    <row r="428" spans="42:54" ht="16.5">
      <c r="AP428" s="289">
        <v>1</v>
      </c>
      <c r="AQ428" s="289" t="s">
        <v>263</v>
      </c>
      <c r="AS428" s="279" t="s">
        <v>163</v>
      </c>
      <c r="AT428" s="280" t="s">
        <v>315</v>
      </c>
      <c r="AU428" s="279">
        <v>2</v>
      </c>
      <c r="AV428" s="290">
        <v>7.3970275858020268E-2</v>
      </c>
      <c r="AW428" s="290">
        <v>0.39995144775686514</v>
      </c>
      <c r="AX428" s="290">
        <v>0.1882034213993555</v>
      </c>
      <c r="AY428" s="291">
        <v>12.610857142857142</v>
      </c>
      <c r="AZ428" s="291">
        <v>0.4476498383486695</v>
      </c>
      <c r="BA428" s="291">
        <v>12.144750697137898</v>
      </c>
      <c r="BB428" s="291">
        <v>2.2932120065502524</v>
      </c>
    </row>
    <row r="429" spans="42:54" ht="16.5">
      <c r="AP429" s="289">
        <v>1</v>
      </c>
      <c r="AQ429" s="289" t="s">
        <v>263</v>
      </c>
      <c r="AS429" s="279" t="s">
        <v>163</v>
      </c>
      <c r="AT429" s="280" t="s">
        <v>316</v>
      </c>
      <c r="AU429" s="279">
        <v>2</v>
      </c>
      <c r="AV429" s="290">
        <v>2.7433881592165442E-2</v>
      </c>
      <c r="AW429" s="290">
        <v>0.35580551793488657</v>
      </c>
      <c r="AX429" s="290">
        <v>0.12115818193406409</v>
      </c>
      <c r="AY429" s="291">
        <v>7.2324000000000002</v>
      </c>
      <c r="AZ429" s="291">
        <v>1.5302580604239229E-2</v>
      </c>
      <c r="BA429" s="291">
        <v>1.8171814467534084</v>
      </c>
      <c r="BB429" s="291">
        <v>2.5610336474282507</v>
      </c>
    </row>
    <row r="430" spans="42:54" ht="16.5">
      <c r="AP430" s="289">
        <v>1</v>
      </c>
      <c r="AQ430" s="289" t="s">
        <v>263</v>
      </c>
      <c r="AS430" s="279" t="s">
        <v>163</v>
      </c>
      <c r="AT430" s="280" t="s">
        <v>317</v>
      </c>
      <c r="AU430" s="279">
        <v>2</v>
      </c>
      <c r="AV430" s="290">
        <v>8.4159072962026626E-2</v>
      </c>
      <c r="AW430" s="290">
        <v>0.47406984350848141</v>
      </c>
      <c r="AX430" s="290">
        <v>0.1709009566768378</v>
      </c>
      <c r="AY430" s="291">
        <v>9.9179999999999993</v>
      </c>
      <c r="AZ430" s="291">
        <v>9.2129895782661897E-2</v>
      </c>
      <c r="BA430" s="291">
        <v>2.9481566650451807</v>
      </c>
      <c r="BB430" s="291">
        <v>2.2983562055727655</v>
      </c>
    </row>
    <row r="431" spans="42:54" ht="16.5">
      <c r="AP431" s="289">
        <v>1</v>
      </c>
      <c r="AQ431" s="289" t="s">
        <v>263</v>
      </c>
      <c r="AS431" s="279" t="s">
        <v>163</v>
      </c>
      <c r="AT431" s="280" t="s">
        <v>318</v>
      </c>
      <c r="AU431" s="279">
        <v>2</v>
      </c>
      <c r="AV431" s="290">
        <v>1.178662409683311E-2</v>
      </c>
      <c r="AW431" s="290">
        <v>0.57121049378263722</v>
      </c>
      <c r="AX431" s="290">
        <v>0.33018644876593323</v>
      </c>
      <c r="AY431" s="291">
        <v>11.458600000000001</v>
      </c>
      <c r="AZ431" s="291">
        <v>3.9282632168294302</v>
      </c>
      <c r="BA431" s="291">
        <v>2.7195668424203747</v>
      </c>
      <c r="BB431" s="291">
        <v>3.4149938363537995</v>
      </c>
    </row>
    <row r="432" spans="42:54" ht="16.5">
      <c r="AP432" s="289">
        <v>1</v>
      </c>
      <c r="AQ432" s="289" t="s">
        <v>263</v>
      </c>
      <c r="AS432" s="279" t="s">
        <v>163</v>
      </c>
      <c r="AT432" s="280" t="s">
        <v>319</v>
      </c>
      <c r="AU432" s="279">
        <v>2</v>
      </c>
      <c r="AV432" s="290">
        <v>2.5448551866259495E-2</v>
      </c>
      <c r="AW432" s="290">
        <v>0.50121695833378332</v>
      </c>
      <c r="AX432" s="290">
        <v>0.18214400030736799</v>
      </c>
      <c r="AY432" s="291">
        <v>7.7103999999999999</v>
      </c>
      <c r="AZ432" s="291">
        <v>0.13340625022512304</v>
      </c>
      <c r="BA432" s="291">
        <v>3.1572812553279119</v>
      </c>
      <c r="BB432" s="291">
        <v>2.0553776605419478</v>
      </c>
    </row>
    <row r="433" spans="42:54" ht="16.5">
      <c r="AP433" s="289">
        <v>1</v>
      </c>
      <c r="AQ433" s="289" t="s">
        <v>263</v>
      </c>
      <c r="AS433" s="279" t="s">
        <v>163</v>
      </c>
      <c r="AT433" s="280" t="s">
        <v>320</v>
      </c>
      <c r="AU433" s="279">
        <v>2</v>
      </c>
      <c r="AV433" s="290">
        <v>3.5858687323605046E-2</v>
      </c>
      <c r="AW433" s="290">
        <v>0.45936961824219463</v>
      </c>
      <c r="AX433" s="290">
        <v>0.35277080268983951</v>
      </c>
      <c r="AY433" s="291">
        <v>4.876666666666666</v>
      </c>
      <c r="AZ433" s="291">
        <v>0.69296344536300603</v>
      </c>
      <c r="BA433" s="291">
        <v>1.1413515570684805</v>
      </c>
      <c r="BB433" s="291">
        <v>3.8514597539075579</v>
      </c>
    </row>
    <row r="434" spans="42:54" ht="16.5">
      <c r="AP434" s="289">
        <v>1</v>
      </c>
      <c r="AQ434" s="289" t="s">
        <v>263</v>
      </c>
      <c r="AS434" s="279" t="s">
        <v>163</v>
      </c>
      <c r="AT434" s="280" t="s">
        <v>321</v>
      </c>
      <c r="AU434" s="279">
        <v>2</v>
      </c>
      <c r="AV434" s="290">
        <v>2.9316566368642605E-2</v>
      </c>
      <c r="AW434" s="290">
        <v>0.48290544758723436</v>
      </c>
      <c r="AX434" s="290">
        <v>0.45249857015911837</v>
      </c>
      <c r="AY434" s="291">
        <v>5.7350000000000003</v>
      </c>
      <c r="AZ434" s="291">
        <v>0</v>
      </c>
      <c r="BA434" s="291">
        <v>1.023752421174476</v>
      </c>
      <c r="BB434" s="291">
        <v>2.8321651827997729</v>
      </c>
    </row>
    <row r="435" spans="42:54" ht="16.5">
      <c r="AP435" s="289">
        <v>1</v>
      </c>
      <c r="AQ435" s="289" t="s">
        <v>263</v>
      </c>
      <c r="AS435" s="279" t="s">
        <v>163</v>
      </c>
      <c r="AT435" s="280" t="s">
        <v>322</v>
      </c>
      <c r="AU435" s="279">
        <v>2</v>
      </c>
      <c r="AV435" s="290">
        <v>4.7803970596484564E-2</v>
      </c>
      <c r="AW435" s="290">
        <v>0.3779463439283442</v>
      </c>
      <c r="AX435" s="290">
        <v>0.39770775710902617</v>
      </c>
      <c r="AY435" s="291">
        <v>4.4470000000000001</v>
      </c>
      <c r="AZ435" s="291">
        <v>0.54653285860648415</v>
      </c>
      <c r="BA435" s="291">
        <v>0.82680611943032212</v>
      </c>
      <c r="BB435" s="291">
        <v>4.6232464150838268</v>
      </c>
    </row>
    <row r="436" spans="42:54" ht="16.5">
      <c r="AP436" s="289">
        <v>1</v>
      </c>
      <c r="AQ436" s="289" t="s">
        <v>263</v>
      </c>
      <c r="AS436" s="279" t="s">
        <v>163</v>
      </c>
      <c r="AT436" s="280" t="s">
        <v>323</v>
      </c>
      <c r="AU436" s="279">
        <v>2</v>
      </c>
      <c r="AV436" s="290">
        <v>1.5556749087859223E-2</v>
      </c>
      <c r="AW436" s="290">
        <v>0.46200088314083526</v>
      </c>
      <c r="AX436" s="290">
        <v>0.51364198924581717</v>
      </c>
      <c r="AY436" s="291">
        <v>3.5321250000000002</v>
      </c>
      <c r="AZ436" s="291">
        <v>7.3671003213335293E-2</v>
      </c>
      <c r="BA436" s="291">
        <v>2.2256397812870765</v>
      </c>
      <c r="BB436" s="291">
        <v>4.9410969168456251</v>
      </c>
    </row>
    <row r="437" spans="42:54" ht="16.5">
      <c r="AP437" s="289">
        <v>1</v>
      </c>
      <c r="AQ437" s="289" t="s">
        <v>263</v>
      </c>
      <c r="AS437" s="279" t="s">
        <v>163</v>
      </c>
      <c r="AT437" s="280" t="s">
        <v>324</v>
      </c>
      <c r="AU437" s="279">
        <v>2</v>
      </c>
      <c r="AV437" s="290">
        <v>2.314263892081566E-2</v>
      </c>
      <c r="AW437" s="290">
        <v>0.48145316607770855</v>
      </c>
      <c r="AX437" s="290">
        <v>0.19704161503610762</v>
      </c>
      <c r="AY437" s="291">
        <v>9.1036666666666672</v>
      </c>
      <c r="AZ437" s="291">
        <v>9.0402011486479583E-2</v>
      </c>
      <c r="BA437" s="291">
        <v>5.0486046414757064</v>
      </c>
      <c r="BB437" s="291">
        <v>1.9940549469170397</v>
      </c>
    </row>
    <row r="438" spans="42:54" ht="16.5">
      <c r="AP438" s="289">
        <v>1</v>
      </c>
      <c r="AQ438" s="289" t="s">
        <v>263</v>
      </c>
      <c r="AS438" s="279" t="s">
        <v>163</v>
      </c>
      <c r="AT438" s="280" t="s">
        <v>329</v>
      </c>
      <c r="AU438" s="279">
        <v>2</v>
      </c>
      <c r="AV438" s="290">
        <v>5.9804219186351815E-2</v>
      </c>
      <c r="AW438" s="290">
        <v>0.33616037992908232</v>
      </c>
      <c r="AX438" s="290">
        <v>0.18170583656971068</v>
      </c>
      <c r="AY438" s="291">
        <v>7.0949999999999998</v>
      </c>
      <c r="AZ438" s="291">
        <v>0</v>
      </c>
      <c r="BA438" s="291">
        <v>2.0299562123591657</v>
      </c>
      <c r="BB438" s="291">
        <v>2.4318169504341092</v>
      </c>
    </row>
    <row r="439" spans="42:54" ht="16.5">
      <c r="AP439" s="289">
        <v>1</v>
      </c>
      <c r="AQ439" s="289" t="s">
        <v>263</v>
      </c>
      <c r="AS439" s="279" t="s">
        <v>163</v>
      </c>
      <c r="AT439" s="280" t="s">
        <v>99</v>
      </c>
      <c r="AU439" s="279">
        <v>2</v>
      </c>
      <c r="AV439" s="290">
        <v>3.6181735046480264E-2</v>
      </c>
      <c r="AW439" s="290">
        <v>0.44900986034452217</v>
      </c>
      <c r="AX439" s="290">
        <v>0.45788388856676437</v>
      </c>
      <c r="AY439" s="291">
        <v>3.7309999999999999</v>
      </c>
      <c r="AZ439" s="291">
        <v>0.34740810968646768</v>
      </c>
      <c r="BA439" s="291">
        <v>0.86852027421616917</v>
      </c>
      <c r="BB439" s="291">
        <v>3.7599096616098411</v>
      </c>
    </row>
    <row r="440" spans="42:54" ht="16.5">
      <c r="AP440" s="289">
        <v>1</v>
      </c>
      <c r="AQ440" s="289" t="s">
        <v>263</v>
      </c>
      <c r="AS440" s="279" t="s">
        <v>163</v>
      </c>
      <c r="AT440" s="280" t="s">
        <v>100</v>
      </c>
      <c r="AU440" s="279">
        <v>2</v>
      </c>
      <c r="AV440" s="290">
        <v>4.218107040014657E-2</v>
      </c>
      <c r="AW440" s="290">
        <v>0.44030746772813595</v>
      </c>
      <c r="AX440" s="290">
        <v>0.24867086500340291</v>
      </c>
      <c r="AY440" s="291">
        <v>8.6831428571428564</v>
      </c>
      <c r="AZ440" s="291">
        <v>0.49154512579922616</v>
      </c>
      <c r="BA440" s="291">
        <v>6.5071417576145363</v>
      </c>
      <c r="BB440" s="291">
        <v>2.6435543221140123</v>
      </c>
    </row>
    <row r="441" spans="42:54" ht="16.5">
      <c r="AS441" s="320" t="s">
        <v>63</v>
      </c>
      <c r="AT441" s="321" t="s">
        <v>64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63</v>
      </c>
      <c r="AT442" s="321" t="s">
        <v>96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63</v>
      </c>
      <c r="AT443" s="321" t="s">
        <v>97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63</v>
      </c>
      <c r="AT444" s="321" t="s">
        <v>98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63</v>
      </c>
      <c r="AT445" s="321" t="s">
        <v>99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4" t="s">
        <v>63</v>
      </c>
      <c r="AT446" s="325" t="s">
        <v>100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2.8918404594203349</v>
      </c>
    </row>
    <row r="447" spans="42:54" ht="16.5">
      <c r="AS447" s="320" t="s">
        <v>134</v>
      </c>
      <c r="AT447" s="321" t="s">
        <v>166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134</v>
      </c>
      <c r="AT448" s="321" t="s">
        <v>167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134</v>
      </c>
      <c r="AT449" s="321" t="s">
        <v>168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134</v>
      </c>
      <c r="AT450" s="321" t="s">
        <v>169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134</v>
      </c>
      <c r="AT451" s="321" t="s">
        <v>99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4" t="s">
        <v>134</v>
      </c>
      <c r="AT452" s="325" t="s">
        <v>100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2.2126467791262057</v>
      </c>
    </row>
    <row r="453" spans="45:54" ht="16.5">
      <c r="AS453" s="320" t="s">
        <v>152</v>
      </c>
      <c r="AT453" s="321" t="s">
        <v>170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152</v>
      </c>
      <c r="AT454" s="321" t="s">
        <v>171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152</v>
      </c>
      <c r="AT455" s="321" t="s">
        <v>172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152</v>
      </c>
      <c r="AT456" s="321" t="s">
        <v>173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152</v>
      </c>
      <c r="AT457" s="321" t="s">
        <v>174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152</v>
      </c>
      <c r="AT458" s="321" t="s">
        <v>325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4" t="s">
        <v>152</v>
      </c>
      <c r="AT459" s="325" t="s">
        <v>100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2.7357451632855105</v>
      </c>
    </row>
    <row r="460" spans="45:54" ht="16.5">
      <c r="AS460" s="320" t="s">
        <v>149</v>
      </c>
      <c r="AT460" s="321" t="s">
        <v>175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149</v>
      </c>
      <c r="AT461" s="321" t="s">
        <v>176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149</v>
      </c>
      <c r="AT462" s="321" t="s">
        <v>177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149</v>
      </c>
      <c r="AT463" s="321" t="s">
        <v>178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149</v>
      </c>
      <c r="AT464" s="321" t="s">
        <v>179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149</v>
      </c>
      <c r="AT465" s="321" t="s">
        <v>180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149</v>
      </c>
      <c r="AT466" s="321" t="s">
        <v>181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149</v>
      </c>
      <c r="AT467" s="321" t="s">
        <v>182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149</v>
      </c>
      <c r="AT468" s="321" t="s">
        <v>183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149</v>
      </c>
      <c r="AT469" s="321" t="s">
        <v>184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149</v>
      </c>
      <c r="AT470" s="321" t="s">
        <v>185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149</v>
      </c>
      <c r="AT471" s="321" t="s">
        <v>186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149</v>
      </c>
      <c r="AT472" s="321" t="s">
        <v>99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4" t="s">
        <v>149</v>
      </c>
      <c r="AT473" s="325" t="s">
        <v>100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2.8098007324825782</v>
      </c>
    </row>
    <row r="474" spans="45:54" ht="16.5">
      <c r="AS474" s="320" t="s">
        <v>157</v>
      </c>
      <c r="AT474" s="321" t="s">
        <v>187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157</v>
      </c>
      <c r="AT475" s="321" t="s">
        <v>188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157</v>
      </c>
      <c r="AT476" s="321" t="s">
        <v>189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157</v>
      </c>
      <c r="AT477" s="321" t="s">
        <v>190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157</v>
      </c>
      <c r="AT478" s="321" t="s">
        <v>326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157</v>
      </c>
      <c r="AT479" s="321" t="s">
        <v>191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157</v>
      </c>
      <c r="AT480" s="321" t="s">
        <v>192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157</v>
      </c>
      <c r="AT481" s="321" t="s">
        <v>99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4" t="s">
        <v>157</v>
      </c>
      <c r="AT482" s="325" t="s">
        <v>100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2.3254986632475116</v>
      </c>
    </row>
    <row r="483" spans="45:54" ht="16.5">
      <c r="AS483" s="320" t="s">
        <v>135</v>
      </c>
      <c r="AT483" s="321" t="s">
        <v>193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135</v>
      </c>
      <c r="AT484" s="321" t="s">
        <v>194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135</v>
      </c>
      <c r="AT485" s="321" t="s">
        <v>195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135</v>
      </c>
      <c r="AT486" s="321" t="s">
        <v>196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135</v>
      </c>
      <c r="AT487" s="321" t="s">
        <v>197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135</v>
      </c>
      <c r="AT488" s="321" t="s">
        <v>198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135</v>
      </c>
      <c r="AT489" s="321" t="s">
        <v>99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4" t="s">
        <v>135</v>
      </c>
      <c r="AT490" s="325" t="s">
        <v>100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2.2833020691168078</v>
      </c>
    </row>
    <row r="491" spans="45:54" ht="16.5">
      <c r="AS491" s="320" t="s">
        <v>142</v>
      </c>
      <c r="AT491" s="321" t="s">
        <v>199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142</v>
      </c>
      <c r="AT492" s="321" t="s">
        <v>200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142</v>
      </c>
      <c r="AT493" s="321" t="s">
        <v>201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142</v>
      </c>
      <c r="AT494" s="321" t="s">
        <v>202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142</v>
      </c>
      <c r="AT495" s="321" t="s">
        <v>203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142</v>
      </c>
      <c r="AT496" s="325" t="s">
        <v>100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2.3448335524702837</v>
      </c>
    </row>
    <row r="497" spans="45:54" ht="16.5">
      <c r="AS497" s="320" t="s">
        <v>158</v>
      </c>
      <c r="AT497" s="321" t="s">
        <v>204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158</v>
      </c>
      <c r="AT498" s="321" t="s">
        <v>205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158</v>
      </c>
      <c r="AT499" s="321" t="s">
        <v>206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158</v>
      </c>
      <c r="AT500" s="321" t="s">
        <v>207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158</v>
      </c>
      <c r="AT501" s="321" t="s">
        <v>99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158</v>
      </c>
      <c r="AT502" s="325" t="s">
        <v>100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2.0665403482054359</v>
      </c>
    </row>
    <row r="503" spans="45:54" ht="16.5">
      <c r="AS503" s="320" t="s">
        <v>147</v>
      </c>
      <c r="AT503" s="321" t="s">
        <v>208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147</v>
      </c>
      <c r="AT504" s="321" t="s">
        <v>209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147</v>
      </c>
      <c r="AT505" s="321" t="s">
        <v>210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147</v>
      </c>
      <c r="AT506" s="321" t="s">
        <v>211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147</v>
      </c>
      <c r="AT507" s="321" t="s">
        <v>212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147</v>
      </c>
      <c r="AT508" s="321" t="s">
        <v>213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147</v>
      </c>
      <c r="AT509" s="321" t="s">
        <v>214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147</v>
      </c>
      <c r="AT510" s="321" t="s">
        <v>99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147</v>
      </c>
      <c r="AT511" s="325" t="s">
        <v>100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2.4031641812316424</v>
      </c>
    </row>
    <row r="512" spans="45:54" ht="16.5">
      <c r="AS512" s="320" t="s">
        <v>150</v>
      </c>
      <c r="AT512" s="321" t="s">
        <v>215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150</v>
      </c>
      <c r="AT513" s="321" t="s">
        <v>216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150</v>
      </c>
      <c r="AT514" s="321" t="s">
        <v>217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150</v>
      </c>
      <c r="AT515" s="321" t="s">
        <v>98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150</v>
      </c>
      <c r="AT516" s="321" t="s">
        <v>99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150</v>
      </c>
      <c r="AT517" s="325" t="s">
        <v>100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2.5052108972037881</v>
      </c>
    </row>
    <row r="518" spans="45:54" ht="16.5">
      <c r="AS518" s="320" t="s">
        <v>145</v>
      </c>
      <c r="AT518" s="321" t="s">
        <v>218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145</v>
      </c>
      <c r="AT519" s="321" t="s">
        <v>219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145</v>
      </c>
      <c r="AT520" s="321" t="s">
        <v>220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145</v>
      </c>
      <c r="AT521" s="321" t="s">
        <v>221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145</v>
      </c>
      <c r="AT522" s="325" t="s">
        <v>100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2.2656741771276101</v>
      </c>
    </row>
    <row r="523" spans="45:54" ht="16.5">
      <c r="AS523" s="320" t="s">
        <v>137</v>
      </c>
      <c r="AT523" s="321" t="s">
        <v>222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137</v>
      </c>
      <c r="AT524" s="321" t="s">
        <v>223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137</v>
      </c>
      <c r="AT525" s="321" t="s">
        <v>224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137</v>
      </c>
      <c r="AT526" s="321" t="s">
        <v>99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137</v>
      </c>
      <c r="AT527" s="325" t="s">
        <v>100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2.0045829110426903</v>
      </c>
    </row>
    <row r="528" spans="45:54" ht="16.5">
      <c r="AS528" s="320" t="s">
        <v>155</v>
      </c>
      <c r="AT528" s="321" t="s">
        <v>225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155</v>
      </c>
      <c r="AT529" s="321" t="s">
        <v>226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155</v>
      </c>
      <c r="AT530" s="321" t="s">
        <v>227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155</v>
      </c>
      <c r="AT531" s="321" t="s">
        <v>228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155</v>
      </c>
      <c r="AT532" s="321" t="s">
        <v>229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155</v>
      </c>
      <c r="AT533" s="321" t="s">
        <v>230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155</v>
      </c>
      <c r="AT534" s="321" t="s">
        <v>231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155</v>
      </c>
      <c r="AT535" s="321" t="s">
        <v>99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155</v>
      </c>
      <c r="AT536" s="325" t="s">
        <v>100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2.231254265797932</v>
      </c>
    </row>
    <row r="537" spans="45:54" ht="16.5">
      <c r="AS537" s="320" t="s">
        <v>141</v>
      </c>
      <c r="AT537" s="321" t="s">
        <v>232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141</v>
      </c>
      <c r="AT538" s="321" t="s">
        <v>233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141</v>
      </c>
      <c r="AT539" s="321" t="s">
        <v>234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141</v>
      </c>
      <c r="AT540" s="321" t="s">
        <v>235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141</v>
      </c>
      <c r="AT541" s="321" t="s">
        <v>236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141</v>
      </c>
      <c r="AT542" s="321" t="s">
        <v>237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141</v>
      </c>
      <c r="AT543" s="325" t="s">
        <v>100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2.6013057555063552</v>
      </c>
    </row>
    <row r="544" spans="45:54" ht="16.5">
      <c r="AS544" s="320" t="s">
        <v>160</v>
      </c>
      <c r="AT544" s="321" t="s">
        <v>238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160</v>
      </c>
      <c r="AT545" s="321" t="s">
        <v>239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160</v>
      </c>
      <c r="AT546" s="321" t="s">
        <v>240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160</v>
      </c>
      <c r="AT547" s="321" t="s">
        <v>241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160</v>
      </c>
      <c r="AT548" s="321" t="s">
        <v>242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160</v>
      </c>
      <c r="AT549" s="321" t="s">
        <v>99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160</v>
      </c>
      <c r="AT550" s="325" t="s">
        <v>100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2.231589498754087</v>
      </c>
    </row>
    <row r="551" spans="45:54" ht="16.5">
      <c r="AS551" s="320" t="s">
        <v>161</v>
      </c>
      <c r="AT551" s="321" t="s">
        <v>243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161</v>
      </c>
      <c r="AT552" s="321" t="s">
        <v>244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161</v>
      </c>
      <c r="AT553" s="321" t="s">
        <v>245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161</v>
      </c>
      <c r="AT554" s="321" t="s">
        <v>246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161</v>
      </c>
      <c r="AT555" s="325" t="s">
        <v>100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2.2763054573670836</v>
      </c>
    </row>
    <row r="556" spans="45:54" ht="16.5">
      <c r="AS556" s="320" t="s">
        <v>159</v>
      </c>
      <c r="AT556" s="321" t="s">
        <v>247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159</v>
      </c>
      <c r="AT557" s="321" t="s">
        <v>248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159</v>
      </c>
      <c r="AT558" s="321" t="s">
        <v>249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159</v>
      </c>
      <c r="AT559" s="321" t="s">
        <v>250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159</v>
      </c>
      <c r="AT560" s="321" t="s">
        <v>251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159</v>
      </c>
      <c r="AT561" s="321" t="s">
        <v>252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159</v>
      </c>
      <c r="AT562" s="325" t="s">
        <v>100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2.7098643266308571</v>
      </c>
    </row>
    <row r="563" spans="45:54" ht="16.5">
      <c r="AS563" s="320" t="s">
        <v>143</v>
      </c>
      <c r="AT563" s="321" t="s">
        <v>253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143</v>
      </c>
      <c r="AT564" s="321" t="s">
        <v>254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143</v>
      </c>
      <c r="AT565" s="321" t="s">
        <v>255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143</v>
      </c>
      <c r="AT566" s="321" t="s">
        <v>256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143</v>
      </c>
      <c r="AT567" s="321" t="s">
        <v>257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143</v>
      </c>
      <c r="AT568" s="321" t="s">
        <v>99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143</v>
      </c>
      <c r="AT569" s="325" t="s">
        <v>100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1.972074657478857</v>
      </c>
    </row>
    <row r="570" spans="45:54" ht="16.5">
      <c r="AS570" s="320" t="s">
        <v>140</v>
      </c>
      <c r="AT570" s="321" t="s">
        <v>258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140</v>
      </c>
      <c r="AT571" s="321" t="s">
        <v>259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140</v>
      </c>
      <c r="AT572" s="325" t="s">
        <v>100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2.1170612036187832</v>
      </c>
    </row>
    <row r="573" spans="45:54" ht="16.5">
      <c r="AS573" s="320" t="s">
        <v>153</v>
      </c>
      <c r="AT573" s="321" t="s">
        <v>260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153</v>
      </c>
      <c r="AT574" s="321" t="s">
        <v>261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153</v>
      </c>
      <c r="AT575" s="321" t="s">
        <v>262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153</v>
      </c>
      <c r="AT576" s="321" t="s">
        <v>99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153</v>
      </c>
      <c r="AT577" s="325" t="s">
        <v>100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2.061958279251797</v>
      </c>
    </row>
    <row r="578" spans="45:54" ht="16.5">
      <c r="AS578" s="320" t="s">
        <v>146</v>
      </c>
      <c r="AT578" s="321" t="s">
        <v>263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146</v>
      </c>
      <c r="AT579" s="321" t="s">
        <v>264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146</v>
      </c>
      <c r="AT580" s="321" t="s">
        <v>265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146</v>
      </c>
      <c r="AT581" s="321" t="s">
        <v>266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146</v>
      </c>
      <c r="AT582" s="321" t="s">
        <v>99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146</v>
      </c>
      <c r="AT583" s="325" t="s">
        <v>100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2.1462944234732237</v>
      </c>
    </row>
    <row r="584" spans="45:54" ht="16.5">
      <c r="AS584" s="320" t="s">
        <v>139</v>
      </c>
      <c r="AT584" s="321" t="s">
        <v>267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139</v>
      </c>
      <c r="AT585" s="321" t="s">
        <v>268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139</v>
      </c>
      <c r="AT586" s="321" t="s">
        <v>269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139</v>
      </c>
      <c r="AT587" s="321" t="s">
        <v>270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139</v>
      </c>
      <c r="AT588" s="325" t="s">
        <v>100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2.603652839707054</v>
      </c>
    </row>
    <row r="589" spans="45:54" ht="16.5">
      <c r="AS589" s="320" t="s">
        <v>148</v>
      </c>
      <c r="AT589" s="321" t="s">
        <v>271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148</v>
      </c>
      <c r="AT590" s="321" t="s">
        <v>272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148</v>
      </c>
      <c r="AT591" s="321" t="s">
        <v>273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148</v>
      </c>
      <c r="AT592" s="321" t="s">
        <v>274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148</v>
      </c>
      <c r="AT593" s="321" t="s">
        <v>275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148</v>
      </c>
      <c r="AT594" s="321" t="s">
        <v>276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148</v>
      </c>
      <c r="AT595" s="325" t="s">
        <v>100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2.3990477069075795</v>
      </c>
    </row>
    <row r="596" spans="45:54" ht="16.5">
      <c r="AS596" s="320" t="s">
        <v>151</v>
      </c>
      <c r="AT596" s="321" t="s">
        <v>277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151</v>
      </c>
      <c r="AT597" s="321" t="s">
        <v>278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151</v>
      </c>
      <c r="AT598" s="321" t="s">
        <v>279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151</v>
      </c>
      <c r="AT599" s="321" t="s">
        <v>280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151</v>
      </c>
      <c r="AT600" s="321" t="s">
        <v>281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151</v>
      </c>
      <c r="AT601" s="321" t="s">
        <v>327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151</v>
      </c>
      <c r="AT602" s="321" t="s">
        <v>333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151</v>
      </c>
      <c r="AT603" s="325" t="s">
        <v>100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2.7015908149046099</v>
      </c>
    </row>
    <row r="604" spans="45:54" ht="16.5">
      <c r="AS604" s="320" t="s">
        <v>162</v>
      </c>
      <c r="AT604" s="321" t="s">
        <v>282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162</v>
      </c>
      <c r="AT605" s="321" t="s">
        <v>187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162</v>
      </c>
      <c r="AT606" s="321" t="s">
        <v>283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162</v>
      </c>
      <c r="AT607" s="321" t="s">
        <v>99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162</v>
      </c>
      <c r="AT608" s="325" t="s">
        <v>100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2.5261013184767038</v>
      </c>
    </row>
    <row r="609" spans="45:54" ht="16.5">
      <c r="AS609" s="320" t="s">
        <v>164</v>
      </c>
      <c r="AT609" s="321" t="s">
        <v>284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164</v>
      </c>
      <c r="AT610" s="321" t="s">
        <v>285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164</v>
      </c>
      <c r="AT611" s="321" t="s">
        <v>286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164</v>
      </c>
      <c r="AT612" s="321" t="s">
        <v>287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164</v>
      </c>
      <c r="AT613" s="321" t="s">
        <v>288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164</v>
      </c>
      <c r="AT614" s="321" t="s">
        <v>99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164</v>
      </c>
      <c r="AT615" s="325" t="s">
        <v>100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3.0495247730103689</v>
      </c>
    </row>
    <row r="616" spans="45:54" ht="16.5">
      <c r="AS616" s="320" t="s">
        <v>136</v>
      </c>
      <c r="AT616" s="321" t="s">
        <v>289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136</v>
      </c>
      <c r="AT617" s="321" t="s">
        <v>290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136</v>
      </c>
      <c r="AT618" s="321" t="s">
        <v>291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136</v>
      </c>
      <c r="AT619" s="321" t="s">
        <v>292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136</v>
      </c>
      <c r="AT620" s="321" t="s">
        <v>293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136</v>
      </c>
      <c r="AT621" s="321" t="s">
        <v>328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136</v>
      </c>
      <c r="AT622" s="321" t="s">
        <v>99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136</v>
      </c>
      <c r="AT623" s="325" t="s">
        <v>100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1.9762844768751744</v>
      </c>
    </row>
    <row r="624" spans="45:54" ht="16.5">
      <c r="AS624" s="320" t="s">
        <v>156</v>
      </c>
      <c r="AT624" s="321" t="s">
        <v>294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156</v>
      </c>
      <c r="AT625" s="321" t="s">
        <v>295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156</v>
      </c>
      <c r="AT626" s="321" t="s">
        <v>296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156</v>
      </c>
      <c r="AT627" s="325" t="s">
        <v>100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2.1242115287382846</v>
      </c>
    </row>
    <row r="628" spans="45:54" ht="16.5">
      <c r="AS628" s="320" t="s">
        <v>138</v>
      </c>
      <c r="AT628" s="321" t="s">
        <v>297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138</v>
      </c>
      <c r="AT629" s="321" t="s">
        <v>298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138</v>
      </c>
      <c r="AT630" s="321" t="s">
        <v>299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138</v>
      </c>
      <c r="AT631" s="321" t="s">
        <v>300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138</v>
      </c>
      <c r="AT632" s="321" t="s">
        <v>99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138</v>
      </c>
      <c r="AT633" s="325" t="s">
        <v>100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2.480342912092163</v>
      </c>
    </row>
    <row r="634" spans="45:54" ht="16.5">
      <c r="AS634" s="320" t="s">
        <v>144</v>
      </c>
      <c r="AT634" s="321" t="s">
        <v>301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144</v>
      </c>
      <c r="AT635" s="321" t="s">
        <v>302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144</v>
      </c>
      <c r="AT636" s="321" t="s">
        <v>303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144</v>
      </c>
      <c r="AT637" s="321" t="s">
        <v>304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144</v>
      </c>
      <c r="AT638" s="321" t="s">
        <v>99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144</v>
      </c>
      <c r="AT639" s="325" t="s">
        <v>100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2.5349159920133091</v>
      </c>
    </row>
    <row r="640" spans="45:54" ht="16.5">
      <c r="AS640" s="320" t="s">
        <v>154</v>
      </c>
      <c r="AT640" s="321" t="s">
        <v>305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154</v>
      </c>
      <c r="AT641" s="321" t="s">
        <v>306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154</v>
      </c>
      <c r="AT642" s="321" t="s">
        <v>307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154</v>
      </c>
      <c r="AT643" s="321" t="s">
        <v>308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154</v>
      </c>
      <c r="AT644" s="321" t="s">
        <v>309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154</v>
      </c>
      <c r="AT645" s="321" t="s">
        <v>310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154</v>
      </c>
      <c r="AT646" s="321" t="s">
        <v>311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154</v>
      </c>
      <c r="AT647" s="321" t="s">
        <v>312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154</v>
      </c>
      <c r="AT648" s="321" t="s">
        <v>313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154</v>
      </c>
      <c r="AT649" s="321" t="s">
        <v>314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154</v>
      </c>
      <c r="AT650" s="325" t="s">
        <v>100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2.4820698380670874</v>
      </c>
    </row>
    <row r="651" spans="45:54" ht="16.5">
      <c r="AS651" s="320" t="s">
        <v>163</v>
      </c>
      <c r="AT651" s="321" t="s">
        <v>315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163</v>
      </c>
      <c r="AT652" s="321" t="s">
        <v>316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163</v>
      </c>
      <c r="AT653" s="321" t="s">
        <v>317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163</v>
      </c>
      <c r="AT654" s="321" t="s">
        <v>318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163</v>
      </c>
      <c r="AT655" s="321" t="s">
        <v>319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163</v>
      </c>
      <c r="AT656" s="321" t="s">
        <v>320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163</v>
      </c>
      <c r="AT657" s="321" t="s">
        <v>321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163</v>
      </c>
      <c r="AT658" s="321" t="s">
        <v>322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163</v>
      </c>
      <c r="AT659" s="321" t="s">
        <v>323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163</v>
      </c>
      <c r="AT660" s="321" t="s">
        <v>324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163</v>
      </c>
      <c r="AT661" s="321" t="s">
        <v>329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163</v>
      </c>
      <c r="AT662" s="321" t="s">
        <v>99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163</v>
      </c>
      <c r="AT663" s="325" t="s">
        <v>100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2.6873277184686932</v>
      </c>
    </row>
    <row r="664" spans="45:54" ht="16.5">
      <c r="AS664" s="276" t="s">
        <v>63</v>
      </c>
      <c r="AT664" s="276" t="s">
        <v>64</v>
      </c>
      <c r="AU664" s="276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276" t="s">
        <v>63</v>
      </c>
      <c r="AT665" s="276" t="s">
        <v>96</v>
      </c>
      <c r="AU665" s="276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276" t="s">
        <v>63</v>
      </c>
      <c r="AT666" s="276" t="s">
        <v>97</v>
      </c>
      <c r="AU666" s="276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276" t="s">
        <v>63</v>
      </c>
      <c r="AT667" s="276" t="s">
        <v>98</v>
      </c>
      <c r="AU667" s="276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276" t="s">
        <v>63</v>
      </c>
      <c r="AT668" s="276" t="s">
        <v>99</v>
      </c>
      <c r="AU668" s="276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276" t="s">
        <v>63</v>
      </c>
      <c r="AT669" s="276" t="s">
        <v>100</v>
      </c>
      <c r="AU669" s="276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276" t="s">
        <v>134</v>
      </c>
      <c r="AT670" s="276" t="s">
        <v>166</v>
      </c>
      <c r="AU670" s="276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276" t="s">
        <v>134</v>
      </c>
      <c r="AT671" s="276" t="s">
        <v>167</v>
      </c>
      <c r="AU671" s="276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276" t="s">
        <v>134</v>
      </c>
      <c r="AT672" s="276" t="s">
        <v>168</v>
      </c>
      <c r="AU672" s="276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276" t="s">
        <v>134</v>
      </c>
      <c r="AT673" s="276" t="s">
        <v>169</v>
      </c>
      <c r="AU673" s="276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276" t="s">
        <v>134</v>
      </c>
      <c r="AT674" s="276" t="s">
        <v>99</v>
      </c>
      <c r="AU674" s="276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276" t="s">
        <v>134</v>
      </c>
      <c r="AT675" s="276" t="s">
        <v>100</v>
      </c>
      <c r="AU675" s="276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276" t="s">
        <v>152</v>
      </c>
      <c r="AT676" s="276" t="s">
        <v>170</v>
      </c>
      <c r="AU676" s="276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276" t="s">
        <v>152</v>
      </c>
      <c r="AT677" s="276" t="s">
        <v>171</v>
      </c>
      <c r="AU677" s="276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276" t="s">
        <v>152</v>
      </c>
      <c r="AT678" s="276" t="s">
        <v>172</v>
      </c>
      <c r="AU678" s="276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276" t="s">
        <v>152</v>
      </c>
      <c r="AT679" s="276" t="s">
        <v>173</v>
      </c>
      <c r="AU679" s="276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276" t="s">
        <v>152</v>
      </c>
      <c r="AT680" s="276" t="s">
        <v>174</v>
      </c>
      <c r="AU680" s="276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276" t="s">
        <v>152</v>
      </c>
      <c r="AT681" s="276" t="s">
        <v>325</v>
      </c>
      <c r="AU681" s="276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276" t="s">
        <v>152</v>
      </c>
      <c r="AT682" s="276" t="s">
        <v>100</v>
      </c>
      <c r="AU682" s="276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276" t="s">
        <v>149</v>
      </c>
      <c r="AT683" s="276" t="s">
        <v>175</v>
      </c>
      <c r="AU683" s="276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276" t="s">
        <v>149</v>
      </c>
      <c r="AT684" s="276" t="s">
        <v>176</v>
      </c>
      <c r="AU684" s="276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276" t="s">
        <v>149</v>
      </c>
      <c r="AT685" s="276" t="s">
        <v>177</v>
      </c>
      <c r="AU685" s="276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276" t="s">
        <v>149</v>
      </c>
      <c r="AT686" s="276" t="s">
        <v>178</v>
      </c>
      <c r="AU686" s="276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276" t="s">
        <v>149</v>
      </c>
      <c r="AT687" s="276" t="s">
        <v>179</v>
      </c>
      <c r="AU687" s="276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276" t="s">
        <v>149</v>
      </c>
      <c r="AT688" s="276" t="s">
        <v>180</v>
      </c>
      <c r="AU688" s="276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276" t="s">
        <v>149</v>
      </c>
      <c r="AT689" s="276" t="s">
        <v>181</v>
      </c>
      <c r="AU689" s="276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276" t="s">
        <v>149</v>
      </c>
      <c r="AT690" s="276" t="s">
        <v>182</v>
      </c>
      <c r="AU690" s="276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276" t="s">
        <v>149</v>
      </c>
      <c r="AT691" s="276" t="s">
        <v>183</v>
      </c>
      <c r="AU691" s="276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276" t="s">
        <v>149</v>
      </c>
      <c r="AT692" s="276" t="s">
        <v>184</v>
      </c>
      <c r="AU692" s="276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276" t="s">
        <v>149</v>
      </c>
      <c r="AT693" s="276" t="s">
        <v>185</v>
      </c>
      <c r="AU693" s="276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276" t="s">
        <v>149</v>
      </c>
      <c r="AT694" s="276" t="s">
        <v>186</v>
      </c>
      <c r="AU694" s="276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276" t="s">
        <v>149</v>
      </c>
      <c r="AT695" s="276" t="s">
        <v>99</v>
      </c>
      <c r="AU695" s="276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276" t="s">
        <v>149</v>
      </c>
      <c r="AT696" s="276" t="s">
        <v>100</v>
      </c>
      <c r="AU696" s="276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276" t="s">
        <v>157</v>
      </c>
      <c r="AT697" s="276" t="s">
        <v>187</v>
      </c>
      <c r="AU697" s="276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276" t="s">
        <v>157</v>
      </c>
      <c r="AT698" s="276" t="s">
        <v>188</v>
      </c>
      <c r="AU698" s="276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276" t="s">
        <v>157</v>
      </c>
      <c r="AT699" s="276" t="s">
        <v>189</v>
      </c>
      <c r="AU699" s="276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276" t="s">
        <v>157</v>
      </c>
      <c r="AT700" s="276" t="s">
        <v>190</v>
      </c>
      <c r="AU700" s="276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276" t="s">
        <v>157</v>
      </c>
      <c r="AT701" s="276" t="s">
        <v>326</v>
      </c>
      <c r="AU701" s="276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276" t="s">
        <v>157</v>
      </c>
      <c r="AT702" s="276" t="s">
        <v>191</v>
      </c>
      <c r="AU702" s="276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276" t="s">
        <v>157</v>
      </c>
      <c r="AT703" s="276" t="s">
        <v>192</v>
      </c>
      <c r="AU703" s="276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276" t="s">
        <v>157</v>
      </c>
      <c r="AT704" s="276" t="s">
        <v>99</v>
      </c>
      <c r="AU704" s="276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276" t="s">
        <v>157</v>
      </c>
      <c r="AT705" s="276" t="s">
        <v>100</v>
      </c>
      <c r="AU705" s="276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2.2234016152397515</v>
      </c>
    </row>
    <row r="706" spans="45:54" ht="16.5">
      <c r="AS706" s="276" t="s">
        <v>135</v>
      </c>
      <c r="AT706" s="276" t="s">
        <v>193</v>
      </c>
      <c r="AU706" s="276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276" t="s">
        <v>135</v>
      </c>
      <c r="AT707" s="276" t="s">
        <v>194</v>
      </c>
      <c r="AU707" s="276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276" t="s">
        <v>135</v>
      </c>
      <c r="AT708" s="276" t="s">
        <v>195</v>
      </c>
      <c r="AU708" s="276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276" t="s">
        <v>135</v>
      </c>
      <c r="AT709" s="276" t="s">
        <v>196</v>
      </c>
      <c r="AU709" s="276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276" t="s">
        <v>135</v>
      </c>
      <c r="AT710" s="276" t="s">
        <v>197</v>
      </c>
      <c r="AU710" s="276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276" t="s">
        <v>135</v>
      </c>
      <c r="AT711" s="276" t="s">
        <v>198</v>
      </c>
      <c r="AU711" s="276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276" t="s">
        <v>135</v>
      </c>
      <c r="AT712" s="276" t="s">
        <v>99</v>
      </c>
      <c r="AU712" s="276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276" t="s">
        <v>135</v>
      </c>
      <c r="AT713" s="276" t="s">
        <v>100</v>
      </c>
      <c r="AU713" s="276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276" t="s">
        <v>142</v>
      </c>
      <c r="AT714" s="276" t="s">
        <v>199</v>
      </c>
      <c r="AU714" s="276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276" t="s">
        <v>142</v>
      </c>
      <c r="AT715" s="276" t="s">
        <v>200</v>
      </c>
      <c r="AU715" s="276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276" t="s">
        <v>142</v>
      </c>
      <c r="AT716" s="276" t="s">
        <v>201</v>
      </c>
      <c r="AU716" s="276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276" t="s">
        <v>142</v>
      </c>
      <c r="AT717" s="276" t="s">
        <v>202</v>
      </c>
      <c r="AU717" s="276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276" t="s">
        <v>142</v>
      </c>
      <c r="AT718" s="276" t="s">
        <v>203</v>
      </c>
      <c r="AU718" s="276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276" t="s">
        <v>142</v>
      </c>
      <c r="AT719" s="276" t="s">
        <v>100</v>
      </c>
      <c r="AU719" s="276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276" t="s">
        <v>158</v>
      </c>
      <c r="AT720" s="276" t="s">
        <v>204</v>
      </c>
      <c r="AU720" s="276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276" t="s">
        <v>158</v>
      </c>
      <c r="AT721" s="276" t="s">
        <v>205</v>
      </c>
      <c r="AU721" s="276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276" t="s">
        <v>158</v>
      </c>
      <c r="AT722" s="276" t="s">
        <v>206</v>
      </c>
      <c r="AU722" s="276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276" t="s">
        <v>158</v>
      </c>
      <c r="AT723" s="276" t="s">
        <v>207</v>
      </c>
      <c r="AU723" s="276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276" t="s">
        <v>158</v>
      </c>
      <c r="AT724" s="276" t="s">
        <v>99</v>
      </c>
      <c r="AU724" s="276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276" t="s">
        <v>158</v>
      </c>
      <c r="AT725" s="276" t="s">
        <v>100</v>
      </c>
      <c r="AU725" s="276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1.9825554587390748</v>
      </c>
    </row>
    <row r="726" spans="45:54" ht="16.5">
      <c r="AS726" s="276" t="s">
        <v>147</v>
      </c>
      <c r="AT726" s="276" t="s">
        <v>208</v>
      </c>
      <c r="AU726" s="276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276" t="s">
        <v>147</v>
      </c>
      <c r="AT727" s="276" t="s">
        <v>209</v>
      </c>
      <c r="AU727" s="276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276" t="s">
        <v>147</v>
      </c>
      <c r="AT728" s="276" t="s">
        <v>210</v>
      </c>
      <c r="AU728" s="276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276" t="s">
        <v>147</v>
      </c>
      <c r="AT729" s="276" t="s">
        <v>211</v>
      </c>
      <c r="AU729" s="276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276" t="s">
        <v>147</v>
      </c>
      <c r="AT730" s="276" t="s">
        <v>212</v>
      </c>
      <c r="AU730" s="276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276" t="s">
        <v>147</v>
      </c>
      <c r="AT731" s="276" t="s">
        <v>213</v>
      </c>
      <c r="AU731" s="276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276" t="s">
        <v>147</v>
      </c>
      <c r="AT732" s="276" t="s">
        <v>214</v>
      </c>
      <c r="AU732" s="276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276" t="s">
        <v>147</v>
      </c>
      <c r="AT733" s="276" t="s">
        <v>99</v>
      </c>
      <c r="AU733" s="276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276" t="s">
        <v>147</v>
      </c>
      <c r="AT734" s="276" t="s">
        <v>100</v>
      </c>
      <c r="AU734" s="276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276" t="s">
        <v>150</v>
      </c>
      <c r="AT735" s="276" t="s">
        <v>215</v>
      </c>
      <c r="AU735" s="276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276" t="s">
        <v>150</v>
      </c>
      <c r="AT736" s="276" t="s">
        <v>216</v>
      </c>
      <c r="AU736" s="276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276" t="s">
        <v>150</v>
      </c>
      <c r="AT737" s="276" t="s">
        <v>217</v>
      </c>
      <c r="AU737" s="276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276" t="s">
        <v>150</v>
      </c>
      <c r="AT738" s="276" t="s">
        <v>98</v>
      </c>
      <c r="AU738" s="276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276" t="s">
        <v>150</v>
      </c>
      <c r="AT739" s="276" t="s">
        <v>99</v>
      </c>
      <c r="AU739" s="276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276" t="s">
        <v>150</v>
      </c>
      <c r="AT740" s="276" t="s">
        <v>100</v>
      </c>
      <c r="AU740" s="276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276" t="s">
        <v>145</v>
      </c>
      <c r="AT741" s="276" t="s">
        <v>218</v>
      </c>
      <c r="AU741" s="276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276" t="s">
        <v>145</v>
      </c>
      <c r="AT742" s="276" t="s">
        <v>219</v>
      </c>
      <c r="AU742" s="276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276" t="s">
        <v>145</v>
      </c>
      <c r="AT743" s="276" t="s">
        <v>220</v>
      </c>
      <c r="AU743" s="276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276" t="s">
        <v>145</v>
      </c>
      <c r="AT744" s="276" t="s">
        <v>221</v>
      </c>
      <c r="AU744" s="276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276" t="s">
        <v>145</v>
      </c>
      <c r="AT745" s="276" t="s">
        <v>100</v>
      </c>
      <c r="AU745" s="276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276" t="s">
        <v>137</v>
      </c>
      <c r="AT746" s="276" t="s">
        <v>222</v>
      </c>
      <c r="AU746" s="276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276" t="s">
        <v>137</v>
      </c>
      <c r="AT747" s="276" t="s">
        <v>223</v>
      </c>
      <c r="AU747" s="276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276" t="s">
        <v>137</v>
      </c>
      <c r="AT748" s="276" t="s">
        <v>224</v>
      </c>
      <c r="AU748" s="276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276" t="s">
        <v>137</v>
      </c>
      <c r="AT749" s="276" t="s">
        <v>99</v>
      </c>
      <c r="AU749" s="276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276" t="s">
        <v>137</v>
      </c>
      <c r="AT750" s="276" t="s">
        <v>100</v>
      </c>
      <c r="AU750" s="276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1.9848565859432556</v>
      </c>
    </row>
    <row r="751" spans="45:54" ht="16.5">
      <c r="AS751" s="276" t="s">
        <v>155</v>
      </c>
      <c r="AT751" s="276" t="s">
        <v>225</v>
      </c>
      <c r="AU751" s="276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276" t="s">
        <v>155</v>
      </c>
      <c r="AT752" s="276" t="s">
        <v>226</v>
      </c>
      <c r="AU752" s="276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276" t="s">
        <v>155</v>
      </c>
      <c r="AT753" s="276" t="s">
        <v>227</v>
      </c>
      <c r="AU753" s="276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276" t="s">
        <v>155</v>
      </c>
      <c r="AT754" s="276" t="s">
        <v>228</v>
      </c>
      <c r="AU754" s="276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276" t="s">
        <v>155</v>
      </c>
      <c r="AT755" s="276" t="s">
        <v>229</v>
      </c>
      <c r="AU755" s="276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276" t="s">
        <v>155</v>
      </c>
      <c r="AT756" s="276" t="s">
        <v>230</v>
      </c>
      <c r="AU756" s="276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276" t="s">
        <v>155</v>
      </c>
      <c r="AT757" s="276" t="s">
        <v>231</v>
      </c>
      <c r="AU757" s="276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276" t="s">
        <v>155</v>
      </c>
      <c r="AT758" s="276" t="s">
        <v>99</v>
      </c>
      <c r="AU758" s="276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276" t="s">
        <v>155</v>
      </c>
      <c r="AT759" s="276" t="s">
        <v>100</v>
      </c>
      <c r="AU759" s="276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276" t="s">
        <v>141</v>
      </c>
      <c r="AT760" s="276" t="s">
        <v>232</v>
      </c>
      <c r="AU760" s="276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276" t="s">
        <v>141</v>
      </c>
      <c r="AT761" s="276" t="s">
        <v>233</v>
      </c>
      <c r="AU761" s="276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276" t="s">
        <v>141</v>
      </c>
      <c r="AT762" s="276" t="s">
        <v>234</v>
      </c>
      <c r="AU762" s="276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276" t="s">
        <v>141</v>
      </c>
      <c r="AT763" s="276" t="s">
        <v>235</v>
      </c>
      <c r="AU763" s="276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276" t="s">
        <v>141</v>
      </c>
      <c r="AT764" s="276" t="s">
        <v>236</v>
      </c>
      <c r="AU764" s="276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276" t="s">
        <v>141</v>
      </c>
      <c r="AT765" s="276" t="s">
        <v>237</v>
      </c>
      <c r="AU765" s="276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276" t="s">
        <v>141</v>
      </c>
      <c r="AT766" s="276" t="s">
        <v>100</v>
      </c>
      <c r="AU766" s="276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276" t="s">
        <v>160</v>
      </c>
      <c r="AT767" s="276" t="s">
        <v>238</v>
      </c>
      <c r="AU767" s="276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276" t="s">
        <v>160</v>
      </c>
      <c r="AT768" s="276" t="s">
        <v>239</v>
      </c>
      <c r="AU768" s="276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276" t="s">
        <v>160</v>
      </c>
      <c r="AT769" s="276" t="s">
        <v>240</v>
      </c>
      <c r="AU769" s="276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276" t="s">
        <v>160</v>
      </c>
      <c r="AT770" s="276" t="s">
        <v>241</v>
      </c>
      <c r="AU770" s="276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276" t="s">
        <v>160</v>
      </c>
      <c r="AT771" s="276" t="s">
        <v>242</v>
      </c>
      <c r="AU771" s="276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276" t="s">
        <v>160</v>
      </c>
      <c r="AT772" s="276" t="s">
        <v>99</v>
      </c>
      <c r="AU772" s="276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276" t="s">
        <v>160</v>
      </c>
      <c r="AT773" s="276" t="s">
        <v>100</v>
      </c>
      <c r="AU773" s="276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276" t="s">
        <v>161</v>
      </c>
      <c r="AT774" s="276" t="s">
        <v>243</v>
      </c>
      <c r="AU774" s="276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276" t="s">
        <v>161</v>
      </c>
      <c r="AT775" s="276" t="s">
        <v>244</v>
      </c>
      <c r="AU775" s="276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276" t="s">
        <v>161</v>
      </c>
      <c r="AT776" s="276" t="s">
        <v>245</v>
      </c>
      <c r="AU776" s="276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276" t="s">
        <v>161</v>
      </c>
      <c r="AT777" s="276" t="s">
        <v>246</v>
      </c>
      <c r="AU777" s="276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276" t="s">
        <v>161</v>
      </c>
      <c r="AT778" s="276" t="s">
        <v>100</v>
      </c>
      <c r="AU778" s="276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2.2448202437048965</v>
      </c>
    </row>
    <row r="779" spans="45:54" ht="16.5">
      <c r="AS779" s="276" t="s">
        <v>159</v>
      </c>
      <c r="AT779" s="276" t="s">
        <v>247</v>
      </c>
      <c r="AU779" s="276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276" t="s">
        <v>159</v>
      </c>
      <c r="AT780" s="276" t="s">
        <v>248</v>
      </c>
      <c r="AU780" s="276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276" t="s">
        <v>159</v>
      </c>
      <c r="AT781" s="276" t="s">
        <v>249</v>
      </c>
      <c r="AU781" s="276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276" t="s">
        <v>159</v>
      </c>
      <c r="AT782" s="276" t="s">
        <v>250</v>
      </c>
      <c r="AU782" s="276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276" t="s">
        <v>159</v>
      </c>
      <c r="AT783" s="276" t="s">
        <v>251</v>
      </c>
      <c r="AU783" s="276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276" t="s">
        <v>159</v>
      </c>
      <c r="AT784" s="276" t="s">
        <v>252</v>
      </c>
      <c r="AU784" s="276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276" t="s">
        <v>159</v>
      </c>
      <c r="AT785" s="276" t="s">
        <v>100</v>
      </c>
      <c r="AU785" s="276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276" t="s">
        <v>143</v>
      </c>
      <c r="AT786" s="276" t="s">
        <v>253</v>
      </c>
      <c r="AU786" s="276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276" t="s">
        <v>143</v>
      </c>
      <c r="AT787" s="276" t="s">
        <v>254</v>
      </c>
      <c r="AU787" s="276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276" t="s">
        <v>143</v>
      </c>
      <c r="AT788" s="276" t="s">
        <v>255</v>
      </c>
      <c r="AU788" s="276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276" t="s">
        <v>143</v>
      </c>
      <c r="AT789" s="276" t="s">
        <v>256</v>
      </c>
      <c r="AU789" s="276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276" t="s">
        <v>143</v>
      </c>
      <c r="AT790" s="276" t="s">
        <v>257</v>
      </c>
      <c r="AU790" s="276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276" t="s">
        <v>143</v>
      </c>
      <c r="AT791" s="276" t="s">
        <v>99</v>
      </c>
      <c r="AU791" s="276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276" t="s">
        <v>143</v>
      </c>
      <c r="AT792" s="276" t="s">
        <v>100</v>
      </c>
      <c r="AU792" s="276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1.9718011869561092</v>
      </c>
    </row>
    <row r="793" spans="45:54" ht="16.5">
      <c r="AS793" s="276" t="s">
        <v>140</v>
      </c>
      <c r="AT793" s="276" t="s">
        <v>258</v>
      </c>
      <c r="AU793" s="276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276" t="s">
        <v>140</v>
      </c>
      <c r="AT794" s="276" t="s">
        <v>259</v>
      </c>
      <c r="AU794" s="276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276" t="s">
        <v>140</v>
      </c>
      <c r="AT795" s="276" t="s">
        <v>100</v>
      </c>
      <c r="AU795" s="276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276" t="s">
        <v>153</v>
      </c>
      <c r="AT796" s="276" t="s">
        <v>260</v>
      </c>
      <c r="AU796" s="276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276" t="s">
        <v>153</v>
      </c>
      <c r="AT797" s="276" t="s">
        <v>261</v>
      </c>
      <c r="AU797" s="276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276" t="s">
        <v>153</v>
      </c>
      <c r="AT798" s="276" t="s">
        <v>262</v>
      </c>
      <c r="AU798" s="276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276" t="s">
        <v>153</v>
      </c>
      <c r="AT799" s="276" t="s">
        <v>99</v>
      </c>
      <c r="AU799" s="276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276" t="s">
        <v>153</v>
      </c>
      <c r="AT800" s="276" t="s">
        <v>100</v>
      </c>
      <c r="AU800" s="276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2.0474555376977013</v>
      </c>
    </row>
    <row r="801" spans="45:54" ht="16.5">
      <c r="AS801" s="276" t="s">
        <v>146</v>
      </c>
      <c r="AT801" s="276" t="s">
        <v>263</v>
      </c>
      <c r="AU801" s="276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276" t="s">
        <v>146</v>
      </c>
      <c r="AT802" s="276" t="s">
        <v>264</v>
      </c>
      <c r="AU802" s="276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276" t="s">
        <v>146</v>
      </c>
      <c r="AT803" s="276" t="s">
        <v>265</v>
      </c>
      <c r="AU803" s="276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276" t="s">
        <v>146</v>
      </c>
      <c r="AT804" s="276" t="s">
        <v>266</v>
      </c>
      <c r="AU804" s="276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276" t="s">
        <v>146</v>
      </c>
      <c r="AT805" s="276" t="s">
        <v>99</v>
      </c>
      <c r="AU805" s="276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276" t="s">
        <v>146</v>
      </c>
      <c r="AT806" s="276" t="s">
        <v>100</v>
      </c>
      <c r="AU806" s="276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276" t="s">
        <v>139</v>
      </c>
      <c r="AT807" s="276" t="s">
        <v>267</v>
      </c>
      <c r="AU807" s="276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276" t="s">
        <v>139</v>
      </c>
      <c r="AT808" s="276" t="s">
        <v>268</v>
      </c>
      <c r="AU808" s="276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276" t="s">
        <v>139</v>
      </c>
      <c r="AT809" s="276" t="s">
        <v>269</v>
      </c>
      <c r="AU809" s="276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276" t="s">
        <v>139</v>
      </c>
      <c r="AT810" s="276" t="s">
        <v>270</v>
      </c>
      <c r="AU810" s="276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276" t="s">
        <v>139</v>
      </c>
      <c r="AT811" s="276" t="s">
        <v>100</v>
      </c>
      <c r="AU811" s="276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276" t="s">
        <v>148</v>
      </c>
      <c r="AT812" s="276" t="s">
        <v>271</v>
      </c>
      <c r="AU812" s="276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276" t="s">
        <v>148</v>
      </c>
      <c r="AT813" s="276" t="s">
        <v>272</v>
      </c>
      <c r="AU813" s="276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276" t="s">
        <v>148</v>
      </c>
      <c r="AT814" s="276" t="s">
        <v>273</v>
      </c>
      <c r="AU814" s="276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276" t="s">
        <v>148</v>
      </c>
      <c r="AT815" s="276" t="s">
        <v>274</v>
      </c>
      <c r="AU815" s="276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276" t="s">
        <v>148</v>
      </c>
      <c r="AT816" s="276" t="s">
        <v>275</v>
      </c>
      <c r="AU816" s="276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276" t="s">
        <v>148</v>
      </c>
      <c r="AT817" s="276" t="s">
        <v>276</v>
      </c>
      <c r="AU817" s="276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276" t="s">
        <v>148</v>
      </c>
      <c r="AT818" s="276" t="s">
        <v>100</v>
      </c>
      <c r="AU818" s="276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276" t="s">
        <v>151</v>
      </c>
      <c r="AT819" s="276" t="s">
        <v>277</v>
      </c>
      <c r="AU819" s="276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276" t="s">
        <v>151</v>
      </c>
      <c r="AT820" s="276" t="s">
        <v>278</v>
      </c>
      <c r="AU820" s="276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276" t="s">
        <v>151</v>
      </c>
      <c r="AT821" s="276" t="s">
        <v>279</v>
      </c>
      <c r="AU821" s="276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276" t="s">
        <v>151</v>
      </c>
      <c r="AT822" s="276" t="s">
        <v>280</v>
      </c>
      <c r="AU822" s="276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276" t="s">
        <v>151</v>
      </c>
      <c r="AT823" s="276" t="s">
        <v>281</v>
      </c>
      <c r="AU823" s="276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276" t="s">
        <v>151</v>
      </c>
      <c r="AT824" s="276" t="s">
        <v>333</v>
      </c>
      <c r="AU824" s="276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276" t="s">
        <v>151</v>
      </c>
      <c r="AT825" s="276" t="s">
        <v>99</v>
      </c>
      <c r="AU825" s="276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276" t="s">
        <v>151</v>
      </c>
      <c r="AT826" s="276" t="s">
        <v>100</v>
      </c>
      <c r="AU826" s="276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2.6316459497239939</v>
      </c>
    </row>
    <row r="827" spans="45:54" ht="16.5">
      <c r="AS827" s="276" t="s">
        <v>162</v>
      </c>
      <c r="AT827" s="276" t="s">
        <v>282</v>
      </c>
      <c r="AU827" s="276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276" t="s">
        <v>162</v>
      </c>
      <c r="AT828" s="276" t="s">
        <v>187</v>
      </c>
      <c r="AU828" s="276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276" t="s">
        <v>162</v>
      </c>
      <c r="AT829" s="276" t="s">
        <v>283</v>
      </c>
      <c r="AU829" s="276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276" t="s">
        <v>162</v>
      </c>
      <c r="AT830" s="276" t="s">
        <v>99</v>
      </c>
      <c r="AU830" s="276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276" t="s">
        <v>162</v>
      </c>
      <c r="AT831" s="276" t="s">
        <v>100</v>
      </c>
      <c r="AU831" s="276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276" t="s">
        <v>164</v>
      </c>
      <c r="AT832" s="276" t="s">
        <v>284</v>
      </c>
      <c r="AU832" s="276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276" t="s">
        <v>164</v>
      </c>
      <c r="AT833" s="276" t="s">
        <v>285</v>
      </c>
      <c r="AU833" s="276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276" t="s">
        <v>164</v>
      </c>
      <c r="AT834" s="276" t="s">
        <v>286</v>
      </c>
      <c r="AU834" s="276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276" t="s">
        <v>164</v>
      </c>
      <c r="AT835" s="276" t="s">
        <v>287</v>
      </c>
      <c r="AU835" s="276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276" t="s">
        <v>164</v>
      </c>
      <c r="AT836" s="276" t="s">
        <v>288</v>
      </c>
      <c r="AU836" s="276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276" t="s">
        <v>164</v>
      </c>
      <c r="AT837" s="276" t="s">
        <v>99</v>
      </c>
      <c r="AU837" s="276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276" t="s">
        <v>164</v>
      </c>
      <c r="AT838" s="276" t="s">
        <v>100</v>
      </c>
      <c r="AU838" s="276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276" t="s">
        <v>136</v>
      </c>
      <c r="AT839" s="276" t="s">
        <v>289</v>
      </c>
      <c r="AU839" s="276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276" t="s">
        <v>136</v>
      </c>
      <c r="AT840" s="276" t="s">
        <v>290</v>
      </c>
      <c r="AU840" s="276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276" t="s">
        <v>136</v>
      </c>
      <c r="AT841" s="276" t="s">
        <v>291</v>
      </c>
      <c r="AU841" s="276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276" t="s">
        <v>136</v>
      </c>
      <c r="AT842" s="276" t="s">
        <v>292</v>
      </c>
      <c r="AU842" s="276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276" t="s">
        <v>136</v>
      </c>
      <c r="AT843" s="276" t="s">
        <v>293</v>
      </c>
      <c r="AU843" s="276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276" t="s">
        <v>136</v>
      </c>
      <c r="AT844" s="276" t="s">
        <v>328</v>
      </c>
      <c r="AU844" s="276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276" t="s">
        <v>136</v>
      </c>
      <c r="AT845" s="276" t="s">
        <v>99</v>
      </c>
      <c r="AU845" s="276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276" t="s">
        <v>136</v>
      </c>
      <c r="AT846" s="276" t="s">
        <v>100</v>
      </c>
      <c r="AU846" s="276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276" t="s">
        <v>156</v>
      </c>
      <c r="AT847" s="276" t="s">
        <v>294</v>
      </c>
      <c r="AU847" s="276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276" t="s">
        <v>156</v>
      </c>
      <c r="AT848" s="276" t="s">
        <v>295</v>
      </c>
      <c r="AU848" s="276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276" t="s">
        <v>156</v>
      </c>
      <c r="AT849" s="276" t="s">
        <v>296</v>
      </c>
      <c r="AU849" s="276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276" t="s">
        <v>156</v>
      </c>
      <c r="AT850" s="276" t="s">
        <v>100</v>
      </c>
      <c r="AU850" s="276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276" t="s">
        <v>138</v>
      </c>
      <c r="AT851" s="276" t="s">
        <v>297</v>
      </c>
      <c r="AU851" s="276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276" t="s">
        <v>138</v>
      </c>
      <c r="AT852" s="276" t="s">
        <v>298</v>
      </c>
      <c r="AU852" s="276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276" t="s">
        <v>138</v>
      </c>
      <c r="AT853" s="276" t="s">
        <v>299</v>
      </c>
      <c r="AU853" s="276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276" t="s">
        <v>138</v>
      </c>
      <c r="AT854" s="276" t="s">
        <v>300</v>
      </c>
      <c r="AU854" s="276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276" t="s">
        <v>138</v>
      </c>
      <c r="AT855" s="276" t="s">
        <v>99</v>
      </c>
      <c r="AU855" s="276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276" t="s">
        <v>138</v>
      </c>
      <c r="AT856" s="276" t="s">
        <v>100</v>
      </c>
      <c r="AU856" s="276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276" t="s">
        <v>144</v>
      </c>
      <c r="AT857" s="276" t="s">
        <v>301</v>
      </c>
      <c r="AU857" s="276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276" t="s">
        <v>144</v>
      </c>
      <c r="AT858" s="276" t="s">
        <v>302</v>
      </c>
      <c r="AU858" s="276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276" t="s">
        <v>144</v>
      </c>
      <c r="AT859" s="276" t="s">
        <v>303</v>
      </c>
      <c r="AU859" s="276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276" t="s">
        <v>144</v>
      </c>
      <c r="AT860" s="276" t="s">
        <v>304</v>
      </c>
      <c r="AU860" s="276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276" t="s">
        <v>144</v>
      </c>
      <c r="AT861" s="276" t="s">
        <v>99</v>
      </c>
      <c r="AU861" s="276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276" t="s">
        <v>144</v>
      </c>
      <c r="AT862" s="276" t="s">
        <v>100</v>
      </c>
      <c r="AU862" s="276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276" t="s">
        <v>154</v>
      </c>
      <c r="AT863" s="276" t="s">
        <v>305</v>
      </c>
      <c r="AU863" s="276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276" t="s">
        <v>154</v>
      </c>
      <c r="AT864" s="276" t="s">
        <v>306</v>
      </c>
      <c r="AU864" s="276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276" t="s">
        <v>154</v>
      </c>
      <c r="AT865" s="276" t="s">
        <v>307</v>
      </c>
      <c r="AU865" s="276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276" t="s">
        <v>154</v>
      </c>
      <c r="AT866" s="276" t="s">
        <v>308</v>
      </c>
      <c r="AU866" s="276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276" t="s">
        <v>154</v>
      </c>
      <c r="AT867" s="276" t="s">
        <v>309</v>
      </c>
      <c r="AU867" s="276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276" t="s">
        <v>154</v>
      </c>
      <c r="AT868" s="276" t="s">
        <v>310</v>
      </c>
      <c r="AU868" s="276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276" t="s">
        <v>154</v>
      </c>
      <c r="AT869" s="276" t="s">
        <v>311</v>
      </c>
      <c r="AU869" s="276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276" t="s">
        <v>154</v>
      </c>
      <c r="AT870" s="276" t="s">
        <v>312</v>
      </c>
      <c r="AU870" s="276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276" t="s">
        <v>154</v>
      </c>
      <c r="AT871" s="276" t="s">
        <v>313</v>
      </c>
      <c r="AU871" s="276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276" t="s">
        <v>154</v>
      </c>
      <c r="AT872" s="276" t="s">
        <v>314</v>
      </c>
      <c r="AU872" s="276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276" t="s">
        <v>154</v>
      </c>
      <c r="AT873" s="276" t="s">
        <v>100</v>
      </c>
      <c r="AU873" s="276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2.4323782442382202</v>
      </c>
    </row>
    <row r="874" spans="45:54" ht="16.5">
      <c r="AS874" s="276" t="s">
        <v>163</v>
      </c>
      <c r="AT874" s="276" t="s">
        <v>315</v>
      </c>
      <c r="AU874" s="276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276" t="s">
        <v>163</v>
      </c>
      <c r="AT875" s="276" t="s">
        <v>316</v>
      </c>
      <c r="AU875" s="276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276" t="s">
        <v>163</v>
      </c>
      <c r="AT876" s="276" t="s">
        <v>317</v>
      </c>
      <c r="AU876" s="276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276" t="s">
        <v>163</v>
      </c>
      <c r="AT877" s="276" t="s">
        <v>318</v>
      </c>
      <c r="AU877" s="276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276" t="s">
        <v>163</v>
      </c>
      <c r="AT878" s="276" t="s">
        <v>319</v>
      </c>
      <c r="AU878" s="276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276" t="s">
        <v>163</v>
      </c>
      <c r="AT879" s="276" t="s">
        <v>320</v>
      </c>
      <c r="AU879" s="276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276" t="s">
        <v>163</v>
      </c>
      <c r="AT880" s="276" t="s">
        <v>321</v>
      </c>
      <c r="AU880" s="276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276" t="s">
        <v>163</v>
      </c>
      <c r="AT881" s="276" t="s">
        <v>322</v>
      </c>
      <c r="AU881" s="276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276" t="s">
        <v>163</v>
      </c>
      <c r="AT882" s="276" t="s">
        <v>323</v>
      </c>
      <c r="AU882" s="276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276" t="s">
        <v>163</v>
      </c>
      <c r="AT883" s="276" t="s">
        <v>324</v>
      </c>
      <c r="AU883" s="276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276" t="s">
        <v>163</v>
      </c>
      <c r="AT884" s="276" t="s">
        <v>329</v>
      </c>
      <c r="AU884" s="276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276" t="s">
        <v>163</v>
      </c>
      <c r="AT885" s="276" t="s">
        <v>99</v>
      </c>
      <c r="AU885" s="276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276" t="s">
        <v>163</v>
      </c>
      <c r="AT886" s="276" t="s">
        <v>100</v>
      </c>
      <c r="AU886" s="276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</sheetData>
  <sheetProtection algorithmName="SHA-512" hashValue="jy8ioW6yTbpcnxxWqOEXmj8bOBsjSdCFiWtxnOMz27+Db0Ng1PIY4lo7F9iIGuX96nG6eJEq4ShLc5KZvqwdpQ==" saltValue="j6hR3OYwo/2VjMQZlMF5x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4" t="s">
        <v>7</v>
      </c>
      <c r="O4" s="264" t="s">
        <v>8</v>
      </c>
      <c r="P4" s="264" t="s">
        <v>27</v>
      </c>
      <c r="Q4" s="264" t="s">
        <v>15</v>
      </c>
      <c r="R4" s="264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인천스마트</v>
      </c>
      <c r="B5" s="149" t="str">
        <f>V5</f>
        <v>20</v>
      </c>
      <c r="C5" s="150" t="str">
        <f>Y5</f>
        <v>70바3501</v>
      </c>
      <c r="D5" s="138" t="str">
        <f>Z5</f>
        <v>대형</v>
      </c>
      <c r="E5" s="134" t="str">
        <f>AZ5</f>
        <v>A</v>
      </c>
      <c r="F5" s="157">
        <f>G5/H5</f>
        <v>0.98150000000000004</v>
      </c>
      <c r="G5" s="158">
        <f>AE5</f>
        <v>1.9630000000000001</v>
      </c>
      <c r="H5" s="159">
        <f>AF5</f>
        <v>2</v>
      </c>
      <c r="I5" s="160">
        <f>AC5</f>
        <v>4427.1440000000002</v>
      </c>
      <c r="J5" s="161">
        <f>AI5/AH5</f>
        <v>2.300183617885276E-2</v>
      </c>
      <c r="K5" s="161">
        <f>AJ5/AH5</f>
        <v>0.36797691391862275</v>
      </c>
      <c r="L5" s="161">
        <f>AK5/AC5</f>
        <v>0.13756046787725901</v>
      </c>
      <c r="M5" s="162">
        <f>AG5</f>
        <v>10.295</v>
      </c>
      <c r="N5" s="163">
        <f>IF(AW5=0,AT5,"속도계이상")</f>
        <v>0.20300000000000001</v>
      </c>
      <c r="O5" s="163">
        <f>IF(AW5=0,AU5,"속도계이상")</f>
        <v>9.984</v>
      </c>
      <c r="P5" s="164">
        <f>AQ5/60</f>
        <v>0.12000000000000001</v>
      </c>
      <c r="Q5" s="165">
        <f>AN5</f>
        <v>93</v>
      </c>
      <c r="R5" s="166">
        <f>AC5/(AH5-AI5-AJ5)</f>
        <v>26.3240053455912</v>
      </c>
      <c r="S5" s="151">
        <f>IF(AW5=0,AL5,"속도계이상")</f>
        <v>9</v>
      </c>
      <c r="T5" s="151">
        <f>IF(AW5=0,AM5,"속도계이상")</f>
        <v>442</v>
      </c>
      <c r="U5" t="s">
        <v>136</v>
      </c>
      <c r="V5" s="5" t="s">
        <v>289</v>
      </c>
      <c r="W5" t="s">
        <v>136</v>
      </c>
      <c r="X5" s="5" t="s">
        <v>289</v>
      </c>
      <c r="Y5" t="s">
        <v>902</v>
      </c>
      <c r="Z5" t="s">
        <v>898</v>
      </c>
      <c r="AA5" t="s">
        <v>49</v>
      </c>
      <c r="AB5">
        <v>529</v>
      </c>
      <c r="AC5" s="1">
        <v>4427.1440000000002</v>
      </c>
      <c r="AD5" s="1">
        <v>2254.9059999999999</v>
      </c>
      <c r="AE5" s="29">
        <v>1.9630000000000001</v>
      </c>
      <c r="AF5">
        <v>2</v>
      </c>
      <c r="AG5">
        <v>10.295</v>
      </c>
      <c r="AH5">
        <v>276.14630199999999</v>
      </c>
      <c r="AI5">
        <v>6.3518720000000002</v>
      </c>
      <c r="AJ5">
        <v>101.615464</v>
      </c>
      <c r="AK5">
        <v>609</v>
      </c>
      <c r="AL5">
        <v>9</v>
      </c>
      <c r="AM5">
        <v>442</v>
      </c>
      <c r="AN5">
        <v>93</v>
      </c>
      <c r="AO5">
        <v>16.031877999999999</v>
      </c>
      <c r="AP5">
        <v>1905.5</v>
      </c>
      <c r="AQ5">
        <v>7.2</v>
      </c>
      <c r="AR5">
        <v>23</v>
      </c>
      <c r="AS5">
        <v>7052</v>
      </c>
      <c r="AT5">
        <v>0.20300000000000001</v>
      </c>
      <c r="AU5">
        <v>9.984</v>
      </c>
      <c r="AV5">
        <v>34175</v>
      </c>
      <c r="AW5">
        <v>0</v>
      </c>
      <c r="AX5" s="30">
        <v>0.43</v>
      </c>
      <c r="AY5">
        <v>0.98150000000000004</v>
      </c>
      <c r="AZ5" t="s">
        <v>69</v>
      </c>
      <c r="BA5" t="s">
        <v>903</v>
      </c>
      <c r="BB5">
        <v>1</v>
      </c>
      <c r="BC5" t="s">
        <v>923</v>
      </c>
      <c r="BD5">
        <v>8</v>
      </c>
      <c r="BE5">
        <v>56459.235999999997</v>
      </c>
      <c r="BF5">
        <v>7.8413104987818116E-2</v>
      </c>
      <c r="BG5">
        <v>7.6962462545543481E-2</v>
      </c>
      <c r="BH5">
        <v>350093.54699999996</v>
      </c>
      <c r="BI5">
        <v>1.2645602976509593E-2</v>
      </c>
      <c r="BJ5">
        <v>1.2411659321444165E-2</v>
      </c>
      <c r="BK5">
        <v>1</v>
      </c>
      <c r="BL5" t="s">
        <v>74</v>
      </c>
      <c r="BM5">
        <v>-1</v>
      </c>
      <c r="BN5" t="s">
        <v>891</v>
      </c>
    </row>
    <row r="6" spans="1:66">
      <c r="A6" s="146" t="str">
        <f t="shared" ref="A6:A7" si="0">W6</f>
        <v>인천스마트</v>
      </c>
      <c r="B6" s="146" t="str">
        <f t="shared" ref="B6:B7" si="1">V6</f>
        <v>20</v>
      </c>
      <c r="C6" s="147" t="str">
        <f t="shared" ref="C6:C7" si="2">Y6</f>
        <v>70바3502</v>
      </c>
      <c r="D6" s="121" t="str">
        <f t="shared" ref="D6:D7" si="3">Z6</f>
        <v>대형</v>
      </c>
      <c r="E6" s="117" t="str">
        <f>AZ6</f>
        <v>A</v>
      </c>
      <c r="F6" s="167">
        <f>G6/H6</f>
        <v>0.95199999999999996</v>
      </c>
      <c r="G6" s="168">
        <f>AE6</f>
        <v>1.9039999999999999</v>
      </c>
      <c r="H6" s="169">
        <f>AF6</f>
        <v>2</v>
      </c>
      <c r="I6" s="170">
        <f t="shared" ref="I6:I7" si="4">AC6</f>
        <v>2705.1350000000002</v>
      </c>
      <c r="J6" s="171">
        <f t="shared" ref="J6:J7" si="5">AI6/AH6</f>
        <v>3.0862990462264268E-2</v>
      </c>
      <c r="K6" s="171">
        <f t="shared" ref="K6:K7" si="6">AJ6/AH6</f>
        <v>0.36233077564460819</v>
      </c>
      <c r="L6" s="171">
        <f t="shared" ref="L6:L7" si="7">AK6/AC6</f>
        <v>0.1704166335506361</v>
      </c>
      <c r="M6" s="172">
        <f t="shared" ref="M6:M7" si="8">AG6</f>
        <v>10.657</v>
      </c>
      <c r="N6" s="173">
        <f t="shared" ref="N6:N7" si="9">IF(AW6=0,AT6,"속도계이상")</f>
        <v>0</v>
      </c>
      <c r="O6" s="173">
        <f t="shared" ref="O6:O7" si="10">IF(AW6=0,AU6,"속도계이상")</f>
        <v>13.234</v>
      </c>
      <c r="P6" s="174">
        <f t="shared" ref="P6:P7" si="11">AQ6/60</f>
        <v>0.19333333333333333</v>
      </c>
      <c r="Q6" s="175">
        <f t="shared" ref="Q6:Q7" si="12">AN6</f>
        <v>90</v>
      </c>
      <c r="R6" s="176">
        <f t="shared" ref="R6:R7" si="13">AC6/(AH6-AI6-AJ6)</f>
        <v>27.326347053997083</v>
      </c>
      <c r="S6" s="148">
        <f t="shared" ref="S6:S7" si="14">IF(AW6=0,AL6,"속도계이상")</f>
        <v>0</v>
      </c>
      <c r="T6" s="148">
        <f t="shared" ref="T6:T7" si="15">IF(AW6=0,AM6,"속도계이상")</f>
        <v>358</v>
      </c>
      <c r="U6" t="s">
        <v>136</v>
      </c>
      <c r="V6" s="5" t="s">
        <v>289</v>
      </c>
      <c r="W6" t="s">
        <v>136</v>
      </c>
      <c r="X6" s="5" t="s">
        <v>289</v>
      </c>
      <c r="Y6" t="s">
        <v>905</v>
      </c>
      <c r="Z6" t="s">
        <v>898</v>
      </c>
      <c r="AA6" t="s">
        <v>49</v>
      </c>
      <c r="AB6">
        <v>529</v>
      </c>
      <c r="AC6" s="1">
        <v>2705.1350000000002</v>
      </c>
      <c r="AD6" s="1">
        <v>1421.1</v>
      </c>
      <c r="AE6" s="29">
        <v>1.9039999999999999</v>
      </c>
      <c r="AF6">
        <v>2</v>
      </c>
      <c r="AG6">
        <v>10.657</v>
      </c>
      <c r="AH6">
        <v>163.138825</v>
      </c>
      <c r="AI6">
        <v>5.0349519999999997</v>
      </c>
      <c r="AJ6">
        <v>59.110216999999999</v>
      </c>
      <c r="AK6">
        <v>461</v>
      </c>
      <c r="AL6">
        <v>0</v>
      </c>
      <c r="AM6">
        <v>358</v>
      </c>
      <c r="AN6">
        <v>90</v>
      </c>
      <c r="AO6">
        <v>16.581797000000002</v>
      </c>
      <c r="AP6">
        <v>2797.1</v>
      </c>
      <c r="AQ6">
        <v>11.6</v>
      </c>
      <c r="AR6">
        <v>25</v>
      </c>
      <c r="AS6">
        <v>11665</v>
      </c>
      <c r="AT6">
        <v>0</v>
      </c>
      <c r="AU6">
        <v>13.234</v>
      </c>
      <c r="AV6">
        <v>22897</v>
      </c>
      <c r="AW6">
        <v>0</v>
      </c>
      <c r="AX6" s="30">
        <v>0.41</v>
      </c>
      <c r="AY6">
        <v>0.95199999999999996</v>
      </c>
      <c r="AZ6" t="s">
        <v>69</v>
      </c>
      <c r="BA6" t="s">
        <v>903</v>
      </c>
      <c r="BB6">
        <v>5</v>
      </c>
      <c r="BC6" t="s">
        <v>916</v>
      </c>
      <c r="BD6">
        <v>5</v>
      </c>
      <c r="BE6">
        <v>56459.235999999997</v>
      </c>
      <c r="BF6">
        <v>4.791306421503827E-2</v>
      </c>
      <c r="BG6">
        <v>4.5613237132716429E-2</v>
      </c>
      <c r="BH6">
        <v>350093.54699999996</v>
      </c>
      <c r="BI6">
        <v>7.7268919212612639E-3</v>
      </c>
      <c r="BJ6">
        <v>7.3560011090407227E-3</v>
      </c>
      <c r="BK6">
        <v>1</v>
      </c>
      <c r="BL6" t="s">
        <v>71</v>
      </c>
      <c r="BM6">
        <v>1</v>
      </c>
      <c r="BN6" t="s">
        <v>893</v>
      </c>
    </row>
    <row r="7" spans="1:66">
      <c r="A7" s="149" t="str">
        <f t="shared" si="0"/>
        <v>인천스마트</v>
      </c>
      <c r="B7" s="149" t="str">
        <f t="shared" si="1"/>
        <v>20</v>
      </c>
      <c r="C7" s="150" t="str">
        <f t="shared" si="2"/>
        <v>70바3503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0.91949999999999998</v>
      </c>
      <c r="G7" s="158">
        <f t="shared" ref="G7:G45" si="18">AE7</f>
        <v>1.839</v>
      </c>
      <c r="H7" s="159">
        <f t="shared" ref="H7:H45" si="19">AF7</f>
        <v>2</v>
      </c>
      <c r="I7" s="160">
        <f t="shared" si="4"/>
        <v>4284.0200000000004</v>
      </c>
      <c r="J7" s="161">
        <f t="shared" si="5"/>
        <v>3.0039511257996029E-2</v>
      </c>
      <c r="K7" s="161">
        <f t="shared" si="6"/>
        <v>0.37618625208018763</v>
      </c>
      <c r="L7" s="161">
        <f t="shared" si="7"/>
        <v>0.26143668797064434</v>
      </c>
      <c r="M7" s="162">
        <f t="shared" si="8"/>
        <v>11.569000000000001</v>
      </c>
      <c r="N7" s="163">
        <f t="shared" si="9"/>
        <v>0.16300000000000001</v>
      </c>
      <c r="O7" s="163">
        <f t="shared" si="10"/>
        <v>18.370999999999999</v>
      </c>
      <c r="P7" s="164">
        <f t="shared" si="11"/>
        <v>0</v>
      </c>
      <c r="Q7" s="165">
        <f t="shared" si="12"/>
        <v>78</v>
      </c>
      <c r="R7" s="166">
        <f t="shared" si="13"/>
        <v>27.100220601344773</v>
      </c>
      <c r="S7" s="151">
        <f t="shared" si="14"/>
        <v>7</v>
      </c>
      <c r="T7" s="151">
        <f t="shared" si="15"/>
        <v>787</v>
      </c>
      <c r="U7" t="s">
        <v>136</v>
      </c>
      <c r="V7" t="s">
        <v>289</v>
      </c>
      <c r="W7" s="4" t="s">
        <v>136</v>
      </c>
      <c r="X7" s="4" t="s">
        <v>289</v>
      </c>
      <c r="Y7" s="4" t="s">
        <v>907</v>
      </c>
      <c r="Z7" s="4" t="s">
        <v>898</v>
      </c>
      <c r="AA7" s="4" t="s">
        <v>49</v>
      </c>
      <c r="AB7" s="4">
        <v>529</v>
      </c>
      <c r="AC7" s="4">
        <v>4284.0200000000004</v>
      </c>
      <c r="AD7" s="4">
        <v>2329.6350000000002</v>
      </c>
      <c r="AE7" s="4">
        <v>1.839</v>
      </c>
      <c r="AF7" s="4">
        <v>2</v>
      </c>
      <c r="AG7" s="4">
        <v>11.569000000000001</v>
      </c>
      <c r="AH7" s="4">
        <v>266.23019699999998</v>
      </c>
      <c r="AI7" s="4">
        <v>7.9974249999999998</v>
      </c>
      <c r="AJ7" s="4">
        <v>100.15214</v>
      </c>
      <c r="AK7" s="4">
        <v>1120</v>
      </c>
      <c r="AL7" s="4">
        <v>7</v>
      </c>
      <c r="AM7" s="4">
        <v>787</v>
      </c>
      <c r="AN7" s="4">
        <v>78</v>
      </c>
      <c r="AO7" s="4">
        <v>16.091411999999998</v>
      </c>
      <c r="AP7" s="4">
        <v>3103.5</v>
      </c>
      <c r="AQ7" s="4">
        <v>0</v>
      </c>
      <c r="AR7" s="4">
        <v>52</v>
      </c>
      <c r="AS7" s="4">
        <v>10848</v>
      </c>
      <c r="AT7" s="4">
        <v>0.16300000000000001</v>
      </c>
      <c r="AU7" s="4">
        <v>18.370999999999999</v>
      </c>
      <c r="AV7" s="4">
        <v>38104</v>
      </c>
      <c r="AW7" s="4">
        <v>0</v>
      </c>
      <c r="AX7" s="31">
        <v>0.42</v>
      </c>
      <c r="AY7">
        <v>0.91949999999999998</v>
      </c>
      <c r="AZ7" t="s">
        <v>71</v>
      </c>
      <c r="BA7" t="s">
        <v>903</v>
      </c>
      <c r="BB7">
        <v>4</v>
      </c>
      <c r="BC7" t="s">
        <v>925</v>
      </c>
      <c r="BD7">
        <v>7</v>
      </c>
      <c r="BE7">
        <v>56459.235999999997</v>
      </c>
      <c r="BF7">
        <v>7.5878107879461934E-2</v>
      </c>
      <c r="BG7">
        <v>6.9769920195165244E-2</v>
      </c>
      <c r="BH7">
        <v>350093.54699999996</v>
      </c>
      <c r="BI7">
        <v>1.2236786529515783E-2</v>
      </c>
      <c r="BJ7">
        <v>1.1251725213889762E-2</v>
      </c>
      <c r="BK7">
        <v>1</v>
      </c>
      <c r="BL7" t="s">
        <v>71</v>
      </c>
      <c r="BM7">
        <v>0</v>
      </c>
      <c r="BN7" t="s">
        <v>892</v>
      </c>
    </row>
    <row r="8" spans="1:66">
      <c r="A8" s="146" t="str">
        <f t="shared" ref="A8:A45" si="20">W8</f>
        <v>인천스마트</v>
      </c>
      <c r="B8" s="146" t="str">
        <f t="shared" ref="B8:B45" si="21">V8</f>
        <v>20</v>
      </c>
      <c r="C8" s="147" t="str">
        <f t="shared" ref="C8:C45" si="22">Y8</f>
        <v>70바3504</v>
      </c>
      <c r="D8" s="121" t="str">
        <f t="shared" ref="D8:D45" si="23">Z8</f>
        <v>대형</v>
      </c>
      <c r="E8" s="117" t="str">
        <f t="shared" si="16"/>
        <v>B</v>
      </c>
      <c r="F8" s="167">
        <f t="shared" si="17"/>
        <v>0.91500000000000004</v>
      </c>
      <c r="G8" s="168">
        <f t="shared" si="18"/>
        <v>1.83</v>
      </c>
      <c r="H8" s="169">
        <f t="shared" si="19"/>
        <v>2</v>
      </c>
      <c r="I8" s="170">
        <f t="shared" ref="I8:I45" si="24">AC8</f>
        <v>3730.4029999999998</v>
      </c>
      <c r="J8" s="171">
        <f t="shared" ref="J8:J45" si="25">AI8/AH8</f>
        <v>3.9787503807027183E-2</v>
      </c>
      <c r="K8" s="171">
        <f t="shared" ref="K8:K45" si="26">AJ8/AH8</f>
        <v>0.39105988581552831</v>
      </c>
      <c r="L8" s="171">
        <f t="shared" ref="L8:L45" si="27">AK8/AC8</f>
        <v>0.19568931292409963</v>
      </c>
      <c r="M8" s="172">
        <f t="shared" ref="M8:M45" si="28">AG8</f>
        <v>11.94</v>
      </c>
      <c r="N8" s="173">
        <f t="shared" ref="N8:N45" si="29">IF(AW8=0,AT8,"속도계이상")</f>
        <v>0.107</v>
      </c>
      <c r="O8" s="173">
        <f t="shared" ref="O8:O45" si="30">IF(AW8=0,AU8,"속도계이상")</f>
        <v>43.131999999999998</v>
      </c>
      <c r="P8" s="174">
        <f t="shared" ref="P8:P45" si="31">AQ8/60</f>
        <v>0</v>
      </c>
      <c r="Q8" s="175">
        <f t="shared" ref="Q8:Q45" si="32">AN8</f>
        <v>80</v>
      </c>
      <c r="R8" s="176">
        <f t="shared" ref="R8:R45" si="33">AC8/(AH8-AI8-AJ8)</f>
        <v>27.516646215081863</v>
      </c>
      <c r="S8" s="148">
        <f t="shared" ref="S8:S45" si="34">IF(AW8=0,AL8,"속도계이상")</f>
        <v>4</v>
      </c>
      <c r="T8" s="148">
        <f t="shared" ref="T8:T45" si="35">IF(AW8=0,AM8,"속도계이상")</f>
        <v>1609</v>
      </c>
      <c r="U8" t="s">
        <v>136</v>
      </c>
      <c r="V8" s="5" t="s">
        <v>289</v>
      </c>
      <c r="W8" t="s">
        <v>136</v>
      </c>
      <c r="X8" s="5" t="s">
        <v>289</v>
      </c>
      <c r="Y8" t="s">
        <v>909</v>
      </c>
      <c r="Z8" t="s">
        <v>898</v>
      </c>
      <c r="AA8" t="s">
        <v>49</v>
      </c>
      <c r="AB8">
        <v>529</v>
      </c>
      <c r="AC8" s="1">
        <v>3730.4029999999998</v>
      </c>
      <c r="AD8" s="1">
        <v>2037.962</v>
      </c>
      <c r="AE8" s="29">
        <v>1.83</v>
      </c>
      <c r="AF8">
        <v>2</v>
      </c>
      <c r="AG8">
        <v>11.94</v>
      </c>
      <c r="AH8">
        <v>238.19438500000001</v>
      </c>
      <c r="AI8">
        <v>9.4771599999999996</v>
      </c>
      <c r="AJ8">
        <v>93.148268999999999</v>
      </c>
      <c r="AK8">
        <v>730</v>
      </c>
      <c r="AL8">
        <v>4</v>
      </c>
      <c r="AM8">
        <v>1609</v>
      </c>
      <c r="AN8">
        <v>80</v>
      </c>
      <c r="AO8">
        <v>15.661171</v>
      </c>
      <c r="AP8">
        <v>5859.9</v>
      </c>
      <c r="AQ8">
        <v>0</v>
      </c>
      <c r="AR8">
        <v>52</v>
      </c>
      <c r="AS8">
        <v>20373</v>
      </c>
      <c r="AT8">
        <v>0.107</v>
      </c>
      <c r="AU8">
        <v>43.131999999999998</v>
      </c>
      <c r="AV8">
        <v>32545</v>
      </c>
      <c r="AW8">
        <v>0</v>
      </c>
      <c r="AX8" s="30">
        <v>0.42</v>
      </c>
      <c r="AY8">
        <v>0.91500000000000004</v>
      </c>
      <c r="AZ8" t="s">
        <v>71</v>
      </c>
      <c r="BA8" t="s">
        <v>903</v>
      </c>
      <c r="BB8">
        <v>5</v>
      </c>
      <c r="BC8" t="s">
        <v>1379</v>
      </c>
      <c r="BD8">
        <v>6</v>
      </c>
      <c r="BE8">
        <v>56459.235999999997</v>
      </c>
      <c r="BF8">
        <v>6.6072502291741955E-2</v>
      </c>
      <c r="BG8">
        <v>6.0456339596943888E-2</v>
      </c>
      <c r="BH8">
        <v>350093.54699999996</v>
      </c>
      <c r="BI8">
        <v>1.0655446328463746E-2</v>
      </c>
      <c r="BJ8">
        <v>9.7497333905443278E-3</v>
      </c>
      <c r="BK8">
        <v>1</v>
      </c>
      <c r="BL8" t="s">
        <v>69</v>
      </c>
      <c r="BM8">
        <v>-1</v>
      </c>
      <c r="BN8" t="s">
        <v>891</v>
      </c>
    </row>
    <row r="9" spans="1:66">
      <c r="A9" s="149" t="str">
        <f t="shared" si="20"/>
        <v>인천스마트</v>
      </c>
      <c r="B9" s="149" t="str">
        <f t="shared" si="21"/>
        <v>20</v>
      </c>
      <c r="C9" s="150" t="str">
        <f t="shared" si="22"/>
        <v>70바3505</v>
      </c>
      <c r="D9" s="138" t="str">
        <f t="shared" si="23"/>
        <v>대형</v>
      </c>
      <c r="E9" s="134" t="str">
        <f t="shared" si="16"/>
        <v>A</v>
      </c>
      <c r="F9" s="157">
        <f t="shared" si="17"/>
        <v>0.95499999999999996</v>
      </c>
      <c r="G9" s="158">
        <f t="shared" si="18"/>
        <v>1.91</v>
      </c>
      <c r="H9" s="159">
        <f t="shared" si="19"/>
        <v>2</v>
      </c>
      <c r="I9" s="160">
        <f t="shared" si="24"/>
        <v>2386.9569999999999</v>
      </c>
      <c r="J9" s="161">
        <f t="shared" si="25"/>
        <v>3.0399733354506152E-2</v>
      </c>
      <c r="K9" s="161">
        <f t="shared" si="26"/>
        <v>0.37225929704207178</v>
      </c>
      <c r="L9" s="161">
        <f t="shared" si="27"/>
        <v>0.19355187378742056</v>
      </c>
      <c r="M9" s="162">
        <f t="shared" si="28"/>
        <v>12.59</v>
      </c>
      <c r="N9" s="163">
        <f t="shared" si="29"/>
        <v>0.126</v>
      </c>
      <c r="O9" s="163">
        <f t="shared" si="30"/>
        <v>18.684999999999999</v>
      </c>
      <c r="P9" s="164">
        <f t="shared" si="31"/>
        <v>7.3333333333333334E-2</v>
      </c>
      <c r="Q9" s="165">
        <f t="shared" si="32"/>
        <v>89</v>
      </c>
      <c r="R9" s="166">
        <f t="shared" si="33"/>
        <v>27.711798696010419</v>
      </c>
      <c r="S9" s="151">
        <f t="shared" si="34"/>
        <v>3</v>
      </c>
      <c r="T9" s="151">
        <f t="shared" si="35"/>
        <v>446</v>
      </c>
      <c r="U9" t="s">
        <v>136</v>
      </c>
      <c r="V9" s="5" t="s">
        <v>289</v>
      </c>
      <c r="W9" t="s">
        <v>136</v>
      </c>
      <c r="X9" s="5" t="s">
        <v>289</v>
      </c>
      <c r="Y9" t="s">
        <v>910</v>
      </c>
      <c r="Z9" t="s">
        <v>898</v>
      </c>
      <c r="AA9" t="s">
        <v>49</v>
      </c>
      <c r="AB9">
        <v>529</v>
      </c>
      <c r="AC9" s="1">
        <v>2386.9569999999999</v>
      </c>
      <c r="AD9" s="1">
        <v>1249.73</v>
      </c>
      <c r="AE9" s="29">
        <v>1.91</v>
      </c>
      <c r="AF9">
        <v>2</v>
      </c>
      <c r="AG9">
        <v>12.59</v>
      </c>
      <c r="AH9">
        <v>144.19744900000001</v>
      </c>
      <c r="AI9">
        <v>4.3835639999999998</v>
      </c>
      <c r="AJ9">
        <v>53.678840999999998</v>
      </c>
      <c r="AK9">
        <v>462</v>
      </c>
      <c r="AL9">
        <v>3</v>
      </c>
      <c r="AM9">
        <v>446</v>
      </c>
      <c r="AN9">
        <v>89</v>
      </c>
      <c r="AO9">
        <v>16.553391999999999</v>
      </c>
      <c r="AP9">
        <v>2629.2</v>
      </c>
      <c r="AQ9">
        <v>4.4000000000000004</v>
      </c>
      <c r="AR9">
        <v>20</v>
      </c>
      <c r="AS9">
        <v>6778</v>
      </c>
      <c r="AT9">
        <v>0.126</v>
      </c>
      <c r="AU9">
        <v>18.684999999999999</v>
      </c>
      <c r="AV9">
        <v>19917</v>
      </c>
      <c r="AW9">
        <v>0</v>
      </c>
      <c r="AX9" s="30">
        <v>0.45</v>
      </c>
      <c r="AY9">
        <v>0.95499999999999996</v>
      </c>
      <c r="AZ9" t="s">
        <v>69</v>
      </c>
      <c r="BA9" t="s">
        <v>903</v>
      </c>
      <c r="BB9">
        <v>4</v>
      </c>
      <c r="BC9" t="s">
        <v>918</v>
      </c>
      <c r="BD9">
        <v>6</v>
      </c>
      <c r="BE9">
        <v>56459.235999999997</v>
      </c>
      <c r="BF9">
        <v>4.2277529224802123E-2</v>
      </c>
      <c r="BG9">
        <v>4.0375040409686022E-2</v>
      </c>
      <c r="BH9">
        <v>350093.54699999996</v>
      </c>
      <c r="BI9">
        <v>6.8180548326416315E-3</v>
      </c>
      <c r="BJ9">
        <v>6.5112423651727579E-3</v>
      </c>
      <c r="BK9">
        <v>1</v>
      </c>
      <c r="BL9" t="s">
        <v>71</v>
      </c>
      <c r="BM9">
        <v>1</v>
      </c>
      <c r="BN9" t="s">
        <v>893</v>
      </c>
    </row>
    <row r="10" spans="1:66">
      <c r="A10" s="146" t="str">
        <f t="shared" si="20"/>
        <v>인천스마트</v>
      </c>
      <c r="B10" s="146" t="str">
        <f t="shared" si="21"/>
        <v>20</v>
      </c>
      <c r="C10" s="147" t="str">
        <f t="shared" si="22"/>
        <v>70바3506</v>
      </c>
      <c r="D10" s="121" t="str">
        <f t="shared" si="23"/>
        <v>대형</v>
      </c>
      <c r="E10" s="117" t="str">
        <f t="shared" si="16"/>
        <v>B</v>
      </c>
      <c r="F10" s="167">
        <f t="shared" si="17"/>
        <v>0.91400000000000003</v>
      </c>
      <c r="G10" s="168">
        <f t="shared" si="18"/>
        <v>1.8280000000000001</v>
      </c>
      <c r="H10" s="169">
        <f t="shared" si="19"/>
        <v>2</v>
      </c>
      <c r="I10" s="170">
        <f t="shared" si="24"/>
        <v>4407.2730000000001</v>
      </c>
      <c r="J10" s="171">
        <f t="shared" si="25"/>
        <v>3.0580893544832899E-2</v>
      </c>
      <c r="K10" s="171">
        <f t="shared" si="26"/>
        <v>0.3660600637550131</v>
      </c>
      <c r="L10" s="171">
        <f t="shared" si="27"/>
        <v>0.18741748015155857</v>
      </c>
      <c r="M10" s="172">
        <f t="shared" si="28"/>
        <v>9.9280000000000008</v>
      </c>
      <c r="N10" s="173">
        <f t="shared" si="29"/>
        <v>2.8140000000000001</v>
      </c>
      <c r="O10" s="173">
        <f t="shared" si="30"/>
        <v>11.39</v>
      </c>
      <c r="P10" s="174">
        <f t="shared" si="31"/>
        <v>0</v>
      </c>
      <c r="Q10" s="175">
        <f t="shared" si="32"/>
        <v>80</v>
      </c>
      <c r="R10" s="176">
        <f t="shared" si="33"/>
        <v>25.792998521310569</v>
      </c>
      <c r="S10" s="148">
        <f t="shared" si="34"/>
        <v>124</v>
      </c>
      <c r="T10" s="148">
        <f t="shared" si="35"/>
        <v>502</v>
      </c>
      <c r="U10" t="s">
        <v>136</v>
      </c>
      <c r="V10" t="s">
        <v>289</v>
      </c>
      <c r="W10" s="4" t="s">
        <v>136</v>
      </c>
      <c r="X10" s="4" t="s">
        <v>289</v>
      </c>
      <c r="Y10" s="4" t="s">
        <v>912</v>
      </c>
      <c r="Z10" s="4" t="s">
        <v>898</v>
      </c>
      <c r="AA10" s="4" t="s">
        <v>49</v>
      </c>
      <c r="AB10" s="4">
        <v>529</v>
      </c>
      <c r="AC10" s="4">
        <v>4407.2730000000001</v>
      </c>
      <c r="AD10" s="4">
        <v>2410.569</v>
      </c>
      <c r="AE10" s="4">
        <v>1.8280000000000001</v>
      </c>
      <c r="AF10" s="4">
        <v>2</v>
      </c>
      <c r="AG10" s="4">
        <v>9.9280000000000008</v>
      </c>
      <c r="AH10" s="4">
        <v>283.19937700000003</v>
      </c>
      <c r="AI10" s="4">
        <v>8.6604899999999994</v>
      </c>
      <c r="AJ10" s="4">
        <v>103.66798199999999</v>
      </c>
      <c r="AK10" s="4">
        <v>826</v>
      </c>
      <c r="AL10" s="4">
        <v>124</v>
      </c>
      <c r="AM10" s="4">
        <v>502</v>
      </c>
      <c r="AN10" s="4">
        <v>80</v>
      </c>
      <c r="AO10" s="4">
        <v>15.562438</v>
      </c>
      <c r="AP10" s="4">
        <v>4973.1000000000004</v>
      </c>
      <c r="AQ10" s="4">
        <v>0</v>
      </c>
      <c r="AR10" s="4">
        <v>55</v>
      </c>
      <c r="AS10" s="4">
        <v>15025</v>
      </c>
      <c r="AT10" s="4">
        <v>2.8140000000000001</v>
      </c>
      <c r="AU10" s="4">
        <v>11.39</v>
      </c>
      <c r="AV10" s="4">
        <v>38766</v>
      </c>
      <c r="AW10" s="4">
        <v>0</v>
      </c>
      <c r="AX10" s="31">
        <v>0.4</v>
      </c>
      <c r="AY10">
        <v>0.91400000000000003</v>
      </c>
      <c r="AZ10" t="s">
        <v>71</v>
      </c>
      <c r="BA10" t="s">
        <v>903</v>
      </c>
      <c r="BB10">
        <v>6</v>
      </c>
      <c r="BC10" t="s">
        <v>1380</v>
      </c>
      <c r="BD10">
        <v>6</v>
      </c>
      <c r="BE10">
        <v>56459.235999999997</v>
      </c>
      <c r="BF10">
        <v>7.806115194332422E-2</v>
      </c>
      <c r="BG10">
        <v>7.1347892876198346E-2</v>
      </c>
      <c r="BH10">
        <v>350093.54699999996</v>
      </c>
      <c r="BI10">
        <v>1.2588843861209474E-2</v>
      </c>
      <c r="BJ10">
        <v>1.1506203289145461E-2</v>
      </c>
      <c r="BK10">
        <v>1</v>
      </c>
      <c r="BL10" t="s">
        <v>69</v>
      </c>
      <c r="BM10">
        <v>-1</v>
      </c>
      <c r="BN10" t="s">
        <v>891</v>
      </c>
    </row>
    <row r="11" spans="1:66">
      <c r="A11" s="149" t="str">
        <f t="shared" si="20"/>
        <v>인천스마트</v>
      </c>
      <c r="B11" s="149" t="str">
        <f t="shared" si="21"/>
        <v>20</v>
      </c>
      <c r="C11" s="150" t="str">
        <f t="shared" si="22"/>
        <v>70바3507</v>
      </c>
      <c r="D11" s="138" t="str">
        <f t="shared" si="23"/>
        <v>대형</v>
      </c>
      <c r="E11" s="134" t="str">
        <f t="shared" si="16"/>
        <v>B</v>
      </c>
      <c r="F11" s="157">
        <f t="shared" si="17"/>
        <v>0.91100000000000003</v>
      </c>
      <c r="G11" s="158">
        <f t="shared" si="18"/>
        <v>1.8220000000000001</v>
      </c>
      <c r="H11" s="159">
        <f t="shared" si="19"/>
        <v>2</v>
      </c>
      <c r="I11" s="160">
        <f t="shared" si="24"/>
        <v>4256.7640000000001</v>
      </c>
      <c r="J11" s="161">
        <f t="shared" si="25"/>
        <v>2.2187667581487654E-2</v>
      </c>
      <c r="K11" s="161">
        <f t="shared" si="26"/>
        <v>0.41976141231781294</v>
      </c>
      <c r="L11" s="161">
        <f t="shared" si="27"/>
        <v>0.13343469358414042</v>
      </c>
      <c r="M11" s="162">
        <f t="shared" si="28"/>
        <v>17.780999999999999</v>
      </c>
      <c r="N11" s="163" t="str">
        <f t="shared" si="29"/>
        <v>속도계이상</v>
      </c>
      <c r="O11" s="163" t="str">
        <f t="shared" si="30"/>
        <v>속도계이상</v>
      </c>
      <c r="P11" s="164">
        <f t="shared" si="31"/>
        <v>0.43333333333333335</v>
      </c>
      <c r="Q11" s="165">
        <f t="shared" si="32"/>
        <v>95</v>
      </c>
      <c r="R11" s="166">
        <f t="shared" si="33"/>
        <v>30.110788024477294</v>
      </c>
      <c r="S11" s="151" t="str">
        <f t="shared" si="34"/>
        <v>속도계이상</v>
      </c>
      <c r="T11" s="151" t="str">
        <f t="shared" si="35"/>
        <v>속도계이상</v>
      </c>
      <c r="U11" t="s">
        <v>136</v>
      </c>
      <c r="V11" s="5" t="s">
        <v>289</v>
      </c>
      <c r="W11" t="s">
        <v>136</v>
      </c>
      <c r="X11" s="5" t="s">
        <v>289</v>
      </c>
      <c r="Y11" t="s">
        <v>914</v>
      </c>
      <c r="Z11" t="s">
        <v>898</v>
      </c>
      <c r="AA11" t="s">
        <v>49</v>
      </c>
      <c r="AB11">
        <v>529</v>
      </c>
      <c r="AC11" s="1">
        <v>4256.7640000000001</v>
      </c>
      <c r="AD11" s="1">
        <v>2335.7130000000002</v>
      </c>
      <c r="AE11" s="29">
        <v>1.8220000000000001</v>
      </c>
      <c r="AF11">
        <v>2</v>
      </c>
      <c r="AG11">
        <v>17.780999999999999</v>
      </c>
      <c r="AH11">
        <v>253.32825</v>
      </c>
      <c r="AI11">
        <v>5.6207630000000002</v>
      </c>
      <c r="AJ11">
        <v>106.337424</v>
      </c>
      <c r="AK11">
        <v>568</v>
      </c>
      <c r="AL11">
        <v>20</v>
      </c>
      <c r="AM11">
        <v>3520</v>
      </c>
      <c r="AN11">
        <v>95</v>
      </c>
      <c r="AO11">
        <v>16.803352</v>
      </c>
      <c r="AP11">
        <v>11094.3</v>
      </c>
      <c r="AQ11">
        <v>26</v>
      </c>
      <c r="AR11">
        <v>72</v>
      </c>
      <c r="AS11">
        <v>23259</v>
      </c>
      <c r="AT11">
        <v>0.47</v>
      </c>
      <c r="AU11">
        <v>82.691999999999993</v>
      </c>
      <c r="AV11">
        <v>37004</v>
      </c>
      <c r="AW11">
        <v>17</v>
      </c>
      <c r="AX11" s="30">
        <v>0.5</v>
      </c>
      <c r="AY11">
        <v>0.91100000000000003</v>
      </c>
      <c r="AZ11" t="s">
        <v>71</v>
      </c>
      <c r="BA11" t="s">
        <v>903</v>
      </c>
      <c r="BB11">
        <v>7</v>
      </c>
      <c r="BC11" t="s">
        <v>1381</v>
      </c>
      <c r="BD11">
        <v>6</v>
      </c>
      <c r="BE11">
        <v>56459.235999999997</v>
      </c>
      <c r="BF11">
        <v>7.5395352498216592E-2</v>
      </c>
      <c r="BG11">
        <v>6.8685166125875316E-2</v>
      </c>
      <c r="BH11">
        <v>350093.54699999996</v>
      </c>
      <c r="BI11">
        <v>1.215893305225646E-2</v>
      </c>
      <c r="BJ11">
        <v>1.1076788010605635E-2</v>
      </c>
      <c r="BK11">
        <v>1</v>
      </c>
      <c r="BL11" t="s">
        <v>69</v>
      </c>
      <c r="BM11">
        <v>-1</v>
      </c>
      <c r="BN11" t="s">
        <v>891</v>
      </c>
    </row>
    <row r="12" spans="1:66" s="2" customFormat="1">
      <c r="A12" s="146" t="str">
        <f t="shared" si="20"/>
        <v>인천스마트</v>
      </c>
      <c r="B12" s="146" t="str">
        <f t="shared" si="21"/>
        <v>20</v>
      </c>
      <c r="C12" s="147" t="str">
        <f t="shared" si="22"/>
        <v>70바3556</v>
      </c>
      <c r="D12" s="121" t="str">
        <f t="shared" si="23"/>
        <v>대형</v>
      </c>
      <c r="E12" s="117" t="str">
        <f t="shared" si="16"/>
        <v>B</v>
      </c>
      <c r="F12" s="167">
        <f t="shared" si="17"/>
        <v>0.9415</v>
      </c>
      <c r="G12" s="168">
        <f t="shared" si="18"/>
        <v>1.883</v>
      </c>
      <c r="H12" s="169">
        <f t="shared" si="19"/>
        <v>2</v>
      </c>
      <c r="I12" s="170">
        <f t="shared" si="24"/>
        <v>4668.7349999999997</v>
      </c>
      <c r="J12" s="171">
        <f t="shared" si="25"/>
        <v>2.5724364050807923E-2</v>
      </c>
      <c r="K12" s="171">
        <f t="shared" si="26"/>
        <v>0.38078855452070631</v>
      </c>
      <c r="L12" s="171">
        <f t="shared" si="27"/>
        <v>0.18548921710056365</v>
      </c>
      <c r="M12" s="172">
        <f t="shared" si="28"/>
        <v>13.337</v>
      </c>
      <c r="N12" s="173">
        <f t="shared" si="29"/>
        <v>0.75</v>
      </c>
      <c r="O12" s="173">
        <f t="shared" si="30"/>
        <v>18.72</v>
      </c>
      <c r="P12" s="174">
        <f t="shared" si="31"/>
        <v>0</v>
      </c>
      <c r="Q12" s="175">
        <f t="shared" si="32"/>
        <v>76</v>
      </c>
      <c r="R12" s="176">
        <f t="shared" si="33"/>
        <v>27.754142384822622</v>
      </c>
      <c r="S12" s="148">
        <f t="shared" si="34"/>
        <v>35</v>
      </c>
      <c r="T12" s="148">
        <f t="shared" si="35"/>
        <v>874</v>
      </c>
      <c r="U12" t="s">
        <v>136</v>
      </c>
      <c r="V12" s="5" t="s">
        <v>289</v>
      </c>
      <c r="W12" t="s">
        <v>136</v>
      </c>
      <c r="X12" s="5" t="s">
        <v>289</v>
      </c>
      <c r="Y12" t="s">
        <v>915</v>
      </c>
      <c r="Z12" t="s">
        <v>898</v>
      </c>
      <c r="AA12" t="s">
        <v>49</v>
      </c>
      <c r="AB12">
        <v>529</v>
      </c>
      <c r="AC12" s="1">
        <v>4668.7349999999997</v>
      </c>
      <c r="AD12" s="1">
        <v>2479.02</v>
      </c>
      <c r="AE12" s="29">
        <v>1.883</v>
      </c>
      <c r="AF12">
        <v>2</v>
      </c>
      <c r="AG12">
        <v>13.337</v>
      </c>
      <c r="AH12">
        <v>283.43934899999999</v>
      </c>
      <c r="AI12">
        <v>7.2912970000000001</v>
      </c>
      <c r="AJ12">
        <v>107.93046</v>
      </c>
      <c r="AK12">
        <v>866</v>
      </c>
      <c r="AL12">
        <v>35</v>
      </c>
      <c r="AM12">
        <v>874</v>
      </c>
      <c r="AN12">
        <v>76</v>
      </c>
      <c r="AO12">
        <v>16.471723999999998</v>
      </c>
      <c r="AP12">
        <v>4464.8999999999996</v>
      </c>
      <c r="AQ12">
        <v>0</v>
      </c>
      <c r="AR12">
        <v>30</v>
      </c>
      <c r="AS12">
        <v>6220</v>
      </c>
      <c r="AT12">
        <v>0.75</v>
      </c>
      <c r="AU12">
        <v>18.72</v>
      </c>
      <c r="AV12">
        <v>39789</v>
      </c>
      <c r="AW12">
        <v>0</v>
      </c>
      <c r="AX12" s="30">
        <v>0.46</v>
      </c>
      <c r="AY12" s="2">
        <v>0.9415</v>
      </c>
      <c r="AZ12" s="2" t="s">
        <v>71</v>
      </c>
      <c r="BA12" s="2" t="s">
        <v>903</v>
      </c>
      <c r="BB12" s="2">
        <v>1</v>
      </c>
      <c r="BC12" s="2" t="s">
        <v>908</v>
      </c>
      <c r="BD12" s="2">
        <v>7</v>
      </c>
      <c r="BE12" s="2">
        <v>56459.235999999997</v>
      </c>
      <c r="BF12" s="2">
        <v>8.2692139156824579E-2</v>
      </c>
      <c r="BG12" s="2">
        <v>7.7854649016150343E-2</v>
      </c>
      <c r="BH12" s="2">
        <v>350093.54699999996</v>
      </c>
      <c r="BI12" s="2">
        <v>1.3335678535085939E-2</v>
      </c>
      <c r="BJ12" s="2">
        <v>1.2555541340783412E-2</v>
      </c>
      <c r="BK12" s="2">
        <v>1</v>
      </c>
      <c r="BL12" s="2" t="s">
        <v>69</v>
      </c>
      <c r="BM12" s="2">
        <v>-1</v>
      </c>
      <c r="BN12" s="2" t="s">
        <v>891</v>
      </c>
    </row>
    <row r="13" spans="1:66">
      <c r="A13" s="149" t="str">
        <f t="shared" si="20"/>
        <v>인천스마트</v>
      </c>
      <c r="B13" s="149" t="str">
        <f t="shared" si="21"/>
        <v>20</v>
      </c>
      <c r="C13" s="150" t="str">
        <f t="shared" si="22"/>
        <v>70바3564</v>
      </c>
      <c r="D13" s="138" t="str">
        <f t="shared" si="23"/>
        <v>대형</v>
      </c>
      <c r="E13" s="134" t="str">
        <f t="shared" si="16"/>
        <v>A</v>
      </c>
      <c r="F13" s="157">
        <f t="shared" si="17"/>
        <v>0.97599999999999998</v>
      </c>
      <c r="G13" s="158">
        <f t="shared" si="18"/>
        <v>1.952</v>
      </c>
      <c r="H13" s="159">
        <f t="shared" si="19"/>
        <v>2</v>
      </c>
      <c r="I13" s="160">
        <f t="shared" si="24"/>
        <v>4498.1080000000002</v>
      </c>
      <c r="J13" s="161">
        <f t="shared" si="25"/>
        <v>1.7788363978735084E-2</v>
      </c>
      <c r="K13" s="161">
        <f t="shared" si="26"/>
        <v>0.35166215007365881</v>
      </c>
      <c r="L13" s="161">
        <f t="shared" si="27"/>
        <v>0.168737611457973</v>
      </c>
      <c r="M13" s="162">
        <f t="shared" si="28"/>
        <v>11.567</v>
      </c>
      <c r="N13" s="163">
        <f t="shared" si="29"/>
        <v>0.222</v>
      </c>
      <c r="O13" s="163">
        <f t="shared" si="30"/>
        <v>21.898</v>
      </c>
      <c r="P13" s="164">
        <f t="shared" si="31"/>
        <v>4.1666666666666664E-2</v>
      </c>
      <c r="Q13" s="165">
        <f t="shared" si="32"/>
        <v>88</v>
      </c>
      <c r="R13" s="166">
        <f t="shared" si="33"/>
        <v>26.840962528654416</v>
      </c>
      <c r="S13" s="151">
        <f t="shared" si="34"/>
        <v>10</v>
      </c>
      <c r="T13" s="151">
        <f t="shared" si="35"/>
        <v>985</v>
      </c>
      <c r="U13" t="s">
        <v>136</v>
      </c>
      <c r="V13" t="s">
        <v>289</v>
      </c>
      <c r="W13" s="4" t="s">
        <v>136</v>
      </c>
      <c r="X13" s="4" t="s">
        <v>289</v>
      </c>
      <c r="Y13" s="4" t="s">
        <v>917</v>
      </c>
      <c r="Z13" s="4" t="s">
        <v>898</v>
      </c>
      <c r="AA13" s="4" t="s">
        <v>49</v>
      </c>
      <c r="AB13" s="4">
        <v>529</v>
      </c>
      <c r="AC13" s="4">
        <v>4498.1080000000002</v>
      </c>
      <c r="AD13" s="4">
        <v>2304.3960000000002</v>
      </c>
      <c r="AE13" s="4">
        <v>1.952</v>
      </c>
      <c r="AF13" s="4">
        <v>2</v>
      </c>
      <c r="AG13" s="4">
        <v>11.567</v>
      </c>
      <c r="AH13" s="4">
        <v>265.77407599999998</v>
      </c>
      <c r="AI13" s="4">
        <v>4.7276860000000003</v>
      </c>
      <c r="AJ13" s="4">
        <v>93.462682999999998</v>
      </c>
      <c r="AK13" s="4">
        <v>759</v>
      </c>
      <c r="AL13" s="4">
        <v>10</v>
      </c>
      <c r="AM13" s="4">
        <v>985</v>
      </c>
      <c r="AN13" s="4">
        <v>88</v>
      </c>
      <c r="AO13" s="4">
        <v>16.924555000000002</v>
      </c>
      <c r="AP13" s="4">
        <v>6340.2</v>
      </c>
      <c r="AQ13" s="4">
        <v>2.5</v>
      </c>
      <c r="AR13" s="4">
        <v>34</v>
      </c>
      <c r="AS13" s="4">
        <v>18363</v>
      </c>
      <c r="AT13" s="4">
        <v>0.222</v>
      </c>
      <c r="AU13" s="4">
        <v>21.898</v>
      </c>
      <c r="AV13" s="4">
        <v>39604</v>
      </c>
      <c r="AW13" s="4">
        <v>0</v>
      </c>
      <c r="AX13" s="31">
        <v>0.45</v>
      </c>
      <c r="AY13">
        <v>0.97599999999999998</v>
      </c>
      <c r="AZ13" t="s">
        <v>69</v>
      </c>
      <c r="BA13" t="s">
        <v>903</v>
      </c>
      <c r="BB13">
        <v>3</v>
      </c>
      <c r="BC13" t="s">
        <v>913</v>
      </c>
      <c r="BD13">
        <v>7</v>
      </c>
      <c r="BE13">
        <v>56459.235999999997</v>
      </c>
      <c r="BF13">
        <v>7.9670011829419726E-2</v>
      </c>
      <c r="BG13">
        <v>7.775793154551365E-2</v>
      </c>
      <c r="BH13">
        <v>350093.54699999996</v>
      </c>
      <c r="BI13">
        <v>1.2848303085117991E-2</v>
      </c>
      <c r="BJ13">
        <v>1.253994381107516E-2</v>
      </c>
      <c r="BK13">
        <v>1</v>
      </c>
      <c r="BL13" t="s">
        <v>69</v>
      </c>
      <c r="BM13">
        <v>0</v>
      </c>
      <c r="BN13" t="s">
        <v>892</v>
      </c>
    </row>
    <row r="14" spans="1:66">
      <c r="A14" s="146" t="str">
        <f t="shared" si="20"/>
        <v>인천스마트</v>
      </c>
      <c r="B14" s="146" t="str">
        <f t="shared" si="21"/>
        <v>20</v>
      </c>
      <c r="C14" s="147" t="str">
        <f t="shared" si="22"/>
        <v>70바3565</v>
      </c>
      <c r="D14" s="121" t="str">
        <f t="shared" si="23"/>
        <v>대형</v>
      </c>
      <c r="E14" s="117" t="str">
        <f t="shared" si="16"/>
        <v>B</v>
      </c>
      <c r="F14" s="167">
        <f t="shared" si="17"/>
        <v>0.92549999999999999</v>
      </c>
      <c r="G14" s="168">
        <f t="shared" si="18"/>
        <v>1.851</v>
      </c>
      <c r="H14" s="169">
        <f t="shared" si="19"/>
        <v>2</v>
      </c>
      <c r="I14" s="170">
        <f t="shared" si="24"/>
        <v>4833.3819999999996</v>
      </c>
      <c r="J14" s="171">
        <f t="shared" si="25"/>
        <v>2.2916435114216031E-2</v>
      </c>
      <c r="K14" s="171">
        <f t="shared" si="26"/>
        <v>0.38116884197701129</v>
      </c>
      <c r="L14" s="171">
        <f t="shared" si="27"/>
        <v>0.20006695105001013</v>
      </c>
      <c r="M14" s="172">
        <f t="shared" si="28"/>
        <v>13.359</v>
      </c>
      <c r="N14" s="173">
        <f t="shared" si="29"/>
        <v>1.8</v>
      </c>
      <c r="O14" s="173">
        <f t="shared" si="30"/>
        <v>22.489000000000001</v>
      </c>
      <c r="P14" s="174">
        <f t="shared" si="31"/>
        <v>0.36666666666666664</v>
      </c>
      <c r="Q14" s="175">
        <f t="shared" si="32"/>
        <v>89</v>
      </c>
      <c r="R14" s="176">
        <f t="shared" si="33"/>
        <v>27.904512220999656</v>
      </c>
      <c r="S14" s="148">
        <f t="shared" si="34"/>
        <v>87</v>
      </c>
      <c r="T14" s="148">
        <f t="shared" si="35"/>
        <v>1087</v>
      </c>
      <c r="U14" t="s">
        <v>136</v>
      </c>
      <c r="V14" s="5" t="s">
        <v>289</v>
      </c>
      <c r="W14" t="s">
        <v>136</v>
      </c>
      <c r="X14" s="5" t="s">
        <v>289</v>
      </c>
      <c r="Y14" t="s">
        <v>919</v>
      </c>
      <c r="Z14" t="s">
        <v>898</v>
      </c>
      <c r="AA14" t="s">
        <v>49</v>
      </c>
      <c r="AB14">
        <v>529</v>
      </c>
      <c r="AC14" s="1">
        <v>4833.3819999999996</v>
      </c>
      <c r="AD14" s="1">
        <v>2611.864</v>
      </c>
      <c r="AE14" s="29">
        <v>1.851</v>
      </c>
      <c r="AF14">
        <v>2</v>
      </c>
      <c r="AG14">
        <v>13.359</v>
      </c>
      <c r="AH14">
        <v>290.66488600000002</v>
      </c>
      <c r="AI14">
        <v>6.661003</v>
      </c>
      <c r="AJ14">
        <v>110.79239800000001</v>
      </c>
      <c r="AK14">
        <v>967</v>
      </c>
      <c r="AL14">
        <v>87</v>
      </c>
      <c r="AM14">
        <v>1087</v>
      </c>
      <c r="AN14">
        <v>89</v>
      </c>
      <c r="AO14">
        <v>16.628709000000001</v>
      </c>
      <c r="AP14">
        <v>5486.8</v>
      </c>
      <c r="AQ14">
        <v>22</v>
      </c>
      <c r="AR14">
        <v>35</v>
      </c>
      <c r="AS14">
        <v>15683</v>
      </c>
      <c r="AT14">
        <v>1.8</v>
      </c>
      <c r="AU14">
        <v>22.489000000000001</v>
      </c>
      <c r="AV14">
        <v>42161</v>
      </c>
      <c r="AW14">
        <v>0</v>
      </c>
      <c r="AX14" s="30">
        <v>0.45</v>
      </c>
      <c r="AY14">
        <v>0.92549999999999999</v>
      </c>
      <c r="AZ14" t="s">
        <v>71</v>
      </c>
      <c r="BA14" t="s">
        <v>903</v>
      </c>
      <c r="BB14">
        <v>3</v>
      </c>
      <c r="BC14" t="s">
        <v>911</v>
      </c>
      <c r="BD14">
        <v>9</v>
      </c>
      <c r="BE14">
        <v>56459.235999999997</v>
      </c>
      <c r="BF14">
        <v>8.5608349358464578E-2</v>
      </c>
      <c r="BG14">
        <v>7.923052733125896E-2</v>
      </c>
      <c r="BH14">
        <v>350093.54699999996</v>
      </c>
      <c r="BI14">
        <v>1.3805972836168842E-2</v>
      </c>
      <c r="BJ14">
        <v>1.2777427859874263E-2</v>
      </c>
      <c r="BK14">
        <v>1</v>
      </c>
      <c r="BL14" t="s">
        <v>72</v>
      </c>
      <c r="BM14">
        <v>1</v>
      </c>
      <c r="BN14" t="s">
        <v>893</v>
      </c>
    </row>
    <row r="15" spans="1:66">
      <c r="A15" s="149" t="str">
        <f t="shared" si="20"/>
        <v>인천스마트</v>
      </c>
      <c r="B15" s="149" t="str">
        <f t="shared" si="21"/>
        <v>20</v>
      </c>
      <c r="C15" s="150" t="str">
        <f t="shared" si="22"/>
        <v>70바3567</v>
      </c>
      <c r="D15" s="138" t="str">
        <f t="shared" si="23"/>
        <v>대형</v>
      </c>
      <c r="E15" s="134" t="str">
        <f t="shared" si="16"/>
        <v>A</v>
      </c>
      <c r="F15" s="157">
        <f t="shared" si="17"/>
        <v>0.97799999999999998</v>
      </c>
      <c r="G15" s="158">
        <f t="shared" si="18"/>
        <v>1.956</v>
      </c>
      <c r="H15" s="159">
        <f t="shared" si="19"/>
        <v>2</v>
      </c>
      <c r="I15" s="160">
        <f t="shared" si="24"/>
        <v>5729.5429999999997</v>
      </c>
      <c r="J15" s="161">
        <f t="shared" si="25"/>
        <v>2.2514284814822306E-2</v>
      </c>
      <c r="K15" s="161">
        <f t="shared" si="26"/>
        <v>0.36774512974112877</v>
      </c>
      <c r="L15" s="161">
        <f t="shared" si="27"/>
        <v>0.19408179675063092</v>
      </c>
      <c r="M15" s="162">
        <f t="shared" si="28"/>
        <v>11.699</v>
      </c>
      <c r="N15" s="163">
        <f t="shared" si="29"/>
        <v>0.24399999999999999</v>
      </c>
      <c r="O15" s="163">
        <f t="shared" si="30"/>
        <v>15.481</v>
      </c>
      <c r="P15" s="164">
        <f t="shared" si="31"/>
        <v>0.15833333333333333</v>
      </c>
      <c r="Q15" s="165">
        <f t="shared" si="32"/>
        <v>87</v>
      </c>
      <c r="R15" s="166">
        <f t="shared" si="33"/>
        <v>26.507100807850517</v>
      </c>
      <c r="S15" s="151">
        <f t="shared" si="34"/>
        <v>14</v>
      </c>
      <c r="T15" s="151">
        <f t="shared" si="35"/>
        <v>887</v>
      </c>
      <c r="U15" t="s">
        <v>136</v>
      </c>
      <c r="V15" s="5" t="s">
        <v>289</v>
      </c>
      <c r="W15" t="s">
        <v>136</v>
      </c>
      <c r="X15" s="5" t="s">
        <v>289</v>
      </c>
      <c r="Y15" t="s">
        <v>920</v>
      </c>
      <c r="Z15" t="s">
        <v>898</v>
      </c>
      <c r="AA15" t="s">
        <v>49</v>
      </c>
      <c r="AB15">
        <v>529</v>
      </c>
      <c r="AC15" s="1">
        <v>5729.5429999999997</v>
      </c>
      <c r="AD15" s="1">
        <v>2928.6190000000001</v>
      </c>
      <c r="AE15" s="29">
        <v>1.956</v>
      </c>
      <c r="AF15">
        <v>2</v>
      </c>
      <c r="AG15">
        <v>11.699</v>
      </c>
      <c r="AH15">
        <v>354.49707000000001</v>
      </c>
      <c r="AI15">
        <v>7.9812479999999999</v>
      </c>
      <c r="AJ15">
        <v>130.36457100000001</v>
      </c>
      <c r="AK15">
        <v>1112</v>
      </c>
      <c r="AL15">
        <v>14</v>
      </c>
      <c r="AM15">
        <v>887</v>
      </c>
      <c r="AN15">
        <v>87</v>
      </c>
      <c r="AO15">
        <v>16.162455000000001</v>
      </c>
      <c r="AP15">
        <v>3186.3</v>
      </c>
      <c r="AQ15">
        <v>9.5</v>
      </c>
      <c r="AR15">
        <v>27</v>
      </c>
      <c r="AS15">
        <v>5515</v>
      </c>
      <c r="AT15">
        <v>0.24399999999999999</v>
      </c>
      <c r="AU15">
        <v>15.481</v>
      </c>
      <c r="AV15">
        <v>48012</v>
      </c>
      <c r="AW15">
        <v>0</v>
      </c>
      <c r="AX15" s="30">
        <v>0.46</v>
      </c>
      <c r="AY15">
        <v>0.97799999999999998</v>
      </c>
      <c r="AZ15" t="s">
        <v>69</v>
      </c>
      <c r="BA15" t="s">
        <v>903</v>
      </c>
      <c r="BB15">
        <v>2</v>
      </c>
      <c r="BC15" t="s">
        <v>921</v>
      </c>
      <c r="BD15">
        <v>10</v>
      </c>
      <c r="BE15">
        <v>56459.235999999997</v>
      </c>
      <c r="BF15">
        <v>0.10148105794417764</v>
      </c>
      <c r="BG15">
        <v>9.9248474669405728E-2</v>
      </c>
      <c r="BH15">
        <v>350093.54699999996</v>
      </c>
      <c r="BI15">
        <v>1.6365748666598533E-2</v>
      </c>
      <c r="BJ15">
        <v>1.6005702195933363E-2</v>
      </c>
      <c r="BK15">
        <v>1</v>
      </c>
      <c r="BL15" t="s">
        <v>69</v>
      </c>
      <c r="BM15">
        <v>0</v>
      </c>
      <c r="BN15" t="s">
        <v>892</v>
      </c>
    </row>
    <row r="16" spans="1:66">
      <c r="A16" s="146" t="str">
        <f t="shared" si="20"/>
        <v>인천스마트</v>
      </c>
      <c r="B16" s="146" t="str">
        <f t="shared" si="21"/>
        <v>20</v>
      </c>
      <c r="C16" s="147" t="str">
        <f t="shared" si="22"/>
        <v>70바3573</v>
      </c>
      <c r="D16" s="121" t="str">
        <f t="shared" si="23"/>
        <v>대형</v>
      </c>
      <c r="E16" s="117" t="str">
        <f t="shared" si="16"/>
        <v>B</v>
      </c>
      <c r="F16" s="167">
        <f t="shared" si="17"/>
        <v>0.9405</v>
      </c>
      <c r="G16" s="168">
        <f t="shared" si="18"/>
        <v>1.881</v>
      </c>
      <c r="H16" s="169">
        <f t="shared" si="19"/>
        <v>2</v>
      </c>
      <c r="I16" s="170">
        <f t="shared" si="24"/>
        <v>4985.0190000000002</v>
      </c>
      <c r="J16" s="171">
        <f t="shared" si="25"/>
        <v>2.7428868231871812E-2</v>
      </c>
      <c r="K16" s="171">
        <f t="shared" si="26"/>
        <v>0.35951891475478864</v>
      </c>
      <c r="L16" s="171">
        <f t="shared" si="27"/>
        <v>0.20401125853281601</v>
      </c>
      <c r="M16" s="172">
        <f t="shared" si="28"/>
        <v>11.956</v>
      </c>
      <c r="N16" s="173">
        <f t="shared" si="29"/>
        <v>0.12</v>
      </c>
      <c r="O16" s="173">
        <f t="shared" si="30"/>
        <v>20.542000000000002</v>
      </c>
      <c r="P16" s="174">
        <f t="shared" si="31"/>
        <v>0</v>
      </c>
      <c r="Q16" s="175">
        <f t="shared" si="32"/>
        <v>79</v>
      </c>
      <c r="R16" s="176">
        <f t="shared" si="33"/>
        <v>25.838025163051448</v>
      </c>
      <c r="S16" s="148">
        <f t="shared" si="34"/>
        <v>6</v>
      </c>
      <c r="T16" s="148">
        <f t="shared" si="35"/>
        <v>1024</v>
      </c>
      <c r="U16" t="s">
        <v>136</v>
      </c>
      <c r="V16" t="s">
        <v>289</v>
      </c>
      <c r="W16" s="4" t="s">
        <v>136</v>
      </c>
      <c r="X16" s="4" t="s">
        <v>289</v>
      </c>
      <c r="Y16" s="4" t="s">
        <v>922</v>
      </c>
      <c r="Z16" s="4" t="s">
        <v>898</v>
      </c>
      <c r="AA16" s="4" t="s">
        <v>49</v>
      </c>
      <c r="AB16" s="4">
        <v>529</v>
      </c>
      <c r="AC16" s="4">
        <v>4985.0190000000002</v>
      </c>
      <c r="AD16" s="4">
        <v>2650.2</v>
      </c>
      <c r="AE16" s="4">
        <v>1.881</v>
      </c>
      <c r="AF16" s="4">
        <v>2</v>
      </c>
      <c r="AG16" s="4">
        <v>11.956</v>
      </c>
      <c r="AH16" s="4">
        <v>314.709631</v>
      </c>
      <c r="AI16" s="4">
        <v>8.6321290000000008</v>
      </c>
      <c r="AJ16" s="4">
        <v>113.144065</v>
      </c>
      <c r="AK16" s="4">
        <v>1017</v>
      </c>
      <c r="AL16" s="4">
        <v>6</v>
      </c>
      <c r="AM16" s="4">
        <v>1024</v>
      </c>
      <c r="AN16" s="4">
        <v>79</v>
      </c>
      <c r="AO16" s="4">
        <v>15.840058000000001</v>
      </c>
      <c r="AP16" s="4">
        <v>6185.4</v>
      </c>
      <c r="AQ16" s="4">
        <v>0</v>
      </c>
      <c r="AR16" s="4">
        <v>29</v>
      </c>
      <c r="AS16" s="4">
        <v>9578</v>
      </c>
      <c r="AT16" s="4">
        <v>0.12</v>
      </c>
      <c r="AU16" s="4">
        <v>20.542000000000002</v>
      </c>
      <c r="AV16" s="4">
        <v>41844</v>
      </c>
      <c r="AW16" s="4">
        <v>0</v>
      </c>
      <c r="AX16" s="31">
        <v>0.46</v>
      </c>
      <c r="AY16">
        <v>0.9405</v>
      </c>
      <c r="AZ16" t="s">
        <v>71</v>
      </c>
      <c r="BA16" t="s">
        <v>903</v>
      </c>
      <c r="BB16">
        <v>2</v>
      </c>
      <c r="BC16" t="s">
        <v>906</v>
      </c>
      <c r="BD16">
        <v>4</v>
      </c>
      <c r="BE16">
        <v>56459.235999999997</v>
      </c>
      <c r="BF16">
        <v>8.8294127819937215E-2</v>
      </c>
      <c r="BG16">
        <v>8.3040627214650956E-2</v>
      </c>
      <c r="BH16">
        <v>350093.54699999996</v>
      </c>
      <c r="BI16">
        <v>1.4239105641098837E-2</v>
      </c>
      <c r="BJ16">
        <v>1.3391878855453456E-2</v>
      </c>
      <c r="BK16">
        <v>1</v>
      </c>
      <c r="BL16" t="s">
        <v>69</v>
      </c>
      <c r="BM16">
        <v>-1</v>
      </c>
      <c r="BN16" t="s">
        <v>891</v>
      </c>
    </row>
    <row r="17" spans="1:66">
      <c r="A17" s="149" t="str">
        <f t="shared" si="20"/>
        <v>인천스마트</v>
      </c>
      <c r="B17" s="149" t="str">
        <f t="shared" si="21"/>
        <v>20</v>
      </c>
      <c r="C17" s="150" t="str">
        <f t="shared" si="22"/>
        <v>70바3574</v>
      </c>
      <c r="D17" s="138" t="str">
        <f t="shared" si="23"/>
        <v>대형</v>
      </c>
      <c r="E17" s="134" t="str">
        <f t="shared" si="16"/>
        <v>S</v>
      </c>
      <c r="F17" s="157">
        <f t="shared" si="17"/>
        <v>1.08</v>
      </c>
      <c r="G17" s="158">
        <f t="shared" si="18"/>
        <v>2.16</v>
      </c>
      <c r="H17" s="159">
        <f t="shared" si="19"/>
        <v>2</v>
      </c>
      <c r="I17" s="160">
        <f t="shared" si="24"/>
        <v>5546.7529999999997</v>
      </c>
      <c r="J17" s="161">
        <f t="shared" si="25"/>
        <v>2.7477066928418496E-2</v>
      </c>
      <c r="K17" s="161">
        <f t="shared" si="26"/>
        <v>0.39157128616264247</v>
      </c>
      <c r="L17" s="161">
        <f t="shared" si="27"/>
        <v>0.1364762411450447</v>
      </c>
      <c r="M17" s="162">
        <f t="shared" si="28"/>
        <v>10.340999999999999</v>
      </c>
      <c r="N17" s="163">
        <f t="shared" si="29"/>
        <v>5.3999999999999999E-2</v>
      </c>
      <c r="O17" s="163">
        <f t="shared" si="30"/>
        <v>18.137</v>
      </c>
      <c r="P17" s="164">
        <f t="shared" si="31"/>
        <v>0</v>
      </c>
      <c r="Q17" s="165">
        <f t="shared" si="32"/>
        <v>81</v>
      </c>
      <c r="R17" s="166">
        <f t="shared" si="33"/>
        <v>27.138402322767096</v>
      </c>
      <c r="S17" s="151">
        <f t="shared" si="34"/>
        <v>3</v>
      </c>
      <c r="T17" s="151">
        <f t="shared" si="35"/>
        <v>1006</v>
      </c>
      <c r="U17" t="s">
        <v>136</v>
      </c>
      <c r="V17" s="5" t="s">
        <v>289</v>
      </c>
      <c r="W17" t="s">
        <v>136</v>
      </c>
      <c r="X17" s="5" t="s">
        <v>289</v>
      </c>
      <c r="Y17" t="s">
        <v>924</v>
      </c>
      <c r="Z17" t="s">
        <v>898</v>
      </c>
      <c r="AA17" t="s">
        <v>49</v>
      </c>
      <c r="AB17">
        <v>529</v>
      </c>
      <c r="AC17" s="1">
        <v>5546.7529999999997</v>
      </c>
      <c r="AD17" s="1">
        <v>2568.2860000000001</v>
      </c>
      <c r="AE17" s="29">
        <v>2.16</v>
      </c>
      <c r="AF17">
        <v>2</v>
      </c>
      <c r="AG17">
        <v>10.340999999999999</v>
      </c>
      <c r="AH17">
        <v>351.81517100000002</v>
      </c>
      <c r="AI17">
        <v>9.6668489999999991</v>
      </c>
      <c r="AJ17">
        <v>137.76071899999999</v>
      </c>
      <c r="AK17">
        <v>757</v>
      </c>
      <c r="AL17">
        <v>3</v>
      </c>
      <c r="AM17">
        <v>1006</v>
      </c>
      <c r="AN17">
        <v>81</v>
      </c>
      <c r="AO17">
        <v>15.766099000000001</v>
      </c>
      <c r="AP17">
        <v>2768.2</v>
      </c>
      <c r="AQ17">
        <v>0</v>
      </c>
      <c r="AR17">
        <v>69</v>
      </c>
      <c r="AS17">
        <v>13517</v>
      </c>
      <c r="AT17">
        <v>5.3999999999999999E-2</v>
      </c>
      <c r="AU17">
        <v>18.137</v>
      </c>
      <c r="AV17">
        <v>37009</v>
      </c>
      <c r="AW17">
        <v>0</v>
      </c>
      <c r="AX17" s="30">
        <v>0.46</v>
      </c>
      <c r="AY17">
        <v>1.08</v>
      </c>
      <c r="AZ17" t="s">
        <v>74</v>
      </c>
      <c r="BA17" t="s">
        <v>903</v>
      </c>
      <c r="BB17">
        <v>1</v>
      </c>
      <c r="BC17" t="s">
        <v>904</v>
      </c>
      <c r="BD17">
        <v>8</v>
      </c>
      <c r="BE17">
        <v>56459.235999999997</v>
      </c>
      <c r="BF17">
        <v>9.8243500850773116E-2</v>
      </c>
      <c r="BG17">
        <v>0.10610298091883497</v>
      </c>
      <c r="BH17">
        <v>350093.54699999996</v>
      </c>
      <c r="BI17">
        <v>1.5843631073839817E-2</v>
      </c>
      <c r="BJ17">
        <v>1.7111121559747002E-2</v>
      </c>
      <c r="BK17">
        <v>1</v>
      </c>
      <c r="BL17" t="s">
        <v>71</v>
      </c>
      <c r="BM17">
        <v>2</v>
      </c>
      <c r="BN17" t="s">
        <v>893</v>
      </c>
    </row>
    <row r="18" spans="1:66">
      <c r="A18" s="146" t="str">
        <f t="shared" si="20"/>
        <v>인천스마트</v>
      </c>
      <c r="B18" s="146" t="str">
        <f t="shared" si="21"/>
        <v>21</v>
      </c>
      <c r="C18" s="147" t="str">
        <f t="shared" si="22"/>
        <v>70바3560</v>
      </c>
      <c r="D18" s="121" t="str">
        <f t="shared" si="23"/>
        <v>대형</v>
      </c>
      <c r="E18" s="117" t="str">
        <f t="shared" si="16"/>
        <v>A</v>
      </c>
      <c r="F18" s="167">
        <f t="shared" si="17"/>
        <v>0.95333333333333314</v>
      </c>
      <c r="G18" s="168">
        <f t="shared" si="18"/>
        <v>2.0019999999999998</v>
      </c>
      <c r="H18" s="169">
        <f t="shared" si="19"/>
        <v>2.1</v>
      </c>
      <c r="I18" s="170">
        <f t="shared" si="24"/>
        <v>4070.5160000000001</v>
      </c>
      <c r="J18" s="171">
        <f t="shared" si="25"/>
        <v>3.6761583344988545E-2</v>
      </c>
      <c r="K18" s="171">
        <f t="shared" si="26"/>
        <v>0.3835394379549083</v>
      </c>
      <c r="L18" s="171">
        <f t="shared" si="27"/>
        <v>0.18032111899326769</v>
      </c>
      <c r="M18" s="172">
        <f t="shared" si="28"/>
        <v>14.042999999999999</v>
      </c>
      <c r="N18" s="173">
        <f t="shared" si="29"/>
        <v>0.61399999999999999</v>
      </c>
      <c r="O18" s="173">
        <f t="shared" si="30"/>
        <v>12.135999999999999</v>
      </c>
      <c r="P18" s="174">
        <f t="shared" si="31"/>
        <v>0.19666666666666668</v>
      </c>
      <c r="Q18" s="175">
        <f t="shared" si="32"/>
        <v>86</v>
      </c>
      <c r="R18" s="176">
        <f t="shared" si="33"/>
        <v>23.395179607286344</v>
      </c>
      <c r="S18" s="148">
        <f t="shared" si="34"/>
        <v>25</v>
      </c>
      <c r="T18" s="148">
        <f t="shared" si="35"/>
        <v>494</v>
      </c>
      <c r="U18" t="s">
        <v>136</v>
      </c>
      <c r="V18" s="5" t="s">
        <v>290</v>
      </c>
      <c r="W18" t="s">
        <v>136</v>
      </c>
      <c r="X18" s="5" t="s">
        <v>290</v>
      </c>
      <c r="Y18" t="s">
        <v>926</v>
      </c>
      <c r="Z18" t="s">
        <v>898</v>
      </c>
      <c r="AA18" t="s">
        <v>49</v>
      </c>
      <c r="AB18">
        <v>529</v>
      </c>
      <c r="AC18" s="1">
        <v>4070.5160000000001</v>
      </c>
      <c r="AD18" s="1">
        <v>2033.68</v>
      </c>
      <c r="AE18" s="29">
        <v>2.0019999999999998</v>
      </c>
      <c r="AF18">
        <v>2.1</v>
      </c>
      <c r="AG18">
        <v>14.042999999999999</v>
      </c>
      <c r="AH18">
        <v>300.137698</v>
      </c>
      <c r="AI18">
        <v>11.033537000000001</v>
      </c>
      <c r="AJ18">
        <v>115.114644</v>
      </c>
      <c r="AK18">
        <v>734</v>
      </c>
      <c r="AL18">
        <v>25</v>
      </c>
      <c r="AM18">
        <v>494</v>
      </c>
      <c r="AN18">
        <v>86</v>
      </c>
      <c r="AO18">
        <v>13.562161</v>
      </c>
      <c r="AP18">
        <v>2660.1</v>
      </c>
      <c r="AQ18">
        <v>11.8</v>
      </c>
      <c r="AR18">
        <v>65</v>
      </c>
      <c r="AS18">
        <v>37212</v>
      </c>
      <c r="AT18">
        <v>0.61399999999999999</v>
      </c>
      <c r="AU18">
        <v>12.135999999999999</v>
      </c>
      <c r="AV18">
        <v>22543</v>
      </c>
      <c r="AW18">
        <v>0</v>
      </c>
      <c r="AX18" s="30">
        <v>0.6</v>
      </c>
      <c r="AY18">
        <v>0.95333333333333314</v>
      </c>
      <c r="AZ18" t="s">
        <v>69</v>
      </c>
      <c r="BA18" t="s">
        <v>927</v>
      </c>
      <c r="BB18">
        <v>4</v>
      </c>
      <c r="BC18" t="s">
        <v>944</v>
      </c>
      <c r="BD18">
        <v>14</v>
      </c>
      <c r="BE18">
        <v>59770.701000000001</v>
      </c>
      <c r="BF18">
        <v>6.8102196091024594E-2</v>
      </c>
      <c r="BG18">
        <v>6.492409360677677E-2</v>
      </c>
      <c r="BH18">
        <v>350093.54699999996</v>
      </c>
      <c r="BI18">
        <v>1.1626938099490306E-2</v>
      </c>
      <c r="BJ18">
        <v>1.1084347654847424E-2</v>
      </c>
      <c r="BK18">
        <v>1</v>
      </c>
      <c r="BL18" t="s">
        <v>74</v>
      </c>
      <c r="BM18">
        <v>-1</v>
      </c>
      <c r="BN18" t="s">
        <v>891</v>
      </c>
    </row>
    <row r="19" spans="1:66">
      <c r="A19" s="149" t="str">
        <f t="shared" si="20"/>
        <v>인천스마트</v>
      </c>
      <c r="B19" s="149" t="str">
        <f t="shared" si="21"/>
        <v>21</v>
      </c>
      <c r="C19" s="150" t="str">
        <f t="shared" si="22"/>
        <v>70바3561</v>
      </c>
      <c r="D19" s="138" t="str">
        <f t="shared" si="23"/>
        <v>대형</v>
      </c>
      <c r="E19" s="134" t="str">
        <f t="shared" si="16"/>
        <v>A</v>
      </c>
      <c r="F19" s="157">
        <f t="shared" si="17"/>
        <v>0.97590909090909073</v>
      </c>
      <c r="G19" s="158">
        <f t="shared" si="18"/>
        <v>2.1469999999999998</v>
      </c>
      <c r="H19" s="159">
        <f t="shared" si="19"/>
        <v>2.2000000000000002</v>
      </c>
      <c r="I19" s="160">
        <f t="shared" si="24"/>
        <v>4923.0559999999996</v>
      </c>
      <c r="J19" s="161">
        <f t="shared" si="25"/>
        <v>3.5729744898247713E-2</v>
      </c>
      <c r="K19" s="161">
        <f t="shared" si="26"/>
        <v>0.38612348524292472</v>
      </c>
      <c r="L19" s="161">
        <f t="shared" si="27"/>
        <v>0.19134456321439366</v>
      </c>
      <c r="M19" s="162">
        <f t="shared" si="28"/>
        <v>12.273999999999999</v>
      </c>
      <c r="N19" s="163">
        <f t="shared" si="29"/>
        <v>0.30499999999999999</v>
      </c>
      <c r="O19" s="163">
        <f t="shared" si="30"/>
        <v>16.757999999999999</v>
      </c>
      <c r="P19" s="164">
        <f t="shared" si="31"/>
        <v>0</v>
      </c>
      <c r="Q19" s="165">
        <f t="shared" si="32"/>
        <v>82</v>
      </c>
      <c r="R19" s="166">
        <f t="shared" si="33"/>
        <v>23.37629476751691</v>
      </c>
      <c r="S19" s="151">
        <f t="shared" si="34"/>
        <v>15</v>
      </c>
      <c r="T19" s="151">
        <f t="shared" si="35"/>
        <v>825</v>
      </c>
      <c r="U19" t="s">
        <v>136</v>
      </c>
      <c r="V19" t="s">
        <v>290</v>
      </c>
      <c r="W19" s="4" t="s">
        <v>136</v>
      </c>
      <c r="X19" s="4" t="s">
        <v>290</v>
      </c>
      <c r="Y19" s="4" t="s">
        <v>928</v>
      </c>
      <c r="Z19" s="4" t="s">
        <v>898</v>
      </c>
      <c r="AA19" s="4" t="s">
        <v>49</v>
      </c>
      <c r="AB19" s="4">
        <v>529</v>
      </c>
      <c r="AC19" s="4">
        <v>4923.0559999999996</v>
      </c>
      <c r="AD19" s="4">
        <v>2293.194</v>
      </c>
      <c r="AE19" s="4">
        <v>2.1469999999999998</v>
      </c>
      <c r="AF19" s="4">
        <v>2.2000000000000002</v>
      </c>
      <c r="AG19" s="4">
        <v>12.273999999999999</v>
      </c>
      <c r="AH19" s="4">
        <v>364.26798000000002</v>
      </c>
      <c r="AI19" s="4">
        <v>13.015202</v>
      </c>
      <c r="AJ19" s="4">
        <v>140.652422</v>
      </c>
      <c r="AK19" s="4">
        <v>942</v>
      </c>
      <c r="AL19" s="4">
        <v>15</v>
      </c>
      <c r="AM19" s="4">
        <v>825</v>
      </c>
      <c r="AN19" s="4">
        <v>82</v>
      </c>
      <c r="AO19" s="4">
        <v>13.514929</v>
      </c>
      <c r="AP19" s="4">
        <v>3393.9</v>
      </c>
      <c r="AQ19" s="4">
        <v>0</v>
      </c>
      <c r="AR19" s="4">
        <v>95</v>
      </c>
      <c r="AS19" s="4">
        <v>37896</v>
      </c>
      <c r="AT19" s="4">
        <v>0.30499999999999999</v>
      </c>
      <c r="AU19" s="4">
        <v>16.757999999999999</v>
      </c>
      <c r="AV19" s="4">
        <v>40094</v>
      </c>
      <c r="AW19" s="4">
        <v>0</v>
      </c>
      <c r="AX19" s="31">
        <v>0.59</v>
      </c>
      <c r="AY19">
        <v>0.97590909090909073</v>
      </c>
      <c r="AZ19" t="s">
        <v>69</v>
      </c>
      <c r="BA19" t="s">
        <v>927</v>
      </c>
      <c r="BB19">
        <v>3</v>
      </c>
      <c r="BC19" t="s">
        <v>933</v>
      </c>
      <c r="BD19">
        <v>8</v>
      </c>
      <c r="BE19">
        <v>59770.701000000001</v>
      </c>
      <c r="BF19">
        <v>8.2365706234564642E-2</v>
      </c>
      <c r="BG19">
        <v>8.0381441493459202E-2</v>
      </c>
      <c r="BH19">
        <v>350093.54699999996</v>
      </c>
      <c r="BI19">
        <v>1.4062115803579779E-2</v>
      </c>
      <c r="BJ19">
        <v>1.37233466501299E-2</v>
      </c>
      <c r="BK19">
        <v>1</v>
      </c>
      <c r="BL19" t="s">
        <v>69</v>
      </c>
      <c r="BM19">
        <v>0</v>
      </c>
      <c r="BN19" t="s">
        <v>892</v>
      </c>
    </row>
    <row r="20" spans="1:66">
      <c r="A20" s="146" t="str">
        <f t="shared" si="20"/>
        <v>인천스마트</v>
      </c>
      <c r="B20" s="146" t="str">
        <f t="shared" si="21"/>
        <v>21</v>
      </c>
      <c r="C20" s="147" t="str">
        <f t="shared" si="22"/>
        <v>70바3562</v>
      </c>
      <c r="D20" s="121" t="str">
        <f t="shared" si="23"/>
        <v>대형</v>
      </c>
      <c r="E20" s="117" t="str">
        <f t="shared" si="16"/>
        <v>S</v>
      </c>
      <c r="F20" s="167">
        <f t="shared" si="17"/>
        <v>1.0219047619047619</v>
      </c>
      <c r="G20" s="168">
        <f t="shared" si="18"/>
        <v>2.1459999999999999</v>
      </c>
      <c r="H20" s="169">
        <f t="shared" si="19"/>
        <v>2.1</v>
      </c>
      <c r="I20" s="170">
        <f t="shared" si="24"/>
        <v>4394.1970000000001</v>
      </c>
      <c r="J20" s="171">
        <f t="shared" si="25"/>
        <v>2.0565057086894847E-2</v>
      </c>
      <c r="K20" s="171">
        <f t="shared" si="26"/>
        <v>0.37807507983267635</v>
      </c>
      <c r="L20" s="171">
        <f t="shared" si="27"/>
        <v>0.13313012593654769</v>
      </c>
      <c r="M20" s="172">
        <f t="shared" si="28"/>
        <v>12.286</v>
      </c>
      <c r="N20" s="173">
        <f t="shared" si="29"/>
        <v>0.182</v>
      </c>
      <c r="O20" s="173">
        <f t="shared" si="30"/>
        <v>5.3710000000000004</v>
      </c>
      <c r="P20" s="174">
        <f t="shared" si="31"/>
        <v>0.6</v>
      </c>
      <c r="Q20" s="175">
        <f t="shared" si="32"/>
        <v>92</v>
      </c>
      <c r="R20" s="176">
        <f t="shared" si="33"/>
        <v>23.790983329191491</v>
      </c>
      <c r="S20" s="148">
        <f t="shared" si="34"/>
        <v>8</v>
      </c>
      <c r="T20" s="148">
        <f t="shared" si="35"/>
        <v>236</v>
      </c>
      <c r="U20" t="s">
        <v>136</v>
      </c>
      <c r="V20" s="5" t="s">
        <v>290</v>
      </c>
      <c r="W20" t="s">
        <v>136</v>
      </c>
      <c r="X20" s="5" t="s">
        <v>290</v>
      </c>
      <c r="Y20" t="s">
        <v>930</v>
      </c>
      <c r="Z20" t="s">
        <v>898</v>
      </c>
      <c r="AA20" t="s">
        <v>49</v>
      </c>
      <c r="AB20">
        <v>529</v>
      </c>
      <c r="AC20" s="1">
        <v>4394.1970000000001</v>
      </c>
      <c r="AD20" s="1">
        <v>2047.146</v>
      </c>
      <c r="AE20" s="29">
        <v>2.1459999999999999</v>
      </c>
      <c r="AF20">
        <v>2.1</v>
      </c>
      <c r="AG20">
        <v>12.286</v>
      </c>
      <c r="AH20">
        <v>307.13739199999998</v>
      </c>
      <c r="AI20">
        <v>6.3162979999999997</v>
      </c>
      <c r="AJ20">
        <v>116.120994</v>
      </c>
      <c r="AK20">
        <v>585</v>
      </c>
      <c r="AL20">
        <v>8</v>
      </c>
      <c r="AM20">
        <v>236</v>
      </c>
      <c r="AN20">
        <v>92</v>
      </c>
      <c r="AO20">
        <v>14.306941999999999</v>
      </c>
      <c r="AP20">
        <v>674.1</v>
      </c>
      <c r="AQ20">
        <v>36</v>
      </c>
      <c r="AR20">
        <v>16</v>
      </c>
      <c r="AS20">
        <v>6475</v>
      </c>
      <c r="AT20">
        <v>0.182</v>
      </c>
      <c r="AU20">
        <v>5.3710000000000004</v>
      </c>
      <c r="AV20">
        <v>36878</v>
      </c>
      <c r="AW20">
        <v>0</v>
      </c>
      <c r="AX20" s="30">
        <v>0.57999999999999996</v>
      </c>
      <c r="AY20">
        <v>1.0219047619047619</v>
      </c>
      <c r="AZ20" t="s">
        <v>74</v>
      </c>
      <c r="BA20" t="s">
        <v>927</v>
      </c>
      <c r="BB20">
        <v>1</v>
      </c>
      <c r="BC20" t="s">
        <v>931</v>
      </c>
      <c r="BD20">
        <v>8</v>
      </c>
      <c r="BE20">
        <v>59770.701000000001</v>
      </c>
      <c r="BF20">
        <v>7.3517575107576533E-2</v>
      </c>
      <c r="BG20">
        <v>7.5127960086123449E-2</v>
      </c>
      <c r="BH20">
        <v>350093.54699999996</v>
      </c>
      <c r="BI20">
        <v>1.2551493844015356E-2</v>
      </c>
      <c r="BJ20">
        <v>1.2826431328217596E-2</v>
      </c>
      <c r="BK20">
        <v>1</v>
      </c>
      <c r="BL20" t="s">
        <v>74</v>
      </c>
      <c r="BM20">
        <v>0</v>
      </c>
      <c r="BN20" t="s">
        <v>892</v>
      </c>
    </row>
    <row r="21" spans="1:66">
      <c r="A21" s="149" t="str">
        <f t="shared" si="20"/>
        <v>인천스마트</v>
      </c>
      <c r="B21" s="149" t="str">
        <f t="shared" si="21"/>
        <v>21</v>
      </c>
      <c r="C21" s="150" t="str">
        <f t="shared" si="22"/>
        <v>70바3563</v>
      </c>
      <c r="D21" s="138" t="str">
        <f t="shared" si="23"/>
        <v>대형</v>
      </c>
      <c r="E21" s="134" t="str">
        <f t="shared" si="16"/>
        <v>A</v>
      </c>
      <c r="F21" s="157">
        <f t="shared" si="17"/>
        <v>0.98863636363636342</v>
      </c>
      <c r="G21" s="158">
        <f t="shared" si="18"/>
        <v>2.1749999999999998</v>
      </c>
      <c r="H21" s="159">
        <f t="shared" si="19"/>
        <v>2.2000000000000002</v>
      </c>
      <c r="I21" s="160">
        <f t="shared" si="24"/>
        <v>5273.62</v>
      </c>
      <c r="J21" s="161">
        <f t="shared" si="25"/>
        <v>2.7348512059792236E-2</v>
      </c>
      <c r="K21" s="161">
        <f t="shared" si="26"/>
        <v>0.36680200177601552</v>
      </c>
      <c r="L21" s="161">
        <f t="shared" si="27"/>
        <v>0.22546182698032852</v>
      </c>
      <c r="M21" s="162">
        <f t="shared" si="28"/>
        <v>9.2379999999999995</v>
      </c>
      <c r="N21" s="163">
        <f t="shared" si="29"/>
        <v>9.5000000000000001E-2</v>
      </c>
      <c r="O21" s="163">
        <f t="shared" si="30"/>
        <v>10.315</v>
      </c>
      <c r="P21" s="164">
        <f t="shared" si="31"/>
        <v>0.29333333333333333</v>
      </c>
      <c r="Q21" s="165">
        <f t="shared" si="32"/>
        <v>90</v>
      </c>
      <c r="R21" s="166">
        <f t="shared" si="33"/>
        <v>23.54287748157309</v>
      </c>
      <c r="S21" s="151">
        <f t="shared" si="34"/>
        <v>5</v>
      </c>
      <c r="T21" s="151">
        <f t="shared" si="35"/>
        <v>544</v>
      </c>
      <c r="U21" t="s">
        <v>136</v>
      </c>
      <c r="V21" s="5" t="s">
        <v>290</v>
      </c>
      <c r="W21" t="s">
        <v>136</v>
      </c>
      <c r="X21" s="5" t="s">
        <v>290</v>
      </c>
      <c r="Y21" t="s">
        <v>932</v>
      </c>
      <c r="Z21" t="s">
        <v>898</v>
      </c>
      <c r="AA21" t="s">
        <v>49</v>
      </c>
      <c r="AB21">
        <v>529</v>
      </c>
      <c r="AC21" s="1">
        <v>5273.62</v>
      </c>
      <c r="AD21" s="1">
        <v>2424.806</v>
      </c>
      <c r="AE21" s="29">
        <v>2.1749999999999998</v>
      </c>
      <c r="AF21">
        <v>2.2000000000000002</v>
      </c>
      <c r="AG21">
        <v>9.2379999999999995</v>
      </c>
      <c r="AH21">
        <v>369.72987699999999</v>
      </c>
      <c r="AI21">
        <v>10.111561999999999</v>
      </c>
      <c r="AJ21">
        <v>135.617659</v>
      </c>
      <c r="AK21">
        <v>1189</v>
      </c>
      <c r="AL21">
        <v>5</v>
      </c>
      <c r="AM21">
        <v>544</v>
      </c>
      <c r="AN21">
        <v>90</v>
      </c>
      <c r="AO21">
        <v>14.263439999999999</v>
      </c>
      <c r="AP21">
        <v>932.2</v>
      </c>
      <c r="AQ21">
        <v>17.600000000000001</v>
      </c>
      <c r="AR21">
        <v>25</v>
      </c>
      <c r="AS21">
        <v>8061</v>
      </c>
      <c r="AT21">
        <v>9.5000000000000001E-2</v>
      </c>
      <c r="AU21">
        <v>10.315</v>
      </c>
      <c r="AV21">
        <v>41726</v>
      </c>
      <c r="AW21">
        <v>0</v>
      </c>
      <c r="AX21" s="30">
        <v>0.5</v>
      </c>
      <c r="AY21">
        <v>0.98863636363636342</v>
      </c>
      <c r="AZ21" t="s">
        <v>69</v>
      </c>
      <c r="BA21" t="s">
        <v>927</v>
      </c>
      <c r="BB21">
        <v>1</v>
      </c>
      <c r="BC21" t="s">
        <v>942</v>
      </c>
      <c r="BD21">
        <v>9</v>
      </c>
      <c r="BE21">
        <v>59770.701000000001</v>
      </c>
      <c r="BF21">
        <v>8.8230854110277201E-2</v>
      </c>
      <c r="BG21">
        <v>8.7228230768114937E-2</v>
      </c>
      <c r="BH21">
        <v>350093.54699999996</v>
      </c>
      <c r="BI21">
        <v>1.5063459595843395E-2</v>
      </c>
      <c r="BJ21">
        <v>1.4892283918617898E-2</v>
      </c>
      <c r="BK21">
        <v>1</v>
      </c>
      <c r="BL21" t="s">
        <v>69</v>
      </c>
      <c r="BM21">
        <v>0</v>
      </c>
      <c r="BN21" t="s">
        <v>892</v>
      </c>
    </row>
    <row r="22" spans="1:66">
      <c r="A22" s="146" t="str">
        <f t="shared" si="20"/>
        <v>인천스마트</v>
      </c>
      <c r="B22" s="146" t="str">
        <f t="shared" si="21"/>
        <v>21</v>
      </c>
      <c r="C22" s="147" t="str">
        <f t="shared" si="22"/>
        <v>70바3623</v>
      </c>
      <c r="D22" s="121" t="str">
        <f t="shared" si="23"/>
        <v>대형</v>
      </c>
      <c r="E22" s="117" t="str">
        <f t="shared" si="16"/>
        <v>B</v>
      </c>
      <c r="F22" s="167">
        <f t="shared" si="17"/>
        <v>0.9234782608695653</v>
      </c>
      <c r="G22" s="168">
        <f t="shared" si="18"/>
        <v>2.1240000000000001</v>
      </c>
      <c r="H22" s="169">
        <f t="shared" si="19"/>
        <v>2.2999999999999998</v>
      </c>
      <c r="I22" s="170">
        <f t="shared" si="24"/>
        <v>4816.8789999999999</v>
      </c>
      <c r="J22" s="171">
        <f t="shared" si="25"/>
        <v>2.8690327300749961E-2</v>
      </c>
      <c r="K22" s="171">
        <f t="shared" si="26"/>
        <v>0.36524701788355118</v>
      </c>
      <c r="L22" s="171">
        <f t="shared" si="27"/>
        <v>0.14552991677806315</v>
      </c>
      <c r="M22" s="172">
        <f t="shared" si="28"/>
        <v>8.2040000000000006</v>
      </c>
      <c r="N22" s="173">
        <f t="shared" si="29"/>
        <v>0.104</v>
      </c>
      <c r="O22" s="173">
        <f t="shared" si="30"/>
        <v>15.03</v>
      </c>
      <c r="P22" s="174">
        <f t="shared" si="31"/>
        <v>0.15333333333333332</v>
      </c>
      <c r="Q22" s="175">
        <f t="shared" si="32"/>
        <v>91</v>
      </c>
      <c r="R22" s="176">
        <f t="shared" si="33"/>
        <v>23.403473285116856</v>
      </c>
      <c r="S22" s="148">
        <f t="shared" si="34"/>
        <v>5</v>
      </c>
      <c r="T22" s="148">
        <f t="shared" si="35"/>
        <v>724</v>
      </c>
      <c r="U22" t="s">
        <v>136</v>
      </c>
      <c r="V22" t="s">
        <v>290</v>
      </c>
      <c r="W22" s="4" t="s">
        <v>136</v>
      </c>
      <c r="X22" s="4" t="s">
        <v>290</v>
      </c>
      <c r="Y22" s="4" t="s">
        <v>934</v>
      </c>
      <c r="Z22" s="4" t="s">
        <v>898</v>
      </c>
      <c r="AA22" s="4" t="s">
        <v>49</v>
      </c>
      <c r="AB22" s="4">
        <v>529</v>
      </c>
      <c r="AC22" s="4">
        <v>4816.8789999999999</v>
      </c>
      <c r="AD22" s="4">
        <v>2267.7139999999999</v>
      </c>
      <c r="AE22" s="4">
        <v>2.1240000000000001</v>
      </c>
      <c r="AF22" s="4">
        <v>2.2999999999999998</v>
      </c>
      <c r="AG22" s="4">
        <v>8.2040000000000006</v>
      </c>
      <c r="AH22" s="4">
        <v>339.60016899999999</v>
      </c>
      <c r="AI22" s="4">
        <v>9.7432400000000001</v>
      </c>
      <c r="AJ22" s="4">
        <v>124.037949</v>
      </c>
      <c r="AK22" s="4">
        <v>701</v>
      </c>
      <c r="AL22" s="4">
        <v>5</v>
      </c>
      <c r="AM22" s="4">
        <v>724</v>
      </c>
      <c r="AN22" s="4">
        <v>91</v>
      </c>
      <c r="AO22" s="4">
        <v>14.183971</v>
      </c>
      <c r="AP22" s="4">
        <v>1345.9</v>
      </c>
      <c r="AQ22" s="4">
        <v>9.1999999999999993</v>
      </c>
      <c r="AR22" s="4">
        <v>32</v>
      </c>
      <c r="AS22" s="4">
        <v>11719</v>
      </c>
      <c r="AT22" s="4">
        <v>0.104</v>
      </c>
      <c r="AU22" s="4">
        <v>15.03</v>
      </c>
      <c r="AV22" s="4">
        <v>26960</v>
      </c>
      <c r="AW22" s="4">
        <v>0</v>
      </c>
      <c r="AX22" s="31">
        <v>0.46</v>
      </c>
      <c r="AY22">
        <v>0.9234782608695653</v>
      </c>
      <c r="AZ22" t="s">
        <v>71</v>
      </c>
      <c r="BA22" t="s">
        <v>927</v>
      </c>
      <c r="BB22">
        <v>3</v>
      </c>
      <c r="BC22" t="s">
        <v>1382</v>
      </c>
      <c r="BD22">
        <v>8</v>
      </c>
      <c r="BE22">
        <v>59770.701000000001</v>
      </c>
      <c r="BF22">
        <v>8.0589300767946487E-2</v>
      </c>
      <c r="BG22">
        <v>7.442246731787755E-2</v>
      </c>
      <c r="BH22">
        <v>350093.54699999996</v>
      </c>
      <c r="BI22">
        <v>1.3758834006729066E-2</v>
      </c>
      <c r="BJ22">
        <v>1.2705984100127191E-2</v>
      </c>
      <c r="BK22">
        <v>1</v>
      </c>
      <c r="BL22" t="s">
        <v>74</v>
      </c>
      <c r="BM22">
        <v>-2</v>
      </c>
      <c r="BN22" t="s">
        <v>891</v>
      </c>
    </row>
    <row r="23" spans="1:66">
      <c r="A23" s="149" t="str">
        <f t="shared" si="20"/>
        <v>인천스마트</v>
      </c>
      <c r="B23" s="149" t="str">
        <f t="shared" si="21"/>
        <v>21</v>
      </c>
      <c r="C23" s="150" t="str">
        <f t="shared" si="22"/>
        <v>70바3624</v>
      </c>
      <c r="D23" s="138" t="str">
        <f t="shared" si="23"/>
        <v>대형</v>
      </c>
      <c r="E23" s="134" t="str">
        <f t="shared" si="16"/>
        <v>C</v>
      </c>
      <c r="F23" s="157">
        <f t="shared" si="17"/>
        <v>0.88695652173913053</v>
      </c>
      <c r="G23" s="158">
        <f t="shared" si="18"/>
        <v>2.04</v>
      </c>
      <c r="H23" s="159">
        <f t="shared" si="19"/>
        <v>2.2999999999999998</v>
      </c>
      <c r="I23" s="160">
        <f t="shared" si="24"/>
        <v>4742.0259999999998</v>
      </c>
      <c r="J23" s="161">
        <f t="shared" si="25"/>
        <v>2.0502082692241724E-2</v>
      </c>
      <c r="K23" s="161">
        <f t="shared" si="26"/>
        <v>0.34273754345369561</v>
      </c>
      <c r="L23" s="161">
        <f t="shared" si="27"/>
        <v>0.17123482663317324</v>
      </c>
      <c r="M23" s="162">
        <f t="shared" si="28"/>
        <v>8.0950000000000006</v>
      </c>
      <c r="N23" s="163">
        <f t="shared" si="29"/>
        <v>0.23200000000000001</v>
      </c>
      <c r="O23" s="163">
        <f t="shared" si="30"/>
        <v>4.66</v>
      </c>
      <c r="P23" s="164">
        <f t="shared" si="31"/>
        <v>0.41499999999999998</v>
      </c>
      <c r="Q23" s="165">
        <f t="shared" si="32"/>
        <v>91</v>
      </c>
      <c r="R23" s="166">
        <f t="shared" si="33"/>
        <v>22.314938983399724</v>
      </c>
      <c r="S23" s="151">
        <f t="shared" si="34"/>
        <v>11</v>
      </c>
      <c r="T23" s="151">
        <f t="shared" si="35"/>
        <v>221</v>
      </c>
      <c r="U23" t="s">
        <v>136</v>
      </c>
      <c r="V23" s="5" t="s">
        <v>290</v>
      </c>
      <c r="W23" t="s">
        <v>136</v>
      </c>
      <c r="X23" s="5" t="s">
        <v>290</v>
      </c>
      <c r="Y23" t="s">
        <v>935</v>
      </c>
      <c r="Z23" t="s">
        <v>898</v>
      </c>
      <c r="AA23" t="s">
        <v>49</v>
      </c>
      <c r="AB23">
        <v>529</v>
      </c>
      <c r="AC23" s="1">
        <v>4742.0259999999998</v>
      </c>
      <c r="AD23" s="1">
        <v>2324.6219999999998</v>
      </c>
      <c r="AE23" s="29">
        <v>2.04</v>
      </c>
      <c r="AF23">
        <v>2.2999999999999998</v>
      </c>
      <c r="AG23">
        <v>8.0950000000000006</v>
      </c>
      <c r="AH23">
        <v>333.72765600000002</v>
      </c>
      <c r="AI23">
        <v>6.8421120000000002</v>
      </c>
      <c r="AJ23">
        <v>114.38099699999999</v>
      </c>
      <c r="AK23">
        <v>812</v>
      </c>
      <c r="AL23">
        <v>11</v>
      </c>
      <c r="AM23">
        <v>221</v>
      </c>
      <c r="AN23">
        <v>91</v>
      </c>
      <c r="AO23">
        <v>14.209268</v>
      </c>
      <c r="AP23">
        <v>1194.0999999999999</v>
      </c>
      <c r="AQ23">
        <v>24.9</v>
      </c>
      <c r="AR23">
        <v>16</v>
      </c>
      <c r="AS23">
        <v>5253</v>
      </c>
      <c r="AT23">
        <v>0.23200000000000001</v>
      </c>
      <c r="AU23">
        <v>4.66</v>
      </c>
      <c r="AV23">
        <v>27484</v>
      </c>
      <c r="AW23">
        <v>0</v>
      </c>
      <c r="AX23" s="30">
        <v>0.46</v>
      </c>
      <c r="AY23">
        <v>0.88695652173913053</v>
      </c>
      <c r="AZ23" t="s">
        <v>72</v>
      </c>
      <c r="BA23" t="s">
        <v>927</v>
      </c>
      <c r="BB23">
        <v>4</v>
      </c>
      <c r="BC23" t="s">
        <v>1383</v>
      </c>
      <c r="BD23">
        <v>8</v>
      </c>
      <c r="BE23">
        <v>59770.701000000001</v>
      </c>
      <c r="BF23">
        <v>7.9336964778110933E-2</v>
      </c>
      <c r="BG23">
        <v>7.0368438324933183E-2</v>
      </c>
      <c r="BH23">
        <v>350093.54699999996</v>
      </c>
      <c r="BI23">
        <v>1.3545025438586563E-2</v>
      </c>
      <c r="BJ23">
        <v>1.201384864987678E-2</v>
      </c>
      <c r="BK23">
        <v>1</v>
      </c>
      <c r="BL23" t="s">
        <v>71</v>
      </c>
      <c r="BM23">
        <v>-1</v>
      </c>
      <c r="BN23" t="s">
        <v>891</v>
      </c>
    </row>
    <row r="24" spans="1:66">
      <c r="A24" s="146" t="str">
        <f t="shared" si="20"/>
        <v>인천스마트</v>
      </c>
      <c r="B24" s="146" t="str">
        <f t="shared" si="21"/>
        <v>21</v>
      </c>
      <c r="C24" s="147" t="str">
        <f t="shared" si="22"/>
        <v>70바3625</v>
      </c>
      <c r="D24" s="121" t="str">
        <f t="shared" si="23"/>
        <v>대형</v>
      </c>
      <c r="E24" s="117" t="str">
        <f t="shared" si="16"/>
        <v>C</v>
      </c>
      <c r="F24" s="167">
        <f t="shared" si="17"/>
        <v>0.88739130434782609</v>
      </c>
      <c r="G24" s="168">
        <f t="shared" si="18"/>
        <v>2.0409999999999999</v>
      </c>
      <c r="H24" s="169">
        <f t="shared" si="19"/>
        <v>2.2999999999999998</v>
      </c>
      <c r="I24" s="170">
        <f t="shared" si="24"/>
        <v>5548.0619999999999</v>
      </c>
      <c r="J24" s="171">
        <f t="shared" si="25"/>
        <v>2.5151124015066428E-2</v>
      </c>
      <c r="K24" s="171">
        <f t="shared" si="26"/>
        <v>0.37673967888275189</v>
      </c>
      <c r="L24" s="171">
        <f t="shared" si="27"/>
        <v>0.18060360536706332</v>
      </c>
      <c r="M24" s="172">
        <f t="shared" si="28"/>
        <v>13.032999999999999</v>
      </c>
      <c r="N24" s="173">
        <f t="shared" si="29"/>
        <v>0.252</v>
      </c>
      <c r="O24" s="173">
        <f t="shared" si="30"/>
        <v>8.9220000000000006</v>
      </c>
      <c r="P24" s="174">
        <f t="shared" si="31"/>
        <v>3.1816666666666666</v>
      </c>
      <c r="Q24" s="175">
        <f t="shared" si="32"/>
        <v>93</v>
      </c>
      <c r="R24" s="176">
        <f t="shared" si="33"/>
        <v>23.101326984020385</v>
      </c>
      <c r="S24" s="148">
        <f t="shared" si="34"/>
        <v>14</v>
      </c>
      <c r="T24" s="148">
        <f t="shared" si="35"/>
        <v>495</v>
      </c>
      <c r="U24" t="s">
        <v>136</v>
      </c>
      <c r="V24" s="5" t="s">
        <v>290</v>
      </c>
      <c r="W24" t="s">
        <v>136</v>
      </c>
      <c r="X24" s="5" t="s">
        <v>290</v>
      </c>
      <c r="Y24" t="s">
        <v>937</v>
      </c>
      <c r="Z24" t="s">
        <v>898</v>
      </c>
      <c r="AA24" t="s">
        <v>49</v>
      </c>
      <c r="AB24">
        <v>529</v>
      </c>
      <c r="AC24" s="1">
        <v>5548.0619999999999</v>
      </c>
      <c r="AD24" s="1">
        <v>2718.194</v>
      </c>
      <c r="AE24" s="29">
        <v>2.0409999999999999</v>
      </c>
      <c r="AF24">
        <v>2.2999999999999998</v>
      </c>
      <c r="AG24">
        <v>13.032999999999999</v>
      </c>
      <c r="AH24">
        <v>401.53545400000002</v>
      </c>
      <c r="AI24">
        <v>10.099068000000001</v>
      </c>
      <c r="AJ24">
        <v>151.274338</v>
      </c>
      <c r="AK24">
        <v>1002</v>
      </c>
      <c r="AL24">
        <v>14</v>
      </c>
      <c r="AM24">
        <v>495</v>
      </c>
      <c r="AN24">
        <v>93</v>
      </c>
      <c r="AO24">
        <v>13.817116</v>
      </c>
      <c r="AP24">
        <v>3787.1</v>
      </c>
      <c r="AQ24">
        <v>190.9</v>
      </c>
      <c r="AR24">
        <v>81</v>
      </c>
      <c r="AS24">
        <v>25916</v>
      </c>
      <c r="AT24">
        <v>0.252</v>
      </c>
      <c r="AU24">
        <v>8.9220000000000006</v>
      </c>
      <c r="AV24">
        <v>40103</v>
      </c>
      <c r="AW24">
        <v>0</v>
      </c>
      <c r="AX24" s="30">
        <v>0.59</v>
      </c>
      <c r="AY24">
        <v>0.88739130434782609</v>
      </c>
      <c r="AZ24" t="s">
        <v>72</v>
      </c>
      <c r="BA24" t="s">
        <v>927</v>
      </c>
      <c r="BB24">
        <v>3</v>
      </c>
      <c r="BC24" t="s">
        <v>1384</v>
      </c>
      <c r="BD24">
        <v>9</v>
      </c>
      <c r="BE24">
        <v>59770.701000000001</v>
      </c>
      <c r="BF24">
        <v>9.2822434858175748E-2</v>
      </c>
      <c r="BG24">
        <v>8.2369821541537699E-2</v>
      </c>
      <c r="BH24">
        <v>350093.54699999996</v>
      </c>
      <c r="BI24">
        <v>1.5847370074490406E-2</v>
      </c>
      <c r="BJ24">
        <v>1.4062818400884749E-2</v>
      </c>
      <c r="BK24">
        <v>1</v>
      </c>
      <c r="BL24" t="s">
        <v>71</v>
      </c>
      <c r="BM24">
        <v>-1</v>
      </c>
      <c r="BN24" t="s">
        <v>891</v>
      </c>
    </row>
    <row r="25" spans="1:66">
      <c r="A25" s="149" t="str">
        <f t="shared" si="20"/>
        <v>인천스마트</v>
      </c>
      <c r="B25" s="149" t="str">
        <f t="shared" si="21"/>
        <v>21</v>
      </c>
      <c r="C25" s="150" t="str">
        <f t="shared" si="22"/>
        <v>70바3626</v>
      </c>
      <c r="D25" s="138" t="str">
        <f t="shared" si="23"/>
        <v>대형</v>
      </c>
      <c r="E25" s="134" t="str">
        <f t="shared" si="16"/>
        <v>C</v>
      </c>
      <c r="F25" s="157">
        <f t="shared" si="17"/>
        <v>0.88913043478260878</v>
      </c>
      <c r="G25" s="158">
        <f t="shared" si="18"/>
        <v>2.0449999999999999</v>
      </c>
      <c r="H25" s="159">
        <f t="shared" si="19"/>
        <v>2.2999999999999998</v>
      </c>
      <c r="I25" s="160">
        <f t="shared" si="24"/>
        <v>4664.4979999999996</v>
      </c>
      <c r="J25" s="161">
        <f t="shared" si="25"/>
        <v>3.2282211675348747E-2</v>
      </c>
      <c r="K25" s="161">
        <f t="shared" si="26"/>
        <v>0.37900651536885199</v>
      </c>
      <c r="L25" s="161">
        <f t="shared" si="27"/>
        <v>0.16743495227139127</v>
      </c>
      <c r="M25" s="162">
        <f t="shared" si="28"/>
        <v>12.005000000000001</v>
      </c>
      <c r="N25" s="163">
        <f t="shared" si="29"/>
        <v>6.4000000000000001E-2</v>
      </c>
      <c r="O25" s="163">
        <f t="shared" si="30"/>
        <v>7.8470000000000004</v>
      </c>
      <c r="P25" s="164">
        <f t="shared" si="31"/>
        <v>0.435</v>
      </c>
      <c r="Q25" s="165">
        <f t="shared" si="32"/>
        <v>89</v>
      </c>
      <c r="R25" s="166">
        <f t="shared" si="33"/>
        <v>23.551450489495483</v>
      </c>
      <c r="S25" s="151">
        <f t="shared" si="34"/>
        <v>3</v>
      </c>
      <c r="T25" s="151">
        <f t="shared" si="35"/>
        <v>366</v>
      </c>
      <c r="U25" t="s">
        <v>136</v>
      </c>
      <c r="V25" t="s">
        <v>290</v>
      </c>
      <c r="W25" s="4" t="s">
        <v>136</v>
      </c>
      <c r="X25" s="4" t="s">
        <v>290</v>
      </c>
      <c r="Y25" s="4" t="s">
        <v>939</v>
      </c>
      <c r="Z25" s="4" t="s">
        <v>898</v>
      </c>
      <c r="AA25" s="4" t="s">
        <v>49</v>
      </c>
      <c r="AB25" s="4">
        <v>529</v>
      </c>
      <c r="AC25" s="4">
        <v>4664.4979999999996</v>
      </c>
      <c r="AD25" s="4">
        <v>2280.6790000000001</v>
      </c>
      <c r="AE25" s="4">
        <v>2.0449999999999999</v>
      </c>
      <c r="AF25" s="4">
        <v>2.2999999999999998</v>
      </c>
      <c r="AG25" s="4">
        <v>12.005000000000001</v>
      </c>
      <c r="AH25" s="4">
        <v>336.42239599999999</v>
      </c>
      <c r="AI25" s="4">
        <v>10.860459000000001</v>
      </c>
      <c r="AJ25" s="4">
        <v>127.50628</v>
      </c>
      <c r="AK25" s="4">
        <v>781</v>
      </c>
      <c r="AL25" s="4">
        <v>3</v>
      </c>
      <c r="AM25" s="4">
        <v>366</v>
      </c>
      <c r="AN25" s="4">
        <v>89</v>
      </c>
      <c r="AO25" s="4">
        <v>13.865004000000001</v>
      </c>
      <c r="AP25" s="4">
        <v>337.6</v>
      </c>
      <c r="AQ25" s="4">
        <v>26.1</v>
      </c>
      <c r="AR25" s="4">
        <v>34</v>
      </c>
      <c r="AS25" s="4">
        <v>15161</v>
      </c>
      <c r="AT25" s="4">
        <v>6.4000000000000001E-2</v>
      </c>
      <c r="AU25" s="4">
        <v>7.8470000000000004</v>
      </c>
      <c r="AV25" s="4">
        <v>40066</v>
      </c>
      <c r="AW25" s="4">
        <v>0</v>
      </c>
      <c r="AX25" s="31">
        <v>0.55000000000000004</v>
      </c>
      <c r="AY25">
        <v>0.88913043478260878</v>
      </c>
      <c r="AZ25" t="s">
        <v>72</v>
      </c>
      <c r="BA25" t="s">
        <v>927</v>
      </c>
      <c r="BB25">
        <v>2</v>
      </c>
      <c r="BC25" t="s">
        <v>946</v>
      </c>
      <c r="BD25">
        <v>6</v>
      </c>
      <c r="BE25">
        <v>59770.701000000001</v>
      </c>
      <c r="BF25">
        <v>7.8039874419408253E-2</v>
      </c>
      <c r="BG25">
        <v>6.938762747290865E-2</v>
      </c>
      <c r="BH25">
        <v>350093.54699999996</v>
      </c>
      <c r="BI25">
        <v>1.3323576055516385E-2</v>
      </c>
      <c r="BJ25">
        <v>1.184639697110044E-2</v>
      </c>
      <c r="BK25">
        <v>1</v>
      </c>
      <c r="BL25" t="s">
        <v>72</v>
      </c>
      <c r="BM25">
        <v>0</v>
      </c>
      <c r="BN25" t="s">
        <v>892</v>
      </c>
    </row>
    <row r="26" spans="1:66">
      <c r="A26" s="146" t="str">
        <f t="shared" si="20"/>
        <v>인천스마트</v>
      </c>
      <c r="B26" s="146" t="str">
        <f t="shared" si="21"/>
        <v>21</v>
      </c>
      <c r="C26" s="147" t="str">
        <f t="shared" si="22"/>
        <v>70바3627</v>
      </c>
      <c r="D26" s="121" t="str">
        <f t="shared" si="23"/>
        <v>대형</v>
      </c>
      <c r="E26" s="117" t="str">
        <f t="shared" si="16"/>
        <v>A</v>
      </c>
      <c r="F26" s="167">
        <f t="shared" si="17"/>
        <v>0.98380952380952369</v>
      </c>
      <c r="G26" s="168">
        <f t="shared" si="18"/>
        <v>2.0659999999999998</v>
      </c>
      <c r="H26" s="169">
        <f t="shared" si="19"/>
        <v>2.1</v>
      </c>
      <c r="I26" s="170">
        <f t="shared" si="24"/>
        <v>5501.0110000000004</v>
      </c>
      <c r="J26" s="171">
        <f t="shared" si="25"/>
        <v>1.7647575851756182E-2</v>
      </c>
      <c r="K26" s="171">
        <f t="shared" si="26"/>
        <v>0.3653174532507224</v>
      </c>
      <c r="L26" s="171">
        <f t="shared" si="27"/>
        <v>0.175604084412847</v>
      </c>
      <c r="M26" s="172">
        <f t="shared" si="28"/>
        <v>10.36</v>
      </c>
      <c r="N26" s="173">
        <f t="shared" si="29"/>
        <v>0.16400000000000001</v>
      </c>
      <c r="O26" s="173">
        <f t="shared" si="30"/>
        <v>7.0170000000000003</v>
      </c>
      <c r="P26" s="174">
        <f t="shared" si="31"/>
        <v>0.62</v>
      </c>
      <c r="Q26" s="175">
        <f t="shared" si="32"/>
        <v>86</v>
      </c>
      <c r="R26" s="176">
        <f t="shared" si="33"/>
        <v>23.435196783475622</v>
      </c>
      <c r="S26" s="148">
        <f t="shared" si="34"/>
        <v>9</v>
      </c>
      <c r="T26" s="148">
        <f t="shared" si="35"/>
        <v>386</v>
      </c>
      <c r="U26" t="s">
        <v>136</v>
      </c>
      <c r="V26" s="5" t="s">
        <v>290</v>
      </c>
      <c r="W26" t="s">
        <v>136</v>
      </c>
      <c r="X26" s="5" t="s">
        <v>290</v>
      </c>
      <c r="Y26" t="s">
        <v>941</v>
      </c>
      <c r="Z26" t="s">
        <v>898</v>
      </c>
      <c r="AA26" t="s">
        <v>49</v>
      </c>
      <c r="AB26">
        <v>529</v>
      </c>
      <c r="AC26" s="1">
        <v>5501.0110000000004</v>
      </c>
      <c r="AD26" s="1">
        <v>2663.067</v>
      </c>
      <c r="AE26" s="29">
        <v>2.0659999999999998</v>
      </c>
      <c r="AF26">
        <v>2.1</v>
      </c>
      <c r="AG26">
        <v>10.36</v>
      </c>
      <c r="AH26">
        <v>380.42069099999998</v>
      </c>
      <c r="AI26">
        <v>6.7135030000000002</v>
      </c>
      <c r="AJ26">
        <v>138.97431800000001</v>
      </c>
      <c r="AK26">
        <v>966</v>
      </c>
      <c r="AL26">
        <v>9</v>
      </c>
      <c r="AM26">
        <v>386</v>
      </c>
      <c r="AN26">
        <v>86</v>
      </c>
      <c r="AO26">
        <v>14.460335000000001</v>
      </c>
      <c r="AP26">
        <v>1561.1</v>
      </c>
      <c r="AQ26">
        <v>37.200000000000003</v>
      </c>
      <c r="AR26">
        <v>17</v>
      </c>
      <c r="AS26">
        <v>5510</v>
      </c>
      <c r="AT26">
        <v>0.16400000000000001</v>
      </c>
      <c r="AU26">
        <v>7.0170000000000003</v>
      </c>
      <c r="AV26">
        <v>44180</v>
      </c>
      <c r="AW26">
        <v>0</v>
      </c>
      <c r="AX26" s="30">
        <v>0.51</v>
      </c>
      <c r="AY26">
        <v>0.98380952380952369</v>
      </c>
      <c r="AZ26" t="s">
        <v>69</v>
      </c>
      <c r="BA26" t="s">
        <v>927</v>
      </c>
      <c r="BB26">
        <v>2</v>
      </c>
      <c r="BC26" t="s">
        <v>929</v>
      </c>
      <c r="BD26">
        <v>8</v>
      </c>
      <c r="BE26">
        <v>59770.701000000001</v>
      </c>
      <c r="BF26">
        <v>9.2035243153664875E-2</v>
      </c>
      <c r="BG26">
        <v>9.054514874070077E-2</v>
      </c>
      <c r="BH26">
        <v>350093.54699999996</v>
      </c>
      <c r="BI26">
        <v>1.5712974566766295E-2</v>
      </c>
      <c r="BJ26">
        <v>1.5458574026161504E-2</v>
      </c>
      <c r="BK26">
        <v>1</v>
      </c>
      <c r="BL26" t="s">
        <v>69</v>
      </c>
      <c r="BM26">
        <v>0</v>
      </c>
      <c r="BN26" t="s">
        <v>892</v>
      </c>
    </row>
    <row r="27" spans="1:66">
      <c r="A27" s="149" t="str">
        <f t="shared" si="20"/>
        <v>인천스마트</v>
      </c>
      <c r="B27" s="149" t="str">
        <f t="shared" si="21"/>
        <v>21</v>
      </c>
      <c r="C27" s="150" t="str">
        <f t="shared" si="22"/>
        <v>70바3628</v>
      </c>
      <c r="D27" s="138" t="str">
        <f t="shared" si="23"/>
        <v>대형</v>
      </c>
      <c r="E27" s="134" t="str">
        <f t="shared" si="16"/>
        <v>B</v>
      </c>
      <c r="F27" s="157">
        <f t="shared" si="17"/>
        <v>0.928181818181818</v>
      </c>
      <c r="G27" s="158">
        <f t="shared" si="18"/>
        <v>2.0419999999999998</v>
      </c>
      <c r="H27" s="159">
        <f t="shared" si="19"/>
        <v>2.2000000000000002</v>
      </c>
      <c r="I27" s="160">
        <f t="shared" si="24"/>
        <v>5696.8109999999997</v>
      </c>
      <c r="J27" s="161">
        <f t="shared" si="25"/>
        <v>3.2965568691267585E-2</v>
      </c>
      <c r="K27" s="161">
        <f t="shared" si="26"/>
        <v>0.38753799284914708</v>
      </c>
      <c r="L27" s="161">
        <f t="shared" si="27"/>
        <v>0.19221280116191322</v>
      </c>
      <c r="M27" s="162">
        <f t="shared" si="28"/>
        <v>13.65</v>
      </c>
      <c r="N27" s="163">
        <f t="shared" si="29"/>
        <v>0.123</v>
      </c>
      <c r="O27" s="163">
        <f t="shared" si="30"/>
        <v>7.3550000000000004</v>
      </c>
      <c r="P27" s="164">
        <f t="shared" si="31"/>
        <v>1.5166666666666666</v>
      </c>
      <c r="Q27" s="165">
        <f t="shared" si="32"/>
        <v>96</v>
      </c>
      <c r="R27" s="166">
        <f t="shared" si="33"/>
        <v>23.422827194170559</v>
      </c>
      <c r="S27" s="151">
        <f t="shared" si="34"/>
        <v>7</v>
      </c>
      <c r="T27" s="151">
        <f t="shared" si="35"/>
        <v>419</v>
      </c>
      <c r="U27" t="s">
        <v>136</v>
      </c>
      <c r="V27" t="s">
        <v>290</v>
      </c>
      <c r="W27" t="s">
        <v>136</v>
      </c>
      <c r="X27" s="4" t="s">
        <v>290</v>
      </c>
      <c r="Y27" s="4" t="s">
        <v>943</v>
      </c>
      <c r="Z27" s="4" t="s">
        <v>898</v>
      </c>
      <c r="AA27" s="4" t="s">
        <v>49</v>
      </c>
      <c r="AB27" s="4">
        <v>529</v>
      </c>
      <c r="AC27" s="4">
        <v>5696.8109999999997</v>
      </c>
      <c r="AD27" s="4">
        <v>2790.2860000000001</v>
      </c>
      <c r="AE27" s="4">
        <v>2.0419999999999998</v>
      </c>
      <c r="AF27" s="4">
        <v>2.2000000000000002</v>
      </c>
      <c r="AG27" s="4">
        <v>13.65</v>
      </c>
      <c r="AH27" s="4">
        <v>419.70266400000003</v>
      </c>
      <c r="AI27" s="4">
        <v>13.835737</v>
      </c>
      <c r="AJ27" s="4">
        <v>162.65072799999999</v>
      </c>
      <c r="AK27" s="4">
        <v>1095</v>
      </c>
      <c r="AL27" s="4">
        <v>7</v>
      </c>
      <c r="AM27" s="4">
        <v>419</v>
      </c>
      <c r="AN27" s="4">
        <v>96</v>
      </c>
      <c r="AO27" s="4">
        <v>13.573444</v>
      </c>
      <c r="AP27" s="4">
        <v>3509.4</v>
      </c>
      <c r="AQ27" s="4">
        <v>91</v>
      </c>
      <c r="AR27" s="4">
        <v>91</v>
      </c>
      <c r="AS27" s="4">
        <v>37490</v>
      </c>
      <c r="AT27" s="4">
        <v>0.123</v>
      </c>
      <c r="AU27" s="4">
        <v>7.3550000000000004</v>
      </c>
      <c r="AV27" s="4">
        <v>42808</v>
      </c>
      <c r="AW27" s="4">
        <v>0</v>
      </c>
      <c r="AX27" s="31">
        <v>0.6</v>
      </c>
      <c r="AY27">
        <v>0.928181818181818</v>
      </c>
      <c r="AZ27" t="s">
        <v>71</v>
      </c>
      <c r="BA27" t="s">
        <v>927</v>
      </c>
      <c r="BB27">
        <v>2</v>
      </c>
      <c r="BC27" t="s">
        <v>936</v>
      </c>
      <c r="BD27">
        <v>9</v>
      </c>
      <c r="BE27">
        <v>59770.701000000001</v>
      </c>
      <c r="BF27">
        <v>9.5311095648685798E-2</v>
      </c>
      <c r="BG27">
        <v>8.8466026052098343E-2</v>
      </c>
      <c r="BH27">
        <v>350093.54699999996</v>
      </c>
      <c r="BI27">
        <v>1.6272253655677922E-2</v>
      </c>
      <c r="BJ27">
        <v>1.5103609984042869E-2</v>
      </c>
      <c r="BK27">
        <v>1</v>
      </c>
      <c r="BL27" t="s">
        <v>69</v>
      </c>
      <c r="BM27">
        <v>-1</v>
      </c>
      <c r="BN27" t="s">
        <v>891</v>
      </c>
    </row>
    <row r="28" spans="1:66">
      <c r="A28" s="146" t="str">
        <f t="shared" si="20"/>
        <v>인천스마트</v>
      </c>
      <c r="B28" s="146" t="str">
        <f t="shared" si="21"/>
        <v>21</v>
      </c>
      <c r="C28" s="147" t="str">
        <f t="shared" si="22"/>
        <v>70바3649</v>
      </c>
      <c r="D28" s="121" t="str">
        <f t="shared" si="23"/>
        <v>대형</v>
      </c>
      <c r="E28" s="117" t="str">
        <f t="shared" si="16"/>
        <v>C</v>
      </c>
      <c r="F28" s="167">
        <f t="shared" si="17"/>
        <v>0.89238095238095239</v>
      </c>
      <c r="G28" s="168">
        <f t="shared" si="18"/>
        <v>1.8740000000000001</v>
      </c>
      <c r="H28" s="169">
        <f t="shared" si="19"/>
        <v>2.1</v>
      </c>
      <c r="I28" s="170">
        <f t="shared" si="24"/>
        <v>4809.134</v>
      </c>
      <c r="J28" s="171">
        <f t="shared" si="25"/>
        <v>3.1978707170076871E-2</v>
      </c>
      <c r="K28" s="171">
        <f t="shared" si="26"/>
        <v>0.40252668301309769</v>
      </c>
      <c r="L28" s="171">
        <f t="shared" si="27"/>
        <v>0.13308009300634999</v>
      </c>
      <c r="M28" s="172">
        <f t="shared" si="28"/>
        <v>14.874000000000001</v>
      </c>
      <c r="N28" s="173">
        <f t="shared" si="29"/>
        <v>1.56</v>
      </c>
      <c r="O28" s="173">
        <f t="shared" si="30"/>
        <v>22.312000000000001</v>
      </c>
      <c r="P28" s="174">
        <f t="shared" si="31"/>
        <v>0.82499999999999996</v>
      </c>
      <c r="Q28" s="175">
        <f t="shared" si="32"/>
        <v>92</v>
      </c>
      <c r="R28" s="176">
        <f t="shared" si="33"/>
        <v>24.403649452160444</v>
      </c>
      <c r="S28" s="148">
        <f t="shared" si="34"/>
        <v>75</v>
      </c>
      <c r="T28" s="148">
        <f t="shared" si="35"/>
        <v>1073</v>
      </c>
      <c r="U28" t="s">
        <v>136</v>
      </c>
      <c r="V28" t="s">
        <v>290</v>
      </c>
      <c r="W28" s="4" t="s">
        <v>136</v>
      </c>
      <c r="X28" s="4" t="s">
        <v>290</v>
      </c>
      <c r="Y28" s="4" t="s">
        <v>945</v>
      </c>
      <c r="Z28" s="4" t="s">
        <v>898</v>
      </c>
      <c r="AA28" s="4" t="s">
        <v>49</v>
      </c>
      <c r="AB28" s="4">
        <v>529</v>
      </c>
      <c r="AC28" s="4">
        <v>4809.134</v>
      </c>
      <c r="AD28" s="4">
        <v>2565.9720000000002</v>
      </c>
      <c r="AE28" s="4">
        <v>1.8740000000000001</v>
      </c>
      <c r="AF28" s="4">
        <v>2.1</v>
      </c>
      <c r="AG28" s="4">
        <v>14.874000000000001</v>
      </c>
      <c r="AH28" s="4">
        <v>348.48463199999998</v>
      </c>
      <c r="AI28" s="4">
        <v>11.144088</v>
      </c>
      <c r="AJ28" s="4">
        <v>140.27436299999999</v>
      </c>
      <c r="AK28" s="4">
        <v>640</v>
      </c>
      <c r="AL28" s="4">
        <v>75</v>
      </c>
      <c r="AM28" s="4">
        <v>1073</v>
      </c>
      <c r="AN28" s="4">
        <v>92</v>
      </c>
      <c r="AO28" s="4">
        <v>13.800132</v>
      </c>
      <c r="AP28" s="4">
        <v>4750.6000000000004</v>
      </c>
      <c r="AQ28" s="4">
        <v>49.5</v>
      </c>
      <c r="AR28" s="4">
        <v>100</v>
      </c>
      <c r="AS28" s="4">
        <v>49719</v>
      </c>
      <c r="AT28" s="4">
        <v>1.56</v>
      </c>
      <c r="AU28" s="4">
        <v>22.312000000000001</v>
      </c>
      <c r="AV28" s="4">
        <v>6894</v>
      </c>
      <c r="AW28" s="4">
        <v>0</v>
      </c>
      <c r="AX28" s="31">
        <v>0.56000000000000005</v>
      </c>
      <c r="AY28">
        <v>0.89238095238095239</v>
      </c>
      <c r="AZ28" t="s">
        <v>72</v>
      </c>
      <c r="BA28" t="s">
        <v>927</v>
      </c>
      <c r="BB28">
        <v>1</v>
      </c>
      <c r="BC28" t="s">
        <v>940</v>
      </c>
      <c r="BD28">
        <v>6</v>
      </c>
      <c r="BE28">
        <v>59770.701000000001</v>
      </c>
      <c r="BF28">
        <v>8.0459722230796657E-2</v>
      </c>
      <c r="BG28">
        <v>7.1800723552625206E-2</v>
      </c>
      <c r="BH28">
        <v>350093.54699999996</v>
      </c>
      <c r="BI28">
        <v>1.3736711348181463E-2</v>
      </c>
      <c r="BJ28">
        <v>1.2258379555472411E-2</v>
      </c>
      <c r="BK28">
        <v>1</v>
      </c>
      <c r="BL28" t="s">
        <v>72</v>
      </c>
      <c r="BM28">
        <v>0</v>
      </c>
      <c r="BN28" t="s">
        <v>892</v>
      </c>
    </row>
    <row r="29" spans="1:66">
      <c r="A29" s="149" t="str">
        <f t="shared" si="20"/>
        <v>인천스마트</v>
      </c>
      <c r="B29" s="149" t="str">
        <f t="shared" si="21"/>
        <v>21</v>
      </c>
      <c r="C29" s="150" t="str">
        <f t="shared" si="22"/>
        <v>71바7126</v>
      </c>
      <c r="D29" s="138" t="str">
        <f t="shared" si="23"/>
        <v>대형</v>
      </c>
      <c r="E29" s="134" t="str">
        <f t="shared" si="16"/>
        <v>B</v>
      </c>
      <c r="F29" s="157">
        <f t="shared" si="17"/>
        <v>0.94</v>
      </c>
      <c r="G29" s="158">
        <f t="shared" si="18"/>
        <v>2.0680000000000001</v>
      </c>
      <c r="H29" s="159">
        <f t="shared" si="19"/>
        <v>2.2000000000000002</v>
      </c>
      <c r="I29" s="160">
        <f t="shared" si="24"/>
        <v>5330.8909999999996</v>
      </c>
      <c r="J29" s="161">
        <f t="shared" si="25"/>
        <v>2.3227727707063481E-2</v>
      </c>
      <c r="K29" s="161">
        <f t="shared" si="26"/>
        <v>0.38156144858726504</v>
      </c>
      <c r="L29" s="161">
        <f t="shared" si="27"/>
        <v>0.17576799075426605</v>
      </c>
      <c r="M29" s="162">
        <f t="shared" si="28"/>
        <v>11.609</v>
      </c>
      <c r="N29" s="163">
        <f t="shared" si="29"/>
        <v>0.20599999999999999</v>
      </c>
      <c r="O29" s="163">
        <f t="shared" si="30"/>
        <v>14.257</v>
      </c>
      <c r="P29" s="164">
        <f t="shared" si="31"/>
        <v>2.0649999999999999</v>
      </c>
      <c r="Q29" s="165">
        <f t="shared" si="32"/>
        <v>91</v>
      </c>
      <c r="R29" s="166">
        <f t="shared" si="33"/>
        <v>22.910817263784011</v>
      </c>
      <c r="S29" s="151">
        <f t="shared" si="34"/>
        <v>11</v>
      </c>
      <c r="T29" s="151">
        <f t="shared" si="35"/>
        <v>760</v>
      </c>
      <c r="U29" t="s">
        <v>136</v>
      </c>
      <c r="V29" s="5" t="s">
        <v>290</v>
      </c>
      <c r="W29" t="s">
        <v>136</v>
      </c>
      <c r="X29" s="5" t="s">
        <v>290</v>
      </c>
      <c r="Y29" t="s">
        <v>947</v>
      </c>
      <c r="Z29" t="s">
        <v>898</v>
      </c>
      <c r="AA29" t="s">
        <v>49</v>
      </c>
      <c r="AB29">
        <v>529</v>
      </c>
      <c r="AC29" s="1">
        <v>5330.8909999999996</v>
      </c>
      <c r="AD29" s="1">
        <v>2577.2939999999999</v>
      </c>
      <c r="AE29" s="29">
        <v>2.0680000000000001</v>
      </c>
      <c r="AF29">
        <v>2.2000000000000002</v>
      </c>
      <c r="AG29">
        <v>11.609</v>
      </c>
      <c r="AH29">
        <v>390.92045999999999</v>
      </c>
      <c r="AI29">
        <v>9.0801940000000005</v>
      </c>
      <c r="AJ29">
        <v>149.160177</v>
      </c>
      <c r="AK29">
        <v>937</v>
      </c>
      <c r="AL29">
        <v>11</v>
      </c>
      <c r="AM29">
        <v>760</v>
      </c>
      <c r="AN29">
        <v>91</v>
      </c>
      <c r="AO29">
        <v>13.636766</v>
      </c>
      <c r="AP29">
        <v>2324.1999999999998</v>
      </c>
      <c r="AQ29">
        <v>123.9</v>
      </c>
      <c r="AR29">
        <v>75</v>
      </c>
      <c r="AS29">
        <v>24872</v>
      </c>
      <c r="AT29">
        <v>0.20599999999999999</v>
      </c>
      <c r="AU29">
        <v>14.257</v>
      </c>
      <c r="AV29">
        <v>46388</v>
      </c>
      <c r="AW29">
        <v>0</v>
      </c>
      <c r="AX29" s="30">
        <v>0.56000000000000005</v>
      </c>
      <c r="AY29">
        <v>0.94</v>
      </c>
      <c r="AZ29" t="s">
        <v>71</v>
      </c>
      <c r="BA29" t="s">
        <v>927</v>
      </c>
      <c r="BB29">
        <v>1</v>
      </c>
      <c r="BC29" t="s">
        <v>938</v>
      </c>
      <c r="BD29">
        <v>7</v>
      </c>
      <c r="BE29">
        <v>59770.701000000001</v>
      </c>
      <c r="BF29">
        <v>8.9189032599768236E-2</v>
      </c>
      <c r="BG29">
        <v>8.3837690643782131E-2</v>
      </c>
      <c r="BH29">
        <v>350093.54699999996</v>
      </c>
      <c r="BI29">
        <v>1.5227047301160338E-2</v>
      </c>
      <c r="BJ29">
        <v>1.4313424463090717E-2</v>
      </c>
      <c r="BK29">
        <v>1</v>
      </c>
      <c r="BL29" t="s">
        <v>69</v>
      </c>
      <c r="BM29">
        <v>-1</v>
      </c>
      <c r="BN29" t="s">
        <v>891</v>
      </c>
    </row>
    <row r="30" spans="1:66">
      <c r="A30" s="146" t="str">
        <f t="shared" si="20"/>
        <v>인천스마트</v>
      </c>
      <c r="B30" s="146" t="str">
        <f t="shared" si="21"/>
        <v>27</v>
      </c>
      <c r="C30" s="147" t="str">
        <f t="shared" si="22"/>
        <v>70바3633</v>
      </c>
      <c r="D30" s="121" t="str">
        <f t="shared" si="23"/>
        <v>대형</v>
      </c>
      <c r="E30" s="117" t="str">
        <f t="shared" si="16"/>
        <v>S</v>
      </c>
      <c r="F30" s="167">
        <f t="shared" si="17"/>
        <v>1.0325</v>
      </c>
      <c r="G30" s="168">
        <f t="shared" si="18"/>
        <v>2.0649999999999999</v>
      </c>
      <c r="H30" s="169">
        <f t="shared" si="19"/>
        <v>2</v>
      </c>
      <c r="I30" s="170">
        <f t="shared" si="24"/>
        <v>5979.8789999999999</v>
      </c>
      <c r="J30" s="171">
        <f t="shared" si="25"/>
        <v>2.4064641120641758E-2</v>
      </c>
      <c r="K30" s="171">
        <f t="shared" si="26"/>
        <v>0.34978862070628963</v>
      </c>
      <c r="L30" s="171">
        <f t="shared" si="27"/>
        <v>0.12157436630406736</v>
      </c>
      <c r="M30" s="172">
        <f t="shared" si="28"/>
        <v>11.752000000000001</v>
      </c>
      <c r="N30" s="173">
        <f t="shared" si="29"/>
        <v>0.20100000000000001</v>
      </c>
      <c r="O30" s="173">
        <f t="shared" si="30"/>
        <v>11.489000000000001</v>
      </c>
      <c r="P30" s="174">
        <f t="shared" si="31"/>
        <v>0.62666666666666671</v>
      </c>
      <c r="Q30" s="175">
        <f t="shared" si="32"/>
        <v>90</v>
      </c>
      <c r="R30" s="176">
        <f t="shared" si="33"/>
        <v>25.305102023539732</v>
      </c>
      <c r="S30" s="148">
        <f t="shared" si="34"/>
        <v>12</v>
      </c>
      <c r="T30" s="148">
        <f t="shared" si="35"/>
        <v>687</v>
      </c>
      <c r="U30" t="s">
        <v>136</v>
      </c>
      <c r="V30" t="s">
        <v>291</v>
      </c>
      <c r="W30" t="s">
        <v>136</v>
      </c>
      <c r="X30" s="4" t="s">
        <v>291</v>
      </c>
      <c r="Y30" s="4" t="s">
        <v>948</v>
      </c>
      <c r="Z30" s="4" t="s">
        <v>898</v>
      </c>
      <c r="AA30" s="4" t="s">
        <v>49</v>
      </c>
      <c r="AB30" s="4">
        <v>529</v>
      </c>
      <c r="AC30" s="4">
        <v>5979.8789999999999</v>
      </c>
      <c r="AD30" s="4">
        <v>2895.8580000000002</v>
      </c>
      <c r="AE30" s="4">
        <v>2.0649999999999999</v>
      </c>
      <c r="AF30" s="4">
        <v>2</v>
      </c>
      <c r="AG30" s="4">
        <v>11.752000000000001</v>
      </c>
      <c r="AH30" s="4">
        <v>377.405462</v>
      </c>
      <c r="AI30" s="4">
        <v>9.0821269999999998</v>
      </c>
      <c r="AJ30" s="4">
        <v>132.012136</v>
      </c>
      <c r="AK30" s="4">
        <v>727</v>
      </c>
      <c r="AL30" s="4">
        <v>12</v>
      </c>
      <c r="AM30" s="4">
        <v>687</v>
      </c>
      <c r="AN30" s="4">
        <v>90</v>
      </c>
      <c r="AO30" s="4">
        <v>15.844707</v>
      </c>
      <c r="AP30" s="4">
        <v>2257.5</v>
      </c>
      <c r="AQ30" s="4">
        <v>37.6</v>
      </c>
      <c r="AR30" s="4">
        <v>17</v>
      </c>
      <c r="AS30" s="4">
        <v>5441</v>
      </c>
      <c r="AT30" s="4">
        <v>0.20100000000000001</v>
      </c>
      <c r="AU30" s="4">
        <v>11.489000000000001</v>
      </c>
      <c r="AV30" s="4">
        <v>53068</v>
      </c>
      <c r="AW30" s="4">
        <v>0</v>
      </c>
      <c r="AX30" s="31">
        <v>0.51</v>
      </c>
      <c r="AY30">
        <v>1.0325</v>
      </c>
      <c r="AZ30" t="s">
        <v>74</v>
      </c>
      <c r="BA30" t="s">
        <v>949</v>
      </c>
      <c r="BB30">
        <v>1</v>
      </c>
      <c r="BC30" t="s">
        <v>950</v>
      </c>
      <c r="BD30">
        <v>6</v>
      </c>
      <c r="BE30">
        <v>65229.456000000013</v>
      </c>
      <c r="BF30">
        <v>9.1674518947390871E-2</v>
      </c>
      <c r="BG30">
        <v>9.465394081318107E-2</v>
      </c>
      <c r="BH30">
        <v>350093.54699999996</v>
      </c>
      <c r="BI30">
        <v>1.7080803263134697E-2</v>
      </c>
      <c r="BJ30">
        <v>1.7635929369186575E-2</v>
      </c>
      <c r="BK30">
        <v>1</v>
      </c>
      <c r="BL30" t="s">
        <v>74</v>
      </c>
      <c r="BM30">
        <v>0</v>
      </c>
      <c r="BN30" t="s">
        <v>892</v>
      </c>
    </row>
    <row r="31" spans="1:66">
      <c r="A31" s="149" t="str">
        <f t="shared" si="20"/>
        <v>인천스마트</v>
      </c>
      <c r="B31" s="149" t="str">
        <f t="shared" si="21"/>
        <v>27</v>
      </c>
      <c r="C31" s="150" t="str">
        <f t="shared" si="22"/>
        <v>70바3634</v>
      </c>
      <c r="D31" s="138" t="str">
        <f t="shared" si="23"/>
        <v>대형</v>
      </c>
      <c r="E31" s="134" t="str">
        <f t="shared" si="16"/>
        <v>B</v>
      </c>
      <c r="F31" s="157">
        <f t="shared" si="17"/>
        <v>0.90449999999999997</v>
      </c>
      <c r="G31" s="158">
        <f t="shared" si="18"/>
        <v>1.8089999999999999</v>
      </c>
      <c r="H31" s="159">
        <f t="shared" si="19"/>
        <v>2</v>
      </c>
      <c r="I31" s="160">
        <f t="shared" si="24"/>
        <v>5475.0370000000003</v>
      </c>
      <c r="J31" s="161">
        <f t="shared" si="25"/>
        <v>3.2760981726093097E-2</v>
      </c>
      <c r="K31" s="161">
        <f t="shared" si="26"/>
        <v>0.3502670200154272</v>
      </c>
      <c r="L31" s="161">
        <f t="shared" si="27"/>
        <v>0.18063804865610952</v>
      </c>
      <c r="M31" s="162">
        <f t="shared" si="28"/>
        <v>10.765000000000001</v>
      </c>
      <c r="N31" s="163">
        <f t="shared" si="29"/>
        <v>0.36499999999999999</v>
      </c>
      <c r="O31" s="163">
        <f t="shared" si="30"/>
        <v>18.922000000000001</v>
      </c>
      <c r="P31" s="164">
        <f t="shared" si="31"/>
        <v>0.18333333333333332</v>
      </c>
      <c r="Q31" s="165">
        <f t="shared" si="32"/>
        <v>85</v>
      </c>
      <c r="R31" s="166">
        <f t="shared" si="33"/>
        <v>25.503370835767303</v>
      </c>
      <c r="S31" s="151">
        <f t="shared" si="34"/>
        <v>20</v>
      </c>
      <c r="T31" s="151">
        <f t="shared" si="35"/>
        <v>1036</v>
      </c>
      <c r="U31" t="s">
        <v>136</v>
      </c>
      <c r="V31" t="s">
        <v>291</v>
      </c>
      <c r="W31" s="4" t="s">
        <v>136</v>
      </c>
      <c r="X31" s="4" t="s">
        <v>291</v>
      </c>
      <c r="Y31" s="4" t="s">
        <v>951</v>
      </c>
      <c r="Z31" s="4" t="s">
        <v>898</v>
      </c>
      <c r="AA31" s="4" t="s">
        <v>49</v>
      </c>
      <c r="AB31" s="4">
        <v>529</v>
      </c>
      <c r="AC31" s="4">
        <v>5475.0370000000003</v>
      </c>
      <c r="AD31" s="4">
        <v>3027.2289999999998</v>
      </c>
      <c r="AE31" s="4">
        <v>1.8089999999999999</v>
      </c>
      <c r="AF31" s="4">
        <v>2</v>
      </c>
      <c r="AG31" s="4">
        <v>10.765000000000001</v>
      </c>
      <c r="AH31" s="4">
        <v>347.95575100000002</v>
      </c>
      <c r="AI31" s="4">
        <v>11.399372</v>
      </c>
      <c r="AJ31" s="4">
        <v>121.877424</v>
      </c>
      <c r="AK31" s="4">
        <v>989</v>
      </c>
      <c r="AL31" s="4">
        <v>20</v>
      </c>
      <c r="AM31" s="4">
        <v>1036</v>
      </c>
      <c r="AN31" s="4">
        <v>85</v>
      </c>
      <c r="AO31" s="4">
        <v>15.734864999999999</v>
      </c>
      <c r="AP31" s="4">
        <v>3668.8</v>
      </c>
      <c r="AQ31" s="4">
        <v>11</v>
      </c>
      <c r="AR31" s="4">
        <v>35</v>
      </c>
      <c r="AS31" s="4">
        <v>13243</v>
      </c>
      <c r="AT31" s="4">
        <v>0.36499999999999999</v>
      </c>
      <c r="AU31" s="4">
        <v>18.922000000000001</v>
      </c>
      <c r="AV31" s="4">
        <v>14438</v>
      </c>
      <c r="AW31" s="4">
        <v>0</v>
      </c>
      <c r="AX31" s="4">
        <v>0.42</v>
      </c>
      <c r="AY31">
        <v>0.90449999999999997</v>
      </c>
      <c r="AZ31" t="s">
        <v>71</v>
      </c>
      <c r="BA31" t="s">
        <v>949</v>
      </c>
      <c r="BB31">
        <v>8</v>
      </c>
      <c r="BC31" t="s">
        <v>1385</v>
      </c>
      <c r="BD31">
        <v>6</v>
      </c>
      <c r="BE31">
        <v>65229.456000000013</v>
      </c>
      <c r="BF31">
        <v>8.3935040022409493E-2</v>
      </c>
      <c r="BG31">
        <v>7.5919243700269382E-2</v>
      </c>
      <c r="BH31">
        <v>350093.54699999996</v>
      </c>
      <c r="BI31">
        <v>1.5638782967913434E-2</v>
      </c>
      <c r="BJ31">
        <v>1.41452791944777E-2</v>
      </c>
      <c r="BK31">
        <v>1</v>
      </c>
      <c r="BL31" t="s">
        <v>71</v>
      </c>
      <c r="BM31">
        <v>0</v>
      </c>
      <c r="BN31" t="s">
        <v>892</v>
      </c>
    </row>
    <row r="32" spans="1:66">
      <c r="A32" s="146" t="str">
        <f t="shared" si="20"/>
        <v>인천스마트</v>
      </c>
      <c r="B32" s="146" t="str">
        <f t="shared" si="21"/>
        <v>27</v>
      </c>
      <c r="C32" s="147" t="str">
        <f t="shared" si="22"/>
        <v>70바3635</v>
      </c>
      <c r="D32" s="121" t="str">
        <f t="shared" si="23"/>
        <v>대형</v>
      </c>
      <c r="E32" s="117" t="str">
        <f t="shared" si="16"/>
        <v>B</v>
      </c>
      <c r="F32" s="167">
        <f t="shared" si="17"/>
        <v>0.91526315789473689</v>
      </c>
      <c r="G32" s="168">
        <f t="shared" si="18"/>
        <v>1.7390000000000001</v>
      </c>
      <c r="H32" s="169">
        <f t="shared" si="19"/>
        <v>1.9</v>
      </c>
      <c r="I32" s="170">
        <f t="shared" si="24"/>
        <v>4363.0479999999998</v>
      </c>
      <c r="J32" s="171">
        <f t="shared" si="25"/>
        <v>3.8816482519819888E-2</v>
      </c>
      <c r="K32" s="171">
        <f t="shared" si="26"/>
        <v>0.34180891181231293</v>
      </c>
      <c r="L32" s="171">
        <f t="shared" si="27"/>
        <v>0.13522656638203384</v>
      </c>
      <c r="M32" s="172">
        <f t="shared" si="28"/>
        <v>13.507</v>
      </c>
      <c r="N32" s="173">
        <f t="shared" si="29"/>
        <v>0.20599999999999999</v>
      </c>
      <c r="O32" s="173">
        <f t="shared" si="30"/>
        <v>18.29</v>
      </c>
      <c r="P32" s="174">
        <f t="shared" si="31"/>
        <v>0.45500000000000002</v>
      </c>
      <c r="Q32" s="175">
        <f t="shared" si="32"/>
        <v>90</v>
      </c>
      <c r="R32" s="176">
        <f t="shared" si="33"/>
        <v>25.835061967938586</v>
      </c>
      <c r="S32" s="148">
        <f t="shared" si="34"/>
        <v>9</v>
      </c>
      <c r="T32" s="148">
        <f t="shared" si="35"/>
        <v>798</v>
      </c>
      <c r="U32" t="s">
        <v>136</v>
      </c>
      <c r="V32" s="5" t="s">
        <v>291</v>
      </c>
      <c r="W32" t="s">
        <v>136</v>
      </c>
      <c r="X32" s="5" t="s">
        <v>291</v>
      </c>
      <c r="Y32" t="s">
        <v>953</v>
      </c>
      <c r="Z32" t="s">
        <v>898</v>
      </c>
      <c r="AA32" t="s">
        <v>49</v>
      </c>
      <c r="AB32">
        <v>529</v>
      </c>
      <c r="AC32" s="1">
        <v>4363.0479999999998</v>
      </c>
      <c r="AD32" s="1">
        <v>2509.585</v>
      </c>
      <c r="AE32" s="29">
        <v>1.7390000000000001</v>
      </c>
      <c r="AF32">
        <v>1.9</v>
      </c>
      <c r="AG32">
        <v>13.507</v>
      </c>
      <c r="AH32">
        <v>272.66355199999998</v>
      </c>
      <c r="AI32">
        <v>10.58384</v>
      </c>
      <c r="AJ32">
        <v>93.198831999999996</v>
      </c>
      <c r="AK32">
        <v>590</v>
      </c>
      <c r="AL32">
        <v>9</v>
      </c>
      <c r="AM32">
        <v>798</v>
      </c>
      <c r="AN32">
        <v>90</v>
      </c>
      <c r="AO32">
        <v>16.001581000000002</v>
      </c>
      <c r="AP32">
        <v>4134.3</v>
      </c>
      <c r="AQ32">
        <v>27.3</v>
      </c>
      <c r="AR32">
        <v>40</v>
      </c>
      <c r="AS32">
        <v>13858</v>
      </c>
      <c r="AT32">
        <v>0.20599999999999999</v>
      </c>
      <c r="AU32">
        <v>18.29</v>
      </c>
      <c r="AV32">
        <v>24706</v>
      </c>
      <c r="AW32">
        <v>0</v>
      </c>
      <c r="AX32">
        <v>0.46</v>
      </c>
      <c r="AY32">
        <v>0.91526315789473689</v>
      </c>
      <c r="AZ32" t="s">
        <v>71</v>
      </c>
      <c r="BA32" t="s">
        <v>949</v>
      </c>
      <c r="BB32">
        <v>5</v>
      </c>
      <c r="BC32" t="s">
        <v>968</v>
      </c>
      <c r="BD32">
        <v>9</v>
      </c>
      <c r="BE32">
        <v>65229.456000000013</v>
      </c>
      <c r="BF32">
        <v>6.6887695644740605E-2</v>
      </c>
      <c r="BG32">
        <v>6.1219843540107323E-2</v>
      </c>
      <c r="BH32">
        <v>350093.54699999996</v>
      </c>
      <c r="BI32">
        <v>1.246252048170428E-2</v>
      </c>
      <c r="BJ32">
        <v>1.1406485851412497E-2</v>
      </c>
      <c r="BK32">
        <v>1</v>
      </c>
      <c r="BL32" t="s">
        <v>71</v>
      </c>
      <c r="BM32">
        <v>0</v>
      </c>
      <c r="BN32" t="s">
        <v>892</v>
      </c>
    </row>
    <row r="33" spans="1:66">
      <c r="A33" s="149" t="str">
        <f t="shared" si="20"/>
        <v>인천스마트</v>
      </c>
      <c r="B33" s="149" t="str">
        <f t="shared" si="21"/>
        <v>27</v>
      </c>
      <c r="C33" s="150" t="str">
        <f t="shared" si="22"/>
        <v>70바3636</v>
      </c>
      <c r="D33" s="138" t="str">
        <f t="shared" si="23"/>
        <v>대형</v>
      </c>
      <c r="E33" s="134" t="str">
        <f t="shared" si="16"/>
        <v>B</v>
      </c>
      <c r="F33" s="157">
        <f t="shared" si="17"/>
        <v>0.93400000000000005</v>
      </c>
      <c r="G33" s="158">
        <f t="shared" si="18"/>
        <v>1.8680000000000001</v>
      </c>
      <c r="H33" s="159">
        <f t="shared" si="19"/>
        <v>2</v>
      </c>
      <c r="I33" s="160">
        <f t="shared" si="24"/>
        <v>5117.8149999999996</v>
      </c>
      <c r="J33" s="161">
        <f t="shared" si="25"/>
        <v>2.8359826784861996E-2</v>
      </c>
      <c r="K33" s="161">
        <f t="shared" si="26"/>
        <v>0.36133866467541903</v>
      </c>
      <c r="L33" s="161">
        <f t="shared" si="27"/>
        <v>0.14009885077909226</v>
      </c>
      <c r="M33" s="162">
        <f t="shared" si="28"/>
        <v>9.8620000000000001</v>
      </c>
      <c r="N33" s="163">
        <f t="shared" si="29"/>
        <v>3.9E-2</v>
      </c>
      <c r="O33" s="163">
        <f t="shared" si="30"/>
        <v>8.891</v>
      </c>
      <c r="P33" s="164">
        <f t="shared" si="31"/>
        <v>1.3333333333333334E-2</v>
      </c>
      <c r="Q33" s="165">
        <f t="shared" si="32"/>
        <v>86</v>
      </c>
      <c r="R33" s="166">
        <f t="shared" si="33"/>
        <v>25.607133919053727</v>
      </c>
      <c r="S33" s="151">
        <f t="shared" si="34"/>
        <v>2</v>
      </c>
      <c r="T33" s="151">
        <f t="shared" si="35"/>
        <v>455</v>
      </c>
      <c r="U33" t="s">
        <v>136</v>
      </c>
      <c r="V33" t="s">
        <v>291</v>
      </c>
      <c r="W33" t="s">
        <v>136</v>
      </c>
      <c r="X33" s="4" t="s">
        <v>291</v>
      </c>
      <c r="Y33" s="4" t="s">
        <v>955</v>
      </c>
      <c r="Z33" s="4" t="s">
        <v>898</v>
      </c>
      <c r="AA33" s="4" t="s">
        <v>49</v>
      </c>
      <c r="AB33" s="4">
        <v>529</v>
      </c>
      <c r="AC33" s="4">
        <v>5117.8149999999996</v>
      </c>
      <c r="AD33" s="4">
        <v>2739.6419999999998</v>
      </c>
      <c r="AE33" s="4">
        <v>1.8680000000000001</v>
      </c>
      <c r="AF33" s="4">
        <v>2</v>
      </c>
      <c r="AG33" s="4">
        <v>9.8620000000000001</v>
      </c>
      <c r="AH33" s="4">
        <v>327.47576600000002</v>
      </c>
      <c r="AI33" s="4">
        <v>9.2871559999999995</v>
      </c>
      <c r="AJ33" s="4">
        <v>118.329656</v>
      </c>
      <c r="AK33" s="4">
        <v>717</v>
      </c>
      <c r="AL33" s="4">
        <v>2</v>
      </c>
      <c r="AM33" s="4">
        <v>455</v>
      </c>
      <c r="AN33" s="4">
        <v>86</v>
      </c>
      <c r="AO33" s="4">
        <v>15.628072</v>
      </c>
      <c r="AP33" s="4">
        <v>1575</v>
      </c>
      <c r="AQ33" s="4">
        <v>0.8</v>
      </c>
      <c r="AR33" s="4">
        <v>23</v>
      </c>
      <c r="AS33" s="4">
        <v>7287</v>
      </c>
      <c r="AT33" s="4">
        <v>3.9E-2</v>
      </c>
      <c r="AU33" s="4">
        <v>8.891</v>
      </c>
      <c r="AV33" s="4">
        <v>35292</v>
      </c>
      <c r="AW33" s="4">
        <v>0</v>
      </c>
      <c r="AX33" s="4">
        <v>0.41</v>
      </c>
      <c r="AY33">
        <v>0.93400000000000005</v>
      </c>
      <c r="AZ33" t="s">
        <v>71</v>
      </c>
      <c r="BA33" t="s">
        <v>949</v>
      </c>
      <c r="BB33">
        <v>2</v>
      </c>
      <c r="BC33" t="s">
        <v>960</v>
      </c>
      <c r="BD33">
        <v>9</v>
      </c>
      <c r="BE33">
        <v>65229.456000000013</v>
      </c>
      <c r="BF33">
        <v>7.8458649110916989E-2</v>
      </c>
      <c r="BG33">
        <v>7.3280378269596477E-2</v>
      </c>
      <c r="BH33">
        <v>350093.54699999996</v>
      </c>
      <c r="BI33">
        <v>1.4618421401523292E-2</v>
      </c>
      <c r="BJ33">
        <v>1.3653605589022755E-2</v>
      </c>
      <c r="BK33">
        <v>1</v>
      </c>
      <c r="BL33" t="s">
        <v>71</v>
      </c>
      <c r="BM33">
        <v>0</v>
      </c>
      <c r="BN33" t="s">
        <v>892</v>
      </c>
    </row>
    <row r="34" spans="1:66">
      <c r="A34" s="146" t="str">
        <f t="shared" si="20"/>
        <v>인천스마트</v>
      </c>
      <c r="B34" s="146" t="str">
        <f t="shared" si="21"/>
        <v>27</v>
      </c>
      <c r="C34" s="147" t="str">
        <f t="shared" si="22"/>
        <v>70바3637</v>
      </c>
      <c r="D34" s="121" t="str">
        <f t="shared" si="23"/>
        <v>대형</v>
      </c>
      <c r="E34" s="117" t="str">
        <f t="shared" si="16"/>
        <v>B</v>
      </c>
      <c r="F34" s="167">
        <f t="shared" si="17"/>
        <v>0.9365</v>
      </c>
      <c r="G34" s="168">
        <f t="shared" si="18"/>
        <v>1.873</v>
      </c>
      <c r="H34" s="169">
        <f t="shared" si="19"/>
        <v>2</v>
      </c>
      <c r="I34" s="170">
        <f t="shared" si="24"/>
        <v>5807.9340000000002</v>
      </c>
      <c r="J34" s="171">
        <f t="shared" si="25"/>
        <v>2.3004907893152387E-2</v>
      </c>
      <c r="K34" s="171">
        <f t="shared" si="26"/>
        <v>0.36054890339739287</v>
      </c>
      <c r="L34" s="171">
        <f t="shared" si="27"/>
        <v>0.17648272173891782</v>
      </c>
      <c r="M34" s="172">
        <f t="shared" si="28"/>
        <v>11.568</v>
      </c>
      <c r="N34" s="173">
        <f t="shared" si="29"/>
        <v>5.1999999999999998E-2</v>
      </c>
      <c r="O34" s="173">
        <f t="shared" si="30"/>
        <v>8.2129999999999992</v>
      </c>
      <c r="P34" s="174">
        <f t="shared" si="31"/>
        <v>0</v>
      </c>
      <c r="Q34" s="175">
        <f t="shared" si="32"/>
        <v>77</v>
      </c>
      <c r="R34" s="176">
        <f t="shared" si="33"/>
        <v>24.662889334650956</v>
      </c>
      <c r="S34" s="148">
        <f t="shared" si="34"/>
        <v>3</v>
      </c>
      <c r="T34" s="148">
        <f t="shared" si="35"/>
        <v>477</v>
      </c>
      <c r="U34" t="s">
        <v>136</v>
      </c>
      <c r="V34" t="s">
        <v>291</v>
      </c>
      <c r="W34" s="4" t="s">
        <v>136</v>
      </c>
      <c r="X34" s="4" t="s">
        <v>291</v>
      </c>
      <c r="Y34" s="4" t="s">
        <v>957</v>
      </c>
      <c r="Z34" s="4" t="s">
        <v>898</v>
      </c>
      <c r="AA34" s="4" t="s">
        <v>49</v>
      </c>
      <c r="AB34" s="4">
        <v>529</v>
      </c>
      <c r="AC34" s="4">
        <v>5807.9340000000002</v>
      </c>
      <c r="AD34" s="4">
        <v>3100.7959999999998</v>
      </c>
      <c r="AE34" s="4">
        <v>1.873</v>
      </c>
      <c r="AF34" s="4">
        <v>2</v>
      </c>
      <c r="AG34" s="4">
        <v>11.568</v>
      </c>
      <c r="AH34" s="4">
        <v>382.01687399999997</v>
      </c>
      <c r="AI34" s="4">
        <v>8.7882630000000006</v>
      </c>
      <c r="AJ34" s="4">
        <v>137.73576499999999</v>
      </c>
      <c r="AK34" s="4">
        <v>1025</v>
      </c>
      <c r="AL34" s="4">
        <v>3</v>
      </c>
      <c r="AM34" s="4">
        <v>477</v>
      </c>
      <c r="AN34" s="4">
        <v>77</v>
      </c>
      <c r="AO34" s="4">
        <v>15.203344</v>
      </c>
      <c r="AP34" s="4">
        <v>2868.1</v>
      </c>
      <c r="AQ34" s="4">
        <v>0</v>
      </c>
      <c r="AR34" s="4">
        <v>37</v>
      </c>
      <c r="AS34" s="4">
        <v>7867</v>
      </c>
      <c r="AT34" s="4">
        <v>5.1999999999999998E-2</v>
      </c>
      <c r="AU34" s="4">
        <v>8.2129999999999992</v>
      </c>
      <c r="AV34" s="4">
        <v>51584</v>
      </c>
      <c r="AW34" s="4">
        <v>0</v>
      </c>
      <c r="AX34" s="4">
        <v>0.47</v>
      </c>
      <c r="AY34">
        <v>0.9365</v>
      </c>
      <c r="AZ34" t="s">
        <v>71</v>
      </c>
      <c r="BA34" t="s">
        <v>949</v>
      </c>
      <c r="BB34">
        <v>1</v>
      </c>
      <c r="BC34" t="s">
        <v>958</v>
      </c>
      <c r="BD34">
        <v>11</v>
      </c>
      <c r="BE34">
        <v>65229.456000000013</v>
      </c>
      <c r="BF34">
        <v>8.9038516586739572E-2</v>
      </c>
      <c r="BG34">
        <v>8.3384570783481604E-2</v>
      </c>
      <c r="BH34">
        <v>350093.54699999996</v>
      </c>
      <c r="BI34">
        <v>1.6589663105101453E-2</v>
      </c>
      <c r="BJ34">
        <v>1.553621949792751E-2</v>
      </c>
      <c r="BK34">
        <v>1</v>
      </c>
      <c r="BL34" t="s">
        <v>71</v>
      </c>
      <c r="BM34">
        <v>0</v>
      </c>
      <c r="BN34" t="s">
        <v>892</v>
      </c>
    </row>
    <row r="35" spans="1:66">
      <c r="A35" s="149" t="str">
        <f t="shared" si="20"/>
        <v>인천스마트</v>
      </c>
      <c r="B35" s="149" t="str">
        <f t="shared" si="21"/>
        <v>27</v>
      </c>
      <c r="C35" s="150" t="str">
        <f t="shared" si="22"/>
        <v>70바3638</v>
      </c>
      <c r="D35" s="138" t="str">
        <f t="shared" si="23"/>
        <v>대형</v>
      </c>
      <c r="E35" s="134" t="str">
        <f t="shared" si="16"/>
        <v>B</v>
      </c>
      <c r="F35" s="157">
        <f t="shared" si="17"/>
        <v>0.90600000000000003</v>
      </c>
      <c r="G35" s="158">
        <f t="shared" si="18"/>
        <v>1.8120000000000001</v>
      </c>
      <c r="H35" s="159">
        <f t="shared" si="19"/>
        <v>2</v>
      </c>
      <c r="I35" s="160">
        <f t="shared" si="24"/>
        <v>4656.9560000000001</v>
      </c>
      <c r="J35" s="161">
        <f t="shared" si="25"/>
        <v>8.4339396495422235E-3</v>
      </c>
      <c r="K35" s="161">
        <f t="shared" si="26"/>
        <v>0.33116012000171374</v>
      </c>
      <c r="L35" s="161">
        <f t="shared" si="27"/>
        <v>0.20549904272232764</v>
      </c>
      <c r="M35" s="162">
        <f t="shared" si="28"/>
        <v>8.1170000000000009</v>
      </c>
      <c r="N35" s="163">
        <f t="shared" si="29"/>
        <v>4.2999999999999997E-2</v>
      </c>
      <c r="O35" s="163">
        <f t="shared" si="30"/>
        <v>6.4420000000000002</v>
      </c>
      <c r="P35" s="164">
        <f t="shared" si="31"/>
        <v>0.16999999999999998</v>
      </c>
      <c r="Q35" s="165">
        <f t="shared" si="32"/>
        <v>86</v>
      </c>
      <c r="R35" s="166">
        <f t="shared" si="33"/>
        <v>24.019501853518971</v>
      </c>
      <c r="S35" s="151">
        <f t="shared" si="34"/>
        <v>2</v>
      </c>
      <c r="T35" s="151">
        <f t="shared" si="35"/>
        <v>300</v>
      </c>
      <c r="U35" t="s">
        <v>136</v>
      </c>
      <c r="V35" t="s">
        <v>291</v>
      </c>
      <c r="W35" t="s">
        <v>136</v>
      </c>
      <c r="X35" s="4" t="s">
        <v>291</v>
      </c>
      <c r="Y35" s="4" t="s">
        <v>959</v>
      </c>
      <c r="Z35" s="4" t="s">
        <v>898</v>
      </c>
      <c r="AA35" s="4" t="s">
        <v>49</v>
      </c>
      <c r="AB35" s="4">
        <v>529</v>
      </c>
      <c r="AC35" s="4">
        <v>4656.9560000000001</v>
      </c>
      <c r="AD35" s="4">
        <v>2570.7730000000001</v>
      </c>
      <c r="AE35" s="4">
        <v>1.8120000000000001</v>
      </c>
      <c r="AF35" s="4">
        <v>2</v>
      </c>
      <c r="AG35" s="4">
        <v>8.1170000000000009</v>
      </c>
      <c r="AH35" s="4">
        <v>293.58047399999998</v>
      </c>
      <c r="AI35" s="4">
        <v>2.4760399999999998</v>
      </c>
      <c r="AJ35" s="4">
        <v>97.222144999999998</v>
      </c>
      <c r="AK35" s="4">
        <v>957</v>
      </c>
      <c r="AL35" s="4">
        <v>2</v>
      </c>
      <c r="AM35" s="4">
        <v>300</v>
      </c>
      <c r="AN35" s="4">
        <v>86</v>
      </c>
      <c r="AO35" s="4">
        <v>15.862621000000001</v>
      </c>
      <c r="AP35" s="4">
        <v>792.7</v>
      </c>
      <c r="AQ35" s="4">
        <v>10.199999999999999</v>
      </c>
      <c r="AR35" s="4">
        <v>5</v>
      </c>
      <c r="AS35" s="4">
        <v>1116</v>
      </c>
      <c r="AT35" s="4">
        <v>4.2999999999999997E-2</v>
      </c>
      <c r="AU35" s="4">
        <v>6.4420000000000002</v>
      </c>
      <c r="AV35" s="4">
        <v>42699</v>
      </c>
      <c r="AW35" s="4">
        <v>0</v>
      </c>
      <c r="AX35" s="4">
        <v>0.38</v>
      </c>
      <c r="AY35">
        <v>0.90600000000000003</v>
      </c>
      <c r="AZ35" t="s">
        <v>71</v>
      </c>
      <c r="BA35" t="s">
        <v>949</v>
      </c>
      <c r="BB35">
        <v>7</v>
      </c>
      <c r="BC35" t="s">
        <v>972</v>
      </c>
      <c r="BD35">
        <v>4</v>
      </c>
      <c r="BE35">
        <v>65229.456000000013</v>
      </c>
      <c r="BF35">
        <v>7.1393451449296153E-2</v>
      </c>
      <c r="BG35">
        <v>6.4682467013062322E-2</v>
      </c>
      <c r="BH35">
        <v>350093.54699999996</v>
      </c>
      <c r="BI35">
        <v>1.3302033241989463E-2</v>
      </c>
      <c r="BJ35">
        <v>1.2051642117242453E-2</v>
      </c>
      <c r="BK35">
        <v>1</v>
      </c>
      <c r="BL35" t="s">
        <v>71</v>
      </c>
      <c r="BM35">
        <v>0</v>
      </c>
      <c r="BN35" t="s">
        <v>892</v>
      </c>
    </row>
    <row r="36" spans="1:66">
      <c r="A36" s="146" t="str">
        <f t="shared" si="20"/>
        <v>인천스마트</v>
      </c>
      <c r="B36" s="146" t="str">
        <f t="shared" si="21"/>
        <v>27</v>
      </c>
      <c r="C36" s="147" t="str">
        <f t="shared" si="22"/>
        <v>70바3639</v>
      </c>
      <c r="D36" s="121" t="str">
        <f t="shared" si="23"/>
        <v>대형</v>
      </c>
      <c r="E36" s="117" t="str">
        <f t="shared" si="16"/>
        <v>C</v>
      </c>
      <c r="F36" s="167">
        <f t="shared" si="17"/>
        <v>0.89100000000000001</v>
      </c>
      <c r="G36" s="168">
        <f t="shared" si="18"/>
        <v>1.782</v>
      </c>
      <c r="H36" s="169">
        <f t="shared" si="19"/>
        <v>2</v>
      </c>
      <c r="I36" s="170">
        <f t="shared" si="24"/>
        <v>4120.9930000000004</v>
      </c>
      <c r="J36" s="171">
        <f t="shared" si="25"/>
        <v>4.0075491647813315E-2</v>
      </c>
      <c r="K36" s="171">
        <f t="shared" si="26"/>
        <v>0.36780433177732991</v>
      </c>
      <c r="L36" s="171">
        <f t="shared" si="27"/>
        <v>0.14268405697364686</v>
      </c>
      <c r="M36" s="172">
        <f t="shared" si="28"/>
        <v>12.269</v>
      </c>
      <c r="N36" s="173">
        <f t="shared" si="29"/>
        <v>7.2999999999999995E-2</v>
      </c>
      <c r="O36" s="173">
        <f t="shared" si="30"/>
        <v>24.509</v>
      </c>
      <c r="P36" s="174">
        <f t="shared" si="31"/>
        <v>0</v>
      </c>
      <c r="Q36" s="175">
        <f t="shared" si="32"/>
        <v>81</v>
      </c>
      <c r="R36" s="176">
        <f t="shared" si="33"/>
        <v>26.620483677245783</v>
      </c>
      <c r="S36" s="148">
        <f t="shared" si="34"/>
        <v>3</v>
      </c>
      <c r="T36" s="148">
        <f t="shared" si="35"/>
        <v>1010</v>
      </c>
      <c r="U36" t="s">
        <v>136</v>
      </c>
      <c r="V36" s="5" t="s">
        <v>291</v>
      </c>
      <c r="W36" t="s">
        <v>136</v>
      </c>
      <c r="X36" s="5" t="s">
        <v>291</v>
      </c>
      <c r="Y36" t="s">
        <v>961</v>
      </c>
      <c r="Z36" t="s">
        <v>898</v>
      </c>
      <c r="AA36" t="s">
        <v>49</v>
      </c>
      <c r="AB36">
        <v>529</v>
      </c>
      <c r="AC36" s="1">
        <v>4120.9930000000004</v>
      </c>
      <c r="AD36" s="1">
        <v>2312.2420000000002</v>
      </c>
      <c r="AE36" s="29">
        <v>1.782</v>
      </c>
      <c r="AF36">
        <v>2</v>
      </c>
      <c r="AG36">
        <v>12.269</v>
      </c>
      <c r="AH36">
        <v>261.442432</v>
      </c>
      <c r="AI36">
        <v>10.477434000000001</v>
      </c>
      <c r="AJ36">
        <v>96.159659000000005</v>
      </c>
      <c r="AK36">
        <v>588</v>
      </c>
      <c r="AL36">
        <v>3</v>
      </c>
      <c r="AM36">
        <v>1010</v>
      </c>
      <c r="AN36">
        <v>81</v>
      </c>
      <c r="AO36">
        <v>15.762525</v>
      </c>
      <c r="AP36">
        <v>2715.3</v>
      </c>
      <c r="AQ36">
        <v>0</v>
      </c>
      <c r="AR36">
        <v>36</v>
      </c>
      <c r="AS36">
        <v>13920</v>
      </c>
      <c r="AT36">
        <v>7.2999999999999995E-2</v>
      </c>
      <c r="AU36">
        <v>24.509</v>
      </c>
      <c r="AV36">
        <v>28109</v>
      </c>
      <c r="AW36">
        <v>0</v>
      </c>
      <c r="AX36">
        <v>0.43</v>
      </c>
      <c r="AY36">
        <v>0.89100000000000001</v>
      </c>
      <c r="AZ36" t="s">
        <v>72</v>
      </c>
      <c r="BA36" t="s">
        <v>949</v>
      </c>
      <c r="BB36">
        <v>1</v>
      </c>
      <c r="BC36" t="s">
        <v>964</v>
      </c>
      <c r="BD36">
        <v>9</v>
      </c>
      <c r="BE36">
        <v>65229.456000000013</v>
      </c>
      <c r="BF36">
        <v>6.3176872117406579E-2</v>
      </c>
      <c r="BG36">
        <v>5.6290593056609266E-2</v>
      </c>
      <c r="BH36">
        <v>350093.54699999996</v>
      </c>
      <c r="BI36">
        <v>1.1771119563080667E-2</v>
      </c>
      <c r="BJ36">
        <v>1.0488067530704874E-2</v>
      </c>
      <c r="BK36">
        <v>1</v>
      </c>
      <c r="BL36" t="s">
        <v>72</v>
      </c>
      <c r="BM36">
        <v>0</v>
      </c>
      <c r="BN36" t="s">
        <v>892</v>
      </c>
    </row>
    <row r="37" spans="1:66">
      <c r="A37" s="149" t="str">
        <f t="shared" si="20"/>
        <v>인천스마트</v>
      </c>
      <c r="B37" s="149" t="str">
        <f t="shared" si="21"/>
        <v>27</v>
      </c>
      <c r="C37" s="150" t="str">
        <f t="shared" si="22"/>
        <v>70바3640</v>
      </c>
      <c r="D37" s="138" t="str">
        <f t="shared" si="23"/>
        <v>대형</v>
      </c>
      <c r="E37" s="134" t="str">
        <f t="shared" si="16"/>
        <v>A</v>
      </c>
      <c r="F37" s="157">
        <f t="shared" si="17"/>
        <v>0.96099999999999997</v>
      </c>
      <c r="G37" s="158">
        <f t="shared" si="18"/>
        <v>1.9219999999999999</v>
      </c>
      <c r="H37" s="159">
        <f t="shared" si="19"/>
        <v>2</v>
      </c>
      <c r="I37" s="160">
        <f t="shared" si="24"/>
        <v>4581.2870000000003</v>
      </c>
      <c r="J37" s="161">
        <f t="shared" si="25"/>
        <v>2.3292388955019158E-2</v>
      </c>
      <c r="K37" s="161">
        <f t="shared" si="26"/>
        <v>0.34603512383867185</v>
      </c>
      <c r="L37" s="161">
        <f t="shared" si="27"/>
        <v>8.7529988843746298E-2</v>
      </c>
      <c r="M37" s="162">
        <f t="shared" si="28"/>
        <v>10.917999999999999</v>
      </c>
      <c r="N37" s="163">
        <f t="shared" si="29"/>
        <v>0</v>
      </c>
      <c r="O37" s="163">
        <f t="shared" si="30"/>
        <v>11.743</v>
      </c>
      <c r="P37" s="164">
        <f t="shared" si="31"/>
        <v>1.2150000000000001</v>
      </c>
      <c r="Q37" s="165">
        <f t="shared" si="32"/>
        <v>94</v>
      </c>
      <c r="R37" s="166">
        <f t="shared" si="33"/>
        <v>26.09675196737588</v>
      </c>
      <c r="S37" s="151">
        <f t="shared" si="34"/>
        <v>0</v>
      </c>
      <c r="T37" s="151">
        <f t="shared" si="35"/>
        <v>538</v>
      </c>
      <c r="U37" t="s">
        <v>136</v>
      </c>
      <c r="V37" t="s">
        <v>291</v>
      </c>
      <c r="W37" s="4" t="s">
        <v>136</v>
      </c>
      <c r="X37" s="4" t="s">
        <v>291</v>
      </c>
      <c r="Y37" s="4" t="s">
        <v>962</v>
      </c>
      <c r="Z37" s="4" t="s">
        <v>898</v>
      </c>
      <c r="AA37" s="4" t="s">
        <v>49</v>
      </c>
      <c r="AB37" s="4">
        <v>529</v>
      </c>
      <c r="AC37" s="4">
        <v>4581.2870000000003</v>
      </c>
      <c r="AD37" s="4">
        <v>2382.9850000000001</v>
      </c>
      <c r="AE37" s="4">
        <v>1.9219999999999999</v>
      </c>
      <c r="AF37" s="4">
        <v>2</v>
      </c>
      <c r="AG37" s="4">
        <v>10.917999999999999</v>
      </c>
      <c r="AH37" s="4">
        <v>278.35380099999998</v>
      </c>
      <c r="AI37" s="4">
        <v>6.4835250000000002</v>
      </c>
      <c r="AJ37" s="4">
        <v>96.320192000000006</v>
      </c>
      <c r="AK37" s="4">
        <v>401</v>
      </c>
      <c r="AL37" s="4">
        <v>0</v>
      </c>
      <c r="AM37" s="4">
        <v>538</v>
      </c>
      <c r="AN37" s="4">
        <v>94</v>
      </c>
      <c r="AO37" s="4">
        <v>16.458503</v>
      </c>
      <c r="AP37" s="4">
        <v>1882.1</v>
      </c>
      <c r="AQ37" s="4">
        <v>72.900000000000006</v>
      </c>
      <c r="AR37" s="4">
        <v>8</v>
      </c>
      <c r="AS37" s="4">
        <v>2619</v>
      </c>
      <c r="AT37" s="4">
        <v>0</v>
      </c>
      <c r="AU37" s="4">
        <v>11.743</v>
      </c>
      <c r="AV37" s="4">
        <v>40738</v>
      </c>
      <c r="AW37" s="4">
        <v>0</v>
      </c>
      <c r="AX37" s="4">
        <v>0.44</v>
      </c>
      <c r="AY37">
        <v>0.96099999999999997</v>
      </c>
      <c r="AZ37" t="s">
        <v>69</v>
      </c>
      <c r="BA37" t="s">
        <v>949</v>
      </c>
      <c r="BB37">
        <v>1</v>
      </c>
      <c r="BC37" t="s">
        <v>1386</v>
      </c>
      <c r="BD37">
        <v>6</v>
      </c>
      <c r="BE37">
        <v>65229.456000000013</v>
      </c>
      <c r="BF37">
        <v>7.0233408048045037E-2</v>
      </c>
      <c r="BG37">
        <v>6.7494305134171276E-2</v>
      </c>
      <c r="BH37">
        <v>350093.54699999996</v>
      </c>
      <c r="BI37">
        <v>1.3085893868246594E-2</v>
      </c>
      <c r="BJ37">
        <v>1.2575544007384976E-2</v>
      </c>
      <c r="BK37">
        <v>1</v>
      </c>
      <c r="BL37" t="s">
        <v>74</v>
      </c>
      <c r="BM37">
        <v>-1</v>
      </c>
      <c r="BN37" t="s">
        <v>891</v>
      </c>
    </row>
    <row r="38" spans="1:66">
      <c r="A38" s="146" t="str">
        <f t="shared" si="20"/>
        <v>인천스마트</v>
      </c>
      <c r="B38" s="146" t="str">
        <f t="shared" si="21"/>
        <v>27</v>
      </c>
      <c r="C38" s="147" t="str">
        <f t="shared" si="22"/>
        <v>70바3641</v>
      </c>
      <c r="D38" s="121" t="str">
        <f t="shared" si="23"/>
        <v>대형</v>
      </c>
      <c r="E38" s="117" t="str">
        <f t="shared" si="16"/>
        <v>B</v>
      </c>
      <c r="F38" s="167">
        <f t="shared" si="17"/>
        <v>0.90849999999999997</v>
      </c>
      <c r="G38" s="168">
        <f t="shared" si="18"/>
        <v>1.8169999999999999</v>
      </c>
      <c r="H38" s="169">
        <f t="shared" si="19"/>
        <v>2</v>
      </c>
      <c r="I38" s="170">
        <f t="shared" si="24"/>
        <v>5463.0119999999997</v>
      </c>
      <c r="J38" s="171">
        <f t="shared" si="25"/>
        <v>3.1954457064489357E-2</v>
      </c>
      <c r="K38" s="171">
        <f t="shared" si="26"/>
        <v>0.35186455735842265</v>
      </c>
      <c r="L38" s="171">
        <f t="shared" si="27"/>
        <v>0.20245242002031116</v>
      </c>
      <c r="M38" s="172">
        <f t="shared" si="28"/>
        <v>12.206</v>
      </c>
      <c r="N38" s="173">
        <f t="shared" si="29"/>
        <v>0.11</v>
      </c>
      <c r="O38" s="173">
        <f t="shared" si="30"/>
        <v>15.760999999999999</v>
      </c>
      <c r="P38" s="174">
        <f t="shared" si="31"/>
        <v>0</v>
      </c>
      <c r="Q38" s="175">
        <f t="shared" si="32"/>
        <v>74</v>
      </c>
      <c r="R38" s="176">
        <f t="shared" si="33"/>
        <v>25.280887957238765</v>
      </c>
      <c r="S38" s="148">
        <f t="shared" si="34"/>
        <v>6</v>
      </c>
      <c r="T38" s="148">
        <f t="shared" si="35"/>
        <v>861</v>
      </c>
      <c r="U38" t="s">
        <v>136</v>
      </c>
      <c r="V38" t="s">
        <v>291</v>
      </c>
      <c r="W38" t="s">
        <v>136</v>
      </c>
      <c r="X38" s="4" t="s">
        <v>291</v>
      </c>
      <c r="Y38" s="4" t="s">
        <v>963</v>
      </c>
      <c r="Z38" s="4" t="s">
        <v>898</v>
      </c>
      <c r="AA38" s="4" t="s">
        <v>49</v>
      </c>
      <c r="AB38" s="4">
        <v>529</v>
      </c>
      <c r="AC38" s="4">
        <v>5463.0119999999997</v>
      </c>
      <c r="AD38" s="4">
        <v>3007.3270000000002</v>
      </c>
      <c r="AE38" s="4">
        <v>1.8169999999999999</v>
      </c>
      <c r="AF38" s="4">
        <v>2</v>
      </c>
      <c r="AG38" s="4">
        <v>12.206</v>
      </c>
      <c r="AH38" s="4">
        <v>350.69658600000002</v>
      </c>
      <c r="AI38" s="4">
        <v>11.206319000000001</v>
      </c>
      <c r="AJ38" s="4">
        <v>123.397699</v>
      </c>
      <c r="AK38" s="4">
        <v>1106</v>
      </c>
      <c r="AL38" s="4">
        <v>6</v>
      </c>
      <c r="AM38" s="4">
        <v>861</v>
      </c>
      <c r="AN38" s="4">
        <v>74</v>
      </c>
      <c r="AO38" s="4">
        <v>15.577602000000001</v>
      </c>
      <c r="AP38" s="4">
        <v>4674</v>
      </c>
      <c r="AQ38" s="4">
        <v>0</v>
      </c>
      <c r="AR38" s="4">
        <v>43</v>
      </c>
      <c r="AS38" s="4">
        <v>22213</v>
      </c>
      <c r="AT38" s="4">
        <v>0.11</v>
      </c>
      <c r="AU38" s="4">
        <v>15.760999999999999</v>
      </c>
      <c r="AV38" s="4">
        <v>46603</v>
      </c>
      <c r="AW38" s="4">
        <v>0</v>
      </c>
      <c r="AX38" s="4">
        <v>0.46</v>
      </c>
      <c r="AY38">
        <v>0.90849999999999997</v>
      </c>
      <c r="AZ38" t="s">
        <v>71</v>
      </c>
      <c r="BA38" t="s">
        <v>949</v>
      </c>
      <c r="BB38">
        <v>6</v>
      </c>
      <c r="BC38" t="s">
        <v>952</v>
      </c>
      <c r="BD38">
        <v>10</v>
      </c>
      <c r="BE38">
        <v>65229.456000000013</v>
      </c>
      <c r="BF38">
        <v>8.375069079220894E-2</v>
      </c>
      <c r="BG38">
        <v>7.6087502584721814E-2</v>
      </c>
      <c r="BH38">
        <v>350093.54699999996</v>
      </c>
      <c r="BI38">
        <v>1.5604435005481551E-2</v>
      </c>
      <c r="BJ38">
        <v>1.4176629202479989E-2</v>
      </c>
      <c r="BK38">
        <v>1</v>
      </c>
      <c r="BL38" t="s">
        <v>72</v>
      </c>
      <c r="BM38">
        <v>1</v>
      </c>
      <c r="BN38" t="s">
        <v>893</v>
      </c>
    </row>
    <row r="39" spans="1:66">
      <c r="A39" s="149" t="str">
        <f t="shared" si="20"/>
        <v>인천스마트</v>
      </c>
      <c r="B39" s="149" t="str">
        <f t="shared" si="21"/>
        <v>27</v>
      </c>
      <c r="C39" s="150" t="str">
        <f t="shared" si="22"/>
        <v>70바3642</v>
      </c>
      <c r="D39" s="138" t="str">
        <f t="shared" si="23"/>
        <v>대형</v>
      </c>
      <c r="E39" s="134" t="str">
        <f t="shared" si="16"/>
        <v>C</v>
      </c>
      <c r="F39" s="157">
        <f t="shared" si="17"/>
        <v>0.87849999999999995</v>
      </c>
      <c r="G39" s="158">
        <f t="shared" si="18"/>
        <v>1.7569999999999999</v>
      </c>
      <c r="H39" s="159">
        <f t="shared" si="19"/>
        <v>2</v>
      </c>
      <c r="I39" s="160">
        <f t="shared" si="24"/>
        <v>3343.86</v>
      </c>
      <c r="J39" s="161">
        <f t="shared" si="25"/>
        <v>5.4958329987792508E-2</v>
      </c>
      <c r="K39" s="161">
        <f t="shared" si="26"/>
        <v>0.36143179720862839</v>
      </c>
      <c r="L39" s="161">
        <f t="shared" si="27"/>
        <v>0.17165790433810027</v>
      </c>
      <c r="M39" s="162">
        <f t="shared" si="28"/>
        <v>12.903</v>
      </c>
      <c r="N39" s="163">
        <f t="shared" si="29"/>
        <v>0.86699999999999999</v>
      </c>
      <c r="O39" s="163">
        <f t="shared" si="30"/>
        <v>23.774999999999999</v>
      </c>
      <c r="P39" s="164">
        <f t="shared" si="31"/>
        <v>2.8133333333333335</v>
      </c>
      <c r="Q39" s="165">
        <f t="shared" si="32"/>
        <v>107</v>
      </c>
      <c r="R39" s="166">
        <f t="shared" si="33"/>
        <v>27.112675445368257</v>
      </c>
      <c r="S39" s="151">
        <f t="shared" si="34"/>
        <v>29</v>
      </c>
      <c r="T39" s="151">
        <f t="shared" si="35"/>
        <v>795</v>
      </c>
      <c r="U39" t="s">
        <v>136</v>
      </c>
      <c r="V39" s="5" t="s">
        <v>291</v>
      </c>
      <c r="W39" t="s">
        <v>136</v>
      </c>
      <c r="X39" s="5" t="s">
        <v>291</v>
      </c>
      <c r="Y39" t="s">
        <v>965</v>
      </c>
      <c r="Z39" t="s">
        <v>898</v>
      </c>
      <c r="AA39" t="s">
        <v>49</v>
      </c>
      <c r="AB39">
        <v>529</v>
      </c>
      <c r="AC39" s="1">
        <v>3343.86</v>
      </c>
      <c r="AD39" s="1">
        <v>1902.886</v>
      </c>
      <c r="AE39" s="29">
        <v>1.7569999999999999</v>
      </c>
      <c r="AF39">
        <v>2</v>
      </c>
      <c r="AG39">
        <v>12.903</v>
      </c>
      <c r="AH39">
        <v>211.32607200000001</v>
      </c>
      <c r="AI39">
        <v>11.614127999999999</v>
      </c>
      <c r="AJ39">
        <v>76.379962000000006</v>
      </c>
      <c r="AK39">
        <v>574</v>
      </c>
      <c r="AL39">
        <v>29</v>
      </c>
      <c r="AM39">
        <v>795</v>
      </c>
      <c r="AN39">
        <v>107</v>
      </c>
      <c r="AO39">
        <v>15.823225000000001</v>
      </c>
      <c r="AP39">
        <v>3604.7</v>
      </c>
      <c r="AQ39">
        <v>168.8</v>
      </c>
      <c r="AR39">
        <v>61</v>
      </c>
      <c r="AS39">
        <v>23971</v>
      </c>
      <c r="AT39">
        <v>0.86699999999999999</v>
      </c>
      <c r="AU39">
        <v>23.774999999999999</v>
      </c>
      <c r="AV39">
        <v>4514</v>
      </c>
      <c r="AW39">
        <v>0</v>
      </c>
      <c r="AX39">
        <v>0.43</v>
      </c>
      <c r="AY39">
        <v>0.87849999999999995</v>
      </c>
      <c r="AZ39" t="s">
        <v>72</v>
      </c>
      <c r="BA39" t="s">
        <v>949</v>
      </c>
      <c r="BB39">
        <v>2</v>
      </c>
      <c r="BC39" t="s">
        <v>966</v>
      </c>
      <c r="BD39">
        <v>3</v>
      </c>
      <c r="BE39">
        <v>65229.456000000013</v>
      </c>
      <c r="BF39">
        <v>5.1263036748305846E-2</v>
      </c>
      <c r="BG39">
        <v>4.5034577783386681E-2</v>
      </c>
      <c r="BH39">
        <v>350093.54699999996</v>
      </c>
      <c r="BI39">
        <v>9.5513328613280619E-3</v>
      </c>
      <c r="BJ39">
        <v>8.3908459186767016E-3</v>
      </c>
      <c r="BK39">
        <v>1</v>
      </c>
      <c r="BL39" t="s">
        <v>72</v>
      </c>
      <c r="BM39">
        <v>0</v>
      </c>
      <c r="BN39" t="s">
        <v>892</v>
      </c>
    </row>
    <row r="40" spans="1:66">
      <c r="A40" s="146" t="str">
        <f t="shared" si="20"/>
        <v>인천스마트</v>
      </c>
      <c r="B40" s="146" t="str">
        <f t="shared" si="21"/>
        <v>27</v>
      </c>
      <c r="C40" s="147" t="str">
        <f t="shared" si="22"/>
        <v>70바3659</v>
      </c>
      <c r="D40" s="121" t="str">
        <f t="shared" si="23"/>
        <v>대형</v>
      </c>
      <c r="E40" s="117" t="str">
        <f t="shared" si="16"/>
        <v>B</v>
      </c>
      <c r="F40" s="167">
        <f t="shared" si="17"/>
        <v>0.92684210526315791</v>
      </c>
      <c r="G40" s="168">
        <f t="shared" si="18"/>
        <v>1.7609999999999999</v>
      </c>
      <c r="H40" s="169">
        <f t="shared" si="19"/>
        <v>1.9</v>
      </c>
      <c r="I40" s="170">
        <f t="shared" si="24"/>
        <v>4822.1580000000004</v>
      </c>
      <c r="J40" s="171">
        <f t="shared" si="25"/>
        <v>4.7431323531106781E-2</v>
      </c>
      <c r="K40" s="171">
        <f t="shared" si="26"/>
        <v>0.38089780234324616</v>
      </c>
      <c r="L40" s="171">
        <f t="shared" si="27"/>
        <v>0.2017768808073066</v>
      </c>
      <c r="M40" s="172">
        <f t="shared" si="28"/>
        <v>13.797000000000001</v>
      </c>
      <c r="N40" s="173">
        <f t="shared" si="29"/>
        <v>0.311</v>
      </c>
      <c r="O40" s="173">
        <f t="shared" si="30"/>
        <v>21.960999999999999</v>
      </c>
      <c r="P40" s="174">
        <f t="shared" si="31"/>
        <v>0.33333333333333331</v>
      </c>
      <c r="Q40" s="175">
        <f t="shared" si="32"/>
        <v>90</v>
      </c>
      <c r="R40" s="176">
        <f t="shared" si="33"/>
        <v>26.528038095259053</v>
      </c>
      <c r="S40" s="148">
        <f t="shared" si="34"/>
        <v>15</v>
      </c>
      <c r="T40" s="148">
        <f t="shared" si="35"/>
        <v>1059</v>
      </c>
      <c r="U40" t="s">
        <v>136</v>
      </c>
      <c r="V40" t="s">
        <v>291</v>
      </c>
      <c r="W40" s="4" t="s">
        <v>136</v>
      </c>
      <c r="X40" s="4" t="s">
        <v>291</v>
      </c>
      <c r="Y40" s="4" t="s">
        <v>967</v>
      </c>
      <c r="Z40" s="4" t="s">
        <v>898</v>
      </c>
      <c r="AA40" s="4" t="s">
        <v>49</v>
      </c>
      <c r="AB40" s="4">
        <v>529</v>
      </c>
      <c r="AC40" s="4">
        <v>4822.1580000000004</v>
      </c>
      <c r="AD40" s="4">
        <v>2738.9789999999998</v>
      </c>
      <c r="AE40" s="4">
        <v>1.7609999999999999</v>
      </c>
      <c r="AF40" s="4">
        <v>1.9</v>
      </c>
      <c r="AG40" s="4">
        <v>13.797000000000001</v>
      </c>
      <c r="AH40" s="4">
        <v>317.97299500000003</v>
      </c>
      <c r="AI40" s="4">
        <v>15.08188</v>
      </c>
      <c r="AJ40" s="4">
        <v>121.11521500000001</v>
      </c>
      <c r="AK40" s="4">
        <v>973</v>
      </c>
      <c r="AL40" s="4">
        <v>15</v>
      </c>
      <c r="AM40" s="4">
        <v>1059</v>
      </c>
      <c r="AN40" s="4">
        <v>90</v>
      </c>
      <c r="AO40" s="4">
        <v>15.165305999999999</v>
      </c>
      <c r="AP40" s="4">
        <v>5405.8</v>
      </c>
      <c r="AQ40" s="4">
        <v>20</v>
      </c>
      <c r="AR40" s="4">
        <v>68</v>
      </c>
      <c r="AS40" s="4">
        <v>24881</v>
      </c>
      <c r="AT40" s="4">
        <v>0.311</v>
      </c>
      <c r="AU40" s="4">
        <v>21.960999999999999</v>
      </c>
      <c r="AV40" s="4">
        <v>39585</v>
      </c>
      <c r="AW40" s="4">
        <v>0</v>
      </c>
      <c r="AX40" s="4">
        <v>0.46</v>
      </c>
      <c r="AY40">
        <v>0.92684210526315791</v>
      </c>
      <c r="AZ40" t="s">
        <v>71</v>
      </c>
      <c r="BA40" t="s">
        <v>949</v>
      </c>
      <c r="BB40">
        <v>4</v>
      </c>
      <c r="BC40" t="s">
        <v>954</v>
      </c>
      <c r="BD40">
        <v>6</v>
      </c>
      <c r="BE40">
        <v>65229.456000000013</v>
      </c>
      <c r="BF40">
        <v>7.3926080266559321E-2</v>
      </c>
      <c r="BG40">
        <v>6.851780386811103E-2</v>
      </c>
      <c r="BH40">
        <v>350093.54699999996</v>
      </c>
      <c r="BI40">
        <v>1.3773912833646148E-2</v>
      </c>
      <c r="BJ40">
        <v>1.2766242368447825E-2</v>
      </c>
      <c r="BK40">
        <v>1</v>
      </c>
      <c r="BL40" t="s">
        <v>71</v>
      </c>
      <c r="BM40">
        <v>0</v>
      </c>
      <c r="BN40" t="s">
        <v>892</v>
      </c>
    </row>
    <row r="41" spans="1:66">
      <c r="A41" s="149" t="str">
        <f t="shared" si="20"/>
        <v>인천스마트</v>
      </c>
      <c r="B41" s="149" t="str">
        <f t="shared" si="21"/>
        <v>27</v>
      </c>
      <c r="C41" s="150" t="str">
        <f t="shared" si="22"/>
        <v>70바3676</v>
      </c>
      <c r="D41" s="138" t="str">
        <f t="shared" si="23"/>
        <v>대형</v>
      </c>
      <c r="E41" s="134" t="str">
        <f t="shared" si="16"/>
        <v>C</v>
      </c>
      <c r="F41" s="157">
        <f t="shared" si="17"/>
        <v>0.86428571428571421</v>
      </c>
      <c r="G41" s="158">
        <f t="shared" si="18"/>
        <v>1.8149999999999999</v>
      </c>
      <c r="H41" s="159">
        <f t="shared" si="19"/>
        <v>2.1</v>
      </c>
      <c r="I41" s="160">
        <f t="shared" si="24"/>
        <v>5890.8029999999999</v>
      </c>
      <c r="J41" s="161">
        <f t="shared" si="25"/>
        <v>2.8499551507886241E-2</v>
      </c>
      <c r="K41" s="161">
        <f t="shared" si="26"/>
        <v>0.39665609129940815</v>
      </c>
      <c r="L41" s="161">
        <f t="shared" si="27"/>
        <v>0.20353761617898272</v>
      </c>
      <c r="M41" s="162">
        <f t="shared" si="28"/>
        <v>15.952999999999999</v>
      </c>
      <c r="N41" s="163">
        <f t="shared" si="29"/>
        <v>0.73</v>
      </c>
      <c r="O41" s="163">
        <f t="shared" si="30"/>
        <v>42.779000000000003</v>
      </c>
      <c r="P41" s="164">
        <f t="shared" si="31"/>
        <v>1.7016666666666667</v>
      </c>
      <c r="Q41" s="165">
        <f t="shared" si="32"/>
        <v>91</v>
      </c>
      <c r="R41" s="166">
        <f t="shared" si="33"/>
        <v>27.236220244832911</v>
      </c>
      <c r="S41" s="151">
        <f t="shared" si="34"/>
        <v>43</v>
      </c>
      <c r="T41" s="151">
        <f t="shared" si="35"/>
        <v>2520</v>
      </c>
      <c r="U41" t="s">
        <v>136</v>
      </c>
      <c r="V41" t="s">
        <v>291</v>
      </c>
      <c r="W41" t="s">
        <v>136</v>
      </c>
      <c r="X41" s="4" t="s">
        <v>291</v>
      </c>
      <c r="Y41" s="4" t="s">
        <v>969</v>
      </c>
      <c r="Z41" s="4" t="s">
        <v>898</v>
      </c>
      <c r="AA41" s="4" t="s">
        <v>49</v>
      </c>
      <c r="AB41" s="4">
        <v>529</v>
      </c>
      <c r="AC41" s="4">
        <v>5890.8029999999999</v>
      </c>
      <c r="AD41" s="4">
        <v>3244.8670000000002</v>
      </c>
      <c r="AE41" s="4">
        <v>1.8149999999999999</v>
      </c>
      <c r="AF41" s="4">
        <v>2.1</v>
      </c>
      <c r="AG41" s="4">
        <v>15.952999999999999</v>
      </c>
      <c r="AH41" s="4">
        <v>376.25076300000001</v>
      </c>
      <c r="AI41" s="4">
        <v>10.722977999999999</v>
      </c>
      <c r="AJ41" s="4">
        <v>149.24215699999999</v>
      </c>
      <c r="AK41" s="4">
        <v>1199</v>
      </c>
      <c r="AL41" s="4">
        <v>43</v>
      </c>
      <c r="AM41" s="4">
        <v>2520</v>
      </c>
      <c r="AN41" s="4">
        <v>91</v>
      </c>
      <c r="AO41" s="4">
        <v>15.656587</v>
      </c>
      <c r="AP41" s="4">
        <v>8952.6</v>
      </c>
      <c r="AQ41" s="4">
        <v>102.1</v>
      </c>
      <c r="AR41" s="4">
        <v>85</v>
      </c>
      <c r="AS41" s="4">
        <v>28479</v>
      </c>
      <c r="AT41" s="4">
        <v>0.73</v>
      </c>
      <c r="AU41" s="4">
        <v>42.779000000000003</v>
      </c>
      <c r="AV41" s="4">
        <v>42497</v>
      </c>
      <c r="AW41" s="4">
        <v>0</v>
      </c>
      <c r="AX41" s="4">
        <v>0.51</v>
      </c>
      <c r="AY41">
        <v>0.86428571428571421</v>
      </c>
      <c r="AZ41" t="s">
        <v>72</v>
      </c>
      <c r="BA41" t="s">
        <v>949</v>
      </c>
      <c r="BB41">
        <v>3</v>
      </c>
      <c r="BC41" t="s">
        <v>970</v>
      </c>
      <c r="BD41">
        <v>10</v>
      </c>
      <c r="BE41">
        <v>65229.456000000013</v>
      </c>
      <c r="BF41">
        <v>9.0308939568651297E-2</v>
      </c>
      <c r="BG41">
        <v>7.8052726341477183E-2</v>
      </c>
      <c r="BH41">
        <v>350093.54699999996</v>
      </c>
      <c r="BI41">
        <v>1.6826368410612264E-2</v>
      </c>
      <c r="BJ41">
        <v>1.4542789840600598E-2</v>
      </c>
      <c r="BK41">
        <v>1</v>
      </c>
      <c r="BL41" t="s">
        <v>72</v>
      </c>
      <c r="BM41">
        <v>0</v>
      </c>
      <c r="BN41" t="s">
        <v>892</v>
      </c>
    </row>
    <row r="42" spans="1:66">
      <c r="A42" s="146" t="str">
        <f t="shared" si="20"/>
        <v>인천스마트</v>
      </c>
      <c r="B42" s="146" t="str">
        <f t="shared" si="21"/>
        <v>27</v>
      </c>
      <c r="C42" s="147" t="str">
        <f t="shared" si="22"/>
        <v>71바7125</v>
      </c>
      <c r="D42" s="121" t="str">
        <f t="shared" si="23"/>
        <v>대형</v>
      </c>
      <c r="E42" s="117" t="str">
        <f t="shared" si="16"/>
        <v>B</v>
      </c>
      <c r="F42" s="167">
        <f t="shared" si="17"/>
        <v>0.93300000000000005</v>
      </c>
      <c r="G42" s="168">
        <f t="shared" si="18"/>
        <v>1.8660000000000001</v>
      </c>
      <c r="H42" s="169">
        <f t="shared" si="19"/>
        <v>2</v>
      </c>
      <c r="I42" s="170">
        <f t="shared" si="24"/>
        <v>5606.674</v>
      </c>
      <c r="J42" s="171">
        <f t="shared" si="25"/>
        <v>2.3770813886424772E-2</v>
      </c>
      <c r="K42" s="171">
        <f t="shared" si="26"/>
        <v>0.36100358088404283</v>
      </c>
      <c r="L42" s="171">
        <f t="shared" si="27"/>
        <v>0.14268709042116592</v>
      </c>
      <c r="M42" s="172">
        <f t="shared" si="28"/>
        <v>11.239000000000001</v>
      </c>
      <c r="N42" s="173">
        <f t="shared" si="29"/>
        <v>8.8999999999999996E-2</v>
      </c>
      <c r="O42" s="173">
        <f t="shared" si="30"/>
        <v>9.4169999999999998</v>
      </c>
      <c r="P42" s="174">
        <f t="shared" si="31"/>
        <v>0</v>
      </c>
      <c r="Q42" s="175">
        <f t="shared" si="32"/>
        <v>71</v>
      </c>
      <c r="R42" s="176">
        <f t="shared" si="33"/>
        <v>25.20094811955768</v>
      </c>
      <c r="S42" s="148">
        <f t="shared" si="34"/>
        <v>5</v>
      </c>
      <c r="T42" s="148">
        <f t="shared" si="35"/>
        <v>528</v>
      </c>
      <c r="U42" t="s">
        <v>136</v>
      </c>
      <c r="V42" t="s">
        <v>291</v>
      </c>
      <c r="W42" t="s">
        <v>136</v>
      </c>
      <c r="X42" s="4" t="s">
        <v>291</v>
      </c>
      <c r="Y42" s="4" t="s">
        <v>971</v>
      </c>
      <c r="Z42" s="4" t="s">
        <v>898</v>
      </c>
      <c r="AA42" s="4" t="s">
        <v>49</v>
      </c>
      <c r="AB42" s="4">
        <v>529</v>
      </c>
      <c r="AC42" s="4">
        <v>5606.674</v>
      </c>
      <c r="AD42" s="4">
        <v>3005.3829999999998</v>
      </c>
      <c r="AE42" s="4">
        <v>1.8660000000000001</v>
      </c>
      <c r="AF42" s="4">
        <v>2</v>
      </c>
      <c r="AG42" s="4">
        <v>11.239000000000001</v>
      </c>
      <c r="AH42" s="4">
        <v>361.62131599999998</v>
      </c>
      <c r="AI42" s="4">
        <v>8.5960330000000003</v>
      </c>
      <c r="AJ42" s="4">
        <v>130.54659000000001</v>
      </c>
      <c r="AK42" s="4">
        <v>800</v>
      </c>
      <c r="AL42" s="4">
        <v>5</v>
      </c>
      <c r="AM42" s="4">
        <v>528</v>
      </c>
      <c r="AN42" s="4">
        <v>71</v>
      </c>
      <c r="AO42" s="4">
        <v>15.504268</v>
      </c>
      <c r="AP42" s="4">
        <v>1397.5</v>
      </c>
      <c r="AQ42" s="4">
        <v>0</v>
      </c>
      <c r="AR42" s="4">
        <v>33</v>
      </c>
      <c r="AS42" s="4">
        <v>8276</v>
      </c>
      <c r="AT42" s="4">
        <v>8.8999999999999996E-2</v>
      </c>
      <c r="AU42" s="4">
        <v>9.4169999999999998</v>
      </c>
      <c r="AV42" s="4">
        <v>51540</v>
      </c>
      <c r="AW42" s="4">
        <v>0</v>
      </c>
      <c r="AX42" s="4">
        <v>0.45</v>
      </c>
      <c r="AY42">
        <v>0.93300000000000005</v>
      </c>
      <c r="AZ42" t="s">
        <v>71</v>
      </c>
      <c r="BA42" t="s">
        <v>949</v>
      </c>
      <c r="BB42">
        <v>3</v>
      </c>
      <c r="BC42" t="s">
        <v>956</v>
      </c>
      <c r="BD42">
        <v>5</v>
      </c>
      <c r="BE42">
        <v>65229.456000000013</v>
      </c>
      <c r="BF42">
        <v>8.5953100697329116E-2</v>
      </c>
      <c r="BG42">
        <v>8.0194242950608063E-2</v>
      </c>
      <c r="BH42">
        <v>350093.54699999996</v>
      </c>
      <c r="BI42">
        <v>1.601478818459913E-2</v>
      </c>
      <c r="BJ42">
        <v>1.4941797376230989E-2</v>
      </c>
      <c r="BK42">
        <v>1</v>
      </c>
      <c r="BL42" t="s">
        <v>71</v>
      </c>
      <c r="BM42">
        <v>0</v>
      </c>
      <c r="BN42" t="s">
        <v>892</v>
      </c>
    </row>
    <row r="43" spans="1:66">
      <c r="A43" s="149" t="str">
        <f t="shared" si="20"/>
        <v>인천스마트</v>
      </c>
      <c r="B43" s="149" t="str">
        <f t="shared" si="21"/>
        <v>38</v>
      </c>
      <c r="C43" s="150" t="str">
        <f t="shared" si="22"/>
        <v>70바3545</v>
      </c>
      <c r="D43" s="138" t="str">
        <f t="shared" si="23"/>
        <v>대형</v>
      </c>
      <c r="E43" s="134" t="str">
        <f t="shared" si="16"/>
        <v>D</v>
      </c>
      <c r="F43" s="157">
        <f t="shared" si="17"/>
        <v>0.83521739130434791</v>
      </c>
      <c r="G43" s="158">
        <f t="shared" si="18"/>
        <v>1.921</v>
      </c>
      <c r="H43" s="159">
        <f t="shared" si="19"/>
        <v>2.2999999999999998</v>
      </c>
      <c r="I43" s="160">
        <f t="shared" si="24"/>
        <v>5950.1729999999998</v>
      </c>
      <c r="J43" s="161">
        <f t="shared" si="25"/>
        <v>1.409482580779183E-2</v>
      </c>
      <c r="K43" s="161">
        <f t="shared" si="26"/>
        <v>0.38531440481910739</v>
      </c>
      <c r="L43" s="161">
        <f t="shared" si="27"/>
        <v>0.14050011655123304</v>
      </c>
      <c r="M43" s="162">
        <f t="shared" si="28"/>
        <v>11.952</v>
      </c>
      <c r="N43" s="163">
        <f t="shared" si="29"/>
        <v>3.4000000000000002E-2</v>
      </c>
      <c r="O43" s="163">
        <f t="shared" si="30"/>
        <v>4.218</v>
      </c>
      <c r="P43" s="164">
        <f t="shared" si="31"/>
        <v>0.35833333333333334</v>
      </c>
      <c r="Q43" s="165">
        <f t="shared" si="32"/>
        <v>91</v>
      </c>
      <c r="R43" s="166">
        <f t="shared" si="33"/>
        <v>24.263278192457086</v>
      </c>
      <c r="S43" s="151">
        <f t="shared" si="34"/>
        <v>2</v>
      </c>
      <c r="T43" s="151">
        <f t="shared" si="35"/>
        <v>251</v>
      </c>
      <c r="U43" t="s">
        <v>136</v>
      </c>
      <c r="V43" t="s">
        <v>292</v>
      </c>
      <c r="W43" s="4" t="s">
        <v>136</v>
      </c>
      <c r="X43" s="4" t="s">
        <v>292</v>
      </c>
      <c r="Y43" s="4" t="s">
        <v>973</v>
      </c>
      <c r="Z43" s="4" t="s">
        <v>898</v>
      </c>
      <c r="AA43" s="4" t="s">
        <v>49</v>
      </c>
      <c r="AB43" s="4">
        <v>529</v>
      </c>
      <c r="AC43" s="4">
        <v>5950.1729999999998</v>
      </c>
      <c r="AD43" s="4">
        <v>3098.1149999999998</v>
      </c>
      <c r="AE43" s="4">
        <v>1.921</v>
      </c>
      <c r="AF43" s="4">
        <v>2.2999999999999998</v>
      </c>
      <c r="AG43" s="4">
        <v>11.952</v>
      </c>
      <c r="AH43" s="4">
        <v>408.320761</v>
      </c>
      <c r="AI43" s="4">
        <v>5.7552099999999999</v>
      </c>
      <c r="AJ43" s="4">
        <v>157.33187100000001</v>
      </c>
      <c r="AK43" s="4">
        <v>836</v>
      </c>
      <c r="AL43" s="4">
        <v>2</v>
      </c>
      <c r="AM43" s="4">
        <v>251</v>
      </c>
      <c r="AN43" s="4">
        <v>91</v>
      </c>
      <c r="AO43" s="4">
        <v>14.5723</v>
      </c>
      <c r="AP43" s="4">
        <v>491.2</v>
      </c>
      <c r="AQ43" s="4">
        <v>21.5</v>
      </c>
      <c r="AR43" s="4">
        <v>33</v>
      </c>
      <c r="AS43" s="4">
        <v>6747</v>
      </c>
      <c r="AT43" s="4">
        <v>3.4000000000000002E-2</v>
      </c>
      <c r="AU43" s="4">
        <v>4.218</v>
      </c>
      <c r="AV43" s="4">
        <v>50284</v>
      </c>
      <c r="AW43" s="4">
        <v>0</v>
      </c>
      <c r="AX43" s="4">
        <v>0.5</v>
      </c>
      <c r="AY43">
        <v>0.83521739130434791</v>
      </c>
      <c r="AZ43" t="s">
        <v>70</v>
      </c>
      <c r="BA43" t="s">
        <v>974</v>
      </c>
      <c r="BB43">
        <v>1</v>
      </c>
      <c r="BC43" t="s">
        <v>1387</v>
      </c>
      <c r="BD43">
        <v>7</v>
      </c>
      <c r="BE43">
        <v>74375.19</v>
      </c>
      <c r="BF43">
        <v>8.0002121675252183E-2</v>
      </c>
      <c r="BG43">
        <v>6.681916336441715E-2</v>
      </c>
      <c r="BH43">
        <v>350093.54699999996</v>
      </c>
      <c r="BI43">
        <v>1.6995951656315449E-2</v>
      </c>
      <c r="BJ43">
        <v>1.4195314405122599E-2</v>
      </c>
      <c r="BK43">
        <v>1</v>
      </c>
      <c r="BL43" t="s">
        <v>72</v>
      </c>
      <c r="BM43">
        <v>-1</v>
      </c>
      <c r="BN43" t="s">
        <v>891</v>
      </c>
    </row>
    <row r="44" spans="1:66">
      <c r="A44" s="146" t="str">
        <f t="shared" si="20"/>
        <v>인천스마트</v>
      </c>
      <c r="B44" s="146" t="str">
        <f t="shared" si="21"/>
        <v>38</v>
      </c>
      <c r="C44" s="147" t="str">
        <f t="shared" si="22"/>
        <v>70바3546</v>
      </c>
      <c r="D44" s="121" t="str">
        <f t="shared" si="23"/>
        <v>대형</v>
      </c>
      <c r="E44" s="117" t="str">
        <f t="shared" si="16"/>
        <v>A</v>
      </c>
      <c r="F44" s="167">
        <f t="shared" si="17"/>
        <v>0.98347826086956525</v>
      </c>
      <c r="G44" s="168">
        <f t="shared" si="18"/>
        <v>2.262</v>
      </c>
      <c r="H44" s="169">
        <f t="shared" si="19"/>
        <v>2.2999999999999998</v>
      </c>
      <c r="I44" s="170">
        <f t="shared" si="24"/>
        <v>6512.55</v>
      </c>
      <c r="J44" s="171">
        <f t="shared" si="25"/>
        <v>1.1761918685191228E-2</v>
      </c>
      <c r="K44" s="171">
        <f t="shared" si="26"/>
        <v>0.36531644929215168</v>
      </c>
      <c r="L44" s="171">
        <f t="shared" si="27"/>
        <v>0.13681276919179122</v>
      </c>
      <c r="M44" s="172">
        <f t="shared" si="28"/>
        <v>8.7170000000000005</v>
      </c>
      <c r="N44" s="173">
        <f t="shared" si="29"/>
        <v>3.1E-2</v>
      </c>
      <c r="O44" s="173">
        <f t="shared" si="30"/>
        <v>8.077</v>
      </c>
      <c r="P44" s="174">
        <f t="shared" si="31"/>
        <v>0</v>
      </c>
      <c r="Q44" s="175">
        <f t="shared" si="32"/>
        <v>78</v>
      </c>
      <c r="R44" s="176">
        <f t="shared" si="33"/>
        <v>24.183047146821337</v>
      </c>
      <c r="S44" s="148">
        <f t="shared" si="34"/>
        <v>2</v>
      </c>
      <c r="T44" s="148">
        <f t="shared" si="35"/>
        <v>526</v>
      </c>
      <c r="U44" t="s">
        <v>136</v>
      </c>
      <c r="V44" t="s">
        <v>292</v>
      </c>
      <c r="W44" t="s">
        <v>136</v>
      </c>
      <c r="X44" s="4" t="s">
        <v>292</v>
      </c>
      <c r="Y44" s="4" t="s">
        <v>976</v>
      </c>
      <c r="Z44" s="4" t="s">
        <v>898</v>
      </c>
      <c r="AA44" s="4" t="s">
        <v>49</v>
      </c>
      <c r="AB44" s="4">
        <v>529</v>
      </c>
      <c r="AC44" s="4">
        <v>6512.55</v>
      </c>
      <c r="AD44" s="4">
        <v>2879.25</v>
      </c>
      <c r="AE44" s="4">
        <v>2.262</v>
      </c>
      <c r="AF44" s="4">
        <v>2.2999999999999998</v>
      </c>
      <c r="AG44" s="4">
        <v>8.7170000000000005</v>
      </c>
      <c r="AH44" s="4">
        <v>432.321302</v>
      </c>
      <c r="AI44" s="4">
        <v>5.0849279999999997</v>
      </c>
      <c r="AJ44" s="4">
        <v>157.93408299999999</v>
      </c>
      <c r="AK44" s="4">
        <v>891</v>
      </c>
      <c r="AL44" s="4">
        <v>2</v>
      </c>
      <c r="AM44" s="4">
        <v>526</v>
      </c>
      <c r="AN44" s="4">
        <v>78</v>
      </c>
      <c r="AO44" s="4">
        <v>15.064143</v>
      </c>
      <c r="AP44" s="4">
        <v>1265.5999999999999</v>
      </c>
      <c r="AQ44" s="4">
        <v>0</v>
      </c>
      <c r="AR44" s="4">
        <v>46</v>
      </c>
      <c r="AS44" s="4">
        <v>15492</v>
      </c>
      <c r="AT44" s="4">
        <v>3.1E-2</v>
      </c>
      <c r="AU44" s="4">
        <v>8.077</v>
      </c>
      <c r="AV44" s="4">
        <v>51542</v>
      </c>
      <c r="AW44" s="4">
        <v>0</v>
      </c>
      <c r="AX44" s="4">
        <v>0.49</v>
      </c>
      <c r="AY44">
        <v>0.98347826086956525</v>
      </c>
      <c r="AZ44" t="s">
        <v>69</v>
      </c>
      <c r="BA44" t="s">
        <v>974</v>
      </c>
      <c r="BB44">
        <v>1</v>
      </c>
      <c r="BC44" t="s">
        <v>993</v>
      </c>
      <c r="BD44">
        <v>12</v>
      </c>
      <c r="BE44">
        <v>74375.19</v>
      </c>
      <c r="BF44">
        <v>8.7563473787428306E-2</v>
      </c>
      <c r="BG44">
        <v>8.6116772916157755E-2</v>
      </c>
      <c r="BH44">
        <v>350093.54699999996</v>
      </c>
      <c r="BI44">
        <v>1.8602313741018485E-2</v>
      </c>
      <c r="BJ44">
        <v>1.8294971166166876E-2</v>
      </c>
      <c r="BK44">
        <v>1</v>
      </c>
      <c r="BL44" t="s">
        <v>74</v>
      </c>
      <c r="BM44">
        <v>-1</v>
      </c>
      <c r="BN44" t="s">
        <v>891</v>
      </c>
    </row>
    <row r="45" spans="1:66">
      <c r="A45" s="149" t="str">
        <f t="shared" si="20"/>
        <v>인천스마트</v>
      </c>
      <c r="B45" s="149" t="str">
        <f t="shared" si="21"/>
        <v>38</v>
      </c>
      <c r="C45" s="150" t="str">
        <f t="shared" si="22"/>
        <v>70바3547</v>
      </c>
      <c r="D45" s="138" t="str">
        <f t="shared" si="23"/>
        <v>대형</v>
      </c>
      <c r="E45" s="134" t="str">
        <f t="shared" si="16"/>
        <v>A</v>
      </c>
      <c r="F45" s="157">
        <f t="shared" si="17"/>
        <v>0.98217391304347834</v>
      </c>
      <c r="G45" s="158">
        <f t="shared" si="18"/>
        <v>2.2589999999999999</v>
      </c>
      <c r="H45" s="159">
        <f t="shared" si="19"/>
        <v>2.2999999999999998</v>
      </c>
      <c r="I45" s="160">
        <f t="shared" si="24"/>
        <v>6115.1890000000003</v>
      </c>
      <c r="J45" s="161">
        <f t="shared" si="25"/>
        <v>1.0983104203464588E-2</v>
      </c>
      <c r="K45" s="161">
        <f t="shared" si="26"/>
        <v>0.32649446376182978</v>
      </c>
      <c r="L45" s="161">
        <f t="shared" si="27"/>
        <v>0.13916168412783317</v>
      </c>
      <c r="M45" s="162">
        <f t="shared" si="28"/>
        <v>10.464</v>
      </c>
      <c r="N45" s="163">
        <f t="shared" si="29"/>
        <v>1.079</v>
      </c>
      <c r="O45" s="163">
        <f t="shared" si="30"/>
        <v>12.755000000000001</v>
      </c>
      <c r="P45" s="164">
        <f t="shared" si="31"/>
        <v>3.1666666666666662E-2</v>
      </c>
      <c r="Q45" s="165">
        <f t="shared" si="32"/>
        <v>86</v>
      </c>
      <c r="R45" s="166">
        <f t="shared" si="33"/>
        <v>23.906545287042395</v>
      </c>
      <c r="S45" s="151">
        <f t="shared" si="34"/>
        <v>66</v>
      </c>
      <c r="T45" s="151">
        <f t="shared" si="35"/>
        <v>780</v>
      </c>
      <c r="U45" t="s">
        <v>136</v>
      </c>
      <c r="V45" t="s">
        <v>292</v>
      </c>
      <c r="W45" t="s">
        <v>136</v>
      </c>
      <c r="X45" s="4" t="s">
        <v>292</v>
      </c>
      <c r="Y45" s="4" t="s">
        <v>977</v>
      </c>
      <c r="Z45" s="4" t="s">
        <v>898</v>
      </c>
      <c r="AA45" s="4" t="s">
        <v>49</v>
      </c>
      <c r="AB45" s="4">
        <v>529</v>
      </c>
      <c r="AC45" s="4">
        <v>6115.1890000000003</v>
      </c>
      <c r="AD45" s="4">
        <v>2706.8539999999998</v>
      </c>
      <c r="AE45" s="4">
        <v>2.2589999999999999</v>
      </c>
      <c r="AF45" s="4">
        <v>2.2999999999999998</v>
      </c>
      <c r="AG45" s="4">
        <v>10.464</v>
      </c>
      <c r="AH45" s="4">
        <v>386.09348699999998</v>
      </c>
      <c r="AI45" s="4">
        <v>4.2405049999999997</v>
      </c>
      <c r="AJ45" s="4">
        <v>126.05738599999999</v>
      </c>
      <c r="AK45" s="4">
        <v>851</v>
      </c>
      <c r="AL45" s="4">
        <v>66</v>
      </c>
      <c r="AM45" s="4">
        <v>780</v>
      </c>
      <c r="AN45" s="4">
        <v>86</v>
      </c>
      <c r="AO45" s="4">
        <v>15.838622000000001</v>
      </c>
      <c r="AP45" s="4">
        <v>1459.1</v>
      </c>
      <c r="AQ45" s="4">
        <v>1.9</v>
      </c>
      <c r="AR45" s="4">
        <v>15</v>
      </c>
      <c r="AS45" s="4">
        <v>5477</v>
      </c>
      <c r="AT45" s="4">
        <v>1.079</v>
      </c>
      <c r="AU45" s="4">
        <v>12.755000000000001</v>
      </c>
      <c r="AV45" s="4">
        <v>44108</v>
      </c>
      <c r="AW45" s="4">
        <v>0</v>
      </c>
      <c r="AX45" s="4">
        <v>0.55000000000000004</v>
      </c>
      <c r="AY45">
        <v>0.98217391304347834</v>
      </c>
      <c r="AZ45" t="s">
        <v>69</v>
      </c>
      <c r="BA45" t="s">
        <v>974</v>
      </c>
      <c r="BB45">
        <v>2</v>
      </c>
      <c r="BC45" t="s">
        <v>982</v>
      </c>
      <c r="BD45">
        <v>10</v>
      </c>
      <c r="BE45">
        <v>74375.19</v>
      </c>
      <c r="BF45">
        <v>8.2220818528329145E-2</v>
      </c>
      <c r="BG45">
        <v>8.0755143067606769E-2</v>
      </c>
      <c r="BH45">
        <v>350093.54699999996</v>
      </c>
      <c r="BI45">
        <v>1.7467299961401461E-2</v>
      </c>
      <c r="BJ45">
        <v>1.7155926353393872E-2</v>
      </c>
      <c r="BK45">
        <v>1</v>
      </c>
      <c r="BL45" t="s">
        <v>71</v>
      </c>
      <c r="BM45">
        <v>1</v>
      </c>
      <c r="BN45" t="s">
        <v>893</v>
      </c>
    </row>
    <row r="46" spans="1:66">
      <c r="A46" s="149" t="str">
        <f t="shared" ref="A46:A51" si="36">W46</f>
        <v>인천스마트</v>
      </c>
      <c r="B46" s="149" t="str">
        <f t="shared" ref="B46:B51" si="37">V46</f>
        <v>38</v>
      </c>
      <c r="C46" s="150" t="str">
        <f t="shared" ref="C46:C51" si="38">Y46</f>
        <v>70바3548</v>
      </c>
      <c r="D46" s="138" t="str">
        <f t="shared" ref="D46:D51" si="39">Z46</f>
        <v>대형</v>
      </c>
      <c r="E46" s="134" t="str">
        <f t="shared" ref="E46:E51" si="40">AZ46</f>
        <v>C</v>
      </c>
      <c r="F46" s="157">
        <f t="shared" ref="F46:F51" si="41">G46/H46</f>
        <v>0.85086956521739143</v>
      </c>
      <c r="G46" s="158">
        <f t="shared" ref="G46:G51" si="42">AE46</f>
        <v>1.9570000000000001</v>
      </c>
      <c r="H46" s="159">
        <f t="shared" ref="H46:H51" si="43">AF46</f>
        <v>2.2999999999999998</v>
      </c>
      <c r="I46" s="160">
        <f t="shared" ref="I46:I51" si="44">AC46</f>
        <v>5442.7070000000003</v>
      </c>
      <c r="J46" s="161">
        <f t="shared" ref="J46:J51" si="45">AI46/AH46</f>
        <v>2.9657088976191848E-2</v>
      </c>
      <c r="K46" s="161">
        <f t="shared" ref="K46:K51" si="46">AJ46/AH46</f>
        <v>0.37300747149449126</v>
      </c>
      <c r="L46" s="161">
        <f t="shared" ref="L46:L51" si="47">AK46/AC46</f>
        <v>0.23738187633469887</v>
      </c>
      <c r="M46" s="162">
        <f t="shared" ref="M46:M51" si="48">AG46</f>
        <v>12.954000000000001</v>
      </c>
      <c r="N46" s="163">
        <f t="shared" ref="N46:N51" si="49">IF(AW46=0,AT46,"속도계이상")</f>
        <v>3.6999999999999998E-2</v>
      </c>
      <c r="O46" s="163">
        <f t="shared" ref="O46:O51" si="50">IF(AW46=0,AU46,"속도계이상")</f>
        <v>10.289</v>
      </c>
      <c r="P46" s="164">
        <f t="shared" ref="P46:P51" si="51">AQ46/60</f>
        <v>0</v>
      </c>
      <c r="Q46" s="165">
        <f t="shared" ref="Q46:Q51" si="52">AN46</f>
        <v>81</v>
      </c>
      <c r="R46" s="166">
        <f t="shared" ref="R46:R51" si="53">AC46/(AH46-AI46-AJ46)</f>
        <v>24.561654545148247</v>
      </c>
      <c r="S46" s="151">
        <f t="shared" ref="S46:S51" si="54">IF(AW46=0,AL46,"속도계이상")</f>
        <v>2</v>
      </c>
      <c r="T46" s="151">
        <f t="shared" ref="T46:T51" si="55">IF(AW46=0,AM46,"속도계이상")</f>
        <v>560</v>
      </c>
      <c r="U46" t="s">
        <v>136</v>
      </c>
      <c r="V46" t="s">
        <v>292</v>
      </c>
      <c r="W46" t="s">
        <v>136</v>
      </c>
      <c r="X46" s="4" t="s">
        <v>292</v>
      </c>
      <c r="Y46" s="4" t="s">
        <v>979</v>
      </c>
      <c r="Z46" s="4" t="s">
        <v>898</v>
      </c>
      <c r="AA46" s="4" t="s">
        <v>49</v>
      </c>
      <c r="AB46" s="4">
        <v>529</v>
      </c>
      <c r="AC46" s="4">
        <v>5442.7070000000003</v>
      </c>
      <c r="AD46" s="4">
        <v>2780.777</v>
      </c>
      <c r="AE46" s="4">
        <v>1.9570000000000001</v>
      </c>
      <c r="AF46" s="4">
        <v>2.2999999999999998</v>
      </c>
      <c r="AG46" s="4">
        <v>12.954000000000001</v>
      </c>
      <c r="AH46" s="4">
        <v>370.97022600000003</v>
      </c>
      <c r="AI46" s="4">
        <v>11.001897</v>
      </c>
      <c r="AJ46" s="4">
        <v>138.37466599999999</v>
      </c>
      <c r="AK46" s="4">
        <v>1292</v>
      </c>
      <c r="AL46" s="4">
        <v>2</v>
      </c>
      <c r="AM46" s="4">
        <v>560</v>
      </c>
      <c r="AN46" s="4">
        <v>81</v>
      </c>
      <c r="AO46" s="4">
        <v>14.671545999999999</v>
      </c>
      <c r="AP46" s="4">
        <v>3196.9</v>
      </c>
      <c r="AQ46" s="4">
        <v>0</v>
      </c>
      <c r="AR46" s="4">
        <v>48</v>
      </c>
      <c r="AS46" s="4">
        <v>15568</v>
      </c>
      <c r="AT46" s="4">
        <v>3.6999999999999998E-2</v>
      </c>
      <c r="AU46" s="4">
        <v>10.289</v>
      </c>
      <c r="AV46" s="4">
        <v>44233</v>
      </c>
      <c r="AW46" s="4">
        <v>0</v>
      </c>
      <c r="AX46" s="4">
        <v>0.53</v>
      </c>
      <c r="AY46">
        <v>0.85086956521739143</v>
      </c>
      <c r="AZ46" t="s">
        <v>72</v>
      </c>
      <c r="BA46" t="s">
        <v>974</v>
      </c>
      <c r="BB46">
        <v>4</v>
      </c>
      <c r="BC46" t="s">
        <v>1388</v>
      </c>
      <c r="BD46">
        <v>9</v>
      </c>
      <c r="BE46">
        <v>74375.19</v>
      </c>
      <c r="BF46">
        <v>7.3179066836669596E-2</v>
      </c>
      <c r="BG46">
        <v>6.2265840782331487E-2</v>
      </c>
      <c r="BH46">
        <v>350093.54699999996</v>
      </c>
      <c r="BI46">
        <v>1.5546436221516533E-2</v>
      </c>
      <c r="BJ46">
        <v>1.3227989428481678E-2</v>
      </c>
      <c r="BK46">
        <v>1</v>
      </c>
      <c r="BL46" t="s">
        <v>72</v>
      </c>
      <c r="BM46">
        <v>0</v>
      </c>
      <c r="BN46" t="s">
        <v>892</v>
      </c>
    </row>
    <row r="47" spans="1:66">
      <c r="A47" s="149" t="str">
        <f t="shared" si="36"/>
        <v>인천스마트</v>
      </c>
      <c r="B47" s="149" t="str">
        <f t="shared" si="37"/>
        <v>38</v>
      </c>
      <c r="C47" s="150" t="str">
        <f t="shared" si="38"/>
        <v>70바3549</v>
      </c>
      <c r="D47" s="138" t="str">
        <f t="shared" si="39"/>
        <v>대형</v>
      </c>
      <c r="E47" s="134" t="str">
        <f t="shared" si="40"/>
        <v>B</v>
      </c>
      <c r="F47" s="157">
        <f t="shared" si="41"/>
        <v>0.93608695652173923</v>
      </c>
      <c r="G47" s="158">
        <f t="shared" si="42"/>
        <v>2.153</v>
      </c>
      <c r="H47" s="159">
        <f t="shared" si="43"/>
        <v>2.2999999999999998</v>
      </c>
      <c r="I47" s="160">
        <f t="shared" si="44"/>
        <v>5587.6610000000001</v>
      </c>
      <c r="J47" s="161">
        <f t="shared" si="45"/>
        <v>1.4678639894786486E-2</v>
      </c>
      <c r="K47" s="161">
        <f t="shared" si="46"/>
        <v>0.38915337339455475</v>
      </c>
      <c r="L47" s="161">
        <f t="shared" si="47"/>
        <v>0.18648232238856294</v>
      </c>
      <c r="M47" s="162">
        <f t="shared" si="48"/>
        <v>12.44</v>
      </c>
      <c r="N47" s="163">
        <f t="shared" si="49"/>
        <v>3.5999999999999997E-2</v>
      </c>
      <c r="O47" s="163">
        <f t="shared" si="50"/>
        <v>5.7809999999999997</v>
      </c>
      <c r="P47" s="164">
        <f t="shared" si="51"/>
        <v>0.04</v>
      </c>
      <c r="Q47" s="165">
        <f t="shared" si="52"/>
        <v>89</v>
      </c>
      <c r="R47" s="166">
        <f t="shared" si="53"/>
        <v>24.048690690137981</v>
      </c>
      <c r="S47" s="151">
        <f t="shared" si="54"/>
        <v>2</v>
      </c>
      <c r="T47" s="151">
        <f t="shared" si="55"/>
        <v>323</v>
      </c>
      <c r="U47" t="s">
        <v>136</v>
      </c>
      <c r="V47" t="s">
        <v>292</v>
      </c>
      <c r="W47" t="s">
        <v>136</v>
      </c>
      <c r="X47" s="4" t="s">
        <v>292</v>
      </c>
      <c r="Y47" s="4" t="s">
        <v>981</v>
      </c>
      <c r="Z47" s="4" t="s">
        <v>898</v>
      </c>
      <c r="AA47" s="4" t="s">
        <v>49</v>
      </c>
      <c r="AB47" s="4">
        <v>529</v>
      </c>
      <c r="AC47" s="4">
        <v>5587.6610000000001</v>
      </c>
      <c r="AD47" s="4">
        <v>2595.8220000000001</v>
      </c>
      <c r="AE47" s="4">
        <v>2.153</v>
      </c>
      <c r="AF47" s="4">
        <v>2.2999999999999998</v>
      </c>
      <c r="AG47" s="4">
        <v>12.44</v>
      </c>
      <c r="AH47" s="4">
        <v>389.73549600000001</v>
      </c>
      <c r="AI47" s="4">
        <v>5.7207869999999996</v>
      </c>
      <c r="AJ47" s="4">
        <v>151.66688300000001</v>
      </c>
      <c r="AK47" s="4">
        <v>1042</v>
      </c>
      <c r="AL47" s="4">
        <v>2</v>
      </c>
      <c r="AM47" s="4">
        <v>323</v>
      </c>
      <c r="AN47" s="4">
        <v>89</v>
      </c>
      <c r="AO47" s="4">
        <v>14.337059</v>
      </c>
      <c r="AP47" s="4">
        <v>1902.2</v>
      </c>
      <c r="AQ47" s="4">
        <v>2.4</v>
      </c>
      <c r="AR47" s="4">
        <v>53</v>
      </c>
      <c r="AS47" s="4">
        <v>25592</v>
      </c>
      <c r="AT47" s="4">
        <v>3.5999999999999997E-2</v>
      </c>
      <c r="AU47" s="4">
        <v>5.7809999999999997</v>
      </c>
      <c r="AV47" s="4">
        <v>45758</v>
      </c>
      <c r="AW47" s="4">
        <v>0</v>
      </c>
      <c r="AX47" s="4">
        <v>0.57999999999999996</v>
      </c>
      <c r="AY47">
        <v>0.93608695652173923</v>
      </c>
      <c r="AZ47" t="s">
        <v>71</v>
      </c>
      <c r="BA47" t="s">
        <v>974</v>
      </c>
      <c r="BB47">
        <v>1</v>
      </c>
      <c r="BC47" t="s">
        <v>978</v>
      </c>
      <c r="BD47">
        <v>8</v>
      </c>
      <c r="BE47">
        <v>74375.19</v>
      </c>
      <c r="BF47">
        <v>7.5128023202360894E-2</v>
      </c>
      <c r="BG47">
        <v>7.0326362588992622E-2</v>
      </c>
      <c r="BH47">
        <v>350093.54699999996</v>
      </c>
      <c r="BI47">
        <v>1.5960479842834694E-2</v>
      </c>
      <c r="BJ47">
        <v>1.4940397000705695E-2</v>
      </c>
      <c r="BK47">
        <v>1</v>
      </c>
      <c r="BL47" t="s">
        <v>69</v>
      </c>
      <c r="BM47">
        <v>-1</v>
      </c>
      <c r="BN47" t="s">
        <v>891</v>
      </c>
    </row>
    <row r="48" spans="1:66">
      <c r="A48" s="149" t="str">
        <f t="shared" si="36"/>
        <v>인천스마트</v>
      </c>
      <c r="B48" s="149" t="str">
        <f t="shared" si="37"/>
        <v>38</v>
      </c>
      <c r="C48" s="150" t="str">
        <f t="shared" si="38"/>
        <v>70바3550</v>
      </c>
      <c r="D48" s="138" t="str">
        <f t="shared" si="39"/>
        <v>대형</v>
      </c>
      <c r="E48" s="134" t="str">
        <f t="shared" si="40"/>
        <v>C</v>
      </c>
      <c r="F48" s="157">
        <f t="shared" si="41"/>
        <v>0.88217391304347825</v>
      </c>
      <c r="G48" s="158">
        <f t="shared" si="42"/>
        <v>2.0289999999999999</v>
      </c>
      <c r="H48" s="159">
        <f t="shared" si="43"/>
        <v>2.2999999999999998</v>
      </c>
      <c r="I48" s="160">
        <f t="shared" si="44"/>
        <v>5404.1859999999997</v>
      </c>
      <c r="J48" s="161">
        <f t="shared" si="45"/>
        <v>1.621008650871374E-2</v>
      </c>
      <c r="K48" s="161">
        <f t="shared" si="46"/>
        <v>0.35564778449933354</v>
      </c>
      <c r="L48" s="161">
        <f t="shared" si="47"/>
        <v>0.16154144213393101</v>
      </c>
      <c r="M48" s="162">
        <f t="shared" si="48"/>
        <v>10.702999999999999</v>
      </c>
      <c r="N48" s="163">
        <f t="shared" si="49"/>
        <v>3.6999999999999998E-2</v>
      </c>
      <c r="O48" s="163">
        <f t="shared" si="50"/>
        <v>13.619</v>
      </c>
      <c r="P48" s="164">
        <f t="shared" si="51"/>
        <v>0.91666666666666663</v>
      </c>
      <c r="Q48" s="165">
        <f t="shared" si="52"/>
        <v>88</v>
      </c>
      <c r="R48" s="166">
        <f t="shared" si="53"/>
        <v>24.437597148427727</v>
      </c>
      <c r="S48" s="151">
        <f t="shared" si="54"/>
        <v>2</v>
      </c>
      <c r="T48" s="151">
        <f t="shared" si="55"/>
        <v>736</v>
      </c>
      <c r="U48" t="s">
        <v>136</v>
      </c>
      <c r="V48" t="s">
        <v>292</v>
      </c>
      <c r="W48" t="s">
        <v>136</v>
      </c>
      <c r="X48" s="4" t="s">
        <v>292</v>
      </c>
      <c r="Y48" s="4" t="s">
        <v>983</v>
      </c>
      <c r="Z48" s="4" t="s">
        <v>898</v>
      </c>
      <c r="AA48" s="4" t="s">
        <v>49</v>
      </c>
      <c r="AB48" s="4">
        <v>529</v>
      </c>
      <c r="AC48" s="4">
        <v>5404.1859999999997</v>
      </c>
      <c r="AD48" s="4">
        <v>2663.163</v>
      </c>
      <c r="AE48" s="4">
        <v>2.0289999999999999</v>
      </c>
      <c r="AF48" s="4">
        <v>2.2999999999999998</v>
      </c>
      <c r="AG48" s="4">
        <v>10.702999999999999</v>
      </c>
      <c r="AH48" s="4">
        <v>352.05771399999998</v>
      </c>
      <c r="AI48" s="4">
        <v>5.7068859999999999</v>
      </c>
      <c r="AJ48" s="4">
        <v>125.208546</v>
      </c>
      <c r="AK48" s="4">
        <v>873</v>
      </c>
      <c r="AL48" s="4">
        <v>2</v>
      </c>
      <c r="AM48" s="4">
        <v>736</v>
      </c>
      <c r="AN48" s="4">
        <v>88</v>
      </c>
      <c r="AO48" s="4">
        <v>15.350284</v>
      </c>
      <c r="AP48" s="4">
        <v>2119.9</v>
      </c>
      <c r="AQ48" s="4">
        <v>55</v>
      </c>
      <c r="AR48" s="4">
        <v>18</v>
      </c>
      <c r="AS48" s="4">
        <v>7738</v>
      </c>
      <c r="AT48" s="4">
        <v>3.6999999999999998E-2</v>
      </c>
      <c r="AU48" s="4">
        <v>13.619</v>
      </c>
      <c r="AV48" s="4">
        <v>45200</v>
      </c>
      <c r="AW48" s="4">
        <v>0</v>
      </c>
      <c r="AX48" s="4">
        <v>0.49</v>
      </c>
      <c r="AY48">
        <v>0.88217391304347825</v>
      </c>
      <c r="AZ48" t="s">
        <v>72</v>
      </c>
      <c r="BA48" t="s">
        <v>974</v>
      </c>
      <c r="BB48">
        <v>1</v>
      </c>
      <c r="BC48" t="s">
        <v>980</v>
      </c>
      <c r="BD48">
        <v>10</v>
      </c>
      <c r="BE48">
        <v>74375.19</v>
      </c>
      <c r="BF48">
        <v>7.2661138748015289E-2</v>
      </c>
      <c r="BG48">
        <v>6.4099761095531754E-2</v>
      </c>
      <c r="BH48">
        <v>350093.54699999996</v>
      </c>
      <c r="BI48">
        <v>1.5436405630178611E-2</v>
      </c>
      <c r="BJ48">
        <v>1.3617594358101044E-2</v>
      </c>
      <c r="BK48">
        <v>1</v>
      </c>
      <c r="BL48" t="s">
        <v>69</v>
      </c>
      <c r="BM48">
        <v>-2</v>
      </c>
      <c r="BN48" t="s">
        <v>891</v>
      </c>
    </row>
    <row r="49" spans="1:66">
      <c r="A49" s="149" t="str">
        <f t="shared" si="36"/>
        <v>인천스마트</v>
      </c>
      <c r="B49" s="149" t="str">
        <f t="shared" si="37"/>
        <v>38</v>
      </c>
      <c r="C49" s="150" t="str">
        <f t="shared" si="38"/>
        <v>70바3551</v>
      </c>
      <c r="D49" s="138" t="str">
        <f t="shared" si="39"/>
        <v>대형</v>
      </c>
      <c r="E49" s="134" t="str">
        <f t="shared" si="40"/>
        <v>C</v>
      </c>
      <c r="F49" s="157">
        <f t="shared" si="41"/>
        <v>0.86130434782608711</v>
      </c>
      <c r="G49" s="158">
        <f t="shared" si="42"/>
        <v>1.9810000000000001</v>
      </c>
      <c r="H49" s="159">
        <f t="shared" si="43"/>
        <v>2.2999999999999998</v>
      </c>
      <c r="I49" s="160">
        <f t="shared" si="44"/>
        <v>2206.3290000000002</v>
      </c>
      <c r="J49" s="161">
        <f t="shared" si="45"/>
        <v>6.2571481730456036E-3</v>
      </c>
      <c r="K49" s="161">
        <f t="shared" si="46"/>
        <v>0.38522066162656698</v>
      </c>
      <c r="L49" s="161">
        <f t="shared" si="47"/>
        <v>0.17903041658791594</v>
      </c>
      <c r="M49" s="162">
        <f t="shared" si="48"/>
        <v>9.0709999999999997</v>
      </c>
      <c r="N49" s="163">
        <f t="shared" si="49"/>
        <v>0</v>
      </c>
      <c r="O49" s="163">
        <f t="shared" si="50"/>
        <v>9.5180000000000007</v>
      </c>
      <c r="P49" s="164">
        <f t="shared" si="51"/>
        <v>0.05</v>
      </c>
      <c r="Q49" s="165">
        <f t="shared" si="52"/>
        <v>91</v>
      </c>
      <c r="R49" s="166">
        <f t="shared" si="53"/>
        <v>24.113976304501652</v>
      </c>
      <c r="S49" s="151">
        <f t="shared" si="54"/>
        <v>0</v>
      </c>
      <c r="T49" s="151">
        <f t="shared" si="55"/>
        <v>210</v>
      </c>
      <c r="U49" t="s">
        <v>136</v>
      </c>
      <c r="V49" t="s">
        <v>292</v>
      </c>
      <c r="W49" t="s">
        <v>136</v>
      </c>
      <c r="X49" s="4" t="s">
        <v>292</v>
      </c>
      <c r="Y49" s="4" t="s">
        <v>984</v>
      </c>
      <c r="Z49" s="4" t="s">
        <v>898</v>
      </c>
      <c r="AA49" s="4" t="s">
        <v>49</v>
      </c>
      <c r="AB49" s="4">
        <v>529</v>
      </c>
      <c r="AC49" s="4">
        <v>2206.3290000000002</v>
      </c>
      <c r="AD49" s="4">
        <v>1114.018</v>
      </c>
      <c r="AE49" s="4">
        <v>1.9810000000000001</v>
      </c>
      <c r="AF49" s="4">
        <v>2.2999999999999998</v>
      </c>
      <c r="AG49" s="4">
        <v>9.0709999999999997</v>
      </c>
      <c r="AH49" s="4">
        <v>150.35747499999999</v>
      </c>
      <c r="AI49" s="4">
        <v>0.94080900000000001</v>
      </c>
      <c r="AJ49" s="4">
        <v>57.920805999999999</v>
      </c>
      <c r="AK49" s="4">
        <v>395</v>
      </c>
      <c r="AL49" s="4">
        <v>0</v>
      </c>
      <c r="AM49" s="4">
        <v>210</v>
      </c>
      <c r="AN49" s="4">
        <v>91</v>
      </c>
      <c r="AO49" s="4">
        <v>14.673889000000001</v>
      </c>
      <c r="AP49" s="4">
        <v>560.9</v>
      </c>
      <c r="AQ49" s="4">
        <v>3</v>
      </c>
      <c r="AR49" s="4">
        <v>22</v>
      </c>
      <c r="AS49" s="4">
        <v>7190</v>
      </c>
      <c r="AT49" s="4">
        <v>0</v>
      </c>
      <c r="AU49" s="4">
        <v>9.5180000000000007</v>
      </c>
      <c r="AV49" s="4">
        <v>15937</v>
      </c>
      <c r="AW49" s="4">
        <v>0</v>
      </c>
      <c r="AX49" s="4">
        <v>0.44</v>
      </c>
      <c r="AY49">
        <v>0.86130434782608711</v>
      </c>
      <c r="AZ49" t="s">
        <v>72</v>
      </c>
      <c r="BA49" t="s">
        <v>974</v>
      </c>
      <c r="BB49">
        <v>2</v>
      </c>
      <c r="BC49" t="s">
        <v>975</v>
      </c>
      <c r="BD49">
        <v>6</v>
      </c>
      <c r="BE49">
        <v>74375.19</v>
      </c>
      <c r="BF49">
        <v>2.966485194861351E-2</v>
      </c>
      <c r="BG49">
        <v>2.5550465960957988E-2</v>
      </c>
      <c r="BH49">
        <v>350093.54699999996</v>
      </c>
      <c r="BI49">
        <v>6.3021127321721254E-3</v>
      </c>
      <c r="BJ49">
        <v>5.4280370967099926E-3</v>
      </c>
      <c r="BK49">
        <v>1</v>
      </c>
      <c r="BL49" t="s">
        <v>69</v>
      </c>
      <c r="BM49">
        <v>-2</v>
      </c>
      <c r="BN49" t="s">
        <v>891</v>
      </c>
    </row>
    <row r="50" spans="1:66">
      <c r="A50" s="149" t="str">
        <f t="shared" si="36"/>
        <v>인천스마트</v>
      </c>
      <c r="B50" s="149" t="str">
        <f t="shared" si="37"/>
        <v>38</v>
      </c>
      <c r="C50" s="150" t="str">
        <f t="shared" si="38"/>
        <v>70바3552</v>
      </c>
      <c r="D50" s="138" t="str">
        <f t="shared" si="39"/>
        <v>대형</v>
      </c>
      <c r="E50" s="134" t="str">
        <f t="shared" si="40"/>
        <v>A</v>
      </c>
      <c r="F50" s="157">
        <f t="shared" si="41"/>
        <v>0.98173913043478267</v>
      </c>
      <c r="G50" s="158">
        <f t="shared" si="42"/>
        <v>2.258</v>
      </c>
      <c r="H50" s="159">
        <f t="shared" si="43"/>
        <v>2.2999999999999998</v>
      </c>
      <c r="I50" s="160">
        <f t="shared" si="44"/>
        <v>5353.2290000000003</v>
      </c>
      <c r="J50" s="161">
        <f t="shared" si="45"/>
        <v>1.894551701174264E-2</v>
      </c>
      <c r="K50" s="161">
        <f t="shared" si="46"/>
        <v>0.35168075534136273</v>
      </c>
      <c r="L50" s="161">
        <f t="shared" si="47"/>
        <v>0.19576969339439804</v>
      </c>
      <c r="M50" s="162">
        <f t="shared" si="48"/>
        <v>7.4210000000000003</v>
      </c>
      <c r="N50" s="163">
        <f t="shared" si="49"/>
        <v>7.4999999999999997E-2</v>
      </c>
      <c r="O50" s="163">
        <f t="shared" si="50"/>
        <v>4.7069999999999999</v>
      </c>
      <c r="P50" s="164">
        <f t="shared" si="51"/>
        <v>0.24666666666666667</v>
      </c>
      <c r="Q50" s="165">
        <f t="shared" si="52"/>
        <v>86</v>
      </c>
      <c r="R50" s="166">
        <f t="shared" si="53"/>
        <v>23.592807102790914</v>
      </c>
      <c r="S50" s="151">
        <f t="shared" si="54"/>
        <v>4</v>
      </c>
      <c r="T50" s="151">
        <f t="shared" si="55"/>
        <v>252</v>
      </c>
      <c r="U50" t="s">
        <v>136</v>
      </c>
      <c r="V50" t="s">
        <v>292</v>
      </c>
      <c r="W50" t="s">
        <v>136</v>
      </c>
      <c r="X50" s="4" t="s">
        <v>292</v>
      </c>
      <c r="Y50" s="4" t="s">
        <v>985</v>
      </c>
      <c r="Z50" s="4" t="s">
        <v>898</v>
      </c>
      <c r="AA50" s="4" t="s">
        <v>49</v>
      </c>
      <c r="AB50" s="4">
        <v>529</v>
      </c>
      <c r="AC50" s="4">
        <v>5353.2290000000003</v>
      </c>
      <c r="AD50" s="4">
        <v>2371.308</v>
      </c>
      <c r="AE50" s="4">
        <v>2.258</v>
      </c>
      <c r="AF50" s="4">
        <v>2.2999999999999998</v>
      </c>
      <c r="AG50" s="4">
        <v>7.4210000000000003</v>
      </c>
      <c r="AH50" s="4">
        <v>360.51853299999999</v>
      </c>
      <c r="AI50" s="4">
        <v>6.8302100000000001</v>
      </c>
      <c r="AJ50" s="4">
        <v>126.78743</v>
      </c>
      <c r="AK50" s="4">
        <v>1048</v>
      </c>
      <c r="AL50" s="4">
        <v>4</v>
      </c>
      <c r="AM50" s="4">
        <v>252</v>
      </c>
      <c r="AN50" s="4">
        <v>86</v>
      </c>
      <c r="AO50" s="4">
        <v>14.848692</v>
      </c>
      <c r="AP50" s="4">
        <v>1102.0999999999999</v>
      </c>
      <c r="AQ50" s="4">
        <v>14.8</v>
      </c>
      <c r="AR50" s="4">
        <v>33</v>
      </c>
      <c r="AS50" s="4">
        <v>7341</v>
      </c>
      <c r="AT50" s="4">
        <v>7.4999999999999997E-2</v>
      </c>
      <c r="AU50" s="4">
        <v>4.7069999999999999</v>
      </c>
      <c r="AV50" s="4">
        <v>41578</v>
      </c>
      <c r="AW50" s="4">
        <v>0</v>
      </c>
      <c r="AX50" s="4">
        <v>0.46</v>
      </c>
      <c r="AY50">
        <v>0.98173913043478267</v>
      </c>
      <c r="AZ50" t="s">
        <v>69</v>
      </c>
      <c r="BA50" t="s">
        <v>974</v>
      </c>
      <c r="BB50">
        <v>3</v>
      </c>
      <c r="BC50" t="s">
        <v>986</v>
      </c>
      <c r="BD50">
        <v>7</v>
      </c>
      <c r="BE50">
        <v>74375.19</v>
      </c>
      <c r="BF50">
        <v>7.1976004363820789E-2</v>
      </c>
      <c r="BG50">
        <v>7.0661659936307547E-2</v>
      </c>
      <c r="BH50">
        <v>350093.54699999996</v>
      </c>
      <c r="BI50">
        <v>1.5290853104470391E-2</v>
      </c>
      <c r="BJ50">
        <v>1.5011628830388759E-2</v>
      </c>
      <c r="BK50">
        <v>1</v>
      </c>
      <c r="BL50" t="s">
        <v>69</v>
      </c>
      <c r="BM50">
        <v>0</v>
      </c>
      <c r="BN50" t="s">
        <v>892</v>
      </c>
    </row>
    <row r="51" spans="1:66">
      <c r="A51" s="149" t="str">
        <f t="shared" si="36"/>
        <v>인천스마트</v>
      </c>
      <c r="B51" s="149" t="str">
        <f t="shared" si="37"/>
        <v>38</v>
      </c>
      <c r="C51" s="150" t="str">
        <f t="shared" si="38"/>
        <v>70바3553</v>
      </c>
      <c r="D51" s="138" t="str">
        <f t="shared" si="39"/>
        <v>대형</v>
      </c>
      <c r="E51" s="134" t="str">
        <f t="shared" si="40"/>
        <v>B</v>
      </c>
      <c r="F51" s="157">
        <f t="shared" si="41"/>
        <v>0.93565217391304356</v>
      </c>
      <c r="G51" s="158">
        <f t="shared" si="42"/>
        <v>2.1520000000000001</v>
      </c>
      <c r="H51" s="159">
        <f t="shared" si="43"/>
        <v>2.2999999999999998</v>
      </c>
      <c r="I51" s="160">
        <f t="shared" si="44"/>
        <v>6733.8289999999997</v>
      </c>
      <c r="J51" s="161">
        <f t="shared" si="45"/>
        <v>1.1568609574718244E-2</v>
      </c>
      <c r="K51" s="161">
        <f t="shared" si="46"/>
        <v>0.36789171658118797</v>
      </c>
      <c r="L51" s="161">
        <f t="shared" si="47"/>
        <v>0.18384785238829202</v>
      </c>
      <c r="M51" s="162">
        <f t="shared" si="48"/>
        <v>10.667</v>
      </c>
      <c r="N51" s="163">
        <f t="shared" si="49"/>
        <v>1.4999999999999999E-2</v>
      </c>
      <c r="O51" s="163">
        <f t="shared" si="50"/>
        <v>6.8159999999999998</v>
      </c>
      <c r="P51" s="164">
        <f t="shared" si="51"/>
        <v>0.02</v>
      </c>
      <c r="Q51" s="165">
        <f t="shared" si="52"/>
        <v>89</v>
      </c>
      <c r="R51" s="166">
        <f t="shared" si="53"/>
        <v>24.370036385779134</v>
      </c>
      <c r="S51" s="151">
        <f t="shared" si="54"/>
        <v>1</v>
      </c>
      <c r="T51" s="151">
        <f t="shared" si="55"/>
        <v>459</v>
      </c>
      <c r="U51" t="s">
        <v>136</v>
      </c>
      <c r="V51" t="s">
        <v>292</v>
      </c>
      <c r="W51" t="s">
        <v>136</v>
      </c>
      <c r="X51" s="4" t="s">
        <v>292</v>
      </c>
      <c r="Y51" s="4" t="s">
        <v>987</v>
      </c>
      <c r="Z51" s="4" t="s">
        <v>898</v>
      </c>
      <c r="AA51" s="4" t="s">
        <v>49</v>
      </c>
      <c r="AB51" s="4">
        <v>529</v>
      </c>
      <c r="AC51" s="4">
        <v>6733.8289999999997</v>
      </c>
      <c r="AD51" s="4">
        <v>3129.1219999999998</v>
      </c>
      <c r="AE51" s="4">
        <v>2.1520000000000001</v>
      </c>
      <c r="AF51" s="4">
        <v>2.2999999999999998</v>
      </c>
      <c r="AG51" s="4">
        <v>10.667</v>
      </c>
      <c r="AH51" s="4">
        <v>445.28324400000002</v>
      </c>
      <c r="AI51" s="4">
        <v>5.1513080000000002</v>
      </c>
      <c r="AJ51" s="4">
        <v>163.81601699999999</v>
      </c>
      <c r="AK51" s="4">
        <v>1238</v>
      </c>
      <c r="AL51" s="4">
        <v>1</v>
      </c>
      <c r="AM51" s="4">
        <v>459</v>
      </c>
      <c r="AN51" s="4">
        <v>89</v>
      </c>
      <c r="AO51" s="4">
        <v>15.122574</v>
      </c>
      <c r="AP51" s="4">
        <v>1223.2</v>
      </c>
      <c r="AQ51" s="4">
        <v>1.2</v>
      </c>
      <c r="AR51" s="4">
        <v>32</v>
      </c>
      <c r="AS51" s="4">
        <v>5848</v>
      </c>
      <c r="AT51" s="4">
        <v>1.4999999999999999E-2</v>
      </c>
      <c r="AU51" s="4">
        <v>6.8159999999999998</v>
      </c>
      <c r="AV51" s="4">
        <v>56367</v>
      </c>
      <c r="AW51" s="4">
        <v>0</v>
      </c>
      <c r="AX51" s="4">
        <v>0.52</v>
      </c>
      <c r="AY51">
        <v>0.93565217391304356</v>
      </c>
      <c r="AZ51" t="s">
        <v>71</v>
      </c>
      <c r="BA51" t="s">
        <v>974</v>
      </c>
      <c r="BB51">
        <v>2</v>
      </c>
      <c r="BC51" t="s">
        <v>991</v>
      </c>
      <c r="BD51">
        <v>12</v>
      </c>
      <c r="BE51">
        <v>74375.19</v>
      </c>
      <c r="BF51">
        <v>9.0538646018921087E-2</v>
      </c>
      <c r="BG51">
        <v>8.4712680970747037E-2</v>
      </c>
      <c r="BH51">
        <v>350093.54699999996</v>
      </c>
      <c r="BI51">
        <v>1.9234370520973928E-2</v>
      </c>
      <c r="BJ51">
        <v>1.7996680591798216E-2</v>
      </c>
      <c r="BK51">
        <v>1</v>
      </c>
      <c r="BL51" t="s">
        <v>71</v>
      </c>
      <c r="BM51">
        <v>0</v>
      </c>
      <c r="BN51" t="s">
        <v>892</v>
      </c>
    </row>
    <row r="52" spans="1:66">
      <c r="A52" s="149" t="str">
        <f t="shared" ref="A52:A53" si="56">W52</f>
        <v>인천스마트</v>
      </c>
      <c r="B52" s="149" t="str">
        <f t="shared" ref="B52:B53" si="57">V52</f>
        <v>38</v>
      </c>
      <c r="C52" s="150" t="str">
        <f t="shared" ref="C52:C53" si="58">Y52</f>
        <v>70바3554</v>
      </c>
      <c r="D52" s="138" t="str">
        <f t="shared" ref="D52:D53" si="59">Z52</f>
        <v>대형</v>
      </c>
      <c r="E52" s="134" t="str">
        <f t="shared" ref="E52:E53" si="60">AZ52</f>
        <v>B</v>
      </c>
      <c r="F52" s="157">
        <f t="shared" ref="F52:F53" si="61">G52/H52</f>
        <v>0.91739130434782612</v>
      </c>
      <c r="G52" s="158">
        <f t="shared" ref="G52:G53" si="62">AE52</f>
        <v>2.11</v>
      </c>
      <c r="H52" s="159">
        <f t="shared" ref="H52:H53" si="63">AF52</f>
        <v>2.2999999999999998</v>
      </c>
      <c r="I52" s="160">
        <f t="shared" ref="I52:I53" si="64">AC52</f>
        <v>6828.482</v>
      </c>
      <c r="J52" s="161">
        <f t="shared" ref="J52:J53" si="65">AI52/AH52</f>
        <v>1.0853345944603935E-2</v>
      </c>
      <c r="K52" s="161">
        <f t="shared" ref="K52:K53" si="66">AJ52/AH52</f>
        <v>0.36857646578974201</v>
      </c>
      <c r="L52" s="161">
        <f t="shared" ref="L52:L53" si="67">AK52/AC52</f>
        <v>0.16811935654220075</v>
      </c>
      <c r="M52" s="162">
        <f t="shared" ref="M52:M53" si="68">AG52</f>
        <v>10.54</v>
      </c>
      <c r="N52" s="163">
        <f t="shared" ref="N52:N53" si="69">IF(AW52=0,AT52,"속도계이상")</f>
        <v>2.9000000000000001E-2</v>
      </c>
      <c r="O52" s="163">
        <f t="shared" ref="O52:O53" si="70">IF(AW52=0,AU52,"속도계이상")</f>
        <v>10.852</v>
      </c>
      <c r="P52" s="164">
        <f t="shared" ref="P52:P53" si="71">AQ52/60</f>
        <v>2.0183333333333331</v>
      </c>
      <c r="Q52" s="165">
        <f t="shared" ref="Q52:Q53" si="72">AN52</f>
        <v>94</v>
      </c>
      <c r="R52" s="166">
        <f t="shared" ref="R52:R53" si="73">AC52/(AH52-AI52-AJ52)</f>
        <v>24.672188188190475</v>
      </c>
      <c r="S52" s="151">
        <f t="shared" ref="S52:S53" si="74">IF(AW52=0,AL52,"속도계이상")</f>
        <v>2</v>
      </c>
      <c r="T52" s="151">
        <f t="shared" ref="T52:T53" si="75">IF(AW52=0,AM52,"속도계이상")</f>
        <v>741</v>
      </c>
      <c r="U52" t="s">
        <v>136</v>
      </c>
      <c r="V52" t="s">
        <v>292</v>
      </c>
      <c r="W52" t="s">
        <v>136</v>
      </c>
      <c r="X52" s="4" t="s">
        <v>292</v>
      </c>
      <c r="Y52" s="4" t="s">
        <v>989</v>
      </c>
      <c r="Z52" s="4" t="s">
        <v>898</v>
      </c>
      <c r="AA52" s="4" t="s">
        <v>49</v>
      </c>
      <c r="AB52" s="4">
        <v>529</v>
      </c>
      <c r="AC52" s="4">
        <v>6828.482</v>
      </c>
      <c r="AD52" s="4">
        <v>3236.1239999999998</v>
      </c>
      <c r="AE52" s="4">
        <v>2.11</v>
      </c>
      <c r="AF52" s="4">
        <v>2.2999999999999998</v>
      </c>
      <c r="AG52" s="4">
        <v>10.54</v>
      </c>
      <c r="AH52" s="4">
        <v>445.99048299999998</v>
      </c>
      <c r="AI52" s="4">
        <v>4.8404889999999998</v>
      </c>
      <c r="AJ52" s="4">
        <v>164.381596</v>
      </c>
      <c r="AK52" s="4">
        <v>1148</v>
      </c>
      <c r="AL52" s="4">
        <v>2</v>
      </c>
      <c r="AM52" s="4">
        <v>741</v>
      </c>
      <c r="AN52" s="4">
        <v>94</v>
      </c>
      <c r="AO52" s="4">
        <v>15.310824</v>
      </c>
      <c r="AP52" s="4">
        <v>3568.7</v>
      </c>
      <c r="AQ52" s="4">
        <v>121.1</v>
      </c>
      <c r="AR52" s="4">
        <v>43</v>
      </c>
      <c r="AS52" s="4">
        <v>9966</v>
      </c>
      <c r="AT52" s="4">
        <v>2.9000000000000001E-2</v>
      </c>
      <c r="AU52" s="4">
        <v>10.852</v>
      </c>
      <c r="AV52" s="4">
        <v>58176</v>
      </c>
      <c r="AW52" s="4">
        <v>0</v>
      </c>
      <c r="AX52" s="4">
        <v>0.5</v>
      </c>
      <c r="AY52">
        <v>0.91739130434782612</v>
      </c>
      <c r="AZ52" t="s">
        <v>71</v>
      </c>
      <c r="BA52" t="s">
        <v>974</v>
      </c>
      <c r="BB52">
        <v>4</v>
      </c>
      <c r="BC52" t="s">
        <v>988</v>
      </c>
      <c r="BD52">
        <v>11</v>
      </c>
      <c r="BE52">
        <v>74375.19</v>
      </c>
      <c r="BF52">
        <v>9.1811288145952963E-2</v>
      </c>
      <c r="BG52">
        <v>8.422687738606989E-2</v>
      </c>
      <c r="BH52">
        <v>350093.54699999996</v>
      </c>
      <c r="BI52">
        <v>1.9504735401478283E-2</v>
      </c>
      <c r="BJ52">
        <v>1.7893474650921382E-2</v>
      </c>
      <c r="BK52">
        <v>1</v>
      </c>
      <c r="BL52" t="s">
        <v>69</v>
      </c>
      <c r="BM52">
        <v>-1</v>
      </c>
      <c r="BN52" t="s">
        <v>891</v>
      </c>
    </row>
    <row r="53" spans="1:66">
      <c r="A53" s="149" t="str">
        <f t="shared" si="56"/>
        <v>인천스마트</v>
      </c>
      <c r="B53" s="149" t="str">
        <f t="shared" si="57"/>
        <v>38</v>
      </c>
      <c r="C53" s="150" t="str">
        <f t="shared" si="58"/>
        <v>70바3575</v>
      </c>
      <c r="D53" s="138" t="str">
        <f t="shared" si="59"/>
        <v>대형</v>
      </c>
      <c r="E53" s="134" t="str">
        <f t="shared" si="60"/>
        <v>B</v>
      </c>
      <c r="F53" s="157">
        <f t="shared" si="61"/>
        <v>0.90521739130434786</v>
      </c>
      <c r="G53" s="158">
        <f t="shared" si="62"/>
        <v>2.0819999999999999</v>
      </c>
      <c r="H53" s="159">
        <f t="shared" si="63"/>
        <v>2.2999999999999998</v>
      </c>
      <c r="I53" s="160">
        <f t="shared" si="64"/>
        <v>6133.9530000000004</v>
      </c>
      <c r="J53" s="161">
        <f t="shared" si="65"/>
        <v>2.1092923844679819E-2</v>
      </c>
      <c r="K53" s="161">
        <f t="shared" si="66"/>
        <v>0.39124599748501004</v>
      </c>
      <c r="L53" s="161">
        <f t="shared" si="67"/>
        <v>0.20965273128111675</v>
      </c>
      <c r="M53" s="162">
        <f t="shared" si="68"/>
        <v>14.14</v>
      </c>
      <c r="N53" s="163">
        <f t="shared" si="69"/>
        <v>0</v>
      </c>
      <c r="O53" s="163">
        <f t="shared" si="70"/>
        <v>19.350999999999999</v>
      </c>
      <c r="P53" s="164">
        <f t="shared" si="71"/>
        <v>1.0616666666666668</v>
      </c>
      <c r="Q53" s="165">
        <f t="shared" si="72"/>
        <v>91</v>
      </c>
      <c r="R53" s="166">
        <f t="shared" si="73"/>
        <v>24.863646640042962</v>
      </c>
      <c r="S53" s="151">
        <f t="shared" si="74"/>
        <v>0</v>
      </c>
      <c r="T53" s="151">
        <f t="shared" si="75"/>
        <v>1187</v>
      </c>
      <c r="U53" t="s">
        <v>136</v>
      </c>
      <c r="V53" t="s">
        <v>292</v>
      </c>
      <c r="W53" t="s">
        <v>136</v>
      </c>
      <c r="X53" s="4" t="s">
        <v>292</v>
      </c>
      <c r="Y53" s="4" t="s">
        <v>990</v>
      </c>
      <c r="Z53" s="4" t="s">
        <v>898</v>
      </c>
      <c r="AA53" s="4" t="s">
        <v>49</v>
      </c>
      <c r="AB53" s="4">
        <v>529</v>
      </c>
      <c r="AC53" s="4">
        <v>6133.9530000000004</v>
      </c>
      <c r="AD53" s="4">
        <v>2946.8069999999998</v>
      </c>
      <c r="AE53" s="4">
        <v>2.0819999999999999</v>
      </c>
      <c r="AF53" s="4">
        <v>2.2999999999999998</v>
      </c>
      <c r="AG53" s="4">
        <v>14.14</v>
      </c>
      <c r="AH53" s="4">
        <v>419.80604799999998</v>
      </c>
      <c r="AI53" s="4">
        <v>8.8549369999999996</v>
      </c>
      <c r="AJ53" s="4">
        <v>164.24743599999999</v>
      </c>
      <c r="AK53" s="4">
        <v>1286</v>
      </c>
      <c r="AL53" s="4">
        <v>0</v>
      </c>
      <c r="AM53" s="4">
        <v>1187</v>
      </c>
      <c r="AN53" s="4">
        <v>91</v>
      </c>
      <c r="AO53" s="4">
        <v>14.611397</v>
      </c>
      <c r="AP53" s="4">
        <v>2778.7</v>
      </c>
      <c r="AQ53" s="4">
        <v>63.7</v>
      </c>
      <c r="AR53" s="4">
        <v>40</v>
      </c>
      <c r="AS53" s="4">
        <v>18557</v>
      </c>
      <c r="AT53" s="4">
        <v>0</v>
      </c>
      <c r="AU53" s="4">
        <v>19.350999999999999</v>
      </c>
      <c r="AV53" s="4">
        <v>52139</v>
      </c>
      <c r="AW53" s="4">
        <v>0</v>
      </c>
      <c r="AX53" s="4">
        <v>0.59</v>
      </c>
      <c r="AY53">
        <v>0.90521739130434786</v>
      </c>
      <c r="AZ53" t="s">
        <v>71</v>
      </c>
      <c r="BA53" t="s">
        <v>974</v>
      </c>
      <c r="BB53">
        <v>5</v>
      </c>
      <c r="BC53" t="s">
        <v>1389</v>
      </c>
      <c r="BD53">
        <v>13</v>
      </c>
      <c r="BE53">
        <v>74375.19</v>
      </c>
      <c r="BF53">
        <v>8.2473106959457851E-2</v>
      </c>
      <c r="BG53">
        <v>7.4656090734604899E-2</v>
      </c>
      <c r="BH53">
        <v>350093.54699999996</v>
      </c>
      <c r="BI53">
        <v>1.7520897064692259E-2</v>
      </c>
      <c r="BJ53">
        <v>1.5860220734212734E-2</v>
      </c>
      <c r="BK53">
        <v>1</v>
      </c>
      <c r="BL53" t="s">
        <v>71</v>
      </c>
      <c r="BM53">
        <v>0</v>
      </c>
      <c r="BN53" t="s">
        <v>892</v>
      </c>
    </row>
    <row r="54" spans="1:66">
      <c r="A54" s="149" t="str">
        <f t="shared" ref="A54:A64" si="76">W54</f>
        <v>인천스마트</v>
      </c>
      <c r="B54" s="149" t="str">
        <f t="shared" ref="B54:B64" si="77">V54</f>
        <v>38</v>
      </c>
      <c r="C54" s="150" t="str">
        <f t="shared" ref="C54:C64" si="78">Y54</f>
        <v>70바3576</v>
      </c>
      <c r="D54" s="138" t="str">
        <f t="shared" ref="D54:D64" si="79">Z54</f>
        <v>대형</v>
      </c>
      <c r="E54" s="134" t="str">
        <f t="shared" ref="E54:E64" si="80">AZ54</f>
        <v>B</v>
      </c>
      <c r="F54" s="157">
        <f t="shared" ref="F54:F64" si="81">G54/H54</f>
        <v>0.92521739130434799</v>
      </c>
      <c r="G54" s="158">
        <f t="shared" ref="G54:G64" si="82">AE54</f>
        <v>2.1280000000000001</v>
      </c>
      <c r="H54" s="159">
        <f t="shared" ref="H54:H64" si="83">AF54</f>
        <v>2.2999999999999998</v>
      </c>
      <c r="I54" s="160">
        <f t="shared" ref="I54:I64" si="84">AC54</f>
        <v>6173.7340000000004</v>
      </c>
      <c r="J54" s="161">
        <f t="shared" ref="J54:J64" si="85">AI54/AH54</f>
        <v>1.1277940058649037E-2</v>
      </c>
      <c r="K54" s="161">
        <f t="shared" ref="K54:K64" si="86">AJ54/AH54</f>
        <v>0.36181936278097293</v>
      </c>
      <c r="L54" s="161">
        <f t="shared" ref="L54:L64" si="87">AK54/AC54</f>
        <v>0.18254754740000134</v>
      </c>
      <c r="M54" s="162">
        <f t="shared" ref="M54:M64" si="88">AG54</f>
        <v>8.76</v>
      </c>
      <c r="N54" s="163">
        <f t="shared" ref="N54:N64" si="89">IF(AW54=0,AT54,"속도계이상")</f>
        <v>1.6E-2</v>
      </c>
      <c r="O54" s="163">
        <f t="shared" ref="O54:O64" si="90">IF(AW54=0,AU54,"속도계이상")</f>
        <v>5.88</v>
      </c>
      <c r="P54" s="164">
        <f t="shared" ref="P54:P64" si="91">AQ54/60</f>
        <v>0</v>
      </c>
      <c r="Q54" s="165">
        <f t="shared" ref="Q54:Q64" si="92">AN54</f>
        <v>70</v>
      </c>
      <c r="R54" s="166">
        <f t="shared" ref="R54:R64" si="93">AC54/(AH54-AI54-AJ54)</f>
        <v>23.293856820438013</v>
      </c>
      <c r="S54" s="151">
        <f t="shared" ref="S54:S64" si="94">IF(AW54=0,AL54,"속도계이상")</f>
        <v>1</v>
      </c>
      <c r="T54" s="151">
        <f t="shared" ref="T54:T64" si="95">IF(AW54=0,AM54,"속도계이상")</f>
        <v>363</v>
      </c>
      <c r="U54" t="s">
        <v>136</v>
      </c>
      <c r="V54" t="s">
        <v>292</v>
      </c>
      <c r="W54" t="s">
        <v>136</v>
      </c>
      <c r="X54" s="4" t="s">
        <v>292</v>
      </c>
      <c r="Y54" s="4" t="s">
        <v>992</v>
      </c>
      <c r="Z54" s="4" t="s">
        <v>898</v>
      </c>
      <c r="AA54" s="4" t="s">
        <v>49</v>
      </c>
      <c r="AB54" s="4">
        <v>529</v>
      </c>
      <c r="AC54" s="4">
        <v>6173.7340000000004</v>
      </c>
      <c r="AD54" s="4">
        <v>2900.5859999999998</v>
      </c>
      <c r="AE54" s="4">
        <v>2.1280000000000001</v>
      </c>
      <c r="AF54" s="4">
        <v>2.2999999999999998</v>
      </c>
      <c r="AG54" s="4">
        <v>8.76</v>
      </c>
      <c r="AH54" s="4">
        <v>422.772153</v>
      </c>
      <c r="AI54" s="4">
        <v>4.7679989999999997</v>
      </c>
      <c r="AJ54" s="4">
        <v>152.967151</v>
      </c>
      <c r="AK54" s="4">
        <v>1127</v>
      </c>
      <c r="AL54" s="4">
        <v>1</v>
      </c>
      <c r="AM54" s="4">
        <v>363</v>
      </c>
      <c r="AN54" s="4">
        <v>70</v>
      </c>
      <c r="AO54" s="4">
        <v>14.602981</v>
      </c>
      <c r="AP54" s="4">
        <v>369.9</v>
      </c>
      <c r="AQ54" s="4">
        <v>0</v>
      </c>
      <c r="AR54" s="4">
        <v>40</v>
      </c>
      <c r="AS54" s="4">
        <v>7065</v>
      </c>
      <c r="AT54" s="4">
        <v>1.6E-2</v>
      </c>
      <c r="AU54" s="4">
        <v>5.88</v>
      </c>
      <c r="AV54" s="4">
        <v>51983</v>
      </c>
      <c r="AW54" s="4">
        <v>0</v>
      </c>
      <c r="AX54" s="4">
        <v>0.48</v>
      </c>
      <c r="AY54">
        <v>0.92521739130434799</v>
      </c>
      <c r="AZ54" t="s">
        <v>71</v>
      </c>
      <c r="BA54" t="s">
        <v>974</v>
      </c>
      <c r="BB54">
        <v>3</v>
      </c>
      <c r="BC54" t="s">
        <v>995</v>
      </c>
      <c r="BD54">
        <v>11</v>
      </c>
      <c r="BE54">
        <v>74375.19</v>
      </c>
      <c r="BF54">
        <v>8.3007976181304552E-2</v>
      </c>
      <c r="BG54">
        <v>7.6800423179920058E-2</v>
      </c>
      <c r="BH54">
        <v>350093.54699999996</v>
      </c>
      <c r="BI54">
        <v>1.7634526694089568E-2</v>
      </c>
      <c r="BJ54">
        <v>1.631577078479244E-2</v>
      </c>
      <c r="BK54">
        <v>1</v>
      </c>
      <c r="BL54" t="s">
        <v>69</v>
      </c>
      <c r="BM54">
        <v>-1</v>
      </c>
      <c r="BN54" t="s">
        <v>891</v>
      </c>
    </row>
    <row r="55" spans="1:66">
      <c r="A55" s="149" t="str">
        <f t="shared" si="76"/>
        <v>인천스마트</v>
      </c>
      <c r="B55" s="149" t="str">
        <f t="shared" si="77"/>
        <v>38</v>
      </c>
      <c r="C55" s="150" t="str">
        <f t="shared" si="78"/>
        <v>70바3660</v>
      </c>
      <c r="D55" s="138" t="str">
        <f t="shared" si="79"/>
        <v>대형</v>
      </c>
      <c r="E55" s="134" t="str">
        <f t="shared" si="80"/>
        <v>C</v>
      </c>
      <c r="F55" s="157">
        <f t="shared" si="81"/>
        <v>0.85565217391304349</v>
      </c>
      <c r="G55" s="158">
        <f t="shared" si="82"/>
        <v>1.968</v>
      </c>
      <c r="H55" s="159">
        <f t="shared" si="83"/>
        <v>2.2999999999999998</v>
      </c>
      <c r="I55" s="160">
        <f t="shared" si="84"/>
        <v>5933.1679999999997</v>
      </c>
      <c r="J55" s="161">
        <f t="shared" si="85"/>
        <v>1.9232781734650425E-2</v>
      </c>
      <c r="K55" s="161">
        <f t="shared" si="86"/>
        <v>0.37561907827316227</v>
      </c>
      <c r="L55" s="161">
        <f t="shared" si="87"/>
        <v>0.21185983609430917</v>
      </c>
      <c r="M55" s="162">
        <f t="shared" si="88"/>
        <v>10.913</v>
      </c>
      <c r="N55" s="163">
        <f t="shared" si="89"/>
        <v>0</v>
      </c>
      <c r="O55" s="163">
        <f t="shared" si="90"/>
        <v>9.4220000000000006</v>
      </c>
      <c r="P55" s="164">
        <f t="shared" si="91"/>
        <v>0</v>
      </c>
      <c r="Q55" s="165">
        <f t="shared" si="92"/>
        <v>65</v>
      </c>
      <c r="R55" s="166">
        <f t="shared" si="93"/>
        <v>23.974057289117432</v>
      </c>
      <c r="S55" s="151">
        <f t="shared" si="94"/>
        <v>0</v>
      </c>
      <c r="T55" s="151">
        <f t="shared" si="95"/>
        <v>559</v>
      </c>
      <c r="U55" t="s">
        <v>136</v>
      </c>
      <c r="V55" t="s">
        <v>292</v>
      </c>
      <c r="W55" t="s">
        <v>136</v>
      </c>
      <c r="X55" s="4" t="s">
        <v>292</v>
      </c>
      <c r="Y55" s="4" t="s">
        <v>994</v>
      </c>
      <c r="Z55" s="4" t="s">
        <v>898</v>
      </c>
      <c r="AA55" s="4" t="s">
        <v>49</v>
      </c>
      <c r="AB55" s="4">
        <v>529</v>
      </c>
      <c r="AC55" s="4">
        <v>5933.1679999999997</v>
      </c>
      <c r="AD55" s="4">
        <v>3015.5529999999999</v>
      </c>
      <c r="AE55" s="4">
        <v>1.968</v>
      </c>
      <c r="AF55" s="4">
        <v>2.2999999999999998</v>
      </c>
      <c r="AG55" s="4">
        <v>10.913</v>
      </c>
      <c r="AH55" s="4">
        <v>408.962422</v>
      </c>
      <c r="AI55" s="4">
        <v>7.8654849999999996</v>
      </c>
      <c r="AJ55" s="4">
        <v>153.61408800000001</v>
      </c>
      <c r="AK55" s="4">
        <v>1257</v>
      </c>
      <c r="AL55" s="4">
        <v>0</v>
      </c>
      <c r="AM55" s="4">
        <v>559</v>
      </c>
      <c r="AN55" s="4">
        <v>65</v>
      </c>
      <c r="AO55" s="4">
        <v>14.507856</v>
      </c>
      <c r="AP55" s="4">
        <v>696.3</v>
      </c>
      <c r="AQ55" s="4">
        <v>0</v>
      </c>
      <c r="AR55" s="4">
        <v>37</v>
      </c>
      <c r="AS55" s="4">
        <v>8422</v>
      </c>
      <c r="AT55" s="4">
        <v>0</v>
      </c>
      <c r="AU55" s="4">
        <v>9.4220000000000006</v>
      </c>
      <c r="AV55" s="4">
        <v>49440</v>
      </c>
      <c r="AW55" s="4">
        <v>0</v>
      </c>
      <c r="AX55" s="4">
        <v>0.49</v>
      </c>
      <c r="AY55">
        <v>0.85565217391304349</v>
      </c>
      <c r="AZ55" t="s">
        <v>72</v>
      </c>
      <c r="BA55" t="s">
        <v>974</v>
      </c>
      <c r="BB55">
        <v>3</v>
      </c>
      <c r="BC55" t="s">
        <v>1390</v>
      </c>
      <c r="BD55">
        <v>7</v>
      </c>
      <c r="BE55">
        <v>74375.19</v>
      </c>
      <c r="BF55">
        <v>7.9773483603873818E-2</v>
      </c>
      <c r="BG55">
        <v>6.825835466627117E-2</v>
      </c>
      <c r="BH55">
        <v>350093.54699999996</v>
      </c>
      <c r="BI55">
        <v>1.6947378924410738E-2</v>
      </c>
      <c r="BJ55">
        <v>1.4501061618800144E-2</v>
      </c>
      <c r="BK55">
        <v>1</v>
      </c>
      <c r="BL55" t="s">
        <v>71</v>
      </c>
      <c r="BM55">
        <v>-1</v>
      </c>
      <c r="BN55" t="s">
        <v>891</v>
      </c>
    </row>
    <row r="56" spans="1:66">
      <c r="A56" s="149" t="str">
        <f t="shared" si="76"/>
        <v>인천스마트</v>
      </c>
      <c r="B56" s="149" t="str">
        <f t="shared" si="77"/>
        <v>5</v>
      </c>
      <c r="C56" s="150" t="str">
        <f t="shared" si="78"/>
        <v>70바3508</v>
      </c>
      <c r="D56" s="138" t="str">
        <f t="shared" si="79"/>
        <v>대형</v>
      </c>
      <c r="E56" s="134" t="str">
        <f t="shared" si="80"/>
        <v>C</v>
      </c>
      <c r="F56" s="157">
        <f t="shared" si="81"/>
        <v>0.86952380952380948</v>
      </c>
      <c r="G56" s="158">
        <f t="shared" si="82"/>
        <v>1.8260000000000001</v>
      </c>
      <c r="H56" s="159">
        <f t="shared" si="83"/>
        <v>2.1</v>
      </c>
      <c r="I56" s="160">
        <f t="shared" si="84"/>
        <v>5850.5259999999998</v>
      </c>
      <c r="J56" s="161">
        <f t="shared" si="85"/>
        <v>2.708545814111394E-2</v>
      </c>
      <c r="K56" s="161">
        <f t="shared" si="86"/>
        <v>0.37397662200359816</v>
      </c>
      <c r="L56" s="161">
        <f t="shared" si="87"/>
        <v>0.14289313473694504</v>
      </c>
      <c r="M56" s="162">
        <f t="shared" si="88"/>
        <v>9.6379999999999999</v>
      </c>
      <c r="N56" s="163">
        <f t="shared" si="89"/>
        <v>6.8000000000000005E-2</v>
      </c>
      <c r="O56" s="163">
        <f t="shared" si="90"/>
        <v>18.579999999999998</v>
      </c>
      <c r="P56" s="164">
        <f t="shared" si="91"/>
        <v>2.8650000000000002</v>
      </c>
      <c r="Q56" s="165">
        <f t="shared" si="92"/>
        <v>93</v>
      </c>
      <c r="R56" s="166">
        <f t="shared" si="93"/>
        <v>26.649448206962671</v>
      </c>
      <c r="S56" s="151">
        <f t="shared" si="94"/>
        <v>4</v>
      </c>
      <c r="T56" s="151">
        <f t="shared" si="95"/>
        <v>1087</v>
      </c>
      <c r="U56" t="s">
        <v>136</v>
      </c>
      <c r="V56" t="s">
        <v>293</v>
      </c>
      <c r="W56" t="s">
        <v>136</v>
      </c>
      <c r="X56" s="4" t="s">
        <v>293</v>
      </c>
      <c r="Y56" s="4" t="s">
        <v>996</v>
      </c>
      <c r="Z56" s="4" t="s">
        <v>898</v>
      </c>
      <c r="AA56" s="4" t="s">
        <v>49</v>
      </c>
      <c r="AB56" s="4">
        <v>529</v>
      </c>
      <c r="AC56" s="4">
        <v>5850.5259999999998</v>
      </c>
      <c r="AD56" s="4">
        <v>3204.0120000000002</v>
      </c>
      <c r="AE56" s="4">
        <v>1.8260000000000001</v>
      </c>
      <c r="AF56" s="4">
        <v>2.1</v>
      </c>
      <c r="AG56" s="4">
        <v>9.6379999999999999</v>
      </c>
      <c r="AH56" s="4">
        <v>366.54295999999999</v>
      </c>
      <c r="AI56" s="4">
        <v>9.9279840000000004</v>
      </c>
      <c r="AJ56" s="4">
        <v>137.078498</v>
      </c>
      <c r="AK56" s="4">
        <v>836</v>
      </c>
      <c r="AL56" s="4">
        <v>4</v>
      </c>
      <c r="AM56" s="4">
        <v>1087</v>
      </c>
      <c r="AN56" s="4">
        <v>93</v>
      </c>
      <c r="AO56" s="4">
        <v>15.961365000000001</v>
      </c>
      <c r="AP56" s="4">
        <v>7697.9</v>
      </c>
      <c r="AQ56" s="4">
        <v>171.9</v>
      </c>
      <c r="AR56" s="4">
        <v>83</v>
      </c>
      <c r="AS56" s="4">
        <v>43104</v>
      </c>
      <c r="AT56" s="4">
        <v>6.8000000000000005E-2</v>
      </c>
      <c r="AU56" s="4">
        <v>18.579999999999998</v>
      </c>
      <c r="AV56" s="4">
        <v>48666</v>
      </c>
      <c r="AW56" s="4">
        <v>0</v>
      </c>
      <c r="AX56" s="4">
        <v>0.38</v>
      </c>
      <c r="AY56">
        <v>0.86952380952380948</v>
      </c>
      <c r="AZ56" t="s">
        <v>72</v>
      </c>
      <c r="BA56" t="s">
        <v>195</v>
      </c>
      <c r="BB56">
        <v>2</v>
      </c>
      <c r="BC56" t="s">
        <v>999</v>
      </c>
      <c r="BD56">
        <v>9</v>
      </c>
      <c r="BE56">
        <v>65725.37</v>
      </c>
      <c r="BF56">
        <v>8.9014729015599314E-2</v>
      </c>
      <c r="BG56">
        <v>7.7400426277373494E-2</v>
      </c>
      <c r="BH56">
        <v>350093.54699999996</v>
      </c>
      <c r="BI56">
        <v>1.6711322017026495E-2</v>
      </c>
      <c r="BJ56">
        <v>1.453089238242399E-2</v>
      </c>
      <c r="BK56">
        <v>1</v>
      </c>
      <c r="BL56" t="s">
        <v>71</v>
      </c>
      <c r="BM56">
        <v>-1</v>
      </c>
      <c r="BN56" t="s">
        <v>891</v>
      </c>
    </row>
    <row r="57" spans="1:66">
      <c r="A57" s="149" t="str">
        <f t="shared" si="76"/>
        <v>인천스마트</v>
      </c>
      <c r="B57" s="149" t="str">
        <f t="shared" si="77"/>
        <v>5</v>
      </c>
      <c r="C57" s="150" t="str">
        <f t="shared" si="78"/>
        <v>70바3509</v>
      </c>
      <c r="D57" s="138" t="str">
        <f t="shared" si="79"/>
        <v>대형</v>
      </c>
      <c r="E57" s="134" t="str">
        <f t="shared" si="80"/>
        <v>S</v>
      </c>
      <c r="F57" s="157">
        <f t="shared" si="81"/>
        <v>1.0038095238095237</v>
      </c>
      <c r="G57" s="158">
        <f t="shared" si="82"/>
        <v>2.1080000000000001</v>
      </c>
      <c r="H57" s="159">
        <f t="shared" si="83"/>
        <v>2.1</v>
      </c>
      <c r="I57" s="160">
        <f t="shared" si="84"/>
        <v>6067.683</v>
      </c>
      <c r="J57" s="161">
        <f t="shared" si="85"/>
        <v>1.8642540909189726E-2</v>
      </c>
      <c r="K57" s="161">
        <f t="shared" si="86"/>
        <v>0.32791023950667958</v>
      </c>
      <c r="L57" s="161">
        <f t="shared" si="87"/>
        <v>0.15393025640924221</v>
      </c>
      <c r="M57" s="162">
        <f t="shared" si="88"/>
        <v>10.464</v>
      </c>
      <c r="N57" s="163">
        <f t="shared" si="89"/>
        <v>0</v>
      </c>
      <c r="O57" s="163">
        <f t="shared" si="90"/>
        <v>5.5209999999999999</v>
      </c>
      <c r="P57" s="164">
        <f t="shared" si="91"/>
        <v>5.5E-2</v>
      </c>
      <c r="Q57" s="165">
        <f t="shared" si="92"/>
        <v>87</v>
      </c>
      <c r="R57" s="166">
        <f t="shared" si="93"/>
        <v>25.569240945856141</v>
      </c>
      <c r="S57" s="151">
        <f t="shared" si="94"/>
        <v>0</v>
      </c>
      <c r="T57" s="151">
        <f t="shared" si="95"/>
        <v>335</v>
      </c>
      <c r="U57" t="s">
        <v>136</v>
      </c>
      <c r="V57" t="s">
        <v>293</v>
      </c>
      <c r="W57" t="s">
        <v>136</v>
      </c>
      <c r="X57" s="4" t="s">
        <v>293</v>
      </c>
      <c r="Y57" s="4" t="s">
        <v>997</v>
      </c>
      <c r="Z57" s="4" t="s">
        <v>898</v>
      </c>
      <c r="AA57" s="4" t="s">
        <v>49</v>
      </c>
      <c r="AB57" s="4">
        <v>529</v>
      </c>
      <c r="AC57" s="4">
        <v>6067.683</v>
      </c>
      <c r="AD57" s="4">
        <v>2877.8850000000002</v>
      </c>
      <c r="AE57" s="4">
        <v>2.1080000000000001</v>
      </c>
      <c r="AF57" s="4">
        <v>2.1</v>
      </c>
      <c r="AG57" s="4">
        <v>10.464</v>
      </c>
      <c r="AH57" s="4">
        <v>363.15709500000003</v>
      </c>
      <c r="AI57" s="4">
        <v>6.7701710000000004</v>
      </c>
      <c r="AJ57" s="4">
        <v>119.08293</v>
      </c>
      <c r="AK57" s="4">
        <v>934</v>
      </c>
      <c r="AL57" s="4">
        <v>0</v>
      </c>
      <c r="AM57" s="4">
        <v>335</v>
      </c>
      <c r="AN57" s="4">
        <v>87</v>
      </c>
      <c r="AO57" s="4">
        <v>16.708148999999999</v>
      </c>
      <c r="AP57" s="4">
        <v>1585.3</v>
      </c>
      <c r="AQ57" s="4">
        <v>3.3</v>
      </c>
      <c r="AR57" s="4">
        <v>14</v>
      </c>
      <c r="AS57" s="4">
        <v>8313</v>
      </c>
      <c r="AT57" s="4">
        <v>0</v>
      </c>
      <c r="AU57" s="4">
        <v>5.5209999999999999</v>
      </c>
      <c r="AV57" s="4">
        <v>54433</v>
      </c>
      <c r="AW57" s="4">
        <v>0</v>
      </c>
      <c r="AX57" s="4">
        <v>0.48</v>
      </c>
      <c r="AY57">
        <v>1.0038095238095237</v>
      </c>
      <c r="AZ57" t="s">
        <v>74</v>
      </c>
      <c r="BA57" t="s">
        <v>195</v>
      </c>
      <c r="BB57">
        <v>2</v>
      </c>
      <c r="BC57" t="s">
        <v>1391</v>
      </c>
      <c r="BD57">
        <v>9</v>
      </c>
      <c r="BE57">
        <v>65725.37</v>
      </c>
      <c r="BF57">
        <v>9.2318734759500032E-2</v>
      </c>
      <c r="BG57">
        <v>9.2670425177631452E-2</v>
      </c>
      <c r="BH57">
        <v>350093.54699999996</v>
      </c>
      <c r="BI57">
        <v>1.7331604801044793E-2</v>
      </c>
      <c r="BJ57">
        <v>1.739762996219163E-2</v>
      </c>
      <c r="BK57">
        <v>1</v>
      </c>
      <c r="BL57" t="s">
        <v>69</v>
      </c>
      <c r="BM57">
        <v>1</v>
      </c>
      <c r="BN57" t="s">
        <v>893</v>
      </c>
    </row>
    <row r="58" spans="1:66">
      <c r="A58" s="149" t="str">
        <f t="shared" si="76"/>
        <v>인천스마트</v>
      </c>
      <c r="B58" s="149" t="str">
        <f t="shared" si="77"/>
        <v>5</v>
      </c>
      <c r="C58" s="150" t="str">
        <f t="shared" si="78"/>
        <v>70바3619</v>
      </c>
      <c r="D58" s="138" t="str">
        <f t="shared" si="79"/>
        <v>대형</v>
      </c>
      <c r="E58" s="134" t="str">
        <f t="shared" si="80"/>
        <v>B</v>
      </c>
      <c r="F58" s="157">
        <f t="shared" si="81"/>
        <v>0.90523809523809518</v>
      </c>
      <c r="G58" s="158">
        <f t="shared" si="82"/>
        <v>1.901</v>
      </c>
      <c r="H58" s="159">
        <f t="shared" si="83"/>
        <v>2.1</v>
      </c>
      <c r="I58" s="160">
        <f t="shared" si="84"/>
        <v>4447.53</v>
      </c>
      <c r="J58" s="161">
        <f t="shared" si="85"/>
        <v>3.4041677831632401E-2</v>
      </c>
      <c r="K58" s="161">
        <f t="shared" si="86"/>
        <v>0.36385169773515813</v>
      </c>
      <c r="L58" s="161">
        <f t="shared" si="87"/>
        <v>0.13805415590226486</v>
      </c>
      <c r="M58" s="162">
        <f t="shared" si="88"/>
        <v>14.218999999999999</v>
      </c>
      <c r="N58" s="163">
        <f t="shared" si="89"/>
        <v>0.09</v>
      </c>
      <c r="O58" s="163">
        <f t="shared" si="90"/>
        <v>11.962</v>
      </c>
      <c r="P58" s="164">
        <f t="shared" si="91"/>
        <v>0</v>
      </c>
      <c r="Q58" s="165">
        <f t="shared" si="92"/>
        <v>81</v>
      </c>
      <c r="R58" s="166">
        <f t="shared" si="93"/>
        <v>26.897568309913048</v>
      </c>
      <c r="S58" s="151">
        <f t="shared" si="94"/>
        <v>4</v>
      </c>
      <c r="T58" s="151">
        <f t="shared" si="95"/>
        <v>532</v>
      </c>
      <c r="U58" t="s">
        <v>136</v>
      </c>
      <c r="V58" t="s">
        <v>293</v>
      </c>
      <c r="W58" t="s">
        <v>136</v>
      </c>
      <c r="X58" s="4" t="s">
        <v>293</v>
      </c>
      <c r="Y58" s="4" t="s">
        <v>998</v>
      </c>
      <c r="Z58" s="4" t="s">
        <v>898</v>
      </c>
      <c r="AA58" s="4" t="s">
        <v>49</v>
      </c>
      <c r="AB58" s="4">
        <v>529</v>
      </c>
      <c r="AC58" s="4">
        <v>4447.53</v>
      </c>
      <c r="AD58" s="4">
        <v>2339.0790000000002</v>
      </c>
      <c r="AE58" s="4">
        <v>1.901</v>
      </c>
      <c r="AF58" s="4">
        <v>2.1</v>
      </c>
      <c r="AG58" s="4">
        <v>14.218999999999999</v>
      </c>
      <c r="AH58" s="4">
        <v>274.62018899999998</v>
      </c>
      <c r="AI58" s="4">
        <v>9.3485320000000005</v>
      </c>
      <c r="AJ58" s="4">
        <v>99.921021999999994</v>
      </c>
      <c r="AK58" s="4">
        <v>614</v>
      </c>
      <c r="AL58" s="4">
        <v>4</v>
      </c>
      <c r="AM58" s="4">
        <v>532</v>
      </c>
      <c r="AN58" s="4">
        <v>81</v>
      </c>
      <c r="AO58" s="4">
        <v>16.195204</v>
      </c>
      <c r="AP58" s="4">
        <v>3830.7</v>
      </c>
      <c r="AQ58" s="4">
        <v>0</v>
      </c>
      <c r="AR58" s="4">
        <v>45</v>
      </c>
      <c r="AS58" s="4">
        <v>18798</v>
      </c>
      <c r="AT58" s="4">
        <v>0.09</v>
      </c>
      <c r="AU58" s="4">
        <v>11.962</v>
      </c>
      <c r="AV58" s="4">
        <v>37890</v>
      </c>
      <c r="AW58" s="4">
        <v>0</v>
      </c>
      <c r="AX58" s="4">
        <v>0.5</v>
      </c>
      <c r="AY58">
        <v>0.90523809523809518</v>
      </c>
      <c r="AZ58" t="s">
        <v>71</v>
      </c>
      <c r="BA58" t="s">
        <v>195</v>
      </c>
      <c r="BB58">
        <v>4</v>
      </c>
      <c r="BC58" t="s">
        <v>1001</v>
      </c>
      <c r="BD58">
        <v>10</v>
      </c>
      <c r="BE58">
        <v>65725.37</v>
      </c>
      <c r="BF58">
        <v>6.7668390455618579E-2</v>
      </c>
      <c r="BG58">
        <v>6.125600488387186E-2</v>
      </c>
      <c r="BH58">
        <v>350093.54699999996</v>
      </c>
      <c r="BI58">
        <v>1.2703833127206998E-2</v>
      </c>
      <c r="BJ58">
        <v>1.1499993702295477E-2</v>
      </c>
      <c r="BK58">
        <v>1</v>
      </c>
      <c r="BL58" t="s">
        <v>72</v>
      </c>
      <c r="BM58">
        <v>1</v>
      </c>
      <c r="BN58" t="s">
        <v>893</v>
      </c>
    </row>
    <row r="59" spans="1:66">
      <c r="A59" s="149" t="str">
        <f t="shared" si="76"/>
        <v>인천스마트</v>
      </c>
      <c r="B59" s="149" t="str">
        <f t="shared" si="77"/>
        <v>5</v>
      </c>
      <c r="C59" s="150" t="str">
        <f t="shared" si="78"/>
        <v>70바3620</v>
      </c>
      <c r="D59" s="138" t="str">
        <f t="shared" si="79"/>
        <v>대형</v>
      </c>
      <c r="E59" s="134" t="str">
        <f t="shared" si="80"/>
        <v>B</v>
      </c>
      <c r="F59" s="157">
        <f t="shared" si="81"/>
        <v>0.92761904761904757</v>
      </c>
      <c r="G59" s="158">
        <f t="shared" si="82"/>
        <v>1.948</v>
      </c>
      <c r="H59" s="159">
        <f t="shared" si="83"/>
        <v>2.1</v>
      </c>
      <c r="I59" s="160">
        <f t="shared" si="84"/>
        <v>5770.9880000000003</v>
      </c>
      <c r="J59" s="161">
        <f t="shared" si="85"/>
        <v>3.9220504751459925E-2</v>
      </c>
      <c r="K59" s="161">
        <f t="shared" si="86"/>
        <v>0.36956328031636754</v>
      </c>
      <c r="L59" s="161">
        <f t="shared" si="87"/>
        <v>0.26494596765753109</v>
      </c>
      <c r="M59" s="162">
        <f t="shared" si="88"/>
        <v>11.381</v>
      </c>
      <c r="N59" s="163">
        <f t="shared" si="89"/>
        <v>0.26</v>
      </c>
      <c r="O59" s="163">
        <f t="shared" si="90"/>
        <v>18.16</v>
      </c>
      <c r="P59" s="164">
        <f t="shared" si="91"/>
        <v>0</v>
      </c>
      <c r="Q59" s="165">
        <f t="shared" si="92"/>
        <v>79</v>
      </c>
      <c r="R59" s="166">
        <f t="shared" si="93"/>
        <v>25.944141342825066</v>
      </c>
      <c r="S59" s="151">
        <f t="shared" si="94"/>
        <v>15</v>
      </c>
      <c r="T59" s="151">
        <f t="shared" si="95"/>
        <v>1048</v>
      </c>
      <c r="U59" t="s">
        <v>136</v>
      </c>
      <c r="V59" t="s">
        <v>293</v>
      </c>
      <c r="W59" t="s">
        <v>136</v>
      </c>
      <c r="X59" s="4" t="s">
        <v>293</v>
      </c>
      <c r="Y59" s="4" t="s">
        <v>1000</v>
      </c>
      <c r="Z59" s="4" t="s">
        <v>898</v>
      </c>
      <c r="AA59" s="4" t="s">
        <v>49</v>
      </c>
      <c r="AB59" s="4">
        <v>529</v>
      </c>
      <c r="AC59" s="4">
        <v>5770.9880000000003</v>
      </c>
      <c r="AD59" s="4">
        <v>2963.0770000000002</v>
      </c>
      <c r="AE59" s="4">
        <v>1.948</v>
      </c>
      <c r="AF59" s="4">
        <v>2.1</v>
      </c>
      <c r="AG59" s="4">
        <v>11.381</v>
      </c>
      <c r="AH59" s="4">
        <v>376.23962499999999</v>
      </c>
      <c r="AI59" s="4">
        <v>14.756308000000001</v>
      </c>
      <c r="AJ59" s="4">
        <v>139.04435000000001</v>
      </c>
      <c r="AK59" s="4">
        <v>1529</v>
      </c>
      <c r="AL59" s="4">
        <v>15</v>
      </c>
      <c r="AM59" s="4">
        <v>1048</v>
      </c>
      <c r="AN59" s="4">
        <v>79</v>
      </c>
      <c r="AO59" s="4">
        <v>15.338597</v>
      </c>
      <c r="AP59" s="4">
        <v>5167</v>
      </c>
      <c r="AQ59" s="4">
        <v>0</v>
      </c>
      <c r="AR59" s="4">
        <v>106</v>
      </c>
      <c r="AS59" s="4">
        <v>39791</v>
      </c>
      <c r="AT59" s="4">
        <v>0.26</v>
      </c>
      <c r="AU59" s="4">
        <v>18.16</v>
      </c>
      <c r="AV59" s="4">
        <v>43860</v>
      </c>
      <c r="AW59" s="4">
        <v>0</v>
      </c>
      <c r="AX59" s="4">
        <v>0.46</v>
      </c>
      <c r="AY59">
        <v>0.92761904761904757</v>
      </c>
      <c r="AZ59" t="s">
        <v>71</v>
      </c>
      <c r="BA59" t="s">
        <v>195</v>
      </c>
      <c r="BB59">
        <v>1</v>
      </c>
      <c r="BC59" t="s">
        <v>1009</v>
      </c>
      <c r="BD59">
        <v>9</v>
      </c>
      <c r="BE59">
        <v>65725.37</v>
      </c>
      <c r="BF59">
        <v>8.7804572267908124E-2</v>
      </c>
      <c r="BG59">
        <v>8.1449193703754766E-2</v>
      </c>
      <c r="BH59">
        <v>350093.54699999996</v>
      </c>
      <c r="BI59">
        <v>1.6484131311337771E-2</v>
      </c>
      <c r="BJ59">
        <v>1.5290994187850465E-2</v>
      </c>
      <c r="BK59">
        <v>1</v>
      </c>
      <c r="BL59" t="s">
        <v>71</v>
      </c>
      <c r="BM59">
        <v>0</v>
      </c>
      <c r="BN59" t="s">
        <v>892</v>
      </c>
    </row>
    <row r="60" spans="1:66">
      <c r="A60" s="149" t="str">
        <f t="shared" si="76"/>
        <v>인천스마트</v>
      </c>
      <c r="B60" s="149" t="str">
        <f t="shared" si="77"/>
        <v>5</v>
      </c>
      <c r="C60" s="150" t="str">
        <f t="shared" si="78"/>
        <v>70바3621</v>
      </c>
      <c r="D60" s="138" t="str">
        <f t="shared" si="79"/>
        <v>대형</v>
      </c>
      <c r="E60" s="134" t="str">
        <f t="shared" si="80"/>
        <v>B</v>
      </c>
      <c r="F60" s="157">
        <f t="shared" si="81"/>
        <v>0.92619047619047623</v>
      </c>
      <c r="G60" s="158">
        <f t="shared" si="82"/>
        <v>1.9450000000000001</v>
      </c>
      <c r="H60" s="159">
        <f t="shared" si="83"/>
        <v>2.1</v>
      </c>
      <c r="I60" s="160">
        <f t="shared" si="84"/>
        <v>5128.5940000000001</v>
      </c>
      <c r="J60" s="161">
        <f t="shared" si="85"/>
        <v>4.8045115842275797E-2</v>
      </c>
      <c r="K60" s="161">
        <f t="shared" si="86"/>
        <v>0.34109599618413516</v>
      </c>
      <c r="L60" s="161">
        <f t="shared" si="87"/>
        <v>0.24626632562452788</v>
      </c>
      <c r="M60" s="162">
        <f t="shared" si="88"/>
        <v>9.4649999999999999</v>
      </c>
      <c r="N60" s="163">
        <f t="shared" si="89"/>
        <v>0</v>
      </c>
      <c r="O60" s="163">
        <f t="shared" si="90"/>
        <v>7.78</v>
      </c>
      <c r="P60" s="164">
        <f t="shared" si="91"/>
        <v>1.93</v>
      </c>
      <c r="Q60" s="165">
        <f t="shared" si="92"/>
        <v>89</v>
      </c>
      <c r="R60" s="166">
        <f t="shared" si="93"/>
        <v>25.418360152148342</v>
      </c>
      <c r="S60" s="151">
        <f t="shared" si="94"/>
        <v>0</v>
      </c>
      <c r="T60" s="151">
        <f t="shared" si="95"/>
        <v>399</v>
      </c>
      <c r="U60" t="s">
        <v>136</v>
      </c>
      <c r="V60" t="s">
        <v>293</v>
      </c>
      <c r="W60" t="s">
        <v>136</v>
      </c>
      <c r="X60" s="4" t="s">
        <v>293</v>
      </c>
      <c r="Y60" s="4" t="s">
        <v>1002</v>
      </c>
      <c r="Z60" s="4" t="s">
        <v>898</v>
      </c>
      <c r="AA60" s="4" t="s">
        <v>49</v>
      </c>
      <c r="AB60" s="4">
        <v>529</v>
      </c>
      <c r="AC60" s="4">
        <v>5128.5940000000001</v>
      </c>
      <c r="AD60" s="4">
        <v>2636.3879999999999</v>
      </c>
      <c r="AE60" s="4">
        <v>1.9450000000000001</v>
      </c>
      <c r="AF60" s="4">
        <v>2.1</v>
      </c>
      <c r="AG60" s="4">
        <v>9.4649999999999999</v>
      </c>
      <c r="AH60" s="4">
        <v>330.30100399999998</v>
      </c>
      <c r="AI60" s="4">
        <v>15.869350000000001</v>
      </c>
      <c r="AJ60" s="4">
        <v>112.66435</v>
      </c>
      <c r="AK60" s="4">
        <v>1263</v>
      </c>
      <c r="AL60" s="4">
        <v>0</v>
      </c>
      <c r="AM60" s="4">
        <v>399</v>
      </c>
      <c r="AN60" s="4">
        <v>89</v>
      </c>
      <c r="AO60" s="4">
        <v>15.527030999999999</v>
      </c>
      <c r="AP60" s="4">
        <v>3308.9</v>
      </c>
      <c r="AQ60" s="4">
        <v>115.8</v>
      </c>
      <c r="AR60" s="4">
        <v>40</v>
      </c>
      <c r="AS60" s="4">
        <v>23506</v>
      </c>
      <c r="AT60" s="4">
        <v>0</v>
      </c>
      <c r="AU60" s="4">
        <v>7.78</v>
      </c>
      <c r="AV60" s="4">
        <v>33803</v>
      </c>
      <c r="AW60" s="4">
        <v>0</v>
      </c>
      <c r="AX60" s="4">
        <v>0.42</v>
      </c>
      <c r="AY60">
        <v>0.92619047619047623</v>
      </c>
      <c r="AZ60" t="s">
        <v>71</v>
      </c>
      <c r="BA60" t="s">
        <v>195</v>
      </c>
      <c r="BB60">
        <v>3</v>
      </c>
      <c r="BC60" t="s">
        <v>1003</v>
      </c>
      <c r="BD60">
        <v>10</v>
      </c>
      <c r="BE60">
        <v>65725.37</v>
      </c>
      <c r="BF60">
        <v>7.803066000237048E-2</v>
      </c>
      <c r="BG60">
        <v>7.2271254145052657E-2</v>
      </c>
      <c r="BH60">
        <v>350093.54699999996</v>
      </c>
      <c r="BI60">
        <v>1.4649210315207554E-2</v>
      </c>
      <c r="BJ60">
        <v>1.3567959077656521E-2</v>
      </c>
      <c r="BK60">
        <v>1</v>
      </c>
      <c r="BL60" t="s">
        <v>71</v>
      </c>
      <c r="BM60">
        <v>0</v>
      </c>
      <c r="BN60" t="s">
        <v>892</v>
      </c>
    </row>
    <row r="61" spans="1:66">
      <c r="A61" s="149" t="str">
        <f t="shared" si="76"/>
        <v>인천스마트</v>
      </c>
      <c r="B61" s="149" t="str">
        <f t="shared" si="77"/>
        <v>5</v>
      </c>
      <c r="C61" s="150" t="str">
        <f t="shared" si="78"/>
        <v>70바3622</v>
      </c>
      <c r="D61" s="138" t="str">
        <f t="shared" si="79"/>
        <v>대형</v>
      </c>
      <c r="E61" s="134" t="str">
        <f t="shared" si="80"/>
        <v>B</v>
      </c>
      <c r="F61" s="157">
        <f t="shared" si="81"/>
        <v>0.90238095238095239</v>
      </c>
      <c r="G61" s="158">
        <f t="shared" si="82"/>
        <v>1.895</v>
      </c>
      <c r="H61" s="159">
        <f t="shared" si="83"/>
        <v>2.1</v>
      </c>
      <c r="I61" s="160">
        <f t="shared" si="84"/>
        <v>5347.4070000000002</v>
      </c>
      <c r="J61" s="161">
        <f t="shared" si="85"/>
        <v>4.883860693449437E-2</v>
      </c>
      <c r="K61" s="161">
        <f t="shared" si="86"/>
        <v>0.36859428791449494</v>
      </c>
      <c r="L61" s="161">
        <f t="shared" si="87"/>
        <v>0.1913076749160855</v>
      </c>
      <c r="M61" s="162">
        <f t="shared" si="88"/>
        <v>10.75</v>
      </c>
      <c r="N61" s="163">
        <f t="shared" si="89"/>
        <v>3.6999999999999998E-2</v>
      </c>
      <c r="O61" s="163">
        <f t="shared" si="90"/>
        <v>9.4629999999999992</v>
      </c>
      <c r="P61" s="164">
        <f t="shared" si="91"/>
        <v>0.18000000000000002</v>
      </c>
      <c r="Q61" s="165">
        <f t="shared" si="92"/>
        <v>86</v>
      </c>
      <c r="R61" s="166">
        <f t="shared" si="93"/>
        <v>26.080839131391262</v>
      </c>
      <c r="S61" s="151">
        <f t="shared" si="94"/>
        <v>2</v>
      </c>
      <c r="T61" s="151">
        <f t="shared" si="95"/>
        <v>506</v>
      </c>
      <c r="U61" t="s">
        <v>136</v>
      </c>
      <c r="V61" t="s">
        <v>293</v>
      </c>
      <c r="W61" t="s">
        <v>136</v>
      </c>
      <c r="X61" s="4" t="s">
        <v>293</v>
      </c>
      <c r="Y61" s="4" t="s">
        <v>1004</v>
      </c>
      <c r="Z61" s="4" t="s">
        <v>898</v>
      </c>
      <c r="AA61" s="4" t="s">
        <v>49</v>
      </c>
      <c r="AB61" s="4">
        <v>529</v>
      </c>
      <c r="AC61" s="4">
        <v>5347.4070000000002</v>
      </c>
      <c r="AD61" s="4">
        <v>2821.268</v>
      </c>
      <c r="AE61" s="4">
        <v>1.895</v>
      </c>
      <c r="AF61" s="4">
        <v>2.1</v>
      </c>
      <c r="AG61" s="4">
        <v>10.75</v>
      </c>
      <c r="AH61" s="4">
        <v>351.94574699999998</v>
      </c>
      <c r="AI61" s="4">
        <v>17.18854</v>
      </c>
      <c r="AJ61" s="4">
        <v>129.72519199999999</v>
      </c>
      <c r="AK61" s="4">
        <v>1023</v>
      </c>
      <c r="AL61" s="4">
        <v>2</v>
      </c>
      <c r="AM61" s="4">
        <v>506</v>
      </c>
      <c r="AN61" s="4">
        <v>86</v>
      </c>
      <c r="AO61" s="4">
        <v>15.193838</v>
      </c>
      <c r="AP61" s="4">
        <v>4265.3999999999996</v>
      </c>
      <c r="AQ61" s="4">
        <v>10.8</v>
      </c>
      <c r="AR61" s="4">
        <v>115</v>
      </c>
      <c r="AS61" s="4">
        <v>64822</v>
      </c>
      <c r="AT61" s="4">
        <v>3.6999999999999998E-2</v>
      </c>
      <c r="AU61" s="4">
        <v>9.4629999999999992</v>
      </c>
      <c r="AV61" s="4">
        <v>47875</v>
      </c>
      <c r="AW61" s="4">
        <v>0</v>
      </c>
      <c r="AX61" s="4">
        <v>0.43</v>
      </c>
      <c r="AY61">
        <v>0.90238095238095239</v>
      </c>
      <c r="AZ61" t="s">
        <v>71</v>
      </c>
      <c r="BA61" t="s">
        <v>195</v>
      </c>
      <c r="BB61">
        <v>5</v>
      </c>
      <c r="BC61" t="s">
        <v>1007</v>
      </c>
      <c r="BD61">
        <v>10</v>
      </c>
      <c r="BE61">
        <v>65725.37</v>
      </c>
      <c r="BF61">
        <v>8.1359861496405436E-2</v>
      </c>
      <c r="BG61">
        <v>7.3417589302708711E-2</v>
      </c>
      <c r="BH61">
        <v>350093.54699999996</v>
      </c>
      <c r="BI61">
        <v>1.5274223263532477E-2</v>
      </c>
      <c r="BJ61">
        <v>1.3783168135425735E-2</v>
      </c>
      <c r="BK61">
        <v>1</v>
      </c>
      <c r="BL61" t="s">
        <v>71</v>
      </c>
      <c r="BM61">
        <v>0</v>
      </c>
      <c r="BN61" t="s">
        <v>892</v>
      </c>
    </row>
    <row r="62" spans="1:66">
      <c r="A62" s="149" t="str">
        <f t="shared" si="76"/>
        <v>인천스마트</v>
      </c>
      <c r="B62" s="149" t="str">
        <f t="shared" si="77"/>
        <v>5</v>
      </c>
      <c r="C62" s="150" t="str">
        <f t="shared" si="78"/>
        <v>70바3629</v>
      </c>
      <c r="D62" s="138" t="str">
        <f t="shared" si="79"/>
        <v>대형</v>
      </c>
      <c r="E62" s="134" t="str">
        <f t="shared" si="80"/>
        <v>C</v>
      </c>
      <c r="F62" s="157">
        <f t="shared" si="81"/>
        <v>0.89714285714285702</v>
      </c>
      <c r="G62" s="158">
        <f t="shared" si="82"/>
        <v>1.8839999999999999</v>
      </c>
      <c r="H62" s="159">
        <f t="shared" si="83"/>
        <v>2.1</v>
      </c>
      <c r="I62" s="160">
        <f t="shared" si="84"/>
        <v>5450.4930000000004</v>
      </c>
      <c r="J62" s="161">
        <f t="shared" si="85"/>
        <v>2.6023613367682358E-2</v>
      </c>
      <c r="K62" s="161">
        <f t="shared" si="86"/>
        <v>0.35394942339537766</v>
      </c>
      <c r="L62" s="161">
        <f t="shared" si="87"/>
        <v>0.15484837793572068</v>
      </c>
      <c r="M62" s="162">
        <f t="shared" si="88"/>
        <v>12.026</v>
      </c>
      <c r="N62" s="163">
        <f t="shared" si="89"/>
        <v>5.5E-2</v>
      </c>
      <c r="O62" s="163">
        <f t="shared" si="90"/>
        <v>8.5310000000000006</v>
      </c>
      <c r="P62" s="164">
        <f t="shared" si="91"/>
        <v>0.17833333333333332</v>
      </c>
      <c r="Q62" s="165">
        <f t="shared" si="92"/>
        <v>90</v>
      </c>
      <c r="R62" s="166">
        <f t="shared" si="93"/>
        <v>25.421900546990639</v>
      </c>
      <c r="S62" s="151">
        <f t="shared" si="94"/>
        <v>3</v>
      </c>
      <c r="T62" s="151">
        <f t="shared" si="95"/>
        <v>465</v>
      </c>
      <c r="U62" t="s">
        <v>136</v>
      </c>
      <c r="V62" t="s">
        <v>293</v>
      </c>
      <c r="W62" t="s">
        <v>136</v>
      </c>
      <c r="X62" s="4" t="s">
        <v>293</v>
      </c>
      <c r="Y62" s="4" t="s">
        <v>1006</v>
      </c>
      <c r="Z62" s="4" t="s">
        <v>898</v>
      </c>
      <c r="AA62" s="4" t="s">
        <v>49</v>
      </c>
      <c r="AB62" s="4">
        <v>529</v>
      </c>
      <c r="AC62" s="4">
        <v>5450.4930000000004</v>
      </c>
      <c r="AD62" s="4">
        <v>2893.107</v>
      </c>
      <c r="AE62" s="4">
        <v>1.8839999999999999</v>
      </c>
      <c r="AF62" s="4">
        <v>2.1</v>
      </c>
      <c r="AG62" s="4">
        <v>12.026</v>
      </c>
      <c r="AH62" s="4">
        <v>345.79379399999999</v>
      </c>
      <c r="AI62" s="4">
        <v>8.9988039999999998</v>
      </c>
      <c r="AJ62" s="4">
        <v>122.393514</v>
      </c>
      <c r="AK62" s="4">
        <v>844</v>
      </c>
      <c r="AL62" s="4">
        <v>3</v>
      </c>
      <c r="AM62" s="4">
        <v>465</v>
      </c>
      <c r="AN62" s="4">
        <v>90</v>
      </c>
      <c r="AO62" s="4">
        <v>15.762263000000001</v>
      </c>
      <c r="AP62" s="4">
        <v>4438.1000000000004</v>
      </c>
      <c r="AQ62" s="4">
        <v>10.7</v>
      </c>
      <c r="AR62" s="4">
        <v>54</v>
      </c>
      <c r="AS62" s="4">
        <v>16934</v>
      </c>
      <c r="AT62" s="4">
        <v>5.5E-2</v>
      </c>
      <c r="AU62" s="4">
        <v>8.5310000000000006</v>
      </c>
      <c r="AV62" s="4">
        <v>49775</v>
      </c>
      <c r="AW62" s="4">
        <v>0</v>
      </c>
      <c r="AX62" s="4">
        <v>0.47</v>
      </c>
      <c r="AY62">
        <v>0.89714285714285702</v>
      </c>
      <c r="AZ62" t="s">
        <v>72</v>
      </c>
      <c r="BA62" t="s">
        <v>195</v>
      </c>
      <c r="BB62">
        <v>1</v>
      </c>
      <c r="BC62" t="s">
        <v>1017</v>
      </c>
      <c r="BD62">
        <v>9</v>
      </c>
      <c r="BE62">
        <v>65725.37</v>
      </c>
      <c r="BF62">
        <v>8.292829694226142E-2</v>
      </c>
      <c r="BG62">
        <v>7.4398529256771664E-2</v>
      </c>
      <c r="BH62">
        <v>350093.54699999996</v>
      </c>
      <c r="BI62">
        <v>1.5568675991620037E-2</v>
      </c>
      <c r="BJ62">
        <v>1.3967326461053402E-2</v>
      </c>
      <c r="BK62">
        <v>1</v>
      </c>
      <c r="BL62" t="s">
        <v>71</v>
      </c>
      <c r="BM62">
        <v>-1</v>
      </c>
      <c r="BN62" t="s">
        <v>891</v>
      </c>
    </row>
    <row r="63" spans="1:66">
      <c r="A63" s="149" t="str">
        <f t="shared" si="76"/>
        <v>인천스마트</v>
      </c>
      <c r="B63" s="149" t="str">
        <f t="shared" si="77"/>
        <v>5</v>
      </c>
      <c r="C63" s="150" t="str">
        <f t="shared" si="78"/>
        <v>70바3630</v>
      </c>
      <c r="D63" s="138" t="str">
        <f t="shared" si="79"/>
        <v>대형</v>
      </c>
      <c r="E63" s="134" t="str">
        <f t="shared" si="80"/>
        <v>S</v>
      </c>
      <c r="F63" s="157">
        <f t="shared" si="81"/>
        <v>1.0009523809523808</v>
      </c>
      <c r="G63" s="158">
        <f t="shared" si="82"/>
        <v>2.1019999999999999</v>
      </c>
      <c r="H63" s="159">
        <f t="shared" si="83"/>
        <v>2.1</v>
      </c>
      <c r="I63" s="160">
        <f t="shared" si="84"/>
        <v>6104.5559999999996</v>
      </c>
      <c r="J63" s="161">
        <f t="shared" si="85"/>
        <v>1.9606142145987208E-2</v>
      </c>
      <c r="K63" s="161">
        <f t="shared" si="86"/>
        <v>0.36070246537760131</v>
      </c>
      <c r="L63" s="161">
        <f t="shared" si="87"/>
        <v>0.17151124504386561</v>
      </c>
      <c r="M63" s="162">
        <f t="shared" si="88"/>
        <v>11.52</v>
      </c>
      <c r="N63" s="163">
        <f t="shared" si="89"/>
        <v>1.6E-2</v>
      </c>
      <c r="O63" s="163">
        <f t="shared" si="90"/>
        <v>9.73</v>
      </c>
      <c r="P63" s="164">
        <f t="shared" si="91"/>
        <v>0</v>
      </c>
      <c r="Q63" s="165">
        <f t="shared" si="92"/>
        <v>82</v>
      </c>
      <c r="R63" s="166">
        <f t="shared" si="93"/>
        <v>24.955506573433524</v>
      </c>
      <c r="S63" s="151">
        <f t="shared" si="94"/>
        <v>1</v>
      </c>
      <c r="T63" s="151">
        <f t="shared" si="95"/>
        <v>594</v>
      </c>
      <c r="U63" t="s">
        <v>136</v>
      </c>
      <c r="V63" t="s">
        <v>293</v>
      </c>
      <c r="W63" t="s">
        <v>136</v>
      </c>
      <c r="X63" s="4" t="s">
        <v>293</v>
      </c>
      <c r="Y63" s="4" t="s">
        <v>1008</v>
      </c>
      <c r="Z63" s="4" t="s">
        <v>898</v>
      </c>
      <c r="AA63" s="4" t="s">
        <v>49</v>
      </c>
      <c r="AB63" s="4">
        <v>529</v>
      </c>
      <c r="AC63" s="4">
        <v>6104.5559999999996</v>
      </c>
      <c r="AD63" s="4">
        <v>2904.1179999999999</v>
      </c>
      <c r="AE63" s="4">
        <v>2.1019999999999999</v>
      </c>
      <c r="AF63" s="4">
        <v>2.1</v>
      </c>
      <c r="AG63" s="4">
        <v>11.52</v>
      </c>
      <c r="AH63" s="4">
        <v>394.74099200000001</v>
      </c>
      <c r="AI63" s="4">
        <v>7.7393479999999997</v>
      </c>
      <c r="AJ63" s="4">
        <v>142.384049</v>
      </c>
      <c r="AK63" s="4">
        <v>1047</v>
      </c>
      <c r="AL63" s="4">
        <v>1</v>
      </c>
      <c r="AM63" s="4">
        <v>594</v>
      </c>
      <c r="AN63" s="4">
        <v>82</v>
      </c>
      <c r="AO63" s="4">
        <v>15.464712</v>
      </c>
      <c r="AP63" s="4">
        <v>2963.7</v>
      </c>
      <c r="AQ63" s="4">
        <v>0</v>
      </c>
      <c r="AR63" s="4">
        <v>63</v>
      </c>
      <c r="AS63" s="4">
        <v>41311</v>
      </c>
      <c r="AT63" s="4">
        <v>1.6E-2</v>
      </c>
      <c r="AU63" s="4">
        <v>9.73</v>
      </c>
      <c r="AV63" s="4">
        <v>55391</v>
      </c>
      <c r="AW63" s="4">
        <v>0</v>
      </c>
      <c r="AX63" s="4">
        <v>0.52</v>
      </c>
      <c r="AY63">
        <v>1.0009523809523808</v>
      </c>
      <c r="AZ63" t="s">
        <v>74</v>
      </c>
      <c r="BA63" t="s">
        <v>195</v>
      </c>
      <c r="BB63">
        <v>3</v>
      </c>
      <c r="BC63" t="s">
        <v>1392</v>
      </c>
      <c r="BD63">
        <v>11</v>
      </c>
      <c r="BE63">
        <v>65725.37</v>
      </c>
      <c r="BF63">
        <v>9.2879751000260635E-2</v>
      </c>
      <c r="BG63">
        <v>9.2968207905975153E-2</v>
      </c>
      <c r="BH63">
        <v>350093.54699999996</v>
      </c>
      <c r="BI63">
        <v>1.7436928079111381E-2</v>
      </c>
      <c r="BJ63">
        <v>1.7453534677281963E-2</v>
      </c>
      <c r="BK63">
        <v>1</v>
      </c>
      <c r="BL63" t="s">
        <v>71</v>
      </c>
      <c r="BM63">
        <v>2</v>
      </c>
      <c r="BN63" t="s">
        <v>893</v>
      </c>
    </row>
    <row r="64" spans="1:66">
      <c r="A64" s="149" t="str">
        <f t="shared" si="76"/>
        <v>인천스마트</v>
      </c>
      <c r="B64" s="149" t="str">
        <f t="shared" si="77"/>
        <v>5</v>
      </c>
      <c r="C64" s="150" t="str">
        <f t="shared" si="78"/>
        <v>70바3631</v>
      </c>
      <c r="D64" s="138" t="str">
        <f t="shared" si="79"/>
        <v>대형</v>
      </c>
      <c r="E64" s="134" t="str">
        <f t="shared" si="80"/>
        <v>A</v>
      </c>
      <c r="F64" s="157">
        <f t="shared" si="81"/>
        <v>0.9547619047619047</v>
      </c>
      <c r="G64" s="158">
        <f t="shared" si="82"/>
        <v>2.0049999999999999</v>
      </c>
      <c r="H64" s="159">
        <f t="shared" si="83"/>
        <v>2.1</v>
      </c>
      <c r="I64" s="160">
        <f t="shared" si="84"/>
        <v>5721.21</v>
      </c>
      <c r="J64" s="161">
        <f t="shared" si="85"/>
        <v>2.0970808267244456E-2</v>
      </c>
      <c r="K64" s="161">
        <f t="shared" si="86"/>
        <v>0.33299815282610035</v>
      </c>
      <c r="L64" s="161">
        <f t="shared" si="87"/>
        <v>0.20537613546784683</v>
      </c>
      <c r="M64" s="162">
        <f t="shared" si="88"/>
        <v>9.0559999999999992</v>
      </c>
      <c r="N64" s="163">
        <f t="shared" si="89"/>
        <v>1.7000000000000001E-2</v>
      </c>
      <c r="O64" s="163">
        <f t="shared" si="90"/>
        <v>4.09</v>
      </c>
      <c r="P64" s="164">
        <f t="shared" si="91"/>
        <v>0.12000000000000001</v>
      </c>
      <c r="Q64" s="165">
        <f t="shared" si="92"/>
        <v>84</v>
      </c>
      <c r="R64" s="166">
        <f t="shared" si="93"/>
        <v>25.544998683148062</v>
      </c>
      <c r="S64" s="151">
        <f t="shared" si="94"/>
        <v>1</v>
      </c>
      <c r="T64" s="151">
        <f t="shared" si="95"/>
        <v>234</v>
      </c>
      <c r="U64" t="s">
        <v>136</v>
      </c>
      <c r="V64" t="s">
        <v>293</v>
      </c>
      <c r="W64" t="s">
        <v>136</v>
      </c>
      <c r="X64" s="4" t="s">
        <v>293</v>
      </c>
      <c r="Y64" s="4" t="s">
        <v>1010</v>
      </c>
      <c r="Z64" s="4" t="s">
        <v>898</v>
      </c>
      <c r="AA64" s="4" t="s">
        <v>49</v>
      </c>
      <c r="AB64" s="4">
        <v>529</v>
      </c>
      <c r="AC64" s="4">
        <v>5721.21</v>
      </c>
      <c r="AD64" s="4">
        <v>2854.04</v>
      </c>
      <c r="AE64" s="4">
        <v>2.0049999999999999</v>
      </c>
      <c r="AF64" s="4">
        <v>2.1</v>
      </c>
      <c r="AG64" s="4">
        <v>9.0559999999999992</v>
      </c>
      <c r="AH64" s="4">
        <v>346.679866</v>
      </c>
      <c r="AI64" s="4">
        <v>7.2701570000000002</v>
      </c>
      <c r="AJ64" s="4">
        <v>115.443755</v>
      </c>
      <c r="AK64" s="4">
        <v>1175</v>
      </c>
      <c r="AL64" s="4">
        <v>1</v>
      </c>
      <c r="AM64" s="4">
        <v>234</v>
      </c>
      <c r="AN64" s="4">
        <v>84</v>
      </c>
      <c r="AO64" s="4">
        <v>16.502862</v>
      </c>
      <c r="AP64" s="4">
        <v>1745.1</v>
      </c>
      <c r="AQ64" s="4">
        <v>7.2</v>
      </c>
      <c r="AR64" s="4">
        <v>21</v>
      </c>
      <c r="AS64" s="4">
        <v>10353</v>
      </c>
      <c r="AT64" s="4">
        <v>1.7000000000000001E-2</v>
      </c>
      <c r="AU64" s="4">
        <v>4.09</v>
      </c>
      <c r="AV64" s="4">
        <v>50617</v>
      </c>
      <c r="AW64" s="4">
        <v>0</v>
      </c>
      <c r="AX64" s="4">
        <v>0.42</v>
      </c>
      <c r="AY64">
        <v>0.9547619047619047</v>
      </c>
      <c r="AZ64" t="s">
        <v>69</v>
      </c>
      <c r="BA64" t="s">
        <v>195</v>
      </c>
      <c r="BB64">
        <v>1</v>
      </c>
      <c r="BC64" t="s">
        <v>1011</v>
      </c>
      <c r="BD64">
        <v>9</v>
      </c>
      <c r="BE64">
        <v>65725.37</v>
      </c>
      <c r="BF64">
        <v>8.7047208711035023E-2</v>
      </c>
      <c r="BG64">
        <v>8.3109358793154856E-2</v>
      </c>
      <c r="BH64">
        <v>350093.54699999996</v>
      </c>
      <c r="BI64">
        <v>1.6341946456956549E-2</v>
      </c>
      <c r="BJ64">
        <v>1.5602667926760894E-2</v>
      </c>
      <c r="BK64">
        <v>1</v>
      </c>
      <c r="BL64" t="s">
        <v>69</v>
      </c>
      <c r="BM64">
        <v>0</v>
      </c>
      <c r="BN64" t="s">
        <v>892</v>
      </c>
    </row>
    <row r="65" spans="1:66">
      <c r="A65" s="149" t="str">
        <f t="shared" ref="A65:A76" si="96">W65</f>
        <v>인천스마트</v>
      </c>
      <c r="B65" s="149" t="str">
        <f t="shared" ref="B65:B76" si="97">V65</f>
        <v>5</v>
      </c>
      <c r="C65" s="150" t="str">
        <f t="shared" ref="C65:C76" si="98">Y65</f>
        <v>70바3632</v>
      </c>
      <c r="D65" s="138" t="str">
        <f t="shared" ref="D65:D76" si="99">Z65</f>
        <v>대형</v>
      </c>
      <c r="E65" s="134" t="str">
        <f t="shared" ref="E65:E76" si="100">AZ65</f>
        <v>B</v>
      </c>
      <c r="F65" s="157">
        <f t="shared" ref="F65:F76" si="101">G65/H65</f>
        <v>0.92666666666666664</v>
      </c>
      <c r="G65" s="158">
        <f t="shared" ref="G65:G76" si="102">AE65</f>
        <v>1.946</v>
      </c>
      <c r="H65" s="159">
        <f t="shared" ref="H65:H76" si="103">AF65</f>
        <v>2.1</v>
      </c>
      <c r="I65" s="160">
        <f t="shared" ref="I65:I76" si="104">AC65</f>
        <v>5381.9459999999999</v>
      </c>
      <c r="J65" s="161">
        <f t="shared" ref="J65:J76" si="105">AI65/AH65</f>
        <v>3.7333275411313253E-2</v>
      </c>
      <c r="K65" s="161">
        <f t="shared" ref="K65:K76" si="106">AJ65/AH65</f>
        <v>0.31808968955318556</v>
      </c>
      <c r="L65" s="161">
        <f t="shared" ref="L65:L76" si="107">AK65/AC65</f>
        <v>0.19305284742730602</v>
      </c>
      <c r="M65" s="162">
        <f t="shared" ref="M65:M76" si="108">AG65</f>
        <v>6.47</v>
      </c>
      <c r="N65" s="163">
        <f t="shared" ref="N65:N76" si="109">IF(AW65=0,AT65,"속도계이상")</f>
        <v>1.9E-2</v>
      </c>
      <c r="O65" s="163">
        <f t="shared" ref="O65:O76" si="110">IF(AW65=0,AU65,"속도계이상")</f>
        <v>2.7309999999999999</v>
      </c>
      <c r="P65" s="164">
        <f t="shared" ref="P65:P76" si="111">AQ65/60</f>
        <v>0.23</v>
      </c>
      <c r="Q65" s="165">
        <f t="shared" ref="Q65:Q76" si="112">AN65</f>
        <v>88</v>
      </c>
      <c r="R65" s="166">
        <f t="shared" ref="R65:R76" si="113">AC65/(AH65-AI65-AJ65)</f>
        <v>25.923263499381097</v>
      </c>
      <c r="S65" s="151">
        <f t="shared" ref="S65:S76" si="114">IF(AW65=0,AL65,"속도계이상")</f>
        <v>1</v>
      </c>
      <c r="T65" s="151">
        <f t="shared" ref="T65:T76" si="115">IF(AW65=0,AM65,"속도계이상")</f>
        <v>147</v>
      </c>
      <c r="U65" t="s">
        <v>136</v>
      </c>
      <c r="V65" t="s">
        <v>293</v>
      </c>
      <c r="W65" t="s">
        <v>136</v>
      </c>
      <c r="X65" s="4" t="s">
        <v>293</v>
      </c>
      <c r="Y65" s="4" t="s">
        <v>1012</v>
      </c>
      <c r="Z65" s="4" t="s">
        <v>898</v>
      </c>
      <c r="AA65" s="4" t="s">
        <v>49</v>
      </c>
      <c r="AB65" s="4">
        <v>529</v>
      </c>
      <c r="AC65" s="4">
        <v>5381.9459999999999</v>
      </c>
      <c r="AD65" s="4">
        <v>2765.5940000000001</v>
      </c>
      <c r="AE65" s="4">
        <v>1.946</v>
      </c>
      <c r="AF65" s="4">
        <v>2.1</v>
      </c>
      <c r="AG65" s="4">
        <v>6.47</v>
      </c>
      <c r="AH65" s="4">
        <v>322.08821399999999</v>
      </c>
      <c r="AI65" s="4">
        <v>12.024608000000001</v>
      </c>
      <c r="AJ65" s="4">
        <v>102.45294</v>
      </c>
      <c r="AK65" s="4">
        <v>1039</v>
      </c>
      <c r="AL65" s="4">
        <v>1</v>
      </c>
      <c r="AM65" s="4">
        <v>147</v>
      </c>
      <c r="AN65" s="4">
        <v>88</v>
      </c>
      <c r="AO65" s="4">
        <v>16.709540000000001</v>
      </c>
      <c r="AP65" s="4">
        <v>3664.4</v>
      </c>
      <c r="AQ65" s="4">
        <v>13.8</v>
      </c>
      <c r="AR65" s="4">
        <v>2473</v>
      </c>
      <c r="AS65" s="4">
        <v>2740</v>
      </c>
      <c r="AT65" s="4">
        <v>1.9E-2</v>
      </c>
      <c r="AU65" s="4">
        <v>2.7309999999999999</v>
      </c>
      <c r="AV65" s="4">
        <v>20536</v>
      </c>
      <c r="AW65" s="4">
        <v>0</v>
      </c>
      <c r="AX65" s="4">
        <v>0.35</v>
      </c>
      <c r="AY65">
        <v>0.92666666666666664</v>
      </c>
      <c r="AZ65" t="s">
        <v>71</v>
      </c>
      <c r="BA65" t="s">
        <v>195</v>
      </c>
      <c r="BB65">
        <v>2</v>
      </c>
      <c r="BC65" t="s">
        <v>1005</v>
      </c>
      <c r="BD65">
        <v>7</v>
      </c>
      <c r="BE65">
        <v>65725.37</v>
      </c>
      <c r="BF65">
        <v>8.1885366335708726E-2</v>
      </c>
      <c r="BG65">
        <v>7.5880439471090078E-2</v>
      </c>
      <c r="BH65">
        <v>350093.54699999996</v>
      </c>
      <c r="BI65">
        <v>1.5372879752050959E-2</v>
      </c>
      <c r="BJ65">
        <v>1.4245535236900555E-2</v>
      </c>
      <c r="BK65">
        <v>1</v>
      </c>
      <c r="BL65" t="s">
        <v>72</v>
      </c>
      <c r="BM65">
        <v>1</v>
      </c>
      <c r="BN65" t="s">
        <v>893</v>
      </c>
    </row>
    <row r="66" spans="1:66">
      <c r="A66" s="149" t="str">
        <f t="shared" si="96"/>
        <v>인천스마트</v>
      </c>
      <c r="B66" s="149" t="str">
        <f t="shared" si="97"/>
        <v>5</v>
      </c>
      <c r="C66" s="150" t="str">
        <f t="shared" si="98"/>
        <v>70바3661</v>
      </c>
      <c r="D66" s="138" t="str">
        <f t="shared" si="99"/>
        <v>대형</v>
      </c>
      <c r="E66" s="134" t="str">
        <f t="shared" si="100"/>
        <v>S</v>
      </c>
      <c r="F66" s="157">
        <f t="shared" si="101"/>
        <v>1.0914285714285712</v>
      </c>
      <c r="G66" s="158">
        <f t="shared" si="102"/>
        <v>2.2919999999999998</v>
      </c>
      <c r="H66" s="159">
        <f t="shared" si="103"/>
        <v>2.1</v>
      </c>
      <c r="I66" s="160">
        <f t="shared" si="104"/>
        <v>5387.5609999999997</v>
      </c>
      <c r="J66" s="161">
        <f t="shared" si="105"/>
        <v>1.7194917411415531E-2</v>
      </c>
      <c r="K66" s="161">
        <f t="shared" si="106"/>
        <v>0.31642776629123814</v>
      </c>
      <c r="L66" s="161">
        <f t="shared" si="107"/>
        <v>0.23090225799763567</v>
      </c>
      <c r="M66" s="162">
        <f t="shared" si="108"/>
        <v>9.84</v>
      </c>
      <c r="N66" s="163">
        <f t="shared" si="109"/>
        <v>7.3999999999999996E-2</v>
      </c>
      <c r="O66" s="163">
        <f t="shared" si="110"/>
        <v>7.35</v>
      </c>
      <c r="P66" s="164">
        <f t="shared" si="111"/>
        <v>0</v>
      </c>
      <c r="Q66" s="165">
        <f t="shared" si="112"/>
        <v>79</v>
      </c>
      <c r="R66" s="166">
        <f t="shared" si="113"/>
        <v>24.745385269849585</v>
      </c>
      <c r="S66" s="151">
        <f t="shared" si="114"/>
        <v>4</v>
      </c>
      <c r="T66" s="151">
        <f t="shared" si="115"/>
        <v>396</v>
      </c>
      <c r="U66" t="s">
        <v>136</v>
      </c>
      <c r="V66" t="s">
        <v>293</v>
      </c>
      <c r="W66" t="s">
        <v>136</v>
      </c>
      <c r="X66" s="4" t="s">
        <v>293</v>
      </c>
      <c r="Y66" s="4" t="s">
        <v>1014</v>
      </c>
      <c r="Z66" s="4" t="s">
        <v>898</v>
      </c>
      <c r="AA66" s="4" t="s">
        <v>49</v>
      </c>
      <c r="AB66" s="4">
        <v>529</v>
      </c>
      <c r="AC66" s="4">
        <v>5387.5609999999997</v>
      </c>
      <c r="AD66" s="4">
        <v>2350.2669999999998</v>
      </c>
      <c r="AE66" s="4">
        <v>2.2919999999999998</v>
      </c>
      <c r="AF66" s="4">
        <v>2.1</v>
      </c>
      <c r="AG66" s="4">
        <v>9.84</v>
      </c>
      <c r="AH66" s="4">
        <v>326.72154599999999</v>
      </c>
      <c r="AI66" s="4">
        <v>5.6179500000000004</v>
      </c>
      <c r="AJ66" s="4">
        <v>103.383769</v>
      </c>
      <c r="AK66" s="4">
        <v>1244</v>
      </c>
      <c r="AL66" s="4">
        <v>4</v>
      </c>
      <c r="AM66" s="4">
        <v>396</v>
      </c>
      <c r="AN66" s="4">
        <v>79</v>
      </c>
      <c r="AO66" s="4">
        <v>16.489763</v>
      </c>
      <c r="AP66" s="4">
        <v>3072.9</v>
      </c>
      <c r="AQ66" s="4">
        <v>0</v>
      </c>
      <c r="AR66" s="4">
        <v>14</v>
      </c>
      <c r="AS66" s="4">
        <v>7115</v>
      </c>
      <c r="AT66" s="4">
        <v>7.3999999999999996E-2</v>
      </c>
      <c r="AU66" s="4">
        <v>7.35</v>
      </c>
      <c r="AV66" s="4">
        <v>49540</v>
      </c>
      <c r="AW66" s="4">
        <v>0</v>
      </c>
      <c r="AX66" s="4">
        <v>0.52</v>
      </c>
      <c r="AY66">
        <v>1.0914285714285712</v>
      </c>
      <c r="AZ66" t="s">
        <v>74</v>
      </c>
      <c r="BA66" t="s">
        <v>195</v>
      </c>
      <c r="BB66">
        <v>1</v>
      </c>
      <c r="BC66" t="s">
        <v>1015</v>
      </c>
      <c r="BD66">
        <v>7</v>
      </c>
      <c r="BE66">
        <v>65725.37</v>
      </c>
      <c r="BF66">
        <v>8.197079757786073E-2</v>
      </c>
      <c r="BG66">
        <v>8.9465270499265115E-2</v>
      </c>
      <c r="BH66">
        <v>350093.54699999996</v>
      </c>
      <c r="BI66">
        <v>1.5388918322450543E-2</v>
      </c>
      <c r="BJ66">
        <v>1.6795905140503161E-2</v>
      </c>
      <c r="BK66">
        <v>1</v>
      </c>
      <c r="BL66" t="s">
        <v>74</v>
      </c>
      <c r="BM66">
        <v>0</v>
      </c>
      <c r="BN66" t="s">
        <v>892</v>
      </c>
    </row>
    <row r="67" spans="1:66">
      <c r="A67" s="149" t="str">
        <f t="shared" si="96"/>
        <v>인천스마트</v>
      </c>
      <c r="B67" s="149" t="str">
        <f t="shared" si="97"/>
        <v>5</v>
      </c>
      <c r="C67" s="150" t="str">
        <f t="shared" si="98"/>
        <v>70바3662</v>
      </c>
      <c r="D67" s="138" t="str">
        <f t="shared" si="99"/>
        <v>대형</v>
      </c>
      <c r="E67" s="134" t="str">
        <f t="shared" si="100"/>
        <v>C</v>
      </c>
      <c r="F67" s="157">
        <f t="shared" si="101"/>
        <v>0.8638095238095238</v>
      </c>
      <c r="G67" s="158">
        <f t="shared" si="102"/>
        <v>1.8140000000000001</v>
      </c>
      <c r="H67" s="159">
        <f t="shared" si="103"/>
        <v>2.1</v>
      </c>
      <c r="I67" s="160">
        <f t="shared" si="104"/>
        <v>5066.8760000000002</v>
      </c>
      <c r="J67" s="161">
        <f t="shared" si="105"/>
        <v>3.9974858213124513E-2</v>
      </c>
      <c r="K67" s="161">
        <f t="shared" si="106"/>
        <v>0.34712529804293246</v>
      </c>
      <c r="L67" s="161">
        <f t="shared" si="107"/>
        <v>0.14880964128587318</v>
      </c>
      <c r="M67" s="162">
        <f t="shared" si="108"/>
        <v>8.9779999999999998</v>
      </c>
      <c r="N67" s="163">
        <f t="shared" si="109"/>
        <v>7.9000000000000001E-2</v>
      </c>
      <c r="O67" s="163">
        <f t="shared" si="110"/>
        <v>7.1639999999999997</v>
      </c>
      <c r="P67" s="164">
        <f t="shared" si="111"/>
        <v>0</v>
      </c>
      <c r="Q67" s="165">
        <f t="shared" si="112"/>
        <v>68</v>
      </c>
      <c r="R67" s="166">
        <f t="shared" si="113"/>
        <v>24.943177563602735</v>
      </c>
      <c r="S67" s="151">
        <f t="shared" si="114"/>
        <v>4</v>
      </c>
      <c r="T67" s="151">
        <f t="shared" si="115"/>
        <v>363</v>
      </c>
      <c r="U67" t="s">
        <v>136</v>
      </c>
      <c r="V67" t="s">
        <v>293</v>
      </c>
      <c r="W67" t="s">
        <v>136</v>
      </c>
      <c r="X67" s="4" t="s">
        <v>293</v>
      </c>
      <c r="Y67" s="4" t="s">
        <v>1016</v>
      </c>
      <c r="Z67" s="4" t="s">
        <v>898</v>
      </c>
      <c r="AA67" s="4" t="s">
        <v>49</v>
      </c>
      <c r="AB67" s="4">
        <v>529</v>
      </c>
      <c r="AC67" s="4">
        <v>5066.8760000000002</v>
      </c>
      <c r="AD67" s="4">
        <v>2792.7640000000001</v>
      </c>
      <c r="AE67" s="4">
        <v>1.8140000000000001</v>
      </c>
      <c r="AF67" s="4">
        <v>2.1</v>
      </c>
      <c r="AG67" s="4">
        <v>8.9779999999999998</v>
      </c>
      <c r="AH67" s="4">
        <v>331.435472</v>
      </c>
      <c r="AI67" s="4">
        <v>13.249086</v>
      </c>
      <c r="AJ67" s="4">
        <v>115.049637</v>
      </c>
      <c r="AK67" s="4">
        <v>754</v>
      </c>
      <c r="AL67" s="4">
        <v>4</v>
      </c>
      <c r="AM67" s="4">
        <v>363</v>
      </c>
      <c r="AN67" s="4">
        <v>68</v>
      </c>
      <c r="AO67" s="4">
        <v>15.287668999999999</v>
      </c>
      <c r="AP67" s="4">
        <v>5673.7</v>
      </c>
      <c r="AQ67" s="4">
        <v>0</v>
      </c>
      <c r="AR67" s="4">
        <v>69</v>
      </c>
      <c r="AS67" s="4">
        <v>41937</v>
      </c>
      <c r="AT67" s="4">
        <v>7.9000000000000001E-2</v>
      </c>
      <c r="AU67" s="4">
        <v>7.1639999999999997</v>
      </c>
      <c r="AV67" s="4">
        <v>24613</v>
      </c>
      <c r="AW67" s="4">
        <v>0</v>
      </c>
      <c r="AX67" s="4">
        <v>0.4</v>
      </c>
      <c r="AY67">
        <v>0.8638095238095238</v>
      </c>
      <c r="AZ67" t="s">
        <v>72</v>
      </c>
      <c r="BA67" t="s">
        <v>195</v>
      </c>
      <c r="BB67">
        <v>3</v>
      </c>
      <c r="BC67" t="s">
        <v>1013</v>
      </c>
      <c r="BD67">
        <v>8</v>
      </c>
      <c r="BE67">
        <v>65725.37</v>
      </c>
      <c r="BF67">
        <v>7.7091631435471583E-2</v>
      </c>
      <c r="BG67">
        <v>6.6592485439974022E-2</v>
      </c>
      <c r="BH67">
        <v>350093.54699999996</v>
      </c>
      <c r="BI67">
        <v>1.4472920290644491E-2</v>
      </c>
      <c r="BJ67">
        <v>1.2501846384394813E-2</v>
      </c>
      <c r="BK67">
        <v>1</v>
      </c>
      <c r="BL67" t="s">
        <v>72</v>
      </c>
      <c r="BM67">
        <v>0</v>
      </c>
      <c r="BN67" t="s">
        <v>892</v>
      </c>
    </row>
    <row r="68" spans="1:66">
      <c r="A68" s="149" t="str">
        <f t="shared" si="96"/>
        <v>인천스마트</v>
      </c>
      <c r="B68" s="149" t="str">
        <f t="shared" si="97"/>
        <v>5-1</v>
      </c>
      <c r="C68" s="150" t="str">
        <f t="shared" si="98"/>
        <v>70바3643</v>
      </c>
      <c r="D68" s="138" t="str">
        <f t="shared" si="99"/>
        <v>대형</v>
      </c>
      <c r="E68" s="134" t="str">
        <f t="shared" si="100"/>
        <v>A</v>
      </c>
      <c r="F68" s="157">
        <f t="shared" si="101"/>
        <v>0.96444444444444444</v>
      </c>
      <c r="G68" s="158">
        <f t="shared" si="102"/>
        <v>1.736</v>
      </c>
      <c r="H68" s="159">
        <f t="shared" si="103"/>
        <v>1.8</v>
      </c>
      <c r="I68" s="160">
        <f t="shared" si="104"/>
        <v>1965.3330000000001</v>
      </c>
      <c r="J68" s="161">
        <f t="shared" si="105"/>
        <v>3.6685735444304646E-2</v>
      </c>
      <c r="K68" s="161">
        <f t="shared" si="106"/>
        <v>0.37137914918738013</v>
      </c>
      <c r="L68" s="161">
        <f t="shared" si="107"/>
        <v>0.11906379224284129</v>
      </c>
      <c r="M68" s="162">
        <f t="shared" si="108"/>
        <v>11.872</v>
      </c>
      <c r="N68" s="163">
        <f t="shared" si="109"/>
        <v>0.20399999999999999</v>
      </c>
      <c r="O68" s="163">
        <f t="shared" si="110"/>
        <v>17.350999999999999</v>
      </c>
      <c r="P68" s="164">
        <f t="shared" si="111"/>
        <v>0</v>
      </c>
      <c r="Q68" s="165">
        <f t="shared" si="112"/>
        <v>71</v>
      </c>
      <c r="R68" s="166">
        <f t="shared" si="113"/>
        <v>24.262520583075386</v>
      </c>
      <c r="S68" s="151">
        <f t="shared" si="114"/>
        <v>4</v>
      </c>
      <c r="T68" s="151">
        <f t="shared" si="115"/>
        <v>341</v>
      </c>
      <c r="U68" t="s">
        <v>136</v>
      </c>
      <c r="V68" t="s">
        <v>328</v>
      </c>
      <c r="W68" t="s">
        <v>136</v>
      </c>
      <c r="X68" s="4" t="s">
        <v>328</v>
      </c>
      <c r="Y68" s="4" t="s">
        <v>1393</v>
      </c>
      <c r="Z68" s="4" t="s">
        <v>898</v>
      </c>
      <c r="AA68" s="4" t="s">
        <v>49</v>
      </c>
      <c r="AB68" s="4">
        <v>529</v>
      </c>
      <c r="AC68" s="4">
        <v>1965.3330000000001</v>
      </c>
      <c r="AD68" s="4">
        <v>1132.2339999999999</v>
      </c>
      <c r="AE68" s="4">
        <v>1.736</v>
      </c>
      <c r="AF68" s="4">
        <v>1.8</v>
      </c>
      <c r="AG68" s="4">
        <v>11.872</v>
      </c>
      <c r="AH68" s="4">
        <v>136.84411499999999</v>
      </c>
      <c r="AI68" s="4">
        <v>5.0202270000000002</v>
      </c>
      <c r="AJ68" s="4">
        <v>50.821050999999997</v>
      </c>
      <c r="AK68" s="4">
        <v>234</v>
      </c>
      <c r="AL68" s="4">
        <v>4</v>
      </c>
      <c r="AM68" s="4">
        <v>341</v>
      </c>
      <c r="AN68" s="4">
        <v>71</v>
      </c>
      <c r="AO68" s="4">
        <v>14.361837</v>
      </c>
      <c r="AP68" s="4">
        <v>318.8</v>
      </c>
      <c r="AQ68" s="4">
        <v>0</v>
      </c>
      <c r="AR68" s="4">
        <v>43</v>
      </c>
      <c r="AS68" s="4">
        <v>16146</v>
      </c>
      <c r="AT68" s="4">
        <v>0.20399999999999999</v>
      </c>
      <c r="AU68" s="4">
        <v>17.350999999999999</v>
      </c>
      <c r="AV68" s="4">
        <v>15413</v>
      </c>
      <c r="AW68" s="4">
        <v>0</v>
      </c>
      <c r="AX68" s="4">
        <v>0.45</v>
      </c>
      <c r="AY68">
        <v>0.96444444444444444</v>
      </c>
      <c r="AZ68" t="s">
        <v>69</v>
      </c>
      <c r="BA68" t="s">
        <v>1394</v>
      </c>
      <c r="BB68">
        <v>4</v>
      </c>
      <c r="BC68" t="s">
        <v>1395</v>
      </c>
      <c r="BD68">
        <v>5</v>
      </c>
      <c r="BE68">
        <v>17985.097999999998</v>
      </c>
      <c r="BF68">
        <v>0.10927563475050291</v>
      </c>
      <c r="BG68">
        <v>0.1053902788482628</v>
      </c>
      <c r="BH68">
        <v>350093.54699999996</v>
      </c>
      <c r="BI68">
        <v>5.6137367193460448E-3</v>
      </c>
      <c r="BJ68">
        <v>5.4141371915470745E-3</v>
      </c>
      <c r="BK68">
        <v>1</v>
      </c>
      <c r="BL68" t="s">
        <v>1396</v>
      </c>
      <c r="BM68" t="s">
        <v>1397</v>
      </c>
      <c r="BN68" t="s">
        <v>1396</v>
      </c>
    </row>
    <row r="69" spans="1:66">
      <c r="A69" s="149" t="str">
        <f t="shared" si="96"/>
        <v>인천스마트</v>
      </c>
      <c r="B69" s="149" t="str">
        <f t="shared" si="97"/>
        <v>5-1</v>
      </c>
      <c r="C69" s="150" t="str">
        <f t="shared" si="98"/>
        <v>70바3644</v>
      </c>
      <c r="D69" s="138" t="str">
        <f t="shared" si="99"/>
        <v>대형</v>
      </c>
      <c r="E69" s="134" t="str">
        <f t="shared" si="100"/>
        <v>S</v>
      </c>
      <c r="F69" s="157">
        <f t="shared" si="101"/>
        <v>1.0049999999999999</v>
      </c>
      <c r="G69" s="158">
        <f t="shared" si="102"/>
        <v>1.8089999999999999</v>
      </c>
      <c r="H69" s="159">
        <f t="shared" si="103"/>
        <v>1.8</v>
      </c>
      <c r="I69" s="160">
        <f t="shared" si="104"/>
        <v>2391.1280000000002</v>
      </c>
      <c r="J69" s="161">
        <f t="shared" si="105"/>
        <v>2.8514750912648049E-2</v>
      </c>
      <c r="K69" s="161">
        <f t="shared" si="106"/>
        <v>0.34116997827177081</v>
      </c>
      <c r="L69" s="161">
        <f t="shared" si="107"/>
        <v>0.10998992943916008</v>
      </c>
      <c r="M69" s="162">
        <f t="shared" si="108"/>
        <v>10.561999999999999</v>
      </c>
      <c r="N69" s="163">
        <f t="shared" si="109"/>
        <v>0.16700000000000001</v>
      </c>
      <c r="O69" s="163">
        <f t="shared" si="110"/>
        <v>12.379</v>
      </c>
      <c r="P69" s="164">
        <f t="shared" si="111"/>
        <v>0</v>
      </c>
      <c r="Q69" s="165">
        <f t="shared" si="112"/>
        <v>68</v>
      </c>
      <c r="R69" s="166">
        <f t="shared" si="113"/>
        <v>22.533527830649518</v>
      </c>
      <c r="S69" s="151">
        <f t="shared" si="114"/>
        <v>4</v>
      </c>
      <c r="T69" s="151">
        <f t="shared" si="115"/>
        <v>296</v>
      </c>
      <c r="U69" t="s">
        <v>136</v>
      </c>
      <c r="V69" t="s">
        <v>328</v>
      </c>
      <c r="W69" t="s">
        <v>136</v>
      </c>
      <c r="X69" s="4" t="s">
        <v>328</v>
      </c>
      <c r="Y69" s="4" t="s">
        <v>1018</v>
      </c>
      <c r="Z69" s="4" t="s">
        <v>898</v>
      </c>
      <c r="AA69" s="4" t="s">
        <v>49</v>
      </c>
      <c r="AB69" s="4">
        <v>529</v>
      </c>
      <c r="AC69" s="4">
        <v>2391.1280000000002</v>
      </c>
      <c r="AD69" s="4">
        <v>1321.598</v>
      </c>
      <c r="AE69" s="4">
        <v>1.8089999999999999</v>
      </c>
      <c r="AF69" s="4">
        <v>1.8</v>
      </c>
      <c r="AG69" s="4">
        <v>10.561999999999999</v>
      </c>
      <c r="AH69" s="4">
        <v>168.35104100000001</v>
      </c>
      <c r="AI69" s="4">
        <v>4.8004879999999996</v>
      </c>
      <c r="AJ69" s="4">
        <v>57.436321</v>
      </c>
      <c r="AK69" s="4">
        <v>263</v>
      </c>
      <c r="AL69" s="4">
        <v>4</v>
      </c>
      <c r="AM69" s="4">
        <v>296</v>
      </c>
      <c r="AN69" s="4">
        <v>68</v>
      </c>
      <c r="AO69" s="4">
        <v>14.203226000000001</v>
      </c>
      <c r="AP69" s="4">
        <v>67.8</v>
      </c>
      <c r="AQ69" s="4">
        <v>0</v>
      </c>
      <c r="AR69" s="4">
        <v>25</v>
      </c>
      <c r="AS69" s="4">
        <v>5470</v>
      </c>
      <c r="AT69" s="4">
        <v>0.16700000000000001</v>
      </c>
      <c r="AU69" s="4">
        <v>12.379</v>
      </c>
      <c r="AV69" s="4">
        <v>16902</v>
      </c>
      <c r="AW69" s="4">
        <v>0</v>
      </c>
      <c r="AX69" s="4">
        <v>0.47</v>
      </c>
      <c r="AY69">
        <v>1.0049999999999999</v>
      </c>
      <c r="AZ69" t="s">
        <v>74</v>
      </c>
      <c r="BA69" t="s">
        <v>1394</v>
      </c>
      <c r="BB69">
        <v>1</v>
      </c>
      <c r="BC69" t="s">
        <v>1398</v>
      </c>
      <c r="BD69">
        <v>3</v>
      </c>
      <c r="BE69">
        <v>17985.097999999998</v>
      </c>
      <c r="BF69">
        <v>0.13295051269667812</v>
      </c>
      <c r="BG69">
        <v>0.13361526526016151</v>
      </c>
      <c r="BH69">
        <v>350093.54699999996</v>
      </c>
      <c r="BI69">
        <v>6.8299687911699799E-3</v>
      </c>
      <c r="BJ69">
        <v>6.8641186351258293E-3</v>
      </c>
      <c r="BK69">
        <v>1</v>
      </c>
      <c r="BL69" t="s">
        <v>74</v>
      </c>
      <c r="BM69">
        <v>0</v>
      </c>
      <c r="BN69" t="s">
        <v>892</v>
      </c>
    </row>
    <row r="70" spans="1:66">
      <c r="A70" s="149" t="str">
        <f t="shared" si="96"/>
        <v>인천스마트</v>
      </c>
      <c r="B70" s="149" t="str">
        <f t="shared" si="97"/>
        <v>5-1</v>
      </c>
      <c r="C70" s="150" t="str">
        <f t="shared" si="98"/>
        <v>70바3645</v>
      </c>
      <c r="D70" s="138" t="str">
        <f t="shared" si="99"/>
        <v>대형</v>
      </c>
      <c r="E70" s="134" t="str">
        <f t="shared" si="100"/>
        <v>A</v>
      </c>
      <c r="F70" s="157">
        <f t="shared" si="101"/>
        <v>0.99611111111111106</v>
      </c>
      <c r="G70" s="158">
        <f t="shared" si="102"/>
        <v>1.7929999999999999</v>
      </c>
      <c r="H70" s="159">
        <f t="shared" si="103"/>
        <v>1.8</v>
      </c>
      <c r="I70" s="160">
        <f t="shared" si="104"/>
        <v>3562.0189999999998</v>
      </c>
      <c r="J70" s="161">
        <f t="shared" si="105"/>
        <v>4.3690077470138228E-2</v>
      </c>
      <c r="K70" s="161">
        <f t="shared" si="106"/>
        <v>0.35916199449507547</v>
      </c>
      <c r="L70" s="161">
        <f t="shared" si="107"/>
        <v>0.19455258380149013</v>
      </c>
      <c r="M70" s="162">
        <f t="shared" si="108"/>
        <v>10.954000000000001</v>
      </c>
      <c r="N70" s="163">
        <f t="shared" si="109"/>
        <v>5.6000000000000001E-2</v>
      </c>
      <c r="O70" s="163">
        <f t="shared" si="110"/>
        <v>18.22</v>
      </c>
      <c r="P70" s="164">
        <f t="shared" si="111"/>
        <v>0</v>
      </c>
      <c r="Q70" s="165">
        <f t="shared" si="112"/>
        <v>67</v>
      </c>
      <c r="R70" s="166">
        <f t="shared" si="113"/>
        <v>23.838025589187588</v>
      </c>
      <c r="S70" s="151">
        <f t="shared" si="114"/>
        <v>2</v>
      </c>
      <c r="T70" s="151">
        <f t="shared" si="115"/>
        <v>649</v>
      </c>
      <c r="U70" t="s">
        <v>136</v>
      </c>
      <c r="V70" t="s">
        <v>328</v>
      </c>
      <c r="W70" t="s">
        <v>136</v>
      </c>
      <c r="X70" s="4" t="s">
        <v>328</v>
      </c>
      <c r="Y70" s="4" t="s">
        <v>1019</v>
      </c>
      <c r="Z70" s="4" t="s">
        <v>898</v>
      </c>
      <c r="AA70" s="4" t="s">
        <v>49</v>
      </c>
      <c r="AB70" s="4">
        <v>529</v>
      </c>
      <c r="AC70" s="4">
        <v>3562.0189999999998</v>
      </c>
      <c r="AD70" s="4">
        <v>1986.9190000000001</v>
      </c>
      <c r="AE70" s="4">
        <v>1.7929999999999999</v>
      </c>
      <c r="AF70" s="4">
        <v>1.8</v>
      </c>
      <c r="AG70" s="4">
        <v>10.954000000000001</v>
      </c>
      <c r="AH70" s="4">
        <v>250.232676</v>
      </c>
      <c r="AI70" s="4">
        <v>10.932684999999999</v>
      </c>
      <c r="AJ70" s="4">
        <v>89.874066999999997</v>
      </c>
      <c r="AK70" s="4">
        <v>693</v>
      </c>
      <c r="AL70" s="4">
        <v>2</v>
      </c>
      <c r="AM70" s="4">
        <v>649</v>
      </c>
      <c r="AN70" s="4">
        <v>67</v>
      </c>
      <c r="AO70" s="4">
        <v>14.234826999999999</v>
      </c>
      <c r="AP70" s="4">
        <v>560.1</v>
      </c>
      <c r="AQ70" s="4">
        <v>0</v>
      </c>
      <c r="AR70" s="4">
        <v>11</v>
      </c>
      <c r="AS70" s="4">
        <v>1927</v>
      </c>
      <c r="AT70" s="4">
        <v>5.6000000000000001E-2</v>
      </c>
      <c r="AU70" s="4">
        <v>18.22</v>
      </c>
      <c r="AV70" s="4">
        <v>29220</v>
      </c>
      <c r="AW70" s="4">
        <v>0</v>
      </c>
      <c r="AX70" s="4">
        <v>0.45</v>
      </c>
      <c r="AY70">
        <v>0.99611111111111106</v>
      </c>
      <c r="AZ70" t="s">
        <v>69</v>
      </c>
      <c r="BA70" t="s">
        <v>1394</v>
      </c>
      <c r="BB70">
        <v>1</v>
      </c>
      <c r="BC70" t="s">
        <v>1399</v>
      </c>
      <c r="BD70">
        <v>5</v>
      </c>
      <c r="BE70">
        <v>17985.097999999998</v>
      </c>
      <c r="BF70">
        <v>0.19805391107682593</v>
      </c>
      <c r="BG70">
        <v>0.19728370142263826</v>
      </c>
      <c r="BH70">
        <v>350093.54699999996</v>
      </c>
      <c r="BI70">
        <v>1.0174477737517396E-2</v>
      </c>
      <c r="BJ70">
        <v>1.0134910324093716E-2</v>
      </c>
      <c r="BK70">
        <v>1</v>
      </c>
      <c r="BL70" t="s">
        <v>69</v>
      </c>
      <c r="BM70">
        <v>0</v>
      </c>
      <c r="BN70" t="s">
        <v>892</v>
      </c>
    </row>
    <row r="71" spans="1:66">
      <c r="A71" s="149" t="str">
        <f t="shared" si="96"/>
        <v>인천스마트</v>
      </c>
      <c r="B71" s="149" t="str">
        <f t="shared" si="97"/>
        <v>5-1</v>
      </c>
      <c r="C71" s="150" t="str">
        <f t="shared" si="98"/>
        <v>70바3646</v>
      </c>
      <c r="D71" s="138" t="str">
        <f t="shared" si="99"/>
        <v>대형</v>
      </c>
      <c r="E71" s="134" t="str">
        <f t="shared" si="100"/>
        <v>A</v>
      </c>
      <c r="F71" s="157">
        <f t="shared" si="101"/>
        <v>0.96157894736842109</v>
      </c>
      <c r="G71" s="158">
        <f t="shared" si="102"/>
        <v>1.827</v>
      </c>
      <c r="H71" s="159">
        <f t="shared" si="103"/>
        <v>1.9</v>
      </c>
      <c r="I71" s="160">
        <f t="shared" si="104"/>
        <v>3581.1410000000001</v>
      </c>
      <c r="J71" s="161">
        <f t="shared" si="105"/>
        <v>3.578083747483591E-2</v>
      </c>
      <c r="K71" s="161">
        <f t="shared" si="106"/>
        <v>0.36430010439041427</v>
      </c>
      <c r="L71" s="161">
        <f t="shared" si="107"/>
        <v>0.11700181590169166</v>
      </c>
      <c r="M71" s="162">
        <f t="shared" si="108"/>
        <v>10.004</v>
      </c>
      <c r="N71" s="163">
        <f t="shared" si="109"/>
        <v>0.19500000000000001</v>
      </c>
      <c r="O71" s="163">
        <f t="shared" si="110"/>
        <v>14.994999999999999</v>
      </c>
      <c r="P71" s="164">
        <f t="shared" si="111"/>
        <v>0</v>
      </c>
      <c r="Q71" s="165">
        <f t="shared" si="112"/>
        <v>65</v>
      </c>
      <c r="R71" s="166">
        <f t="shared" si="113"/>
        <v>23.001848785107008</v>
      </c>
      <c r="S71" s="151">
        <f t="shared" si="114"/>
        <v>7</v>
      </c>
      <c r="T71" s="151">
        <f t="shared" si="115"/>
        <v>537</v>
      </c>
      <c r="U71" t="s">
        <v>136</v>
      </c>
      <c r="V71" t="s">
        <v>328</v>
      </c>
      <c r="W71" t="s">
        <v>136</v>
      </c>
      <c r="X71" s="4" t="s">
        <v>328</v>
      </c>
      <c r="Y71" s="4" t="s">
        <v>1020</v>
      </c>
      <c r="Z71" s="4" t="s">
        <v>898</v>
      </c>
      <c r="AA71" s="4" t="s">
        <v>49</v>
      </c>
      <c r="AB71" s="4">
        <v>529</v>
      </c>
      <c r="AC71" s="4">
        <v>3581.1410000000001</v>
      </c>
      <c r="AD71" s="4">
        <v>1960.5409999999999</v>
      </c>
      <c r="AE71" s="4">
        <v>1.827</v>
      </c>
      <c r="AF71" s="4">
        <v>1.9</v>
      </c>
      <c r="AG71" s="4">
        <v>10.004</v>
      </c>
      <c r="AH71" s="4">
        <v>259.51712300000003</v>
      </c>
      <c r="AI71" s="4">
        <v>9.2857400000000005</v>
      </c>
      <c r="AJ71" s="4">
        <v>94.542114999999995</v>
      </c>
      <c r="AK71" s="4">
        <v>419</v>
      </c>
      <c r="AL71" s="4">
        <v>7</v>
      </c>
      <c r="AM71" s="4">
        <v>537</v>
      </c>
      <c r="AN71" s="4">
        <v>65</v>
      </c>
      <c r="AO71" s="4">
        <v>13.799246999999999</v>
      </c>
      <c r="AP71" s="4">
        <v>95.5</v>
      </c>
      <c r="AQ71" s="4">
        <v>0</v>
      </c>
      <c r="AR71" s="4">
        <v>12</v>
      </c>
      <c r="AS71" s="4">
        <v>5963</v>
      </c>
      <c r="AT71" s="4">
        <v>0.19500000000000001</v>
      </c>
      <c r="AU71" s="4">
        <v>14.994999999999999</v>
      </c>
      <c r="AV71" s="4">
        <v>27302</v>
      </c>
      <c r="AW71" s="4">
        <v>0</v>
      </c>
      <c r="AX71" s="4">
        <v>0.45</v>
      </c>
      <c r="AY71">
        <v>0.96157894736842109</v>
      </c>
      <c r="AZ71" t="s">
        <v>69</v>
      </c>
      <c r="BA71" t="s">
        <v>1394</v>
      </c>
      <c r="BB71">
        <v>5</v>
      </c>
      <c r="BC71" t="s">
        <v>1400</v>
      </c>
      <c r="BD71">
        <v>5</v>
      </c>
      <c r="BE71">
        <v>17985.097999999998</v>
      </c>
      <c r="BF71">
        <v>0.19911712463284884</v>
      </c>
      <c r="BG71">
        <v>0.1914668351074815</v>
      </c>
      <c r="BH71">
        <v>350093.54699999996</v>
      </c>
      <c r="BI71">
        <v>1.0229097424637765E-2</v>
      </c>
      <c r="BJ71">
        <v>9.8360847341122087E-3</v>
      </c>
      <c r="BK71">
        <v>1</v>
      </c>
      <c r="BL71" t="s">
        <v>69</v>
      </c>
      <c r="BM71">
        <v>0</v>
      </c>
      <c r="BN71" t="s">
        <v>892</v>
      </c>
    </row>
    <row r="72" spans="1:66">
      <c r="A72" s="149" t="str">
        <f t="shared" si="96"/>
        <v>인천스마트</v>
      </c>
      <c r="B72" s="149" t="str">
        <f t="shared" si="97"/>
        <v>5-1</v>
      </c>
      <c r="C72" s="150" t="str">
        <f t="shared" si="98"/>
        <v>70바3647</v>
      </c>
      <c r="D72" s="138" t="str">
        <f t="shared" si="99"/>
        <v>대형</v>
      </c>
      <c r="E72" s="134" t="str">
        <f t="shared" si="100"/>
        <v>A</v>
      </c>
      <c r="F72" s="157">
        <f t="shared" si="101"/>
        <v>0.98055555555555551</v>
      </c>
      <c r="G72" s="158">
        <f t="shared" si="102"/>
        <v>1.7649999999999999</v>
      </c>
      <c r="H72" s="159">
        <f t="shared" si="103"/>
        <v>1.8</v>
      </c>
      <c r="I72" s="160">
        <f t="shared" si="104"/>
        <v>3159.6060000000002</v>
      </c>
      <c r="J72" s="161">
        <f t="shared" si="105"/>
        <v>4.0774566697908646E-2</v>
      </c>
      <c r="K72" s="161">
        <f t="shared" si="106"/>
        <v>0.37882981216664885</v>
      </c>
      <c r="L72" s="161">
        <f t="shared" si="107"/>
        <v>0.19780947371286164</v>
      </c>
      <c r="M72" s="162">
        <f t="shared" si="108"/>
        <v>12.138999999999999</v>
      </c>
      <c r="N72" s="163">
        <f t="shared" si="109"/>
        <v>6.3E-2</v>
      </c>
      <c r="O72" s="163">
        <f t="shared" si="110"/>
        <v>20.477</v>
      </c>
      <c r="P72" s="164">
        <f t="shared" si="111"/>
        <v>0</v>
      </c>
      <c r="Q72" s="165">
        <f t="shared" si="112"/>
        <v>66</v>
      </c>
      <c r="R72" s="166">
        <f t="shared" si="113"/>
        <v>22.977359853133674</v>
      </c>
      <c r="S72" s="151">
        <f t="shared" si="114"/>
        <v>2</v>
      </c>
      <c r="T72" s="151">
        <f t="shared" si="115"/>
        <v>647</v>
      </c>
      <c r="U72" t="s">
        <v>136</v>
      </c>
      <c r="V72" t="s">
        <v>328</v>
      </c>
      <c r="W72" t="s">
        <v>136</v>
      </c>
      <c r="X72" s="4" t="s">
        <v>328</v>
      </c>
      <c r="Y72" s="4" t="s">
        <v>1021</v>
      </c>
      <c r="Z72" s="4" t="s">
        <v>898</v>
      </c>
      <c r="AA72" s="4" t="s">
        <v>49</v>
      </c>
      <c r="AB72" s="4">
        <v>529</v>
      </c>
      <c r="AC72" s="4">
        <v>3159.6060000000002</v>
      </c>
      <c r="AD72" s="4">
        <v>1790.4380000000001</v>
      </c>
      <c r="AE72" s="4">
        <v>1.7649999999999999</v>
      </c>
      <c r="AF72" s="4">
        <v>1.8</v>
      </c>
      <c r="AG72" s="4">
        <v>12.138999999999999</v>
      </c>
      <c r="AH72" s="4">
        <v>236.92379299999999</v>
      </c>
      <c r="AI72" s="4">
        <v>9.6604650000000003</v>
      </c>
      <c r="AJ72" s="4">
        <v>89.753795999999994</v>
      </c>
      <c r="AK72" s="4">
        <v>625</v>
      </c>
      <c r="AL72" s="4">
        <v>2</v>
      </c>
      <c r="AM72" s="4">
        <v>647</v>
      </c>
      <c r="AN72" s="4">
        <v>66</v>
      </c>
      <c r="AO72" s="4">
        <v>13.335959000000001</v>
      </c>
      <c r="AP72" s="4">
        <v>471.7</v>
      </c>
      <c r="AQ72" s="4">
        <v>0</v>
      </c>
      <c r="AR72" s="4">
        <v>18</v>
      </c>
      <c r="AS72" s="4">
        <v>9433</v>
      </c>
      <c r="AT72" s="4">
        <v>6.3E-2</v>
      </c>
      <c r="AU72" s="4">
        <v>20.477</v>
      </c>
      <c r="AV72" s="4">
        <v>25452</v>
      </c>
      <c r="AW72" s="4">
        <v>0</v>
      </c>
      <c r="AX72" s="4">
        <v>0.49</v>
      </c>
      <c r="AY72">
        <v>0.98055555555555551</v>
      </c>
      <c r="AZ72" t="s">
        <v>69</v>
      </c>
      <c r="BA72" t="s">
        <v>1394</v>
      </c>
      <c r="BB72">
        <v>2</v>
      </c>
      <c r="BC72" t="s">
        <v>1401</v>
      </c>
      <c r="BD72">
        <v>4</v>
      </c>
      <c r="BE72">
        <v>17985.097999999998</v>
      </c>
      <c r="BF72">
        <v>0.17567910944938975</v>
      </c>
      <c r="BG72">
        <v>0.17226312676565161</v>
      </c>
      <c r="BH72">
        <v>350093.54699999996</v>
      </c>
      <c r="BI72">
        <v>9.0250335291098653E-3</v>
      </c>
      <c r="BJ72">
        <v>8.8495467660438393E-3</v>
      </c>
      <c r="BK72">
        <v>1</v>
      </c>
      <c r="BL72" t="s">
        <v>69</v>
      </c>
      <c r="BM72">
        <v>0</v>
      </c>
      <c r="BN72" t="s">
        <v>892</v>
      </c>
    </row>
    <row r="73" spans="1:66">
      <c r="A73" s="149" t="str">
        <f t="shared" si="96"/>
        <v>인천스마트</v>
      </c>
      <c r="B73" s="149" t="str">
        <f t="shared" si="97"/>
        <v>5-1</v>
      </c>
      <c r="C73" s="150" t="str">
        <f t="shared" si="98"/>
        <v>70바3648</v>
      </c>
      <c r="D73" s="138" t="str">
        <f t="shared" si="99"/>
        <v>대형</v>
      </c>
      <c r="E73" s="134" t="str">
        <f t="shared" si="100"/>
        <v>A</v>
      </c>
      <c r="F73" s="157">
        <f t="shared" si="101"/>
        <v>0.96888888888888891</v>
      </c>
      <c r="G73" s="158">
        <f t="shared" si="102"/>
        <v>1.744</v>
      </c>
      <c r="H73" s="159">
        <f t="shared" si="103"/>
        <v>1.8</v>
      </c>
      <c r="I73" s="160">
        <f t="shared" si="104"/>
        <v>3325.8710000000001</v>
      </c>
      <c r="J73" s="161">
        <f t="shared" si="105"/>
        <v>3.6760547808908715E-2</v>
      </c>
      <c r="K73" s="161">
        <f t="shared" si="106"/>
        <v>0.36503851742236454</v>
      </c>
      <c r="L73" s="161">
        <f t="shared" si="107"/>
        <v>9.8620782345436725E-2</v>
      </c>
      <c r="M73" s="162">
        <f t="shared" si="108"/>
        <v>11.878</v>
      </c>
      <c r="N73" s="163">
        <f t="shared" si="109"/>
        <v>0.18</v>
      </c>
      <c r="O73" s="163">
        <f t="shared" si="110"/>
        <v>24.475000000000001</v>
      </c>
      <c r="P73" s="164">
        <f t="shared" si="111"/>
        <v>0</v>
      </c>
      <c r="Q73" s="165">
        <f t="shared" si="112"/>
        <v>73</v>
      </c>
      <c r="R73" s="166">
        <f t="shared" si="113"/>
        <v>22.398141477482358</v>
      </c>
      <c r="S73" s="151">
        <f t="shared" si="114"/>
        <v>6</v>
      </c>
      <c r="T73" s="151">
        <f t="shared" si="115"/>
        <v>814</v>
      </c>
      <c r="U73" t="s">
        <v>136</v>
      </c>
      <c r="V73" t="s">
        <v>328</v>
      </c>
      <c r="W73" t="s">
        <v>136</v>
      </c>
      <c r="X73" s="4" t="s">
        <v>328</v>
      </c>
      <c r="Y73" s="4" t="s">
        <v>1022</v>
      </c>
      <c r="Z73" s="4" t="s">
        <v>898</v>
      </c>
      <c r="AA73" s="4" t="s">
        <v>49</v>
      </c>
      <c r="AB73" s="4">
        <v>529</v>
      </c>
      <c r="AC73" s="4">
        <v>3325.8710000000001</v>
      </c>
      <c r="AD73" s="4">
        <v>1906.6659999999999</v>
      </c>
      <c r="AE73" s="4">
        <v>1.744</v>
      </c>
      <c r="AF73" s="4">
        <v>1.8</v>
      </c>
      <c r="AG73" s="4">
        <v>11.878</v>
      </c>
      <c r="AH73" s="4">
        <v>248.22546299999999</v>
      </c>
      <c r="AI73" s="4">
        <v>9.1249040000000008</v>
      </c>
      <c r="AJ73" s="4">
        <v>90.611855000000006</v>
      </c>
      <c r="AK73" s="4">
        <v>328</v>
      </c>
      <c r="AL73" s="4">
        <v>6</v>
      </c>
      <c r="AM73" s="4">
        <v>814</v>
      </c>
      <c r="AN73" s="4">
        <v>73</v>
      </c>
      <c r="AO73" s="4">
        <v>13.398588999999999</v>
      </c>
      <c r="AP73" s="4">
        <v>409</v>
      </c>
      <c r="AQ73" s="4">
        <v>0</v>
      </c>
      <c r="AR73" s="4">
        <v>50</v>
      </c>
      <c r="AS73" s="4">
        <v>20621</v>
      </c>
      <c r="AT73" s="4">
        <v>0.18</v>
      </c>
      <c r="AU73" s="4">
        <v>24.475000000000001</v>
      </c>
      <c r="AV73" s="4">
        <v>0</v>
      </c>
      <c r="AW73" s="4">
        <v>0</v>
      </c>
      <c r="AX73" s="4">
        <v>0.49</v>
      </c>
      <c r="AY73">
        <v>0.96888888888888891</v>
      </c>
      <c r="AZ73" t="s">
        <v>69</v>
      </c>
      <c r="BA73" t="s">
        <v>1394</v>
      </c>
      <c r="BB73">
        <v>3</v>
      </c>
      <c r="BC73" t="s">
        <v>1402</v>
      </c>
      <c r="BD73">
        <v>6</v>
      </c>
      <c r="BE73">
        <v>17985.097999999998</v>
      </c>
      <c r="BF73">
        <v>0.18492370739375458</v>
      </c>
      <c r="BG73">
        <v>0.17917052538594888</v>
      </c>
      <c r="BH73">
        <v>350093.54699999996</v>
      </c>
      <c r="BI73">
        <v>9.4999494520817337E-3</v>
      </c>
      <c r="BJ73">
        <v>9.2043954691280808E-3</v>
      </c>
      <c r="BK73">
        <v>1</v>
      </c>
      <c r="BL73" t="s">
        <v>69</v>
      </c>
      <c r="BM73">
        <v>0</v>
      </c>
      <c r="BN73" t="s">
        <v>892</v>
      </c>
    </row>
    <row r="74" spans="1:66">
      <c r="A74" s="149" t="str">
        <f t="shared" si="96"/>
        <v>인천스마트</v>
      </c>
      <c r="B74" s="149" t="str">
        <f t="shared" si="97"/>
        <v>예비</v>
      </c>
      <c r="C74" s="150" t="str">
        <f t="shared" si="98"/>
        <v>71바7121</v>
      </c>
      <c r="D74" s="138" t="str">
        <f t="shared" si="99"/>
        <v>대형</v>
      </c>
      <c r="E74" s="134" t="str">
        <f t="shared" si="100"/>
        <v>C</v>
      </c>
      <c r="F74" s="157">
        <f t="shared" si="101"/>
        <v>0.89238095238095239</v>
      </c>
      <c r="G74" s="158">
        <f t="shared" si="102"/>
        <v>1.8740000000000001</v>
      </c>
      <c r="H74" s="159">
        <f t="shared" si="103"/>
        <v>2.1</v>
      </c>
      <c r="I74" s="160">
        <f t="shared" si="104"/>
        <v>2800.8969999999999</v>
      </c>
      <c r="J74" s="161">
        <f t="shared" si="105"/>
        <v>2.5763512957503645E-2</v>
      </c>
      <c r="K74" s="161">
        <f t="shared" si="106"/>
        <v>0.38165926264383215</v>
      </c>
      <c r="L74" s="161">
        <f t="shared" si="107"/>
        <v>0.22457091424640035</v>
      </c>
      <c r="M74" s="162">
        <f t="shared" si="108"/>
        <v>9.8559999999999999</v>
      </c>
      <c r="N74" s="163">
        <f t="shared" si="109"/>
        <v>0.107</v>
      </c>
      <c r="O74" s="163">
        <f t="shared" si="110"/>
        <v>17.565999999999999</v>
      </c>
      <c r="P74" s="164">
        <f t="shared" si="111"/>
        <v>0.41833333333333333</v>
      </c>
      <c r="Q74" s="165">
        <f t="shared" si="112"/>
        <v>96</v>
      </c>
      <c r="R74" s="166">
        <f t="shared" si="113"/>
        <v>25.683594085807176</v>
      </c>
      <c r="S74" s="151">
        <f t="shared" si="114"/>
        <v>3</v>
      </c>
      <c r="T74" s="151">
        <f t="shared" si="115"/>
        <v>492</v>
      </c>
      <c r="U74" t="s">
        <v>136</v>
      </c>
      <c r="V74" t="s">
        <v>99</v>
      </c>
      <c r="W74" t="s">
        <v>136</v>
      </c>
      <c r="X74" s="4" t="s">
        <v>99</v>
      </c>
      <c r="Y74" s="4" t="s">
        <v>1023</v>
      </c>
      <c r="Z74" s="4" t="s">
        <v>898</v>
      </c>
      <c r="AA74" s="4" t="s">
        <v>49</v>
      </c>
      <c r="AB74" s="4">
        <v>529</v>
      </c>
      <c r="AC74" s="4">
        <v>2800.8969999999999</v>
      </c>
      <c r="AD74" s="4">
        <v>1494.6179999999999</v>
      </c>
      <c r="AE74" s="4">
        <v>1.8740000000000001</v>
      </c>
      <c r="AF74" s="4">
        <v>2.1</v>
      </c>
      <c r="AG74" s="4">
        <v>9.8559999999999999</v>
      </c>
      <c r="AH74" s="4">
        <v>184.033288</v>
      </c>
      <c r="AI74" s="4">
        <v>4.7413439999999998</v>
      </c>
      <c r="AJ74" s="4">
        <v>70.238009000000005</v>
      </c>
      <c r="AK74" s="4">
        <v>629</v>
      </c>
      <c r="AL74" s="4">
        <v>3</v>
      </c>
      <c r="AM74" s="4">
        <v>492</v>
      </c>
      <c r="AN74" s="4">
        <v>96</v>
      </c>
      <c r="AO74" s="4">
        <v>15.219512</v>
      </c>
      <c r="AP74" s="4">
        <v>2177.8000000000002</v>
      </c>
      <c r="AQ74" s="4">
        <v>25.1</v>
      </c>
      <c r="AR74" s="4">
        <v>40</v>
      </c>
      <c r="AS74" s="4">
        <v>19396</v>
      </c>
      <c r="AT74" s="4">
        <v>0.107</v>
      </c>
      <c r="AU74" s="4">
        <v>17.565999999999999</v>
      </c>
      <c r="AV74" s="4">
        <v>18991</v>
      </c>
      <c r="AW74" s="4">
        <v>0</v>
      </c>
      <c r="AX74" s="4">
        <v>0.41</v>
      </c>
      <c r="AY74">
        <v>0.89238095238095239</v>
      </c>
      <c r="AZ74" t="s">
        <v>72</v>
      </c>
      <c r="BA74" t="s">
        <v>1024</v>
      </c>
      <c r="BB74">
        <v>3</v>
      </c>
      <c r="BC74" t="s">
        <v>1403</v>
      </c>
      <c r="BD74">
        <v>15</v>
      </c>
      <c r="BE74">
        <v>10548.496000000001</v>
      </c>
      <c r="BF74">
        <v>0.26552572044393813</v>
      </c>
      <c r="BG74">
        <v>0.23695009529140001</v>
      </c>
      <c r="BH74">
        <v>350093.54699999996</v>
      </c>
      <c r="BI74">
        <v>8.0004245265337618E-3</v>
      </c>
      <c r="BJ74">
        <v>7.1394264584401287E-3</v>
      </c>
      <c r="BK74">
        <v>1</v>
      </c>
      <c r="BL74" t="s">
        <v>71</v>
      </c>
      <c r="BM74">
        <v>-1</v>
      </c>
      <c r="BN74" t="s">
        <v>891</v>
      </c>
    </row>
    <row r="75" spans="1:66">
      <c r="A75" s="149" t="str">
        <f t="shared" si="96"/>
        <v>인천스마트</v>
      </c>
      <c r="B75" s="149" t="str">
        <f t="shared" si="97"/>
        <v>예비</v>
      </c>
      <c r="C75" s="150" t="str">
        <f t="shared" si="98"/>
        <v>71바7122</v>
      </c>
      <c r="D75" s="138" t="str">
        <f t="shared" si="99"/>
        <v>대형</v>
      </c>
      <c r="E75" s="134" t="str">
        <f t="shared" si="100"/>
        <v>B</v>
      </c>
      <c r="F75" s="157">
        <f t="shared" si="101"/>
        <v>0.93333333333333324</v>
      </c>
      <c r="G75" s="158">
        <f t="shared" si="102"/>
        <v>1.96</v>
      </c>
      <c r="H75" s="159">
        <f t="shared" si="103"/>
        <v>2.1</v>
      </c>
      <c r="I75" s="160">
        <f t="shared" si="104"/>
        <v>2914.0509999999999</v>
      </c>
      <c r="J75" s="161">
        <f t="shared" si="105"/>
        <v>3.3700258317063234E-2</v>
      </c>
      <c r="K75" s="161">
        <f t="shared" si="106"/>
        <v>0.37484137339334245</v>
      </c>
      <c r="L75" s="161">
        <f t="shared" si="107"/>
        <v>0.20761476034564941</v>
      </c>
      <c r="M75" s="162">
        <f t="shared" si="108"/>
        <v>12.163</v>
      </c>
      <c r="N75" s="163">
        <f t="shared" si="109"/>
        <v>0.51500000000000001</v>
      </c>
      <c r="O75" s="163">
        <f t="shared" si="110"/>
        <v>21.276</v>
      </c>
      <c r="P75" s="164">
        <f t="shared" si="111"/>
        <v>2.5000000000000001E-2</v>
      </c>
      <c r="Q75" s="165">
        <f t="shared" si="112"/>
        <v>86</v>
      </c>
      <c r="R75" s="166">
        <f t="shared" si="113"/>
        <v>26.081629381270087</v>
      </c>
      <c r="S75" s="151">
        <f t="shared" si="114"/>
        <v>15</v>
      </c>
      <c r="T75" s="151">
        <f t="shared" si="115"/>
        <v>620</v>
      </c>
      <c r="U75" t="s">
        <v>136</v>
      </c>
      <c r="V75" t="s">
        <v>99</v>
      </c>
      <c r="W75" t="s">
        <v>136</v>
      </c>
      <c r="X75" s="4" t="s">
        <v>99</v>
      </c>
      <c r="Y75" s="4" t="s">
        <v>1026</v>
      </c>
      <c r="Z75" s="4" t="s">
        <v>898</v>
      </c>
      <c r="AA75" s="4" t="s">
        <v>49</v>
      </c>
      <c r="AB75" s="4">
        <v>529</v>
      </c>
      <c r="AC75" s="4">
        <v>2914.0509999999999</v>
      </c>
      <c r="AD75" s="4">
        <v>1486.8420000000001</v>
      </c>
      <c r="AE75" s="4">
        <v>1.96</v>
      </c>
      <c r="AF75" s="4">
        <v>2.1</v>
      </c>
      <c r="AG75" s="4">
        <v>12.163</v>
      </c>
      <c r="AH75" s="4">
        <v>188.902736</v>
      </c>
      <c r="AI75" s="4">
        <v>6.3660709999999998</v>
      </c>
      <c r="AJ75" s="4">
        <v>70.808560999999997</v>
      </c>
      <c r="AK75" s="4">
        <v>605</v>
      </c>
      <c r="AL75" s="4">
        <v>15</v>
      </c>
      <c r="AM75" s="4">
        <v>620</v>
      </c>
      <c r="AN75" s="4">
        <v>86</v>
      </c>
      <c r="AO75" s="4">
        <v>15.426197</v>
      </c>
      <c r="AP75" s="4">
        <v>4432.1000000000004</v>
      </c>
      <c r="AQ75" s="4">
        <v>1.5</v>
      </c>
      <c r="AR75" s="4">
        <v>30</v>
      </c>
      <c r="AS75" s="4">
        <v>11567</v>
      </c>
      <c r="AT75" s="4">
        <v>0.51500000000000001</v>
      </c>
      <c r="AU75" s="4">
        <v>21.276</v>
      </c>
      <c r="AV75" s="4">
        <v>9153</v>
      </c>
      <c r="AW75" s="4">
        <v>0</v>
      </c>
      <c r="AX75" s="4">
        <v>0.48</v>
      </c>
      <c r="AY75">
        <v>0.93333333333333324</v>
      </c>
      <c r="AZ75" t="s">
        <v>71</v>
      </c>
      <c r="BA75" t="s">
        <v>1024</v>
      </c>
      <c r="BB75">
        <v>3</v>
      </c>
      <c r="BC75" t="s">
        <v>1025</v>
      </c>
      <c r="BD75">
        <v>8</v>
      </c>
      <c r="BE75">
        <v>10548.496000000001</v>
      </c>
      <c r="BF75">
        <v>0.27625274731108584</v>
      </c>
      <c r="BG75">
        <v>0.25783589749034674</v>
      </c>
      <c r="BH75">
        <v>350093.54699999996</v>
      </c>
      <c r="BI75">
        <v>8.3236352825434984E-3</v>
      </c>
      <c r="BJ75">
        <v>7.7687262637072645E-3</v>
      </c>
      <c r="BK75">
        <v>1</v>
      </c>
      <c r="BL75" t="s">
        <v>72</v>
      </c>
      <c r="BM75">
        <v>1</v>
      </c>
      <c r="BN75" t="s">
        <v>893</v>
      </c>
    </row>
    <row r="76" spans="1:66">
      <c r="A76" s="149" t="str">
        <f t="shared" si="96"/>
        <v>인천스마트</v>
      </c>
      <c r="B76" s="149" t="str">
        <f t="shared" si="97"/>
        <v>예비</v>
      </c>
      <c r="C76" s="150" t="str">
        <f t="shared" si="98"/>
        <v>71바7123</v>
      </c>
      <c r="D76" s="138" t="str">
        <f t="shared" si="99"/>
        <v>대형</v>
      </c>
      <c r="E76" s="134" t="str">
        <f t="shared" si="100"/>
        <v>C</v>
      </c>
      <c r="F76" s="157">
        <f t="shared" si="101"/>
        <v>0.87571428571428567</v>
      </c>
      <c r="G76" s="158">
        <f t="shared" si="102"/>
        <v>1.839</v>
      </c>
      <c r="H76" s="159">
        <f t="shared" si="103"/>
        <v>2.1</v>
      </c>
      <c r="I76" s="160">
        <f t="shared" si="104"/>
        <v>2548.576</v>
      </c>
      <c r="J76" s="161">
        <f t="shared" si="105"/>
        <v>3.8228843239142378E-2</v>
      </c>
      <c r="K76" s="161">
        <f t="shared" si="106"/>
        <v>0.37408481082689282</v>
      </c>
      <c r="L76" s="161">
        <f t="shared" si="107"/>
        <v>0.18990997325565334</v>
      </c>
      <c r="M76" s="162">
        <f t="shared" si="108"/>
        <v>13.657</v>
      </c>
      <c r="N76" s="163">
        <f t="shared" si="109"/>
        <v>0.11799999999999999</v>
      </c>
      <c r="O76" s="163">
        <f t="shared" si="110"/>
        <v>13.223000000000001</v>
      </c>
      <c r="P76" s="164">
        <f t="shared" si="111"/>
        <v>0</v>
      </c>
      <c r="Q76" s="165">
        <f t="shared" si="112"/>
        <v>78</v>
      </c>
      <c r="R76" s="166">
        <f t="shared" si="113"/>
        <v>25.842228736885751</v>
      </c>
      <c r="S76" s="151">
        <f t="shared" si="114"/>
        <v>3</v>
      </c>
      <c r="T76" s="151">
        <f t="shared" si="115"/>
        <v>337</v>
      </c>
      <c r="U76" t="s">
        <v>136</v>
      </c>
      <c r="V76" t="s">
        <v>99</v>
      </c>
      <c r="W76" t="s">
        <v>136</v>
      </c>
      <c r="X76" s="4" t="s">
        <v>99</v>
      </c>
      <c r="Y76" s="4" t="s">
        <v>1027</v>
      </c>
      <c r="Z76" s="4" t="s">
        <v>898</v>
      </c>
      <c r="AA76" s="4" t="s">
        <v>49</v>
      </c>
      <c r="AB76" s="4">
        <v>529</v>
      </c>
      <c r="AC76" s="4">
        <v>2548.576</v>
      </c>
      <c r="AD76" s="4">
        <v>1385.779</v>
      </c>
      <c r="AE76" s="4">
        <v>1.839</v>
      </c>
      <c r="AF76" s="4">
        <v>2.1</v>
      </c>
      <c r="AG76" s="4">
        <v>13.657</v>
      </c>
      <c r="AH76" s="4">
        <v>167.81161700000001</v>
      </c>
      <c r="AI76" s="4">
        <v>6.4152440000000004</v>
      </c>
      <c r="AJ76" s="4">
        <v>62.775776999999998</v>
      </c>
      <c r="AK76" s="4">
        <v>484</v>
      </c>
      <c r="AL76" s="4">
        <v>3</v>
      </c>
      <c r="AM76" s="4">
        <v>337</v>
      </c>
      <c r="AN76" s="4">
        <v>78</v>
      </c>
      <c r="AO76" s="4">
        <v>15.187124000000001</v>
      </c>
      <c r="AP76" s="4">
        <v>2874.8</v>
      </c>
      <c r="AQ76" s="4">
        <v>0</v>
      </c>
      <c r="AR76" s="4">
        <v>22</v>
      </c>
      <c r="AS76" s="4">
        <v>12987</v>
      </c>
      <c r="AT76" s="4">
        <v>0.11799999999999999</v>
      </c>
      <c r="AU76" s="4">
        <v>13.223000000000001</v>
      </c>
      <c r="AV76" s="4">
        <v>16947</v>
      </c>
      <c r="AW76" s="4">
        <v>0</v>
      </c>
      <c r="AX76" s="4">
        <v>0.49</v>
      </c>
      <c r="AY76">
        <v>0.87571428571428567</v>
      </c>
      <c r="AZ76" t="s">
        <v>72</v>
      </c>
      <c r="BA76" t="s">
        <v>1024</v>
      </c>
      <c r="BB76">
        <v>6</v>
      </c>
      <c r="BC76" t="s">
        <v>1404</v>
      </c>
      <c r="BD76">
        <v>8</v>
      </c>
      <c r="BE76">
        <v>10548.496000000001</v>
      </c>
      <c r="BF76">
        <v>0.2416056279492356</v>
      </c>
      <c r="BG76">
        <v>0.21157749990411631</v>
      </c>
      <c r="BH76">
        <v>350093.54699999996</v>
      </c>
      <c r="BI76">
        <v>7.2797000168643503E-3</v>
      </c>
      <c r="BJ76">
        <v>6.3749373004826377E-3</v>
      </c>
      <c r="BK76">
        <v>1</v>
      </c>
      <c r="BL76" t="s">
        <v>71</v>
      </c>
      <c r="BM76">
        <v>-1</v>
      </c>
      <c r="BN76" t="s">
        <v>891</v>
      </c>
    </row>
    <row r="77" spans="1:66">
      <c r="A77" s="149" t="str">
        <f t="shared" ref="A77" si="116">W77</f>
        <v>인천스마트</v>
      </c>
      <c r="B77" s="149" t="str">
        <f t="shared" ref="B77" si="117">V77</f>
        <v>예비</v>
      </c>
      <c r="C77" s="150" t="str">
        <f t="shared" ref="C77" si="118">Y77</f>
        <v>71바7124</v>
      </c>
      <c r="D77" s="138" t="str">
        <f t="shared" ref="D77" si="119">Z77</f>
        <v>대형</v>
      </c>
      <c r="E77" s="134" t="str">
        <f t="shared" ref="E77" si="120">AZ77</f>
        <v>B</v>
      </c>
      <c r="F77" s="157">
        <f t="shared" ref="F77" si="121">G77/H77</f>
        <v>0.91142857142857137</v>
      </c>
      <c r="G77" s="158">
        <f t="shared" ref="G77" si="122">AE77</f>
        <v>1.9139999999999999</v>
      </c>
      <c r="H77" s="159">
        <f t="shared" ref="H77" si="123">AF77</f>
        <v>2.1</v>
      </c>
      <c r="I77" s="160">
        <f t="shared" ref="I77" si="124">AC77</f>
        <v>2284.9720000000002</v>
      </c>
      <c r="J77" s="161">
        <f t="shared" ref="J77" si="125">AI77/AH77</f>
        <v>3.4176390934969152E-2</v>
      </c>
      <c r="K77" s="161">
        <f t="shared" ref="K77" si="126">AJ77/AH77</f>
        <v>0.35352806683355265</v>
      </c>
      <c r="L77" s="161">
        <f t="shared" ref="L77" si="127">AK77/AC77</f>
        <v>0.21750813576709035</v>
      </c>
      <c r="M77" s="162">
        <f t="shared" ref="M77" si="128">AG77</f>
        <v>9.8439999999999994</v>
      </c>
      <c r="N77" s="163">
        <f t="shared" ref="N77" si="129">IF(AW77=0,AT77,"속도계이상")</f>
        <v>4.3999999999999997E-2</v>
      </c>
      <c r="O77" s="163">
        <f t="shared" ref="O77" si="130">IF(AW77=0,AU77,"속도계이상")</f>
        <v>12.603999999999999</v>
      </c>
      <c r="P77" s="164">
        <f t="shared" ref="P77" si="131">AQ77/60</f>
        <v>0</v>
      </c>
      <c r="Q77" s="165">
        <f t="shared" ref="Q77" si="132">AN77</f>
        <v>78</v>
      </c>
      <c r="R77" s="166">
        <f t="shared" ref="R77" si="133">AC77/(AH77-AI77-AJ77)</f>
        <v>24.986242089406442</v>
      </c>
      <c r="S77" s="151">
        <f t="shared" ref="S77" si="134">IF(AW77=0,AL77,"속도계이상")</f>
        <v>1</v>
      </c>
      <c r="T77" s="151">
        <f t="shared" ref="T77" si="135">IF(AW77=0,AM77,"속도계이상")</f>
        <v>288</v>
      </c>
      <c r="U77" t="s">
        <v>136</v>
      </c>
      <c r="V77" t="s">
        <v>99</v>
      </c>
      <c r="W77" t="s">
        <v>136</v>
      </c>
      <c r="X77" s="4" t="s">
        <v>99</v>
      </c>
      <c r="Y77" s="4" t="s">
        <v>1028</v>
      </c>
      <c r="Z77" s="4" t="s">
        <v>898</v>
      </c>
      <c r="AA77" s="4" t="s">
        <v>49</v>
      </c>
      <c r="AB77" s="4">
        <v>529</v>
      </c>
      <c r="AC77" s="4">
        <v>2284.9720000000002</v>
      </c>
      <c r="AD77" s="4">
        <v>1193.954</v>
      </c>
      <c r="AE77" s="4">
        <v>1.9139999999999999</v>
      </c>
      <c r="AF77" s="4">
        <v>2.1</v>
      </c>
      <c r="AG77" s="4">
        <v>9.8439999999999994</v>
      </c>
      <c r="AH77" s="4">
        <v>149.354682</v>
      </c>
      <c r="AI77" s="4">
        <v>5.1044039999999997</v>
      </c>
      <c r="AJ77" s="4">
        <v>52.801071999999998</v>
      </c>
      <c r="AK77" s="4">
        <v>497</v>
      </c>
      <c r="AL77" s="4">
        <v>1</v>
      </c>
      <c r="AM77" s="4">
        <v>288</v>
      </c>
      <c r="AN77" s="4">
        <v>78</v>
      </c>
      <c r="AO77" s="4">
        <v>15.298964</v>
      </c>
      <c r="AP77" s="4">
        <v>1239.9000000000001</v>
      </c>
      <c r="AQ77" s="4">
        <v>0</v>
      </c>
      <c r="AR77" s="4">
        <v>13</v>
      </c>
      <c r="AS77" s="4">
        <v>5292</v>
      </c>
      <c r="AT77" s="4">
        <v>4.3999999999999997E-2</v>
      </c>
      <c r="AU77" s="4">
        <v>12.603999999999999</v>
      </c>
      <c r="AV77" s="4">
        <v>17910</v>
      </c>
      <c r="AW77" s="4">
        <v>0</v>
      </c>
      <c r="AX77" s="4">
        <v>0.43</v>
      </c>
      <c r="AY77">
        <v>0.91142857142857137</v>
      </c>
      <c r="AZ77" t="s">
        <v>71</v>
      </c>
      <c r="BA77" t="s">
        <v>1024</v>
      </c>
      <c r="BB77">
        <v>9</v>
      </c>
      <c r="BC77" t="s">
        <v>1405</v>
      </c>
      <c r="BD77">
        <v>11</v>
      </c>
      <c r="BE77">
        <v>10548.496000000001</v>
      </c>
      <c r="BF77">
        <v>0.21661590429574035</v>
      </c>
      <c r="BG77">
        <v>0.19742992420097477</v>
      </c>
      <c r="BH77">
        <v>350093.54699999996</v>
      </c>
      <c r="BI77">
        <v>6.5267469782869219E-3</v>
      </c>
      <c r="BJ77">
        <v>5.9486636744957942E-3</v>
      </c>
      <c r="BK77">
        <v>1</v>
      </c>
      <c r="BL77" t="s">
        <v>72</v>
      </c>
      <c r="BM77">
        <v>1</v>
      </c>
      <c r="BN77" t="s">
        <v>893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32" t="str">
        <f>BF5</f>
        <v>인천스마트</v>
      </c>
      <c r="B5" s="133" t="str">
        <f>BH5</f>
        <v>강근원</v>
      </c>
      <c r="C5" s="134" t="str">
        <f>BN5</f>
        <v>C</v>
      </c>
      <c r="D5" s="135">
        <f>BM5</f>
        <v>0.87666666666666659</v>
      </c>
      <c r="E5" s="136">
        <f>U5</f>
        <v>9507</v>
      </c>
      <c r="F5" s="137" t="str">
        <f>BG5</f>
        <v>21</v>
      </c>
      <c r="G5" s="138" t="str">
        <f>BK5</f>
        <v>70바3560</v>
      </c>
      <c r="H5" s="139">
        <f>BJ5</f>
        <v>1</v>
      </c>
      <c r="I5" s="140">
        <f>BP5</f>
        <v>1126.471</v>
      </c>
      <c r="J5" s="141">
        <f>AB5/AA5</f>
        <v>2.9728757498660517E-2</v>
      </c>
      <c r="K5" s="141">
        <f>AC5/AA5</f>
        <v>0.35116898635236338</v>
      </c>
      <c r="L5" s="141">
        <f>AD5/I5</f>
        <v>0.17133153006158169</v>
      </c>
      <c r="M5" s="142">
        <f>Z5</f>
        <v>12.353999999999999</v>
      </c>
      <c r="N5" s="143">
        <f>AE5*100/W5</f>
        <v>0.53263688102046125</v>
      </c>
      <c r="O5" s="143">
        <f>AF5*100/W5</f>
        <v>7.7232347747966879</v>
      </c>
      <c r="P5" s="238">
        <f>AK5</f>
        <v>11</v>
      </c>
      <c r="Q5" s="239">
        <f>AE5</f>
        <v>6</v>
      </c>
      <c r="R5" s="239">
        <f>AF5</f>
        <v>87</v>
      </c>
      <c r="T5">
        <v>529</v>
      </c>
      <c r="U5">
        <v>9507</v>
      </c>
      <c r="V5" t="s">
        <v>1029</v>
      </c>
      <c r="W5">
        <v>1126.471</v>
      </c>
      <c r="X5">
        <v>547.80200000000002</v>
      </c>
      <c r="Y5">
        <v>2.056</v>
      </c>
      <c r="Z5">
        <v>12.353999999999999</v>
      </c>
      <c r="AA5">
        <v>82.298865000000006</v>
      </c>
      <c r="AB5">
        <v>2.4466429999999999</v>
      </c>
      <c r="AC5">
        <v>28.900808999999999</v>
      </c>
      <c r="AD5" s="1">
        <v>193</v>
      </c>
      <c r="AE5">
        <v>6</v>
      </c>
      <c r="AF5">
        <v>87</v>
      </c>
      <c r="AG5">
        <v>78</v>
      </c>
      <c r="AH5">
        <v>13.687564</v>
      </c>
      <c r="AI5">
        <v>380.4</v>
      </c>
      <c r="AJ5">
        <v>0</v>
      </c>
      <c r="AK5">
        <v>11</v>
      </c>
      <c r="AL5">
        <v>4936</v>
      </c>
      <c r="AM5" t="s">
        <v>1030</v>
      </c>
      <c r="AN5" t="s">
        <v>1406</v>
      </c>
      <c r="AO5">
        <v>1126.471</v>
      </c>
      <c r="AR5" t="s">
        <v>136</v>
      </c>
      <c r="AS5">
        <v>21</v>
      </c>
      <c r="AT5" t="s">
        <v>926</v>
      </c>
      <c r="AU5" t="s">
        <v>1029</v>
      </c>
      <c r="AV5" t="s">
        <v>49</v>
      </c>
      <c r="AW5">
        <v>1</v>
      </c>
      <c r="BB5">
        <v>0.97904761904761906</v>
      </c>
      <c r="BC5" t="s">
        <v>69</v>
      </c>
      <c r="BF5" t="s">
        <v>136</v>
      </c>
      <c r="BG5" t="s">
        <v>290</v>
      </c>
      <c r="BH5" t="s">
        <v>1029</v>
      </c>
      <c r="BI5">
        <v>9507</v>
      </c>
      <c r="BJ5">
        <v>1</v>
      </c>
      <c r="BK5" t="s">
        <v>926</v>
      </c>
      <c r="BL5" t="s">
        <v>673</v>
      </c>
      <c r="BM5">
        <v>0.87666666666666659</v>
      </c>
      <c r="BN5" t="s">
        <v>72</v>
      </c>
      <c r="BO5" t="s">
        <v>677</v>
      </c>
      <c r="BP5">
        <v>1126.471</v>
      </c>
      <c r="BQ5" t="s">
        <v>69</v>
      </c>
    </row>
    <row r="6" spans="1:69" ht="16.5">
      <c r="A6" s="115" t="str">
        <f t="shared" ref="A6:A7" si="0">BF6</f>
        <v>인천스마트</v>
      </c>
      <c r="B6" s="116" t="str">
        <f t="shared" ref="B6:B7" si="1">BH6</f>
        <v>강병석</v>
      </c>
      <c r="C6" s="117" t="str">
        <f t="shared" ref="C6:C7" si="2">BN6</f>
        <v>C</v>
      </c>
      <c r="D6" s="118">
        <f t="shared" ref="D6:D7" si="3">BM6</f>
        <v>0.89566568818639603</v>
      </c>
      <c r="E6" s="119">
        <f t="shared" ref="E6:E7" si="4">U6</f>
        <v>8367</v>
      </c>
      <c r="F6" s="120" t="str">
        <f t="shared" ref="F6:F7" si="5">BG6</f>
        <v>5</v>
      </c>
      <c r="G6" s="121" t="str">
        <f t="shared" ref="G6:G7" si="6">BK6</f>
        <v>70바3631</v>
      </c>
      <c r="H6" s="122">
        <f t="shared" ref="H6:H7" si="7">BJ6</f>
        <v>3</v>
      </c>
      <c r="I6" s="123">
        <f t="shared" ref="I6:I7" si="8">BP6</f>
        <v>2338.848</v>
      </c>
      <c r="J6" s="124">
        <f t="shared" ref="J6:J7" si="9">AB6/AA6</f>
        <v>1.2514060485892384E-2</v>
      </c>
      <c r="K6" s="124">
        <f t="shared" ref="K6:K7" si="10">AC6/AA6</f>
        <v>0.32866724270051295</v>
      </c>
      <c r="L6" s="124">
        <f t="shared" ref="L6:L7" si="11">AD6/I6</f>
        <v>0.19282997441475461</v>
      </c>
      <c r="M6" s="125">
        <f t="shared" ref="M6:M7" si="12">Z6</f>
        <v>10.101000000000001</v>
      </c>
      <c r="N6" s="126">
        <f t="shared" ref="N6:N7" si="13">AE6*100/W6</f>
        <v>0</v>
      </c>
      <c r="O6" s="126">
        <f t="shared" ref="O6:O7" si="14">AF6*100/W6</f>
        <v>4.231396205736349</v>
      </c>
      <c r="P6" s="240">
        <f t="shared" ref="P6:P7" si="15">AK6</f>
        <v>3</v>
      </c>
      <c r="Q6" s="241">
        <f t="shared" ref="Q6:Q7" si="16">AE6</f>
        <v>0</v>
      </c>
      <c r="R6" s="241">
        <f t="shared" ref="R6:R7" si="17">AF6</f>
        <v>101</v>
      </c>
      <c r="T6">
        <v>529</v>
      </c>
      <c r="U6">
        <v>8367</v>
      </c>
      <c r="V6" t="s">
        <v>1031</v>
      </c>
      <c r="W6">
        <v>2386.9189999999999</v>
      </c>
      <c r="X6">
        <v>1253.278</v>
      </c>
      <c r="Y6">
        <v>1.905</v>
      </c>
      <c r="Z6">
        <v>10.101000000000001</v>
      </c>
      <c r="AA6">
        <v>141.96966699999999</v>
      </c>
      <c r="AB6">
        <v>1.7766169999999999</v>
      </c>
      <c r="AC6">
        <v>46.660778999999998</v>
      </c>
      <c r="AD6" s="1">
        <v>451</v>
      </c>
      <c r="AE6">
        <v>0</v>
      </c>
      <c r="AF6">
        <v>101</v>
      </c>
      <c r="AG6">
        <v>84</v>
      </c>
      <c r="AH6">
        <v>16.81288</v>
      </c>
      <c r="AI6">
        <v>1075.7</v>
      </c>
      <c r="AJ6">
        <v>7.2</v>
      </c>
      <c r="AK6">
        <v>3</v>
      </c>
      <c r="AL6">
        <v>747</v>
      </c>
      <c r="AM6" t="s">
        <v>1032</v>
      </c>
      <c r="AN6" t="s">
        <v>1407</v>
      </c>
      <c r="AO6">
        <v>2066.8629999999998</v>
      </c>
      <c r="AR6" t="s">
        <v>136</v>
      </c>
      <c r="AS6">
        <v>5</v>
      </c>
      <c r="AT6" t="s">
        <v>1010</v>
      </c>
      <c r="AU6" t="s">
        <v>1031</v>
      </c>
      <c r="AV6" t="s">
        <v>49</v>
      </c>
      <c r="AW6">
        <v>3</v>
      </c>
      <c r="BB6">
        <v>0.9067477633677532</v>
      </c>
      <c r="BC6" t="s">
        <v>71</v>
      </c>
      <c r="BF6" t="s">
        <v>136</v>
      </c>
      <c r="BG6" t="s">
        <v>293</v>
      </c>
      <c r="BH6" t="s">
        <v>1031</v>
      </c>
      <c r="BI6">
        <v>8367</v>
      </c>
      <c r="BJ6">
        <v>3</v>
      </c>
      <c r="BK6" t="s">
        <v>1010</v>
      </c>
      <c r="BL6" t="s">
        <v>1002</v>
      </c>
      <c r="BM6">
        <v>0.89566568818639603</v>
      </c>
      <c r="BN6" t="s">
        <v>72</v>
      </c>
      <c r="BO6" t="s">
        <v>674</v>
      </c>
      <c r="BP6">
        <v>2338.848</v>
      </c>
      <c r="BQ6" t="s">
        <v>71</v>
      </c>
    </row>
    <row r="7" spans="1:69" ht="16.5">
      <c r="A7" s="132" t="str">
        <f t="shared" si="0"/>
        <v>인천스마트</v>
      </c>
      <c r="B7" s="133" t="str">
        <f t="shared" si="1"/>
        <v>고상욱</v>
      </c>
      <c r="C7" s="134" t="str">
        <f t="shared" si="2"/>
        <v>D</v>
      </c>
      <c r="D7" s="135">
        <f t="shared" si="3"/>
        <v>0.83905753130183502</v>
      </c>
      <c r="E7" s="136">
        <f t="shared" si="4"/>
        <v>3792</v>
      </c>
      <c r="F7" s="137" t="str">
        <f t="shared" si="5"/>
        <v>38</v>
      </c>
      <c r="G7" s="138" t="str">
        <f t="shared" si="6"/>
        <v>70바3549</v>
      </c>
      <c r="H7" s="139">
        <f t="shared" si="7"/>
        <v>2</v>
      </c>
      <c r="I7" s="140">
        <f t="shared" si="8"/>
        <v>2245.0050000000001</v>
      </c>
      <c r="J7" s="141">
        <f t="shared" si="9"/>
        <v>1.4708025855198165E-2</v>
      </c>
      <c r="K7" s="141">
        <f t="shared" si="10"/>
        <v>0.42627821576562586</v>
      </c>
      <c r="L7" s="141">
        <f t="shared" si="11"/>
        <v>0.12427589248130849</v>
      </c>
      <c r="M7" s="142">
        <f t="shared" si="12"/>
        <v>15.785</v>
      </c>
      <c r="N7" s="143">
        <f t="shared" si="13"/>
        <v>4.4543330638461824E-2</v>
      </c>
      <c r="O7" s="143">
        <f t="shared" si="14"/>
        <v>7.2605628940692775</v>
      </c>
      <c r="P7" s="238">
        <f t="shared" si="15"/>
        <v>41</v>
      </c>
      <c r="Q7" s="239">
        <f t="shared" si="16"/>
        <v>1</v>
      </c>
      <c r="R7" s="239">
        <f t="shared" si="17"/>
        <v>163</v>
      </c>
      <c r="T7">
        <v>529</v>
      </c>
      <c r="U7">
        <v>3792</v>
      </c>
      <c r="V7" t="s">
        <v>1033</v>
      </c>
      <c r="W7">
        <v>2245.0050000000001</v>
      </c>
      <c r="X7">
        <v>1160.934</v>
      </c>
      <c r="Y7">
        <v>1.9339999999999999</v>
      </c>
      <c r="Z7">
        <v>15.785</v>
      </c>
      <c r="AA7">
        <v>157.07526100000001</v>
      </c>
      <c r="AB7">
        <v>2.3102670000000001</v>
      </c>
      <c r="AC7">
        <v>66.957762000000002</v>
      </c>
      <c r="AD7" s="1">
        <v>279</v>
      </c>
      <c r="AE7">
        <v>1</v>
      </c>
      <c r="AF7">
        <v>163</v>
      </c>
      <c r="AG7">
        <v>72</v>
      </c>
      <c r="AH7">
        <v>14.292543</v>
      </c>
      <c r="AI7">
        <v>1486.2</v>
      </c>
      <c r="AJ7">
        <v>0</v>
      </c>
      <c r="AK7">
        <v>41</v>
      </c>
      <c r="AL7">
        <v>23177</v>
      </c>
      <c r="AM7" t="s">
        <v>1034</v>
      </c>
      <c r="AN7" t="s">
        <v>1408</v>
      </c>
      <c r="AO7">
        <v>2125.9520000000002</v>
      </c>
      <c r="AR7" t="s">
        <v>136</v>
      </c>
      <c r="AS7">
        <v>38</v>
      </c>
      <c r="AT7" t="s">
        <v>981</v>
      </c>
      <c r="AU7" t="s">
        <v>1033</v>
      </c>
      <c r="AV7" t="s">
        <v>49</v>
      </c>
      <c r="AW7">
        <v>2</v>
      </c>
      <c r="BB7">
        <v>0.84168973962777094</v>
      </c>
      <c r="BC7" t="s">
        <v>70</v>
      </c>
      <c r="BF7" t="s">
        <v>136</v>
      </c>
      <c r="BG7" t="s">
        <v>292</v>
      </c>
      <c r="BH7" t="s">
        <v>1033</v>
      </c>
      <c r="BI7">
        <v>3792</v>
      </c>
      <c r="BJ7">
        <v>2</v>
      </c>
      <c r="BK7" t="s">
        <v>981</v>
      </c>
      <c r="BL7" t="s">
        <v>976</v>
      </c>
      <c r="BM7">
        <v>0.83905753130183502</v>
      </c>
      <c r="BN7" t="s">
        <v>70</v>
      </c>
      <c r="BO7" t="s">
        <v>678</v>
      </c>
      <c r="BP7">
        <v>2245.0050000000001</v>
      </c>
      <c r="BQ7" t="s">
        <v>69</v>
      </c>
    </row>
    <row r="8" spans="1:69" ht="16.5">
      <c r="A8" s="115" t="str">
        <f t="shared" ref="A8:A71" si="18">BF8</f>
        <v>인천스마트</v>
      </c>
      <c r="B8" s="116" t="str">
        <f t="shared" ref="B8:B71" si="19">BH8</f>
        <v>구진영</v>
      </c>
      <c r="C8" s="117" t="str">
        <f t="shared" ref="C8:C71" si="20">BN8</f>
        <v>D</v>
      </c>
      <c r="D8" s="118">
        <f t="shared" ref="D8:D71" si="21">BM8</f>
        <v>0.82873396708682423</v>
      </c>
      <c r="E8" s="119">
        <f t="shared" ref="E8:E71" si="22">U8</f>
        <v>7766</v>
      </c>
      <c r="F8" s="120" t="str">
        <f t="shared" ref="F8:F71" si="23">BG8</f>
        <v>21</v>
      </c>
      <c r="G8" s="121" t="str">
        <f t="shared" ref="G8:G71" si="24">BK8</f>
        <v>71바7126</v>
      </c>
      <c r="H8" s="122">
        <f t="shared" ref="H8:H71" si="25">BJ8</f>
        <v>7</v>
      </c>
      <c r="I8" s="123">
        <f t="shared" ref="I8:I71" si="26">BP8</f>
        <v>1487.0010000000002</v>
      </c>
      <c r="J8" s="124">
        <f t="shared" ref="J8:J71" si="27">AB8/AA8</f>
        <v>3.7099793281582603E-2</v>
      </c>
      <c r="K8" s="124">
        <f t="shared" ref="K8:K71" si="28">AC8/AA8</f>
        <v>0.38548438945897656</v>
      </c>
      <c r="L8" s="124">
        <f t="shared" ref="L8:L71" si="29">AD8/I8</f>
        <v>0.25353042802257697</v>
      </c>
      <c r="M8" s="125">
        <f t="shared" ref="M8:M71" si="30">Z8</f>
        <v>14.311999999999999</v>
      </c>
      <c r="N8" s="126">
        <f t="shared" ref="N8:N71" si="31">AE8*100/W8</f>
        <v>0.57634045583407034</v>
      </c>
      <c r="O8" s="126">
        <f t="shared" ref="O8:O71" si="32">AF8*100/W8</f>
        <v>24.014185659752929</v>
      </c>
      <c r="P8" s="240">
        <f t="shared" ref="P8:P71" si="33">AK8</f>
        <v>19</v>
      </c>
      <c r="Q8" s="241">
        <f t="shared" ref="Q8:Q71" si="34">AE8</f>
        <v>9</v>
      </c>
      <c r="R8" s="241">
        <f t="shared" ref="R8:R71" si="35">AF8</f>
        <v>375</v>
      </c>
      <c r="T8">
        <v>529</v>
      </c>
      <c r="U8">
        <v>7766</v>
      </c>
      <c r="V8" t="s">
        <v>1035</v>
      </c>
      <c r="W8">
        <v>1561.577</v>
      </c>
      <c r="X8">
        <v>844.84799999999996</v>
      </c>
      <c r="Y8">
        <v>1.8480000000000001</v>
      </c>
      <c r="Z8">
        <v>14.311999999999999</v>
      </c>
      <c r="AA8">
        <v>110.40719199999999</v>
      </c>
      <c r="AB8">
        <v>4.0960840000000003</v>
      </c>
      <c r="AC8">
        <v>42.560248999999999</v>
      </c>
      <c r="AD8" s="1">
        <v>377</v>
      </c>
      <c r="AE8">
        <v>9</v>
      </c>
      <c r="AF8">
        <v>375</v>
      </c>
      <c r="AG8">
        <v>80</v>
      </c>
      <c r="AH8">
        <v>14.143796999999999</v>
      </c>
      <c r="AI8">
        <v>1387.9</v>
      </c>
      <c r="AJ8">
        <v>0</v>
      </c>
      <c r="AK8">
        <v>19</v>
      </c>
      <c r="AL8">
        <v>6238</v>
      </c>
      <c r="AM8" t="s">
        <v>1036</v>
      </c>
      <c r="AN8" t="s">
        <v>1409</v>
      </c>
      <c r="AO8">
        <v>336.00700000000001</v>
      </c>
      <c r="AR8" t="s">
        <v>136</v>
      </c>
      <c r="AS8">
        <v>21</v>
      </c>
      <c r="AT8" t="s">
        <v>947</v>
      </c>
      <c r="AU8" t="s">
        <v>1035</v>
      </c>
      <c r="AV8" t="s">
        <v>49</v>
      </c>
      <c r="AW8">
        <v>7</v>
      </c>
      <c r="BB8">
        <v>0.84198292129691887</v>
      </c>
      <c r="BC8" t="s">
        <v>70</v>
      </c>
      <c r="BF8" t="s">
        <v>136</v>
      </c>
      <c r="BG8" t="s">
        <v>290</v>
      </c>
      <c r="BH8" t="s">
        <v>1035</v>
      </c>
      <c r="BI8">
        <v>7766</v>
      </c>
      <c r="BJ8">
        <v>7</v>
      </c>
      <c r="BK8" t="s">
        <v>947</v>
      </c>
      <c r="BL8" t="s">
        <v>941</v>
      </c>
      <c r="BM8">
        <v>0.82873396708682423</v>
      </c>
      <c r="BN8" t="s">
        <v>70</v>
      </c>
      <c r="BO8" t="s">
        <v>678</v>
      </c>
      <c r="BP8">
        <v>1487.0010000000002</v>
      </c>
      <c r="BQ8" t="s">
        <v>71</v>
      </c>
    </row>
    <row r="9" spans="1:69" ht="16.5">
      <c r="A9" s="132" t="str">
        <f t="shared" si="18"/>
        <v>인천스마트</v>
      </c>
      <c r="B9" s="133" t="str">
        <f t="shared" si="19"/>
        <v>권병묵</v>
      </c>
      <c r="C9" s="134" t="str">
        <f t="shared" si="20"/>
        <v>B</v>
      </c>
      <c r="D9" s="135">
        <f t="shared" si="21"/>
        <v>0.90937709614664219</v>
      </c>
      <c r="E9" s="136">
        <f t="shared" si="22"/>
        <v>9570</v>
      </c>
      <c r="F9" s="137" t="str">
        <f t="shared" si="23"/>
        <v>27</v>
      </c>
      <c r="G9" s="138" t="str">
        <f t="shared" si="24"/>
        <v>70바3638</v>
      </c>
      <c r="H9" s="139">
        <f t="shared" si="25"/>
        <v>3</v>
      </c>
      <c r="I9" s="140">
        <f t="shared" si="26"/>
        <v>2384.915</v>
      </c>
      <c r="J9" s="141">
        <f t="shared" si="27"/>
        <v>5.4146426886617846E-3</v>
      </c>
      <c r="K9" s="141">
        <f t="shared" si="28"/>
        <v>0.3365247655687173</v>
      </c>
      <c r="L9" s="141">
        <f t="shared" si="29"/>
        <v>0.25703222127413344</v>
      </c>
      <c r="M9" s="142">
        <f t="shared" si="30"/>
        <v>7.7930000000000001</v>
      </c>
      <c r="N9" s="143">
        <f t="shared" si="31"/>
        <v>4.1930215542272997E-2</v>
      </c>
      <c r="O9" s="143">
        <f t="shared" si="32"/>
        <v>3.4382776744663857</v>
      </c>
      <c r="P9" s="238">
        <f t="shared" si="33"/>
        <v>2</v>
      </c>
      <c r="Q9" s="239">
        <f t="shared" si="34"/>
        <v>1</v>
      </c>
      <c r="R9" s="239">
        <f t="shared" si="35"/>
        <v>82</v>
      </c>
      <c r="T9">
        <v>529</v>
      </c>
      <c r="U9">
        <v>9570</v>
      </c>
      <c r="V9" t="s">
        <v>1037</v>
      </c>
      <c r="W9">
        <v>2384.915</v>
      </c>
      <c r="X9">
        <v>1283.3150000000001</v>
      </c>
      <c r="Y9">
        <v>1.8580000000000001</v>
      </c>
      <c r="Z9">
        <v>7.7930000000000001</v>
      </c>
      <c r="AA9">
        <v>154.050793</v>
      </c>
      <c r="AB9">
        <v>0.83413000000000004</v>
      </c>
      <c r="AC9">
        <v>51.841906999999999</v>
      </c>
      <c r="AD9" s="1">
        <v>613</v>
      </c>
      <c r="AE9">
        <v>1</v>
      </c>
      <c r="AF9">
        <v>82</v>
      </c>
      <c r="AG9">
        <v>76</v>
      </c>
      <c r="AH9">
        <v>15.481354</v>
      </c>
      <c r="AI9">
        <v>217.7</v>
      </c>
      <c r="AJ9">
        <v>0</v>
      </c>
      <c r="AK9">
        <v>2</v>
      </c>
      <c r="AL9">
        <v>950</v>
      </c>
      <c r="AM9" t="s">
        <v>1038</v>
      </c>
      <c r="AN9" t="s">
        <v>1410</v>
      </c>
      <c r="AO9">
        <v>1937.8610000000001</v>
      </c>
      <c r="AR9" t="s">
        <v>136</v>
      </c>
      <c r="AS9">
        <v>27</v>
      </c>
      <c r="AT9" t="s">
        <v>959</v>
      </c>
      <c r="AU9" t="s">
        <v>1037</v>
      </c>
      <c r="AV9" t="s">
        <v>49</v>
      </c>
      <c r="AW9">
        <v>3</v>
      </c>
      <c r="BB9">
        <v>0.92639302113492517</v>
      </c>
      <c r="BC9" t="s">
        <v>71</v>
      </c>
      <c r="BF9" t="s">
        <v>136</v>
      </c>
      <c r="BG9" t="s">
        <v>291</v>
      </c>
      <c r="BH9" t="s">
        <v>1037</v>
      </c>
      <c r="BI9">
        <v>9570</v>
      </c>
      <c r="BJ9">
        <v>3</v>
      </c>
      <c r="BK9" t="s">
        <v>959</v>
      </c>
      <c r="BL9" t="s">
        <v>1028</v>
      </c>
      <c r="BM9">
        <v>0.90937709614664219</v>
      </c>
      <c r="BN9" t="s">
        <v>71</v>
      </c>
      <c r="BO9" t="s">
        <v>674</v>
      </c>
      <c r="BP9">
        <v>2384.915</v>
      </c>
      <c r="BQ9" t="s">
        <v>74</v>
      </c>
    </row>
    <row r="10" spans="1:69" ht="16.5">
      <c r="A10" s="115" t="str">
        <f t="shared" si="18"/>
        <v>인천스마트</v>
      </c>
      <c r="B10" s="116" t="str">
        <f t="shared" si="19"/>
        <v>권오현</v>
      </c>
      <c r="C10" s="117" t="str">
        <f t="shared" si="20"/>
        <v>C</v>
      </c>
      <c r="D10" s="118">
        <f t="shared" si="21"/>
        <v>0.86050000000000004</v>
      </c>
      <c r="E10" s="119">
        <f t="shared" si="22"/>
        <v>4954</v>
      </c>
      <c r="F10" s="120" t="str">
        <f t="shared" si="23"/>
        <v>20</v>
      </c>
      <c r="G10" s="121" t="str">
        <f t="shared" si="24"/>
        <v>70바3506</v>
      </c>
      <c r="H10" s="122">
        <f t="shared" si="25"/>
        <v>1</v>
      </c>
      <c r="I10" s="123">
        <f t="shared" si="26"/>
        <v>1475.7329999999999</v>
      </c>
      <c r="J10" s="124">
        <f t="shared" si="27"/>
        <v>2.2603921748320193E-2</v>
      </c>
      <c r="K10" s="124">
        <f t="shared" si="28"/>
        <v>0.37726276118689772</v>
      </c>
      <c r="L10" s="124">
        <f t="shared" si="29"/>
        <v>0.19109147792995074</v>
      </c>
      <c r="M10" s="125">
        <f t="shared" si="30"/>
        <v>9.9149999999999991</v>
      </c>
      <c r="N10" s="126">
        <f t="shared" si="31"/>
        <v>2.0122461405443581</v>
      </c>
      <c r="O10" s="126">
        <f t="shared" si="32"/>
        <v>3.0508247937285429</v>
      </c>
      <c r="P10" s="240">
        <f t="shared" si="33"/>
        <v>14</v>
      </c>
      <c r="Q10" s="241">
        <f t="shared" si="34"/>
        <v>31</v>
      </c>
      <c r="R10" s="241">
        <f t="shared" si="35"/>
        <v>47</v>
      </c>
      <c r="T10">
        <v>529</v>
      </c>
      <c r="U10">
        <v>4954</v>
      </c>
      <c r="V10" t="s">
        <v>1039</v>
      </c>
      <c r="W10">
        <v>1540.567</v>
      </c>
      <c r="X10">
        <v>874.68299999999999</v>
      </c>
      <c r="Y10">
        <v>1.7609999999999999</v>
      </c>
      <c r="Z10">
        <v>9.9149999999999991</v>
      </c>
      <c r="AA10">
        <v>103.61914299999999</v>
      </c>
      <c r="AB10">
        <v>2.3421989999999999</v>
      </c>
      <c r="AC10">
        <v>39.091644000000002</v>
      </c>
      <c r="AD10" s="1">
        <v>282</v>
      </c>
      <c r="AE10">
        <v>31</v>
      </c>
      <c r="AF10">
        <v>47</v>
      </c>
      <c r="AG10">
        <v>80</v>
      </c>
      <c r="AH10">
        <v>14.86759</v>
      </c>
      <c r="AI10">
        <v>1586.5</v>
      </c>
      <c r="AJ10">
        <v>0</v>
      </c>
      <c r="AK10">
        <v>14</v>
      </c>
      <c r="AL10">
        <v>4144</v>
      </c>
      <c r="AM10" t="s">
        <v>1040</v>
      </c>
      <c r="AN10" t="s">
        <v>1411</v>
      </c>
      <c r="AO10">
        <v>1475.7329999999999</v>
      </c>
      <c r="AR10" t="s">
        <v>136</v>
      </c>
      <c r="AS10">
        <v>20</v>
      </c>
      <c r="AT10" t="s">
        <v>912</v>
      </c>
      <c r="AU10" t="s">
        <v>1039</v>
      </c>
      <c r="AV10" t="s">
        <v>49</v>
      </c>
      <c r="AW10">
        <v>1</v>
      </c>
      <c r="BB10">
        <v>0.88300000000000001</v>
      </c>
      <c r="BC10" t="s">
        <v>72</v>
      </c>
      <c r="BF10" t="s">
        <v>136</v>
      </c>
      <c r="BG10" t="s">
        <v>289</v>
      </c>
      <c r="BH10" t="s">
        <v>1039</v>
      </c>
      <c r="BI10">
        <v>4954</v>
      </c>
      <c r="BJ10">
        <v>1</v>
      </c>
      <c r="BK10" t="s">
        <v>912</v>
      </c>
      <c r="BL10" t="s">
        <v>673</v>
      </c>
      <c r="BM10">
        <v>0.86050000000000004</v>
      </c>
      <c r="BN10" t="s">
        <v>72</v>
      </c>
      <c r="BO10" t="s">
        <v>676</v>
      </c>
      <c r="BP10">
        <v>1475.7329999999999</v>
      </c>
      <c r="BQ10" t="s">
        <v>72</v>
      </c>
    </row>
    <row r="11" spans="1:69" ht="16.5">
      <c r="A11" s="132" t="str">
        <f t="shared" si="18"/>
        <v>인천스마트</v>
      </c>
      <c r="B11" s="133" t="str">
        <f t="shared" si="19"/>
        <v>권재범</v>
      </c>
      <c r="C11" s="134" t="str">
        <f t="shared" si="20"/>
        <v>B</v>
      </c>
      <c r="D11" s="135">
        <f t="shared" si="21"/>
        <v>0.93370001491801013</v>
      </c>
      <c r="E11" s="136">
        <f t="shared" si="22"/>
        <v>4453</v>
      </c>
      <c r="F11" s="137" t="str">
        <f t="shared" si="23"/>
        <v>20</v>
      </c>
      <c r="G11" s="138" t="str">
        <f t="shared" si="24"/>
        <v>70바3504</v>
      </c>
      <c r="H11" s="139">
        <f t="shared" si="25"/>
        <v>6</v>
      </c>
      <c r="I11" s="140">
        <f t="shared" si="26"/>
        <v>2634.6520000000005</v>
      </c>
      <c r="J11" s="141">
        <f t="shared" si="27"/>
        <v>3.6134170393238886E-2</v>
      </c>
      <c r="K11" s="141">
        <f t="shared" si="28"/>
        <v>0.36515096504856315</v>
      </c>
      <c r="L11" s="141">
        <f t="shared" si="29"/>
        <v>0.1958512926944431</v>
      </c>
      <c r="M11" s="142">
        <f t="shared" si="30"/>
        <v>9.8520000000000003</v>
      </c>
      <c r="N11" s="143">
        <f t="shared" si="31"/>
        <v>7.5911353757536104E-2</v>
      </c>
      <c r="O11" s="143">
        <f t="shared" si="32"/>
        <v>14.688846952083235</v>
      </c>
      <c r="P11" s="238">
        <f t="shared" si="33"/>
        <v>16</v>
      </c>
      <c r="Q11" s="239">
        <f t="shared" si="34"/>
        <v>2</v>
      </c>
      <c r="R11" s="239">
        <f t="shared" si="35"/>
        <v>387</v>
      </c>
      <c r="T11">
        <v>529</v>
      </c>
      <c r="U11">
        <v>4453</v>
      </c>
      <c r="V11" t="s">
        <v>1041</v>
      </c>
      <c r="W11">
        <v>2634.652</v>
      </c>
      <c r="X11">
        <v>1358.4739999999999</v>
      </c>
      <c r="Y11">
        <v>1.9390000000000001</v>
      </c>
      <c r="Z11">
        <v>9.8520000000000003</v>
      </c>
      <c r="AA11">
        <v>171.38940600000001</v>
      </c>
      <c r="AB11">
        <v>6.1930139999999998</v>
      </c>
      <c r="AC11">
        <v>62.583007000000002</v>
      </c>
      <c r="AD11" s="1">
        <v>516</v>
      </c>
      <c r="AE11">
        <v>2</v>
      </c>
      <c r="AF11">
        <v>387</v>
      </c>
      <c r="AG11">
        <v>86</v>
      </c>
      <c r="AH11">
        <v>15.372315</v>
      </c>
      <c r="AI11">
        <v>1810.3</v>
      </c>
      <c r="AJ11">
        <v>6.3</v>
      </c>
      <c r="AK11">
        <v>16</v>
      </c>
      <c r="AL11">
        <v>3440</v>
      </c>
      <c r="AM11" t="s">
        <v>1042</v>
      </c>
      <c r="AN11" t="s">
        <v>1412</v>
      </c>
      <c r="AO11">
        <v>1766.056</v>
      </c>
      <c r="AR11" t="s">
        <v>136</v>
      </c>
      <c r="AS11">
        <v>20</v>
      </c>
      <c r="AT11" t="s">
        <v>909</v>
      </c>
      <c r="AU11" t="s">
        <v>1041</v>
      </c>
      <c r="AV11" t="s">
        <v>49</v>
      </c>
      <c r="AW11">
        <v>6</v>
      </c>
      <c r="BB11">
        <v>0.96054327667418316</v>
      </c>
      <c r="BC11" t="s">
        <v>69</v>
      </c>
      <c r="BF11" t="s">
        <v>136</v>
      </c>
      <c r="BG11" t="s">
        <v>289</v>
      </c>
      <c r="BH11" t="s">
        <v>1041</v>
      </c>
      <c r="BI11">
        <v>4453</v>
      </c>
      <c r="BJ11">
        <v>6</v>
      </c>
      <c r="BK11" t="s">
        <v>909</v>
      </c>
      <c r="BL11" t="s">
        <v>1023</v>
      </c>
      <c r="BM11">
        <v>0.93370001491801013</v>
      </c>
      <c r="BN11" t="s">
        <v>71</v>
      </c>
      <c r="BO11" t="s">
        <v>677</v>
      </c>
      <c r="BP11">
        <v>2634.6520000000005</v>
      </c>
      <c r="BQ11" t="s">
        <v>71</v>
      </c>
    </row>
    <row r="12" spans="1:69" ht="16.5">
      <c r="A12" s="115" t="str">
        <f t="shared" si="18"/>
        <v>인천스마트</v>
      </c>
      <c r="B12" s="116" t="str">
        <f t="shared" si="19"/>
        <v>권태종</v>
      </c>
      <c r="C12" s="117" t="str">
        <f t="shared" si="20"/>
        <v>B</v>
      </c>
      <c r="D12" s="118">
        <f t="shared" si="21"/>
        <v>0.93899402846611191</v>
      </c>
      <c r="E12" s="119">
        <f t="shared" si="22"/>
        <v>6373</v>
      </c>
      <c r="F12" s="120" t="str">
        <f t="shared" si="23"/>
        <v>5-1</v>
      </c>
      <c r="G12" s="121" t="str">
        <f t="shared" si="24"/>
        <v>70바3647</v>
      </c>
      <c r="H12" s="122">
        <f t="shared" si="25"/>
        <v>1</v>
      </c>
      <c r="I12" s="123">
        <f t="shared" si="26"/>
        <v>1902.75</v>
      </c>
      <c r="J12" s="124">
        <f t="shared" si="27"/>
        <v>3.4854277439047822E-2</v>
      </c>
      <c r="K12" s="124">
        <f t="shared" si="28"/>
        <v>0.38973892364694773</v>
      </c>
      <c r="L12" s="124">
        <f t="shared" si="29"/>
        <v>0.19865983445013796</v>
      </c>
      <c r="M12" s="125">
        <f t="shared" si="30"/>
        <v>11.83</v>
      </c>
      <c r="N12" s="126">
        <f t="shared" si="31"/>
        <v>0.10230037743724255</v>
      </c>
      <c r="O12" s="126">
        <f t="shared" si="32"/>
        <v>18.41406793870366</v>
      </c>
      <c r="P12" s="240">
        <f t="shared" si="33"/>
        <v>7</v>
      </c>
      <c r="Q12" s="241">
        <f t="shared" si="34"/>
        <v>2</v>
      </c>
      <c r="R12" s="241">
        <f t="shared" si="35"/>
        <v>360</v>
      </c>
      <c r="T12">
        <v>529</v>
      </c>
      <c r="U12">
        <v>6373</v>
      </c>
      <c r="V12" t="s">
        <v>1043</v>
      </c>
      <c r="W12">
        <v>1955.027</v>
      </c>
      <c r="X12">
        <v>1120.056</v>
      </c>
      <c r="Y12">
        <v>1.7450000000000001</v>
      </c>
      <c r="Z12">
        <v>11.83</v>
      </c>
      <c r="AA12">
        <v>151.589945</v>
      </c>
      <c r="AB12">
        <v>5.2835580000000002</v>
      </c>
      <c r="AC12">
        <v>59.080502000000003</v>
      </c>
      <c r="AD12" s="1">
        <v>378</v>
      </c>
      <c r="AE12">
        <v>2</v>
      </c>
      <c r="AF12">
        <v>360</v>
      </c>
      <c r="AG12">
        <v>66</v>
      </c>
      <c r="AH12">
        <v>12.896811</v>
      </c>
      <c r="AI12">
        <v>306.10000000000002</v>
      </c>
      <c r="AJ12">
        <v>0</v>
      </c>
      <c r="AK12">
        <v>7</v>
      </c>
      <c r="AL12">
        <v>4218</v>
      </c>
      <c r="AM12" t="s">
        <v>1044</v>
      </c>
      <c r="AN12" t="s">
        <v>1413</v>
      </c>
      <c r="AO12">
        <v>1902.75</v>
      </c>
      <c r="AR12" t="s">
        <v>136</v>
      </c>
      <c r="AS12">
        <v>45413</v>
      </c>
      <c r="AT12" t="s">
        <v>1021</v>
      </c>
      <c r="AU12" t="s">
        <v>1043</v>
      </c>
      <c r="AV12" t="s">
        <v>49</v>
      </c>
      <c r="AW12">
        <v>1</v>
      </c>
      <c r="BB12">
        <v>0.97111111111111104</v>
      </c>
      <c r="BC12" t="s">
        <v>69</v>
      </c>
      <c r="BF12" t="s">
        <v>136</v>
      </c>
      <c r="BG12" t="s">
        <v>328</v>
      </c>
      <c r="BH12" t="s">
        <v>1043</v>
      </c>
      <c r="BI12">
        <v>6373</v>
      </c>
      <c r="BJ12">
        <v>1</v>
      </c>
      <c r="BK12" t="s">
        <v>1021</v>
      </c>
      <c r="BL12" t="s">
        <v>673</v>
      </c>
      <c r="BM12">
        <v>0.93899402846611191</v>
      </c>
      <c r="BN12" t="s">
        <v>71</v>
      </c>
      <c r="BO12" t="s">
        <v>677</v>
      </c>
      <c r="BP12">
        <v>1902.75</v>
      </c>
      <c r="BQ12" t="s">
        <v>70</v>
      </c>
    </row>
    <row r="13" spans="1:69" ht="16.5">
      <c r="A13" s="132" t="str">
        <f t="shared" si="18"/>
        <v>인천스마트</v>
      </c>
      <c r="B13" s="133" t="str">
        <f t="shared" si="19"/>
        <v>김경배</v>
      </c>
      <c r="C13" s="134" t="str">
        <f t="shared" si="20"/>
        <v>A</v>
      </c>
      <c r="D13" s="135">
        <f t="shared" si="21"/>
        <v>0.97320759577390381</v>
      </c>
      <c r="E13" s="136">
        <f t="shared" si="22"/>
        <v>9497</v>
      </c>
      <c r="F13" s="137" t="str">
        <f t="shared" si="23"/>
        <v>21</v>
      </c>
      <c r="G13" s="138" t="str">
        <f t="shared" si="24"/>
        <v>70바3563</v>
      </c>
      <c r="H13" s="139">
        <f t="shared" si="25"/>
        <v>2</v>
      </c>
      <c r="I13" s="140">
        <f t="shared" si="26"/>
        <v>2120.9120000000003</v>
      </c>
      <c r="J13" s="141">
        <f t="shared" si="27"/>
        <v>1.635835103697705E-2</v>
      </c>
      <c r="K13" s="141">
        <f t="shared" si="28"/>
        <v>0.3638733473061968</v>
      </c>
      <c r="L13" s="141">
        <f t="shared" si="29"/>
        <v>0.18246867385351206</v>
      </c>
      <c r="M13" s="142">
        <f t="shared" si="30"/>
        <v>9.5619999999999994</v>
      </c>
      <c r="N13" s="143">
        <f t="shared" si="31"/>
        <v>0.13901889730210659</v>
      </c>
      <c r="O13" s="143">
        <f t="shared" si="32"/>
        <v>10.194719135487817</v>
      </c>
      <c r="P13" s="238">
        <f t="shared" si="33"/>
        <v>8</v>
      </c>
      <c r="Q13" s="239">
        <f t="shared" si="34"/>
        <v>3</v>
      </c>
      <c r="R13" s="239">
        <f t="shared" si="35"/>
        <v>220</v>
      </c>
      <c r="T13">
        <v>529</v>
      </c>
      <c r="U13">
        <v>9497</v>
      </c>
      <c r="V13" t="s">
        <v>1045</v>
      </c>
      <c r="W13">
        <v>2157.98</v>
      </c>
      <c r="X13">
        <v>1017.843</v>
      </c>
      <c r="Y13">
        <v>2.12</v>
      </c>
      <c r="Z13">
        <v>9.5619999999999994</v>
      </c>
      <c r="AA13">
        <v>150.34522699999999</v>
      </c>
      <c r="AB13">
        <v>2.4594</v>
      </c>
      <c r="AC13">
        <v>54.706620999999998</v>
      </c>
      <c r="AD13" s="1">
        <v>387</v>
      </c>
      <c r="AE13">
        <v>3</v>
      </c>
      <c r="AF13">
        <v>220</v>
      </c>
      <c r="AG13">
        <v>90</v>
      </c>
      <c r="AH13">
        <v>14.353498</v>
      </c>
      <c r="AI13">
        <v>311.39999999999998</v>
      </c>
      <c r="AJ13">
        <v>17.600000000000001</v>
      </c>
      <c r="AK13">
        <v>8</v>
      </c>
      <c r="AL13">
        <v>1412</v>
      </c>
      <c r="AM13" t="s">
        <v>1046</v>
      </c>
      <c r="AN13" t="s">
        <v>1414</v>
      </c>
      <c r="AO13">
        <v>2014.7370000000001</v>
      </c>
      <c r="AR13" t="s">
        <v>136</v>
      </c>
      <c r="AS13">
        <v>21</v>
      </c>
      <c r="AT13" t="s">
        <v>932</v>
      </c>
      <c r="AU13" t="s">
        <v>1045</v>
      </c>
      <c r="AV13" t="s">
        <v>49</v>
      </c>
      <c r="AW13">
        <v>2</v>
      </c>
      <c r="BB13">
        <v>0.97085733674988195</v>
      </c>
      <c r="BC13" t="s">
        <v>69</v>
      </c>
      <c r="BF13" t="s">
        <v>136</v>
      </c>
      <c r="BG13" t="s">
        <v>290</v>
      </c>
      <c r="BH13" t="s">
        <v>1045</v>
      </c>
      <c r="BI13">
        <v>9497</v>
      </c>
      <c r="BJ13">
        <v>2</v>
      </c>
      <c r="BK13" t="s">
        <v>932</v>
      </c>
      <c r="BL13" t="s">
        <v>930</v>
      </c>
      <c r="BM13">
        <v>0.97320759577390381</v>
      </c>
      <c r="BN13" t="s">
        <v>69</v>
      </c>
      <c r="BO13" t="s">
        <v>677</v>
      </c>
      <c r="BP13">
        <v>2120.9120000000003</v>
      </c>
      <c r="BQ13" t="s">
        <v>73</v>
      </c>
    </row>
    <row r="14" spans="1:69" ht="16.5">
      <c r="A14" s="115" t="str">
        <f t="shared" si="18"/>
        <v>인천스마트</v>
      </c>
      <c r="B14" s="116" t="str">
        <f t="shared" si="19"/>
        <v>김경석</v>
      </c>
      <c r="C14" s="117" t="str">
        <f t="shared" si="20"/>
        <v>A</v>
      </c>
      <c r="D14" s="118">
        <f t="shared" si="21"/>
        <v>0.96304347826086956</v>
      </c>
      <c r="E14" s="119">
        <f t="shared" si="22"/>
        <v>258</v>
      </c>
      <c r="F14" s="120" t="str">
        <f t="shared" si="23"/>
        <v>21</v>
      </c>
      <c r="G14" s="121" t="str">
        <f t="shared" si="24"/>
        <v>70바3624</v>
      </c>
      <c r="H14" s="122">
        <f t="shared" si="25"/>
        <v>1</v>
      </c>
      <c r="I14" s="123">
        <f t="shared" si="26"/>
        <v>2425.7429999999999</v>
      </c>
      <c r="J14" s="124">
        <f t="shared" si="27"/>
        <v>1.9898475003207183E-2</v>
      </c>
      <c r="K14" s="124">
        <f t="shared" si="28"/>
        <v>0.31219262427136535</v>
      </c>
      <c r="L14" s="124">
        <f t="shared" si="29"/>
        <v>0.18386119222028055</v>
      </c>
      <c r="M14" s="125">
        <f t="shared" si="30"/>
        <v>6.3970000000000002</v>
      </c>
      <c r="N14" s="126">
        <f t="shared" si="31"/>
        <v>0.28857137792420717</v>
      </c>
      <c r="O14" s="126">
        <f t="shared" si="32"/>
        <v>2.5559179187572632</v>
      </c>
      <c r="P14" s="240">
        <f t="shared" si="33"/>
        <v>1</v>
      </c>
      <c r="Q14" s="241">
        <f t="shared" si="34"/>
        <v>7</v>
      </c>
      <c r="R14" s="241">
        <f t="shared" si="35"/>
        <v>62</v>
      </c>
      <c r="T14">
        <v>529</v>
      </c>
      <c r="U14">
        <v>258</v>
      </c>
      <c r="V14" t="s">
        <v>1047</v>
      </c>
      <c r="W14">
        <v>2425.7429999999999</v>
      </c>
      <c r="X14">
        <v>1095.327</v>
      </c>
      <c r="Y14">
        <v>2.2149999999999999</v>
      </c>
      <c r="Z14">
        <v>6.3970000000000002</v>
      </c>
      <c r="AA14">
        <v>168.90992900000001</v>
      </c>
      <c r="AB14">
        <v>3.3610500000000001</v>
      </c>
      <c r="AC14">
        <v>52.732433999999998</v>
      </c>
      <c r="AD14" s="1">
        <v>446</v>
      </c>
      <c r="AE14">
        <v>7</v>
      </c>
      <c r="AF14">
        <v>62</v>
      </c>
      <c r="AG14">
        <v>72</v>
      </c>
      <c r="AH14">
        <v>14.361162</v>
      </c>
      <c r="AI14">
        <v>213.9</v>
      </c>
      <c r="AJ14">
        <v>0</v>
      </c>
      <c r="AK14">
        <v>1</v>
      </c>
      <c r="AL14">
        <v>84</v>
      </c>
      <c r="AM14" t="s">
        <v>1048</v>
      </c>
      <c r="AN14" t="s">
        <v>1415</v>
      </c>
      <c r="AO14">
        <v>2425.7429999999999</v>
      </c>
      <c r="AR14" t="s">
        <v>136</v>
      </c>
      <c r="AS14">
        <v>21</v>
      </c>
      <c r="AT14" t="s">
        <v>935</v>
      </c>
      <c r="AU14" t="s">
        <v>1047</v>
      </c>
      <c r="AV14" t="s">
        <v>49</v>
      </c>
      <c r="AW14">
        <v>1</v>
      </c>
      <c r="BB14">
        <v>0.96304347826086956</v>
      </c>
      <c r="BC14" t="s">
        <v>69</v>
      </c>
      <c r="BF14" t="s">
        <v>136</v>
      </c>
      <c r="BG14" t="s">
        <v>290</v>
      </c>
      <c r="BH14" t="s">
        <v>1047</v>
      </c>
      <c r="BI14">
        <v>258</v>
      </c>
      <c r="BJ14">
        <v>1</v>
      </c>
      <c r="BK14" t="s">
        <v>935</v>
      </c>
      <c r="BL14" t="s">
        <v>673</v>
      </c>
      <c r="BM14">
        <v>0.96304347826086956</v>
      </c>
      <c r="BN14" t="s">
        <v>69</v>
      </c>
      <c r="BO14" t="s">
        <v>677</v>
      </c>
      <c r="BP14">
        <v>2425.7429999999999</v>
      </c>
      <c r="BQ14" t="s">
        <v>72</v>
      </c>
    </row>
    <row r="15" spans="1:69" ht="16.5">
      <c r="A15" s="132" t="str">
        <f t="shared" si="18"/>
        <v>인천스마트</v>
      </c>
      <c r="B15" s="133" t="str">
        <f t="shared" si="19"/>
        <v>김경연</v>
      </c>
      <c r="C15" s="134" t="str">
        <f t="shared" si="20"/>
        <v>C</v>
      </c>
      <c r="D15" s="135">
        <f t="shared" si="21"/>
        <v>0.85130434782608699</v>
      </c>
      <c r="E15" s="136">
        <f t="shared" si="22"/>
        <v>101</v>
      </c>
      <c r="F15" s="137" t="str">
        <f t="shared" si="23"/>
        <v>38</v>
      </c>
      <c r="G15" s="138" t="str">
        <f t="shared" si="24"/>
        <v>70바3660</v>
      </c>
      <c r="H15" s="139">
        <f t="shared" si="25"/>
        <v>1</v>
      </c>
      <c r="I15" s="140">
        <f t="shared" si="26"/>
        <v>2467.31</v>
      </c>
      <c r="J15" s="141">
        <f t="shared" si="27"/>
        <v>1.4939866019056414E-2</v>
      </c>
      <c r="K15" s="141">
        <f t="shared" si="28"/>
        <v>0.37880629648000291</v>
      </c>
      <c r="L15" s="141">
        <f t="shared" si="29"/>
        <v>0.26830840064685835</v>
      </c>
      <c r="M15" s="142">
        <f t="shared" si="30"/>
        <v>11.436</v>
      </c>
      <c r="N15" s="143">
        <f t="shared" si="31"/>
        <v>0</v>
      </c>
      <c r="O15" s="143">
        <f t="shared" si="32"/>
        <v>10.659382080079114</v>
      </c>
      <c r="P15" s="238">
        <f t="shared" si="33"/>
        <v>14</v>
      </c>
      <c r="Q15" s="239">
        <f t="shared" si="34"/>
        <v>0</v>
      </c>
      <c r="R15" s="239">
        <f t="shared" si="35"/>
        <v>263</v>
      </c>
      <c r="T15">
        <v>529</v>
      </c>
      <c r="U15">
        <v>101</v>
      </c>
      <c r="V15" t="s">
        <v>1049</v>
      </c>
      <c r="W15">
        <v>2467.31</v>
      </c>
      <c r="X15">
        <v>1260.366</v>
      </c>
      <c r="Y15">
        <v>1.958</v>
      </c>
      <c r="Z15">
        <v>11.436</v>
      </c>
      <c r="AA15">
        <v>165.77357499999999</v>
      </c>
      <c r="AB15">
        <v>2.4766349999999999</v>
      </c>
      <c r="AC15">
        <v>62.796073999999997</v>
      </c>
      <c r="AD15" s="1">
        <v>662</v>
      </c>
      <c r="AE15">
        <v>0</v>
      </c>
      <c r="AF15">
        <v>263</v>
      </c>
      <c r="AG15">
        <v>65</v>
      </c>
      <c r="AH15">
        <v>14.883614</v>
      </c>
      <c r="AI15">
        <v>311.60000000000002</v>
      </c>
      <c r="AJ15">
        <v>0</v>
      </c>
      <c r="AK15">
        <v>14</v>
      </c>
      <c r="AL15">
        <v>3725</v>
      </c>
      <c r="AM15" t="s">
        <v>1050</v>
      </c>
      <c r="AN15" t="s">
        <v>1416</v>
      </c>
      <c r="AO15">
        <v>2467.31</v>
      </c>
      <c r="AR15" t="s">
        <v>136</v>
      </c>
      <c r="AS15">
        <v>38</v>
      </c>
      <c r="AT15" t="s">
        <v>994</v>
      </c>
      <c r="AU15" t="s">
        <v>1049</v>
      </c>
      <c r="AV15" t="s">
        <v>49</v>
      </c>
      <c r="AW15">
        <v>1</v>
      </c>
      <c r="BB15">
        <v>0.85130434782608699</v>
      </c>
      <c r="BC15" t="s">
        <v>72</v>
      </c>
      <c r="BF15" t="s">
        <v>136</v>
      </c>
      <c r="BG15" t="s">
        <v>292</v>
      </c>
      <c r="BH15" t="s">
        <v>1049</v>
      </c>
      <c r="BI15">
        <v>101</v>
      </c>
      <c r="BJ15">
        <v>1</v>
      </c>
      <c r="BK15" t="s">
        <v>994</v>
      </c>
      <c r="BL15" t="s">
        <v>673</v>
      </c>
      <c r="BM15">
        <v>0.85130434782608699</v>
      </c>
      <c r="BN15" t="s">
        <v>72</v>
      </c>
      <c r="BO15" t="s">
        <v>676</v>
      </c>
      <c r="BP15">
        <v>2467.31</v>
      </c>
      <c r="BQ15" t="s">
        <v>71</v>
      </c>
    </row>
    <row r="16" spans="1:69" ht="16.5">
      <c r="A16" s="115" t="str">
        <f t="shared" si="18"/>
        <v>인천스마트</v>
      </c>
      <c r="B16" s="116" t="str">
        <f t="shared" si="19"/>
        <v>김권호</v>
      </c>
      <c r="C16" s="117" t="str">
        <f t="shared" si="20"/>
        <v>C</v>
      </c>
      <c r="D16" s="118">
        <f t="shared" si="21"/>
        <v>0.89179332284012824</v>
      </c>
      <c r="E16" s="119">
        <f t="shared" si="22"/>
        <v>2243</v>
      </c>
      <c r="F16" s="120" t="str">
        <f t="shared" si="23"/>
        <v>5</v>
      </c>
      <c r="G16" s="121" t="str">
        <f t="shared" si="24"/>
        <v>70바3629</v>
      </c>
      <c r="H16" s="122">
        <f t="shared" si="25"/>
        <v>3</v>
      </c>
      <c r="I16" s="123">
        <f t="shared" si="26"/>
        <v>1869.3050000000001</v>
      </c>
      <c r="J16" s="124">
        <f t="shared" si="27"/>
        <v>1.3799120769747689E-2</v>
      </c>
      <c r="K16" s="124">
        <f t="shared" si="28"/>
        <v>0.35739395108093047</v>
      </c>
      <c r="L16" s="124">
        <f t="shared" si="29"/>
        <v>0.13801921034823103</v>
      </c>
      <c r="M16" s="125">
        <f t="shared" si="30"/>
        <v>12.116</v>
      </c>
      <c r="N16" s="126">
        <f t="shared" si="31"/>
        <v>0</v>
      </c>
      <c r="O16" s="126">
        <f t="shared" si="32"/>
        <v>9.7897346874908049</v>
      </c>
      <c r="P16" s="240">
        <f t="shared" si="33"/>
        <v>61</v>
      </c>
      <c r="Q16" s="241">
        <f t="shared" si="34"/>
        <v>0</v>
      </c>
      <c r="R16" s="241">
        <f t="shared" si="35"/>
        <v>183</v>
      </c>
      <c r="T16">
        <v>529</v>
      </c>
      <c r="U16">
        <v>2243</v>
      </c>
      <c r="V16" t="s">
        <v>1051</v>
      </c>
      <c r="W16">
        <v>1869.3050000000001</v>
      </c>
      <c r="X16">
        <v>991.00800000000004</v>
      </c>
      <c r="Y16">
        <v>1.8859999999999999</v>
      </c>
      <c r="Z16">
        <v>12.116</v>
      </c>
      <c r="AA16">
        <v>115.201905</v>
      </c>
      <c r="AB16">
        <v>1.589685</v>
      </c>
      <c r="AC16">
        <v>41.172463999999998</v>
      </c>
      <c r="AD16" s="1">
        <v>258</v>
      </c>
      <c r="AE16">
        <v>0</v>
      </c>
      <c r="AF16">
        <v>183</v>
      </c>
      <c r="AG16">
        <v>90</v>
      </c>
      <c r="AH16">
        <v>16.226337000000001</v>
      </c>
      <c r="AI16">
        <v>2634.6</v>
      </c>
      <c r="AJ16">
        <v>10.7</v>
      </c>
      <c r="AK16">
        <v>61</v>
      </c>
      <c r="AL16">
        <v>2790</v>
      </c>
      <c r="AM16" t="s">
        <v>1052</v>
      </c>
      <c r="AN16" t="s">
        <v>1417</v>
      </c>
      <c r="AO16">
        <v>1557.653</v>
      </c>
      <c r="AR16" t="s">
        <v>136</v>
      </c>
      <c r="AS16">
        <v>5</v>
      </c>
      <c r="AT16" t="s">
        <v>1006</v>
      </c>
      <c r="AU16" t="s">
        <v>1051</v>
      </c>
      <c r="AV16" t="s">
        <v>49</v>
      </c>
      <c r="AW16">
        <v>3</v>
      </c>
      <c r="BB16">
        <v>0.90377557791086349</v>
      </c>
      <c r="BC16" t="s">
        <v>71</v>
      </c>
      <c r="BF16" t="s">
        <v>136</v>
      </c>
      <c r="BG16" t="s">
        <v>293</v>
      </c>
      <c r="BH16" t="s">
        <v>1051</v>
      </c>
      <c r="BI16">
        <v>2243</v>
      </c>
      <c r="BJ16">
        <v>3</v>
      </c>
      <c r="BK16" t="s">
        <v>1006</v>
      </c>
      <c r="BL16" t="s">
        <v>1027</v>
      </c>
      <c r="BM16">
        <v>0.89179332284012824</v>
      </c>
      <c r="BN16" t="s">
        <v>72</v>
      </c>
      <c r="BO16" t="s">
        <v>674</v>
      </c>
      <c r="BP16">
        <v>1869.3050000000001</v>
      </c>
      <c r="BQ16" t="s">
        <v>71</v>
      </c>
    </row>
    <row r="17" spans="1:69" ht="16.5">
      <c r="A17" s="132" t="str">
        <f t="shared" si="18"/>
        <v>인천스마트</v>
      </c>
      <c r="B17" s="133" t="str">
        <f t="shared" si="19"/>
        <v>김기영</v>
      </c>
      <c r="C17" s="134" t="str">
        <f t="shared" si="20"/>
        <v>A</v>
      </c>
      <c r="D17" s="135">
        <f t="shared" si="21"/>
        <v>0.95199999999999996</v>
      </c>
      <c r="E17" s="136">
        <f t="shared" si="22"/>
        <v>3459</v>
      </c>
      <c r="F17" s="137" t="str">
        <f t="shared" si="23"/>
        <v>20</v>
      </c>
      <c r="G17" s="138" t="str">
        <f t="shared" si="24"/>
        <v>70바3556</v>
      </c>
      <c r="H17" s="139">
        <f t="shared" si="25"/>
        <v>1</v>
      </c>
      <c r="I17" s="140">
        <f t="shared" si="26"/>
        <v>2346.4169999999999</v>
      </c>
      <c r="J17" s="141">
        <f t="shared" si="27"/>
        <v>1.516983618559632E-2</v>
      </c>
      <c r="K17" s="141">
        <f t="shared" si="28"/>
        <v>0.39042112583059541</v>
      </c>
      <c r="L17" s="141">
        <f t="shared" si="29"/>
        <v>0.17430831774573743</v>
      </c>
      <c r="M17" s="142">
        <f t="shared" si="30"/>
        <v>12.455</v>
      </c>
      <c r="N17" s="143">
        <f t="shared" si="31"/>
        <v>4.2618170597979815E-2</v>
      </c>
      <c r="O17" s="143">
        <f t="shared" si="32"/>
        <v>16.834177386202025</v>
      </c>
      <c r="P17" s="238">
        <f t="shared" si="33"/>
        <v>7</v>
      </c>
      <c r="Q17" s="239">
        <f t="shared" si="34"/>
        <v>1</v>
      </c>
      <c r="R17" s="239">
        <f t="shared" si="35"/>
        <v>395</v>
      </c>
      <c r="T17">
        <v>529</v>
      </c>
      <c r="U17">
        <v>3459</v>
      </c>
      <c r="V17" t="s">
        <v>1053</v>
      </c>
      <c r="W17">
        <v>2346.4169999999999</v>
      </c>
      <c r="X17">
        <v>1220.9649999999999</v>
      </c>
      <c r="Y17">
        <v>1.9219999999999999</v>
      </c>
      <c r="Z17">
        <v>12.455</v>
      </c>
      <c r="AA17">
        <v>145.699398</v>
      </c>
      <c r="AB17">
        <v>2.2102360000000001</v>
      </c>
      <c r="AC17">
        <v>56.884123000000002</v>
      </c>
      <c r="AD17" s="1">
        <v>409</v>
      </c>
      <c r="AE17">
        <v>1</v>
      </c>
      <c r="AF17">
        <v>395</v>
      </c>
      <c r="AG17">
        <v>74</v>
      </c>
      <c r="AH17">
        <v>16.104507000000002</v>
      </c>
      <c r="AI17">
        <v>969.8</v>
      </c>
      <c r="AJ17">
        <v>0</v>
      </c>
      <c r="AK17">
        <v>7</v>
      </c>
      <c r="AL17">
        <v>304</v>
      </c>
      <c r="AM17" t="s">
        <v>1054</v>
      </c>
      <c r="AN17" t="s">
        <v>1418</v>
      </c>
      <c r="AO17">
        <v>2346.4169999999999</v>
      </c>
      <c r="AR17" t="s">
        <v>136</v>
      </c>
      <c r="AS17">
        <v>20</v>
      </c>
      <c r="AT17" t="s">
        <v>915</v>
      </c>
      <c r="AU17" t="s">
        <v>1053</v>
      </c>
      <c r="AV17" t="s">
        <v>49</v>
      </c>
      <c r="AW17">
        <v>1</v>
      </c>
      <c r="BB17">
        <v>0.96099999999999997</v>
      </c>
      <c r="BC17" t="s">
        <v>69</v>
      </c>
      <c r="BF17" t="s">
        <v>136</v>
      </c>
      <c r="BG17" t="s">
        <v>289</v>
      </c>
      <c r="BH17" t="s">
        <v>1053</v>
      </c>
      <c r="BI17">
        <v>3459</v>
      </c>
      <c r="BJ17">
        <v>1</v>
      </c>
      <c r="BK17" t="s">
        <v>915</v>
      </c>
      <c r="BL17" t="s">
        <v>673</v>
      </c>
      <c r="BM17">
        <v>0.95199999999999996</v>
      </c>
      <c r="BN17" t="s">
        <v>69</v>
      </c>
      <c r="BO17" t="s">
        <v>677</v>
      </c>
      <c r="BP17">
        <v>2346.4169999999999</v>
      </c>
      <c r="BQ17" t="s">
        <v>74</v>
      </c>
    </row>
    <row r="18" spans="1:69" ht="16.5">
      <c r="A18" s="115" t="str">
        <f t="shared" si="18"/>
        <v>인천스마트</v>
      </c>
      <c r="B18" s="116" t="str">
        <f t="shared" si="19"/>
        <v>김대수</v>
      </c>
      <c r="C18" s="117" t="str">
        <f t="shared" si="20"/>
        <v>B</v>
      </c>
      <c r="D18" s="118">
        <f t="shared" si="21"/>
        <v>0.91674663379094334</v>
      </c>
      <c r="E18" s="119">
        <f t="shared" si="22"/>
        <v>3247</v>
      </c>
      <c r="F18" s="120" t="str">
        <f t="shared" si="23"/>
        <v>5</v>
      </c>
      <c r="G18" s="121" t="str">
        <f t="shared" si="24"/>
        <v>70바3629</v>
      </c>
      <c r="H18" s="122">
        <f t="shared" si="25"/>
        <v>8</v>
      </c>
      <c r="I18" s="123">
        <f t="shared" si="26"/>
        <v>2430.7259999999997</v>
      </c>
      <c r="J18" s="124">
        <f t="shared" si="27"/>
        <v>5.1127344203671134E-2</v>
      </c>
      <c r="K18" s="124">
        <f t="shared" si="28"/>
        <v>0.34943160869356577</v>
      </c>
      <c r="L18" s="124">
        <f t="shared" si="29"/>
        <v>0.19335786921273729</v>
      </c>
      <c r="M18" s="125">
        <f t="shared" si="30"/>
        <v>10.388999999999999</v>
      </c>
      <c r="N18" s="126">
        <f t="shared" si="31"/>
        <v>0</v>
      </c>
      <c r="O18" s="126">
        <f t="shared" si="32"/>
        <v>7.6108948519907216</v>
      </c>
      <c r="P18" s="240">
        <f t="shared" si="33"/>
        <v>105</v>
      </c>
      <c r="Q18" s="241">
        <f t="shared" si="34"/>
        <v>0</v>
      </c>
      <c r="R18" s="241">
        <f t="shared" si="35"/>
        <v>185</v>
      </c>
      <c r="T18">
        <v>529</v>
      </c>
      <c r="U18">
        <v>3247</v>
      </c>
      <c r="V18" t="s">
        <v>1055</v>
      </c>
      <c r="W18">
        <v>2430.7260000000001</v>
      </c>
      <c r="X18">
        <v>1236.414</v>
      </c>
      <c r="Y18">
        <v>1.966</v>
      </c>
      <c r="Z18">
        <v>10.388999999999999</v>
      </c>
      <c r="AA18">
        <v>156.72662299999999</v>
      </c>
      <c r="AB18">
        <v>8.0130160000000004</v>
      </c>
      <c r="AC18">
        <v>54.765236000000002</v>
      </c>
      <c r="AD18" s="1">
        <v>470</v>
      </c>
      <c r="AE18">
        <v>0</v>
      </c>
      <c r="AF18">
        <v>185</v>
      </c>
      <c r="AG18">
        <v>70</v>
      </c>
      <c r="AH18">
        <v>15.509335999999999</v>
      </c>
      <c r="AI18">
        <v>1704.7</v>
      </c>
      <c r="AJ18">
        <v>0</v>
      </c>
      <c r="AK18">
        <v>105</v>
      </c>
      <c r="AL18">
        <v>10965</v>
      </c>
      <c r="AM18" t="s">
        <v>1056</v>
      </c>
      <c r="AN18" t="s">
        <v>1419</v>
      </c>
      <c r="AO18">
        <v>672.97199999999998</v>
      </c>
      <c r="AR18" t="s">
        <v>136</v>
      </c>
      <c r="AS18">
        <v>5</v>
      </c>
      <c r="AT18" t="s">
        <v>1006</v>
      </c>
      <c r="AU18" t="s">
        <v>1055</v>
      </c>
      <c r="AV18" t="s">
        <v>49</v>
      </c>
      <c r="AW18">
        <v>8</v>
      </c>
      <c r="BB18">
        <v>0.93753354367221586</v>
      </c>
      <c r="BC18" t="s">
        <v>71</v>
      </c>
      <c r="BF18" t="s">
        <v>136</v>
      </c>
      <c r="BG18" t="s">
        <v>293</v>
      </c>
      <c r="BH18" t="s">
        <v>1055</v>
      </c>
      <c r="BI18">
        <v>3247</v>
      </c>
      <c r="BJ18">
        <v>8</v>
      </c>
      <c r="BK18" t="s">
        <v>1006</v>
      </c>
      <c r="BL18" t="s">
        <v>1004</v>
      </c>
      <c r="BM18">
        <v>0.91674663379094334</v>
      </c>
      <c r="BN18" t="s">
        <v>71</v>
      </c>
      <c r="BO18" t="s">
        <v>674</v>
      </c>
      <c r="BP18">
        <v>2430.7259999999997</v>
      </c>
      <c r="BQ18" t="s">
        <v>71</v>
      </c>
    </row>
    <row r="19" spans="1:69" ht="16.5">
      <c r="A19" s="132" t="str">
        <f t="shared" si="18"/>
        <v>인천스마트</v>
      </c>
      <c r="B19" s="133" t="str">
        <f t="shared" si="19"/>
        <v>김도근</v>
      </c>
      <c r="C19" s="134" t="str">
        <f t="shared" si="20"/>
        <v>B</v>
      </c>
      <c r="D19" s="135">
        <f t="shared" si="21"/>
        <v>0.91879643779619724</v>
      </c>
      <c r="E19" s="136">
        <f t="shared" si="22"/>
        <v>7267</v>
      </c>
      <c r="F19" s="137" t="str">
        <f t="shared" si="23"/>
        <v>5</v>
      </c>
      <c r="G19" s="138" t="str">
        <f t="shared" si="24"/>
        <v>70바3621</v>
      </c>
      <c r="H19" s="139">
        <f t="shared" si="25"/>
        <v>2</v>
      </c>
      <c r="I19" s="140">
        <f t="shared" si="26"/>
        <v>2132.1890000000003</v>
      </c>
      <c r="J19" s="141">
        <f t="shared" si="27"/>
        <v>4.2101742219033428E-2</v>
      </c>
      <c r="K19" s="141">
        <f t="shared" si="28"/>
        <v>0.33192553235388111</v>
      </c>
      <c r="L19" s="141">
        <f t="shared" si="29"/>
        <v>0.29359498618555857</v>
      </c>
      <c r="M19" s="142">
        <f t="shared" si="30"/>
        <v>9.3650000000000002</v>
      </c>
      <c r="N19" s="143">
        <f t="shared" si="31"/>
        <v>0</v>
      </c>
      <c r="O19" s="143">
        <f t="shared" si="32"/>
        <v>5.1760603159557244</v>
      </c>
      <c r="P19" s="238">
        <f t="shared" si="33"/>
        <v>7</v>
      </c>
      <c r="Q19" s="239">
        <f t="shared" si="34"/>
        <v>0</v>
      </c>
      <c r="R19" s="239">
        <f t="shared" si="35"/>
        <v>115</v>
      </c>
      <c r="T19">
        <v>529</v>
      </c>
      <c r="U19">
        <v>7267</v>
      </c>
      <c r="V19" t="s">
        <v>1057</v>
      </c>
      <c r="W19">
        <v>2221.7669999999998</v>
      </c>
      <c r="X19">
        <v>1120.1780000000001</v>
      </c>
      <c r="Y19">
        <v>1.9830000000000001</v>
      </c>
      <c r="Z19">
        <v>9.3650000000000002</v>
      </c>
      <c r="AA19">
        <v>136.823554</v>
      </c>
      <c r="AB19">
        <v>5.76051</v>
      </c>
      <c r="AC19">
        <v>45.415230999999999</v>
      </c>
      <c r="AD19" s="1">
        <v>626</v>
      </c>
      <c r="AE19">
        <v>0</v>
      </c>
      <c r="AF19">
        <v>115</v>
      </c>
      <c r="AG19">
        <v>89</v>
      </c>
      <c r="AH19">
        <v>16.238189999999999</v>
      </c>
      <c r="AI19">
        <v>1982.2</v>
      </c>
      <c r="AJ19">
        <v>58.7</v>
      </c>
      <c r="AK19">
        <v>7</v>
      </c>
      <c r="AL19">
        <v>836</v>
      </c>
      <c r="AM19" t="s">
        <v>1058</v>
      </c>
      <c r="AN19" t="s">
        <v>1420</v>
      </c>
      <c r="AO19">
        <v>1989.4390000000001</v>
      </c>
      <c r="AR19" t="s">
        <v>136</v>
      </c>
      <c r="AS19">
        <v>5</v>
      </c>
      <c r="AT19" t="s">
        <v>1002</v>
      </c>
      <c r="AU19" t="s">
        <v>1057</v>
      </c>
      <c r="AV19" t="s">
        <v>49</v>
      </c>
      <c r="AW19">
        <v>2</v>
      </c>
      <c r="BB19">
        <v>0.94444916624808262</v>
      </c>
      <c r="BC19" t="s">
        <v>71</v>
      </c>
      <c r="BF19" t="s">
        <v>136</v>
      </c>
      <c r="BG19" t="s">
        <v>293</v>
      </c>
      <c r="BH19" t="s">
        <v>1057</v>
      </c>
      <c r="BI19">
        <v>7267</v>
      </c>
      <c r="BJ19">
        <v>2</v>
      </c>
      <c r="BK19" t="s">
        <v>1002</v>
      </c>
      <c r="BL19" t="s">
        <v>996</v>
      </c>
      <c r="BM19">
        <v>0.91879643779619724</v>
      </c>
      <c r="BN19" t="s">
        <v>71</v>
      </c>
      <c r="BO19" t="s">
        <v>674</v>
      </c>
      <c r="BP19">
        <v>2132.1890000000003</v>
      </c>
      <c r="BQ19" t="s">
        <v>72</v>
      </c>
    </row>
    <row r="20" spans="1:69" ht="16.5">
      <c r="A20" s="115" t="str">
        <f t="shared" si="18"/>
        <v>인천스마트</v>
      </c>
      <c r="B20" s="116" t="str">
        <f t="shared" si="19"/>
        <v>김동회</v>
      </c>
      <c r="C20" s="117" t="str">
        <f t="shared" si="20"/>
        <v>D</v>
      </c>
      <c r="D20" s="118">
        <f t="shared" si="21"/>
        <v>0.81301629200945558</v>
      </c>
      <c r="E20" s="119">
        <f t="shared" si="22"/>
        <v>5537</v>
      </c>
      <c r="F20" s="120" t="str">
        <f t="shared" si="23"/>
        <v>20</v>
      </c>
      <c r="G20" s="121" t="str">
        <f t="shared" si="24"/>
        <v>70바3504</v>
      </c>
      <c r="H20" s="122">
        <f t="shared" si="25"/>
        <v>2</v>
      </c>
      <c r="I20" s="123">
        <f t="shared" si="26"/>
        <v>1442.2280000000001</v>
      </c>
      <c r="J20" s="124">
        <f t="shared" si="27"/>
        <v>4.2068378475437464E-2</v>
      </c>
      <c r="K20" s="124">
        <f t="shared" si="28"/>
        <v>0.44115328434726303</v>
      </c>
      <c r="L20" s="124">
        <f t="shared" si="29"/>
        <v>0.20870486497280596</v>
      </c>
      <c r="M20" s="125">
        <f t="shared" si="30"/>
        <v>15.551</v>
      </c>
      <c r="N20" s="126">
        <f t="shared" si="31"/>
        <v>6.2921891281039366E-2</v>
      </c>
      <c r="O20" s="126">
        <v>79.599999999999994</v>
      </c>
      <c r="P20" s="240">
        <f t="shared" si="33"/>
        <v>47</v>
      </c>
      <c r="Q20" s="241">
        <f t="shared" si="34"/>
        <v>1</v>
      </c>
      <c r="R20" s="241">
        <f t="shared" si="35"/>
        <v>1370</v>
      </c>
      <c r="T20">
        <v>529</v>
      </c>
      <c r="U20">
        <v>5537</v>
      </c>
      <c r="V20" t="s">
        <v>1059</v>
      </c>
      <c r="W20">
        <v>1589.2719999999999</v>
      </c>
      <c r="X20">
        <v>912.87199999999996</v>
      </c>
      <c r="Y20">
        <v>1.7410000000000001</v>
      </c>
      <c r="Z20">
        <v>15.551</v>
      </c>
      <c r="AA20">
        <v>99.493589999999998</v>
      </c>
      <c r="AB20">
        <v>4.1855339999999996</v>
      </c>
      <c r="AC20">
        <v>43.891924000000003</v>
      </c>
      <c r="AD20" s="1">
        <v>301</v>
      </c>
      <c r="AE20">
        <v>1</v>
      </c>
      <c r="AF20">
        <v>1370</v>
      </c>
      <c r="AG20">
        <v>75</v>
      </c>
      <c r="AH20">
        <v>15.973611</v>
      </c>
      <c r="AI20">
        <v>4576</v>
      </c>
      <c r="AJ20">
        <v>0</v>
      </c>
      <c r="AK20">
        <v>47</v>
      </c>
      <c r="AL20">
        <v>21349</v>
      </c>
      <c r="AM20" t="s">
        <v>1060</v>
      </c>
      <c r="AN20" t="s">
        <v>1421</v>
      </c>
      <c r="AO20">
        <v>1310.106</v>
      </c>
      <c r="AR20" t="s">
        <v>136</v>
      </c>
      <c r="AS20">
        <v>20</v>
      </c>
      <c r="AT20" t="s">
        <v>909</v>
      </c>
      <c r="AU20" t="s">
        <v>1059</v>
      </c>
      <c r="AV20" t="s">
        <v>49</v>
      </c>
      <c r="AW20">
        <v>2</v>
      </c>
      <c r="BB20">
        <v>0.86446960744070978</v>
      </c>
      <c r="BC20" t="s">
        <v>72</v>
      </c>
      <c r="BF20" t="s">
        <v>136</v>
      </c>
      <c r="BG20" t="s">
        <v>289</v>
      </c>
      <c r="BH20" t="s">
        <v>1059</v>
      </c>
      <c r="BI20">
        <v>5537</v>
      </c>
      <c r="BJ20">
        <v>2</v>
      </c>
      <c r="BK20" t="s">
        <v>909</v>
      </c>
      <c r="BL20" t="s">
        <v>907</v>
      </c>
      <c r="BM20">
        <v>0.81301629200945558</v>
      </c>
      <c r="BN20" t="s">
        <v>70</v>
      </c>
      <c r="BO20" t="s">
        <v>676</v>
      </c>
      <c r="BP20">
        <v>1442.2280000000001</v>
      </c>
      <c r="BQ20" t="s">
        <v>72</v>
      </c>
    </row>
    <row r="21" spans="1:69" ht="16.5">
      <c r="A21" s="132" t="str">
        <f t="shared" si="18"/>
        <v>인천스마트</v>
      </c>
      <c r="B21" s="133" t="str">
        <f t="shared" si="19"/>
        <v>김명현</v>
      </c>
      <c r="C21" s="134" t="str">
        <f t="shared" si="20"/>
        <v>A</v>
      </c>
      <c r="D21" s="135">
        <f t="shared" si="21"/>
        <v>0.97195328124784541</v>
      </c>
      <c r="E21" s="136">
        <f t="shared" si="22"/>
        <v>1287</v>
      </c>
      <c r="F21" s="137" t="str">
        <f t="shared" si="23"/>
        <v>20</v>
      </c>
      <c r="G21" s="138" t="str">
        <f t="shared" si="24"/>
        <v>70바3564</v>
      </c>
      <c r="H21" s="139">
        <f t="shared" si="25"/>
        <v>10</v>
      </c>
      <c r="I21" s="140">
        <f t="shared" si="26"/>
        <v>2325.4819999999995</v>
      </c>
      <c r="J21" s="141">
        <f t="shared" si="27"/>
        <v>2.4812171315161304E-2</v>
      </c>
      <c r="K21" s="141">
        <f t="shared" si="28"/>
        <v>0.32885351080862579</v>
      </c>
      <c r="L21" s="141">
        <f t="shared" si="29"/>
        <v>0.14104602830724988</v>
      </c>
      <c r="M21" s="142">
        <f t="shared" si="30"/>
        <v>9.7439999999999998</v>
      </c>
      <c r="N21" s="143">
        <f t="shared" si="31"/>
        <v>0.53745503465137989</v>
      </c>
      <c r="O21" s="143">
        <f t="shared" si="32"/>
        <v>11.782668067357173</v>
      </c>
      <c r="P21" s="238">
        <f t="shared" si="33"/>
        <v>4</v>
      </c>
      <c r="Q21" s="239">
        <f t="shared" si="34"/>
        <v>13</v>
      </c>
      <c r="R21" s="239">
        <f t="shared" si="35"/>
        <v>285</v>
      </c>
      <c r="T21">
        <v>529</v>
      </c>
      <c r="U21">
        <v>1287</v>
      </c>
      <c r="V21" t="s">
        <v>1061</v>
      </c>
      <c r="W21">
        <v>2418.8069999999998</v>
      </c>
      <c r="X21">
        <v>1216.1320000000001</v>
      </c>
      <c r="Y21">
        <v>1.9890000000000001</v>
      </c>
      <c r="Z21">
        <v>9.7439999999999998</v>
      </c>
      <c r="AA21">
        <v>148.927998</v>
      </c>
      <c r="AB21">
        <v>3.695227</v>
      </c>
      <c r="AC21">
        <v>48.975495000000002</v>
      </c>
      <c r="AD21" s="1">
        <v>328</v>
      </c>
      <c r="AE21">
        <v>13</v>
      </c>
      <c r="AF21">
        <v>285</v>
      </c>
      <c r="AG21">
        <v>74</v>
      </c>
      <c r="AH21">
        <v>16.241451999999999</v>
      </c>
      <c r="AI21">
        <v>1894.4</v>
      </c>
      <c r="AJ21">
        <v>0</v>
      </c>
      <c r="AK21">
        <v>4</v>
      </c>
      <c r="AL21">
        <v>673</v>
      </c>
      <c r="AM21" t="s">
        <v>1062</v>
      </c>
      <c r="AN21" t="s">
        <v>1422</v>
      </c>
      <c r="AO21">
        <v>390.185</v>
      </c>
      <c r="AR21" t="s">
        <v>136</v>
      </c>
      <c r="AS21">
        <v>20</v>
      </c>
      <c r="AT21" t="s">
        <v>917</v>
      </c>
      <c r="AU21" t="s">
        <v>1061</v>
      </c>
      <c r="AV21" t="s">
        <v>49</v>
      </c>
      <c r="AW21">
        <v>10</v>
      </c>
      <c r="BB21">
        <v>0.99357558659319023</v>
      </c>
      <c r="BC21" t="s">
        <v>69</v>
      </c>
      <c r="BF21" t="s">
        <v>136</v>
      </c>
      <c r="BG21" t="s">
        <v>289</v>
      </c>
      <c r="BH21" t="s">
        <v>1061</v>
      </c>
      <c r="BI21">
        <v>1287</v>
      </c>
      <c r="BJ21">
        <v>10</v>
      </c>
      <c r="BK21" t="s">
        <v>917</v>
      </c>
      <c r="BL21" t="s">
        <v>905</v>
      </c>
      <c r="BM21">
        <v>0.97195328124784541</v>
      </c>
      <c r="BN21" t="s">
        <v>69</v>
      </c>
      <c r="BO21" t="s">
        <v>677</v>
      </c>
      <c r="BP21">
        <v>2325.4819999999995</v>
      </c>
      <c r="BQ21" t="s">
        <v>70</v>
      </c>
    </row>
    <row r="22" spans="1:69" ht="16.5">
      <c r="A22" s="115" t="str">
        <f t="shared" si="18"/>
        <v>인천스마트</v>
      </c>
      <c r="B22" s="116" t="str">
        <f t="shared" si="19"/>
        <v>김문성</v>
      </c>
      <c r="C22" s="117" t="str">
        <f t="shared" si="20"/>
        <v>A</v>
      </c>
      <c r="D22" s="118">
        <f t="shared" si="21"/>
        <v>0.98579161153556416</v>
      </c>
      <c r="E22" s="119">
        <f t="shared" si="22"/>
        <v>4089</v>
      </c>
      <c r="F22" s="120" t="str">
        <f t="shared" si="23"/>
        <v>21</v>
      </c>
      <c r="G22" s="121" t="str">
        <f t="shared" si="24"/>
        <v>71바7126</v>
      </c>
      <c r="H22" s="122">
        <f t="shared" si="25"/>
        <v>2</v>
      </c>
      <c r="I22" s="123">
        <f t="shared" si="26"/>
        <v>2125.7290000000003</v>
      </c>
      <c r="J22" s="124">
        <f t="shared" si="27"/>
        <v>6.3571070048004021E-3</v>
      </c>
      <c r="K22" s="124">
        <f t="shared" si="28"/>
        <v>0.34778487824794851</v>
      </c>
      <c r="L22" s="124">
        <f t="shared" si="29"/>
        <v>0.14489147017329113</v>
      </c>
      <c r="M22" s="125">
        <f t="shared" si="30"/>
        <v>10.375999999999999</v>
      </c>
      <c r="N22" s="126">
        <f t="shared" si="31"/>
        <v>0.13539458042573471</v>
      </c>
      <c r="O22" s="126">
        <f t="shared" si="32"/>
        <v>3.8361797787291501</v>
      </c>
      <c r="P22" s="240">
        <f t="shared" si="33"/>
        <v>14</v>
      </c>
      <c r="Q22" s="241">
        <f t="shared" si="34"/>
        <v>3</v>
      </c>
      <c r="R22" s="241">
        <f t="shared" si="35"/>
        <v>85</v>
      </c>
      <c r="T22">
        <v>529</v>
      </c>
      <c r="U22">
        <v>4089</v>
      </c>
      <c r="V22" t="s">
        <v>1063</v>
      </c>
      <c r="W22">
        <v>2215.7460000000001</v>
      </c>
      <c r="X22">
        <v>1024.2909999999999</v>
      </c>
      <c r="Y22">
        <v>2.1629999999999998</v>
      </c>
      <c r="Z22">
        <v>10.375999999999999</v>
      </c>
      <c r="AA22">
        <v>152.92884000000001</v>
      </c>
      <c r="AB22">
        <v>0.97218499999999997</v>
      </c>
      <c r="AC22">
        <v>53.186337999999999</v>
      </c>
      <c r="AD22" s="1">
        <v>308</v>
      </c>
      <c r="AE22">
        <v>3</v>
      </c>
      <c r="AF22">
        <v>85</v>
      </c>
      <c r="AG22">
        <v>92</v>
      </c>
      <c r="AH22">
        <v>14.488738</v>
      </c>
      <c r="AI22">
        <v>1243.2</v>
      </c>
      <c r="AJ22">
        <v>112</v>
      </c>
      <c r="AK22">
        <v>14</v>
      </c>
      <c r="AL22">
        <v>5690</v>
      </c>
      <c r="AM22" t="s">
        <v>1064</v>
      </c>
      <c r="AN22" t="s">
        <v>1423</v>
      </c>
      <c r="AO22">
        <v>2012.7950000000001</v>
      </c>
      <c r="AR22" t="s">
        <v>136</v>
      </c>
      <c r="AS22">
        <v>21</v>
      </c>
      <c r="AT22" t="s">
        <v>947</v>
      </c>
      <c r="AU22" t="s">
        <v>1063</v>
      </c>
      <c r="AV22" t="s">
        <v>49</v>
      </c>
      <c r="AW22">
        <v>2</v>
      </c>
      <c r="BB22">
        <v>0.98541039859289492</v>
      </c>
      <c r="BC22" t="s">
        <v>69</v>
      </c>
      <c r="BF22" t="s">
        <v>136</v>
      </c>
      <c r="BG22" t="s">
        <v>290</v>
      </c>
      <c r="BH22" t="s">
        <v>1063</v>
      </c>
      <c r="BI22">
        <v>4089</v>
      </c>
      <c r="BJ22">
        <v>2</v>
      </c>
      <c r="BK22" t="s">
        <v>947</v>
      </c>
      <c r="BL22" t="s">
        <v>930</v>
      </c>
      <c r="BM22">
        <v>0.98579161153556416</v>
      </c>
      <c r="BN22" t="s">
        <v>69</v>
      </c>
      <c r="BO22" t="s">
        <v>677</v>
      </c>
      <c r="BP22">
        <v>2125.7290000000003</v>
      </c>
      <c r="BQ22" t="s">
        <v>71</v>
      </c>
    </row>
    <row r="23" spans="1:69" ht="16.5">
      <c r="A23" s="132" t="str">
        <f t="shared" si="18"/>
        <v>인천스마트</v>
      </c>
      <c r="B23" s="133" t="str">
        <f t="shared" si="19"/>
        <v>김민규</v>
      </c>
      <c r="C23" s="134" t="str">
        <f t="shared" si="20"/>
        <v>D</v>
      </c>
      <c r="D23" s="135">
        <f t="shared" si="21"/>
        <v>0.83633453778257749</v>
      </c>
      <c r="E23" s="136">
        <f t="shared" si="22"/>
        <v>6947</v>
      </c>
      <c r="F23" s="137" t="str">
        <f t="shared" si="23"/>
        <v>5</v>
      </c>
      <c r="G23" s="138" t="str">
        <f t="shared" si="24"/>
        <v>70바3629</v>
      </c>
      <c r="H23" s="139">
        <f t="shared" si="25"/>
        <v>2</v>
      </c>
      <c r="I23" s="140">
        <f t="shared" si="26"/>
        <v>2167.933</v>
      </c>
      <c r="J23" s="141">
        <f t="shared" si="27"/>
        <v>2.9703446725127081E-2</v>
      </c>
      <c r="K23" s="141">
        <f t="shared" si="28"/>
        <v>0.35938005018738217</v>
      </c>
      <c r="L23" s="141">
        <f t="shared" si="29"/>
        <v>0.17389836309516946</v>
      </c>
      <c r="M23" s="142">
        <f t="shared" si="30"/>
        <v>12.786</v>
      </c>
      <c r="N23" s="143">
        <f t="shared" si="31"/>
        <v>8.9407691922551477E-2</v>
      </c>
      <c r="O23" s="143">
        <f t="shared" si="32"/>
        <v>8.5384345786036668</v>
      </c>
      <c r="P23" s="238">
        <f t="shared" si="33"/>
        <v>32</v>
      </c>
      <c r="Q23" s="239">
        <f t="shared" si="34"/>
        <v>2</v>
      </c>
      <c r="R23" s="239">
        <f t="shared" si="35"/>
        <v>191</v>
      </c>
      <c r="T23">
        <v>529</v>
      </c>
      <c r="U23">
        <v>6947</v>
      </c>
      <c r="V23" t="s">
        <v>899</v>
      </c>
      <c r="W23">
        <v>2236.944</v>
      </c>
      <c r="X23">
        <v>1257.1030000000001</v>
      </c>
      <c r="Y23">
        <v>1.7789999999999999</v>
      </c>
      <c r="Z23">
        <v>12.786</v>
      </c>
      <c r="AA23">
        <v>145.49274500000001</v>
      </c>
      <c r="AB23">
        <v>4.3216359999999998</v>
      </c>
      <c r="AC23">
        <v>52.287190000000002</v>
      </c>
      <c r="AD23" s="1">
        <v>377</v>
      </c>
      <c r="AE23">
        <v>2</v>
      </c>
      <c r="AF23">
        <v>191</v>
      </c>
      <c r="AG23">
        <v>68</v>
      </c>
      <c r="AH23">
        <v>15.374952</v>
      </c>
      <c r="AI23">
        <v>1570.4</v>
      </c>
      <c r="AJ23">
        <v>0</v>
      </c>
      <c r="AK23">
        <v>32</v>
      </c>
      <c r="AL23">
        <v>8688</v>
      </c>
      <c r="AM23" t="s">
        <v>1065</v>
      </c>
      <c r="AN23" t="s">
        <v>1424</v>
      </c>
      <c r="AO23">
        <v>2023.5519999999999</v>
      </c>
      <c r="AR23" t="s">
        <v>136</v>
      </c>
      <c r="AS23">
        <v>5</v>
      </c>
      <c r="AT23" t="s">
        <v>1006</v>
      </c>
      <c r="AU23" t="s">
        <v>899</v>
      </c>
      <c r="AV23" t="s">
        <v>49</v>
      </c>
      <c r="AW23">
        <v>2</v>
      </c>
      <c r="BB23">
        <v>0.85056451050488224</v>
      </c>
      <c r="BC23" t="s">
        <v>72</v>
      </c>
      <c r="BF23" t="s">
        <v>136</v>
      </c>
      <c r="BG23" t="s">
        <v>293</v>
      </c>
      <c r="BH23" t="s">
        <v>899</v>
      </c>
      <c r="BI23">
        <v>6947</v>
      </c>
      <c r="BJ23">
        <v>2</v>
      </c>
      <c r="BK23" t="s">
        <v>1006</v>
      </c>
      <c r="BL23" t="s">
        <v>1000</v>
      </c>
      <c r="BM23">
        <v>0.83633453778257749</v>
      </c>
      <c r="BN23" t="s">
        <v>70</v>
      </c>
      <c r="BO23" t="s">
        <v>676</v>
      </c>
      <c r="BP23">
        <v>2167.933</v>
      </c>
      <c r="BQ23" t="s">
        <v>74</v>
      </c>
    </row>
    <row r="24" spans="1:69" ht="16.5">
      <c r="A24" s="115" t="str">
        <f t="shared" si="18"/>
        <v>인천스마트</v>
      </c>
      <c r="B24" s="116" t="str">
        <f t="shared" si="19"/>
        <v>김병일</v>
      </c>
      <c r="C24" s="117" t="str">
        <f t="shared" si="20"/>
        <v>B</v>
      </c>
      <c r="D24" s="118">
        <f t="shared" si="21"/>
        <v>0.90900000000000003</v>
      </c>
      <c r="E24" s="119">
        <f t="shared" si="22"/>
        <v>8649</v>
      </c>
      <c r="F24" s="120" t="str">
        <f t="shared" si="23"/>
        <v>20</v>
      </c>
      <c r="G24" s="121" t="str">
        <f t="shared" si="24"/>
        <v>70바3565</v>
      </c>
      <c r="H24" s="122">
        <f t="shared" si="25"/>
        <v>1</v>
      </c>
      <c r="I24" s="123">
        <f t="shared" si="26"/>
        <v>2331.4850000000001</v>
      </c>
      <c r="J24" s="124">
        <f t="shared" si="27"/>
        <v>1.9414649484829339E-2</v>
      </c>
      <c r="K24" s="124">
        <f t="shared" si="28"/>
        <v>0.36909295561816707</v>
      </c>
      <c r="L24" s="124">
        <f t="shared" si="29"/>
        <v>0.25177086706541107</v>
      </c>
      <c r="M24" s="125">
        <f t="shared" si="30"/>
        <v>12.558999999999999</v>
      </c>
      <c r="N24" s="126">
        <f t="shared" si="31"/>
        <v>0.55626538822617233</v>
      </c>
      <c r="O24" s="126">
        <f t="shared" si="32"/>
        <v>11.21088705501978</v>
      </c>
      <c r="P24" s="240">
        <f t="shared" si="33"/>
        <v>8</v>
      </c>
      <c r="Q24" s="241">
        <f t="shared" si="34"/>
        <v>13</v>
      </c>
      <c r="R24" s="241">
        <f t="shared" si="35"/>
        <v>262</v>
      </c>
      <c r="T24">
        <v>529</v>
      </c>
      <c r="U24">
        <v>8649</v>
      </c>
      <c r="V24" t="s">
        <v>1066</v>
      </c>
      <c r="W24">
        <v>2337.0140000000001</v>
      </c>
      <c r="X24">
        <v>1248.367</v>
      </c>
      <c r="Y24">
        <v>1.8720000000000001</v>
      </c>
      <c r="Z24">
        <v>12.558999999999999</v>
      </c>
      <c r="AA24">
        <v>140.898552</v>
      </c>
      <c r="AB24">
        <v>2.7354959999999999</v>
      </c>
      <c r="AC24">
        <v>52.004663000000001</v>
      </c>
      <c r="AD24" s="1">
        <v>587</v>
      </c>
      <c r="AE24">
        <v>13</v>
      </c>
      <c r="AF24">
        <v>262</v>
      </c>
      <c r="AG24">
        <v>87</v>
      </c>
      <c r="AH24">
        <v>16.586500999999998</v>
      </c>
      <c r="AI24">
        <v>2265.5</v>
      </c>
      <c r="AJ24">
        <v>5.4</v>
      </c>
      <c r="AK24">
        <v>8</v>
      </c>
      <c r="AL24">
        <v>5205</v>
      </c>
      <c r="AM24" t="s">
        <v>1067</v>
      </c>
      <c r="AN24" t="s">
        <v>1425</v>
      </c>
      <c r="AO24">
        <v>2331.4850000000001</v>
      </c>
      <c r="AR24" t="s">
        <v>136</v>
      </c>
      <c r="AS24">
        <v>20</v>
      </c>
      <c r="AT24" t="s">
        <v>919</v>
      </c>
      <c r="AU24" t="s">
        <v>1066</v>
      </c>
      <c r="AV24" t="s">
        <v>49</v>
      </c>
      <c r="AW24">
        <v>1</v>
      </c>
      <c r="BB24">
        <v>0.93600000000000005</v>
      </c>
      <c r="BC24" t="s">
        <v>71</v>
      </c>
      <c r="BF24" t="s">
        <v>136</v>
      </c>
      <c r="BG24" t="s">
        <v>289</v>
      </c>
      <c r="BH24" t="s">
        <v>1066</v>
      </c>
      <c r="BI24">
        <v>8649</v>
      </c>
      <c r="BJ24">
        <v>1</v>
      </c>
      <c r="BK24" t="s">
        <v>919</v>
      </c>
      <c r="BL24" t="s">
        <v>673</v>
      </c>
      <c r="BM24">
        <v>0.90900000000000003</v>
      </c>
      <c r="BN24" t="s">
        <v>71</v>
      </c>
      <c r="BO24" t="s">
        <v>674</v>
      </c>
      <c r="BP24">
        <v>2331.4850000000001</v>
      </c>
      <c r="BQ24" t="s">
        <v>69</v>
      </c>
    </row>
    <row r="25" spans="1:69" ht="16.5">
      <c r="A25" s="132" t="str">
        <f t="shared" si="18"/>
        <v>인천스마트</v>
      </c>
      <c r="B25" s="133" t="str">
        <f t="shared" si="19"/>
        <v>김상덕</v>
      </c>
      <c r="C25" s="134" t="str">
        <f t="shared" si="20"/>
        <v>S</v>
      </c>
      <c r="D25" s="135">
        <f t="shared" si="21"/>
        <v>1.0084068831414963</v>
      </c>
      <c r="E25" s="136">
        <f t="shared" si="22"/>
        <v>4478</v>
      </c>
      <c r="F25" s="137" t="str">
        <f t="shared" si="23"/>
        <v>38</v>
      </c>
      <c r="G25" s="138" t="str">
        <f t="shared" si="24"/>
        <v>70바3576</v>
      </c>
      <c r="H25" s="139">
        <f t="shared" si="25"/>
        <v>5</v>
      </c>
      <c r="I25" s="140">
        <f t="shared" si="26"/>
        <v>2306.5460000000003</v>
      </c>
      <c r="J25" s="141">
        <f t="shared" si="27"/>
        <v>4.1366881694068379E-3</v>
      </c>
      <c r="K25" s="141">
        <f t="shared" si="28"/>
        <v>0.36519255400300737</v>
      </c>
      <c r="L25" s="141">
        <f t="shared" si="29"/>
        <v>0.25926211746915079</v>
      </c>
      <c r="M25" s="142">
        <f t="shared" si="30"/>
        <v>7.968</v>
      </c>
      <c r="N25" s="143">
        <f t="shared" si="31"/>
        <v>0</v>
      </c>
      <c r="O25" s="143">
        <f t="shared" si="32"/>
        <v>2.4278726719519144</v>
      </c>
      <c r="P25" s="238">
        <f t="shared" si="33"/>
        <v>4</v>
      </c>
      <c r="Q25" s="239">
        <f t="shared" si="34"/>
        <v>0</v>
      </c>
      <c r="R25" s="239">
        <f t="shared" si="35"/>
        <v>56</v>
      </c>
      <c r="T25">
        <v>529</v>
      </c>
      <c r="U25">
        <v>4478</v>
      </c>
      <c r="V25" t="s">
        <v>1068</v>
      </c>
      <c r="W25">
        <v>2306.5459999999998</v>
      </c>
      <c r="X25">
        <v>993.029</v>
      </c>
      <c r="Y25">
        <v>2.323</v>
      </c>
      <c r="Z25">
        <v>7.968</v>
      </c>
      <c r="AA25">
        <v>153.431918</v>
      </c>
      <c r="AB25">
        <v>0.63470000000000004</v>
      </c>
      <c r="AC25">
        <v>56.032193999999997</v>
      </c>
      <c r="AD25" s="1">
        <v>598</v>
      </c>
      <c r="AE25">
        <v>0</v>
      </c>
      <c r="AF25">
        <v>56</v>
      </c>
      <c r="AG25">
        <v>75</v>
      </c>
      <c r="AH25">
        <v>15.033025</v>
      </c>
      <c r="AI25">
        <v>47.1</v>
      </c>
      <c r="AJ25">
        <v>0</v>
      </c>
      <c r="AK25">
        <v>4</v>
      </c>
      <c r="AL25">
        <v>594</v>
      </c>
      <c r="AM25" t="s">
        <v>1069</v>
      </c>
      <c r="AN25" t="s">
        <v>1426</v>
      </c>
      <c r="AO25">
        <v>1870.9110000000001</v>
      </c>
      <c r="AR25" t="s">
        <v>136</v>
      </c>
      <c r="AS25">
        <v>38</v>
      </c>
      <c r="AT25" t="s">
        <v>992</v>
      </c>
      <c r="AU25" t="s">
        <v>1068</v>
      </c>
      <c r="AV25" t="s">
        <v>49</v>
      </c>
      <c r="AW25">
        <v>5</v>
      </c>
      <c r="BB25">
        <v>1.0122831669367172</v>
      </c>
      <c r="BC25" t="s">
        <v>74</v>
      </c>
      <c r="BF25" t="s">
        <v>136</v>
      </c>
      <c r="BG25" t="s">
        <v>292</v>
      </c>
      <c r="BH25" t="s">
        <v>1068</v>
      </c>
      <c r="BI25">
        <v>4478</v>
      </c>
      <c r="BJ25">
        <v>5</v>
      </c>
      <c r="BK25" t="s">
        <v>992</v>
      </c>
      <c r="BL25" t="s">
        <v>979</v>
      </c>
      <c r="BM25">
        <v>1.0084068831414963</v>
      </c>
      <c r="BN25" t="s">
        <v>74</v>
      </c>
      <c r="BO25" t="s">
        <v>675</v>
      </c>
      <c r="BP25">
        <v>2306.5460000000003</v>
      </c>
      <c r="BQ25" t="s">
        <v>72</v>
      </c>
    </row>
    <row r="26" spans="1:69" ht="16.5">
      <c r="A26" s="115" t="str">
        <f t="shared" si="18"/>
        <v>인천스마트</v>
      </c>
      <c r="B26" s="116" t="str">
        <f t="shared" si="19"/>
        <v>김상신</v>
      </c>
      <c r="C26" s="117" t="str">
        <f t="shared" si="20"/>
        <v>A</v>
      </c>
      <c r="D26" s="118">
        <f t="shared" si="21"/>
        <v>0.9742857142857142</v>
      </c>
      <c r="E26" s="119">
        <f t="shared" si="22"/>
        <v>6301</v>
      </c>
      <c r="F26" s="120" t="str">
        <f t="shared" si="23"/>
        <v>5</v>
      </c>
      <c r="G26" s="121" t="str">
        <f t="shared" si="24"/>
        <v>70바3509</v>
      </c>
      <c r="H26" s="122">
        <f t="shared" si="25"/>
        <v>1</v>
      </c>
      <c r="I26" s="123">
        <f t="shared" si="26"/>
        <v>2402.7069999999999</v>
      </c>
      <c r="J26" s="124">
        <f t="shared" si="27"/>
        <v>1.7690924497023159E-2</v>
      </c>
      <c r="K26" s="124">
        <f t="shared" si="28"/>
        <v>0.33000809558604233</v>
      </c>
      <c r="L26" s="124">
        <f t="shared" si="29"/>
        <v>0.18187818989165139</v>
      </c>
      <c r="M26" s="125">
        <f t="shared" si="30"/>
        <v>11.034000000000001</v>
      </c>
      <c r="N26" s="126">
        <f t="shared" si="31"/>
        <v>0</v>
      </c>
      <c r="O26" s="126">
        <f t="shared" si="32"/>
        <v>2.1642256005413896</v>
      </c>
      <c r="P26" s="240">
        <f t="shared" si="33"/>
        <v>2</v>
      </c>
      <c r="Q26" s="241">
        <f t="shared" si="34"/>
        <v>0</v>
      </c>
      <c r="R26" s="241">
        <f t="shared" si="35"/>
        <v>52</v>
      </c>
      <c r="T26">
        <v>529</v>
      </c>
      <c r="U26">
        <v>6301</v>
      </c>
      <c r="V26" t="s">
        <v>1427</v>
      </c>
      <c r="W26">
        <v>2402.7069999999999</v>
      </c>
      <c r="X26">
        <v>1163.2080000000001</v>
      </c>
      <c r="Y26">
        <v>2.0659999999999998</v>
      </c>
      <c r="Z26">
        <v>11.034000000000001</v>
      </c>
      <c r="AA26">
        <v>142.412173</v>
      </c>
      <c r="AB26">
        <v>2.5194030000000001</v>
      </c>
      <c r="AC26">
        <v>46.997169999999997</v>
      </c>
      <c r="AD26" s="1">
        <v>437</v>
      </c>
      <c r="AE26">
        <v>0</v>
      </c>
      <c r="AF26">
        <v>52</v>
      </c>
      <c r="AG26">
        <v>86</v>
      </c>
      <c r="AH26">
        <v>16.871500000000001</v>
      </c>
      <c r="AI26">
        <v>760.5</v>
      </c>
      <c r="AJ26">
        <v>1.7</v>
      </c>
      <c r="AK26">
        <v>2</v>
      </c>
      <c r="AL26">
        <v>580</v>
      </c>
      <c r="AM26" t="s">
        <v>1428</v>
      </c>
      <c r="AN26" t="s">
        <v>1429</v>
      </c>
      <c r="AO26">
        <v>2402.7069999999999</v>
      </c>
      <c r="AR26" t="s">
        <v>136</v>
      </c>
      <c r="AS26">
        <v>5</v>
      </c>
      <c r="AT26" t="s">
        <v>997</v>
      </c>
      <c r="AU26" t="s">
        <v>1427</v>
      </c>
      <c r="AV26" t="s">
        <v>49</v>
      </c>
      <c r="AW26">
        <v>1</v>
      </c>
      <c r="BB26">
        <v>0.98380952380952369</v>
      </c>
      <c r="BC26" t="s">
        <v>69</v>
      </c>
      <c r="BF26" t="s">
        <v>136</v>
      </c>
      <c r="BG26" t="s">
        <v>293</v>
      </c>
      <c r="BH26" t="s">
        <v>1427</v>
      </c>
      <c r="BI26">
        <v>6301</v>
      </c>
      <c r="BJ26">
        <v>1</v>
      </c>
      <c r="BK26" t="s">
        <v>997</v>
      </c>
      <c r="BL26" t="s">
        <v>673</v>
      </c>
      <c r="BM26">
        <v>0.9742857142857142</v>
      </c>
      <c r="BN26" t="s">
        <v>69</v>
      </c>
      <c r="BO26" t="s">
        <v>677</v>
      </c>
      <c r="BP26">
        <v>2402.7069999999999</v>
      </c>
      <c r="BQ26" t="s">
        <v>74</v>
      </c>
    </row>
    <row r="27" spans="1:69" ht="16.5">
      <c r="A27" s="132" t="str">
        <f t="shared" si="18"/>
        <v>인천스마트</v>
      </c>
      <c r="B27" s="133" t="str">
        <f t="shared" si="19"/>
        <v>김선호</v>
      </c>
      <c r="C27" s="134" t="str">
        <f t="shared" si="20"/>
        <v>S</v>
      </c>
      <c r="D27" s="135">
        <f t="shared" si="21"/>
        <v>1.0189449574957179</v>
      </c>
      <c r="E27" s="136">
        <f t="shared" si="22"/>
        <v>8151</v>
      </c>
      <c r="F27" s="137" t="str">
        <f t="shared" si="23"/>
        <v>5</v>
      </c>
      <c r="G27" s="138" t="str">
        <f t="shared" si="24"/>
        <v>70바3508</v>
      </c>
      <c r="H27" s="139">
        <f t="shared" si="25"/>
        <v>9</v>
      </c>
      <c r="I27" s="140">
        <f t="shared" si="26"/>
        <v>2390.5480000000002</v>
      </c>
      <c r="J27" s="141">
        <f t="shared" si="27"/>
        <v>5.5853145640658306E-3</v>
      </c>
      <c r="K27" s="141">
        <f t="shared" si="28"/>
        <v>0.33257498283540005</v>
      </c>
      <c r="L27" s="141">
        <f t="shared" si="29"/>
        <v>0.10834335892858038</v>
      </c>
      <c r="M27" s="142">
        <f t="shared" si="30"/>
        <v>8.4939999999999998</v>
      </c>
      <c r="N27" s="143">
        <f t="shared" si="31"/>
        <v>0</v>
      </c>
      <c r="O27" s="143">
        <f t="shared" si="32"/>
        <v>2.1752334611143556</v>
      </c>
      <c r="P27" s="238">
        <f t="shared" si="33"/>
        <v>7</v>
      </c>
      <c r="Q27" s="239">
        <f t="shared" si="34"/>
        <v>0</v>
      </c>
      <c r="R27" s="239">
        <f t="shared" si="35"/>
        <v>52</v>
      </c>
      <c r="T27">
        <v>529</v>
      </c>
      <c r="U27">
        <v>8151</v>
      </c>
      <c r="V27" t="s">
        <v>1070</v>
      </c>
      <c r="W27">
        <v>2390.5479999999998</v>
      </c>
      <c r="X27">
        <v>1105.904</v>
      </c>
      <c r="Y27">
        <v>2.1619999999999999</v>
      </c>
      <c r="Z27">
        <v>8.4939999999999998</v>
      </c>
      <c r="AA27">
        <v>146.563276</v>
      </c>
      <c r="AB27">
        <v>0.81860200000000005</v>
      </c>
      <c r="AC27">
        <v>48.743279000000001</v>
      </c>
      <c r="AD27" s="1">
        <v>259</v>
      </c>
      <c r="AE27">
        <v>0</v>
      </c>
      <c r="AF27">
        <v>52</v>
      </c>
      <c r="AG27">
        <v>87</v>
      </c>
      <c r="AH27">
        <v>16.310687999999999</v>
      </c>
      <c r="AI27">
        <v>332.6</v>
      </c>
      <c r="AJ27">
        <v>3.1</v>
      </c>
      <c r="AK27">
        <v>7</v>
      </c>
      <c r="AL27">
        <v>1586</v>
      </c>
      <c r="AM27" t="s">
        <v>1071</v>
      </c>
      <c r="AN27" t="s">
        <v>1430</v>
      </c>
      <c r="AO27">
        <v>584.60299999999995</v>
      </c>
      <c r="AR27" t="s">
        <v>136</v>
      </c>
      <c r="AS27">
        <v>5</v>
      </c>
      <c r="AT27" t="s">
        <v>996</v>
      </c>
      <c r="AU27" t="s">
        <v>1070</v>
      </c>
      <c r="AV27" t="s">
        <v>49</v>
      </c>
      <c r="AW27">
        <v>9</v>
      </c>
      <c r="BB27">
        <v>1.0341756339271717</v>
      </c>
      <c r="BC27" t="s">
        <v>74</v>
      </c>
      <c r="BF27" t="s">
        <v>136</v>
      </c>
      <c r="BG27" t="s">
        <v>293</v>
      </c>
      <c r="BH27" t="s">
        <v>1070</v>
      </c>
      <c r="BI27">
        <v>8151</v>
      </c>
      <c r="BJ27">
        <v>9</v>
      </c>
      <c r="BK27" t="s">
        <v>996</v>
      </c>
      <c r="BL27" t="s">
        <v>998</v>
      </c>
      <c r="BM27">
        <v>1.0189449574957179</v>
      </c>
      <c r="BN27" t="s">
        <v>74</v>
      </c>
      <c r="BO27" t="s">
        <v>675</v>
      </c>
      <c r="BP27">
        <v>2390.5480000000002</v>
      </c>
      <c r="BQ27" t="s">
        <v>69</v>
      </c>
    </row>
    <row r="28" spans="1:69" ht="16.5">
      <c r="A28" s="115" t="str">
        <f t="shared" si="18"/>
        <v>인천스마트</v>
      </c>
      <c r="B28" s="116" t="str">
        <f t="shared" si="19"/>
        <v>김성취</v>
      </c>
      <c r="C28" s="117" t="str">
        <f t="shared" si="20"/>
        <v>C</v>
      </c>
      <c r="D28" s="118">
        <f t="shared" si="21"/>
        <v>0.88046783728198075</v>
      </c>
      <c r="E28" s="119">
        <f t="shared" si="22"/>
        <v>2899</v>
      </c>
      <c r="F28" s="120" t="str">
        <f t="shared" si="23"/>
        <v>5</v>
      </c>
      <c r="G28" s="121" t="str">
        <f t="shared" si="24"/>
        <v>70바3620</v>
      </c>
      <c r="H28" s="122">
        <f t="shared" si="25"/>
        <v>2</v>
      </c>
      <c r="I28" s="123">
        <f t="shared" si="26"/>
        <v>2040.4490000000001</v>
      </c>
      <c r="J28" s="124">
        <f t="shared" si="27"/>
        <v>3.2706380409756403E-2</v>
      </c>
      <c r="K28" s="124">
        <f t="shared" si="28"/>
        <v>0.39454778165833448</v>
      </c>
      <c r="L28" s="124">
        <f t="shared" si="29"/>
        <v>0.18672360838227273</v>
      </c>
      <c r="M28" s="125">
        <f t="shared" si="30"/>
        <v>12.78</v>
      </c>
      <c r="N28" s="126">
        <f t="shared" si="31"/>
        <v>0.39207056878167501</v>
      </c>
      <c r="O28" s="126">
        <f t="shared" si="32"/>
        <v>25.141525223124908</v>
      </c>
      <c r="P28" s="240">
        <f t="shared" si="33"/>
        <v>56</v>
      </c>
      <c r="Q28" s="241">
        <f t="shared" si="34"/>
        <v>8</v>
      </c>
      <c r="R28" s="241">
        <f t="shared" si="35"/>
        <v>513</v>
      </c>
      <c r="T28">
        <v>529</v>
      </c>
      <c r="U28">
        <v>2899</v>
      </c>
      <c r="V28" t="s">
        <v>1072</v>
      </c>
      <c r="W28">
        <v>2040.4490000000001</v>
      </c>
      <c r="X28">
        <v>1080.269</v>
      </c>
      <c r="Y28">
        <v>1.889</v>
      </c>
      <c r="Z28">
        <v>12.78</v>
      </c>
      <c r="AA28">
        <v>132.763025</v>
      </c>
      <c r="AB28">
        <v>4.3421979999999998</v>
      </c>
      <c r="AC28">
        <v>52.381357000000001</v>
      </c>
      <c r="AD28" s="1">
        <v>381</v>
      </c>
      <c r="AE28">
        <v>8</v>
      </c>
      <c r="AF28">
        <v>513</v>
      </c>
      <c r="AG28">
        <v>70</v>
      </c>
      <c r="AH28">
        <v>15.369104999999999</v>
      </c>
      <c r="AI28">
        <v>1946.2</v>
      </c>
      <c r="AJ28">
        <v>0</v>
      </c>
      <c r="AK28">
        <v>56</v>
      </c>
      <c r="AL28">
        <v>25026</v>
      </c>
      <c r="AM28" t="s">
        <v>1073</v>
      </c>
      <c r="AN28" t="s">
        <v>1431</v>
      </c>
      <c r="AO28">
        <v>1898.953</v>
      </c>
      <c r="AR28" t="s">
        <v>136</v>
      </c>
      <c r="AS28">
        <v>5</v>
      </c>
      <c r="AT28" t="s">
        <v>1000</v>
      </c>
      <c r="AU28" t="s">
        <v>1072</v>
      </c>
      <c r="AV28" t="s">
        <v>49</v>
      </c>
      <c r="AW28">
        <v>2</v>
      </c>
      <c r="BB28">
        <v>0.89927352310809072</v>
      </c>
      <c r="BC28" t="s">
        <v>72</v>
      </c>
      <c r="BF28" t="s">
        <v>136</v>
      </c>
      <c r="BG28" t="s">
        <v>293</v>
      </c>
      <c r="BH28" t="s">
        <v>1072</v>
      </c>
      <c r="BI28">
        <v>2899</v>
      </c>
      <c r="BJ28">
        <v>2</v>
      </c>
      <c r="BK28" t="s">
        <v>1000</v>
      </c>
      <c r="BL28" t="s">
        <v>1014</v>
      </c>
      <c r="BM28">
        <v>0.88046783728198075</v>
      </c>
      <c r="BN28" t="s">
        <v>72</v>
      </c>
      <c r="BO28" t="s">
        <v>676</v>
      </c>
      <c r="BP28">
        <v>2040.4490000000001</v>
      </c>
      <c r="BQ28" t="s">
        <v>69</v>
      </c>
    </row>
    <row r="29" spans="1:69" ht="16.5">
      <c r="A29" s="132" t="str">
        <f t="shared" si="18"/>
        <v>인천스마트</v>
      </c>
      <c r="B29" s="133" t="str">
        <f t="shared" si="19"/>
        <v>김승배</v>
      </c>
      <c r="C29" s="134" t="str">
        <f t="shared" si="20"/>
        <v>D</v>
      </c>
      <c r="D29" s="135">
        <f t="shared" si="21"/>
        <v>0.84616025644109183</v>
      </c>
      <c r="E29" s="136">
        <f t="shared" si="22"/>
        <v>4613</v>
      </c>
      <c r="F29" s="137" t="str">
        <f t="shared" si="23"/>
        <v>38</v>
      </c>
      <c r="G29" s="138" t="str">
        <f t="shared" si="24"/>
        <v>70바3545</v>
      </c>
      <c r="H29" s="139">
        <f t="shared" si="25"/>
        <v>9</v>
      </c>
      <c r="I29" s="140">
        <f t="shared" si="26"/>
        <v>2483.5840000000003</v>
      </c>
      <c r="J29" s="141">
        <f t="shared" si="27"/>
        <v>3.7745475376727969E-2</v>
      </c>
      <c r="K29" s="141">
        <f t="shared" si="28"/>
        <v>0.39265959035857956</v>
      </c>
      <c r="L29" s="141">
        <f t="shared" si="29"/>
        <v>0.22105151265268255</v>
      </c>
      <c r="M29" s="142">
        <f t="shared" si="30"/>
        <v>12.14</v>
      </c>
      <c r="N29" s="143">
        <f t="shared" si="31"/>
        <v>0</v>
      </c>
      <c r="O29" s="143">
        <f t="shared" si="32"/>
        <v>4.2277611709529461</v>
      </c>
      <c r="P29" s="238">
        <f t="shared" si="33"/>
        <v>19</v>
      </c>
      <c r="Q29" s="239">
        <f t="shared" si="34"/>
        <v>0</v>
      </c>
      <c r="R29" s="239">
        <f t="shared" si="35"/>
        <v>105</v>
      </c>
      <c r="T29">
        <v>529</v>
      </c>
      <c r="U29">
        <v>4613</v>
      </c>
      <c r="V29" t="s">
        <v>1074</v>
      </c>
      <c r="W29">
        <v>2483.5839999999998</v>
      </c>
      <c r="X29">
        <v>1276.269</v>
      </c>
      <c r="Y29">
        <v>1.946</v>
      </c>
      <c r="Z29">
        <v>12.14</v>
      </c>
      <c r="AA29">
        <v>180.403583</v>
      </c>
      <c r="AB29">
        <v>6.8094190000000001</v>
      </c>
      <c r="AC29">
        <v>70.837197000000003</v>
      </c>
      <c r="AD29" s="1">
        <v>549</v>
      </c>
      <c r="AE29">
        <v>0</v>
      </c>
      <c r="AF29">
        <v>105</v>
      </c>
      <c r="AG29">
        <v>67</v>
      </c>
      <c r="AH29">
        <v>13.766821</v>
      </c>
      <c r="AI29">
        <v>104.2</v>
      </c>
      <c r="AJ29">
        <v>0</v>
      </c>
      <c r="AK29">
        <v>19</v>
      </c>
      <c r="AL29">
        <v>5095</v>
      </c>
      <c r="AM29" t="s">
        <v>1075</v>
      </c>
      <c r="AN29" t="s">
        <v>1432</v>
      </c>
      <c r="AO29">
        <v>510.87099999999998</v>
      </c>
      <c r="AR29" t="s">
        <v>136</v>
      </c>
      <c r="AS29">
        <v>38</v>
      </c>
      <c r="AT29" t="s">
        <v>973</v>
      </c>
      <c r="AU29" t="s">
        <v>1074</v>
      </c>
      <c r="AV29" t="s">
        <v>49</v>
      </c>
      <c r="AW29">
        <v>9</v>
      </c>
      <c r="BB29">
        <v>0.84950813561299365</v>
      </c>
      <c r="BC29" t="s">
        <v>70</v>
      </c>
      <c r="BF29" t="s">
        <v>136</v>
      </c>
      <c r="BG29" t="s">
        <v>292</v>
      </c>
      <c r="BH29" t="s">
        <v>1074</v>
      </c>
      <c r="BI29">
        <v>4613</v>
      </c>
      <c r="BJ29">
        <v>9</v>
      </c>
      <c r="BK29" t="s">
        <v>973</v>
      </c>
      <c r="BL29" t="s">
        <v>985</v>
      </c>
      <c r="BM29">
        <v>0.84616025644109183</v>
      </c>
      <c r="BN29" t="s">
        <v>70</v>
      </c>
      <c r="BO29" t="s">
        <v>678</v>
      </c>
      <c r="BP29">
        <v>2483.5840000000003</v>
      </c>
      <c r="BQ29" t="s">
        <v>72</v>
      </c>
    </row>
    <row r="30" spans="1:69" ht="16.5">
      <c r="A30" s="115" t="str">
        <f t="shared" si="18"/>
        <v>인천스마트</v>
      </c>
      <c r="B30" s="116" t="str">
        <f t="shared" si="19"/>
        <v>김승섭</v>
      </c>
      <c r="C30" s="117" t="str">
        <f t="shared" si="20"/>
        <v>S</v>
      </c>
      <c r="D30" s="118">
        <f t="shared" si="21"/>
        <v>1.1297467925272415</v>
      </c>
      <c r="E30" s="119">
        <f t="shared" si="22"/>
        <v>2037</v>
      </c>
      <c r="F30" s="120" t="str">
        <f t="shared" si="23"/>
        <v>20</v>
      </c>
      <c r="G30" s="121" t="str">
        <f t="shared" si="24"/>
        <v>70바3574</v>
      </c>
      <c r="H30" s="122">
        <f t="shared" si="25"/>
        <v>5</v>
      </c>
      <c r="I30" s="123">
        <f t="shared" si="26"/>
        <v>2453.3679999999999</v>
      </c>
      <c r="J30" s="124">
        <f t="shared" si="27"/>
        <v>2.6504274108060052E-2</v>
      </c>
      <c r="K30" s="124">
        <f t="shared" si="28"/>
        <v>0.36418392061335753</v>
      </c>
      <c r="L30" s="124">
        <f t="shared" si="29"/>
        <v>0.20991551206341649</v>
      </c>
      <c r="M30" s="125">
        <f t="shared" si="30"/>
        <v>8.5649999999999995</v>
      </c>
      <c r="N30" s="126">
        <f t="shared" si="31"/>
        <v>0</v>
      </c>
      <c r="O30" s="126">
        <f t="shared" si="32"/>
        <v>7.4183734360275349</v>
      </c>
      <c r="P30" s="240">
        <f t="shared" si="33"/>
        <v>18</v>
      </c>
      <c r="Q30" s="241">
        <f t="shared" si="34"/>
        <v>0</v>
      </c>
      <c r="R30" s="241">
        <f t="shared" si="35"/>
        <v>182</v>
      </c>
      <c r="T30">
        <v>529</v>
      </c>
      <c r="U30">
        <v>2037</v>
      </c>
      <c r="V30" t="s">
        <v>1076</v>
      </c>
      <c r="W30">
        <v>2453.3679999999999</v>
      </c>
      <c r="X30">
        <v>1078.8530000000001</v>
      </c>
      <c r="Y30">
        <v>2.274</v>
      </c>
      <c r="Z30">
        <v>8.5649999999999995</v>
      </c>
      <c r="AA30">
        <v>156.094673</v>
      </c>
      <c r="AB30">
        <v>4.1371760000000002</v>
      </c>
      <c r="AC30">
        <v>56.847169999999998</v>
      </c>
      <c r="AD30" s="1">
        <v>515</v>
      </c>
      <c r="AE30">
        <v>0</v>
      </c>
      <c r="AF30">
        <v>182</v>
      </c>
      <c r="AG30">
        <v>70</v>
      </c>
      <c r="AH30">
        <v>15.717179</v>
      </c>
      <c r="AI30">
        <v>964.8</v>
      </c>
      <c r="AJ30">
        <v>0</v>
      </c>
      <c r="AK30">
        <v>18</v>
      </c>
      <c r="AL30">
        <v>2027</v>
      </c>
      <c r="AM30" t="s">
        <v>1077</v>
      </c>
      <c r="AN30" t="s">
        <v>1433</v>
      </c>
      <c r="AO30">
        <v>1961.4459999999999</v>
      </c>
      <c r="AR30" t="s">
        <v>136</v>
      </c>
      <c r="AS30">
        <v>20</v>
      </c>
      <c r="AT30" t="s">
        <v>924</v>
      </c>
      <c r="AU30" t="s">
        <v>1076</v>
      </c>
      <c r="AV30" t="s">
        <v>49</v>
      </c>
      <c r="AW30">
        <v>5</v>
      </c>
      <c r="BB30">
        <v>1.1365878635876416</v>
      </c>
      <c r="BC30" t="s">
        <v>74</v>
      </c>
      <c r="BF30" t="s">
        <v>136</v>
      </c>
      <c r="BG30" t="s">
        <v>289</v>
      </c>
      <c r="BH30" t="s">
        <v>1076</v>
      </c>
      <c r="BI30">
        <v>2037</v>
      </c>
      <c r="BJ30">
        <v>5</v>
      </c>
      <c r="BK30" t="s">
        <v>924</v>
      </c>
      <c r="BL30" t="s">
        <v>1023</v>
      </c>
      <c r="BM30">
        <v>1.1297467925272415</v>
      </c>
      <c r="BN30" t="s">
        <v>74</v>
      </c>
      <c r="BO30" t="s">
        <v>675</v>
      </c>
      <c r="BP30">
        <v>2453.3679999999999</v>
      </c>
      <c r="BQ30" t="s">
        <v>72</v>
      </c>
    </row>
    <row r="31" spans="1:69" ht="16.5">
      <c r="A31" s="132" t="str">
        <f t="shared" si="18"/>
        <v>인천스마트</v>
      </c>
      <c r="B31" s="133" t="str">
        <f t="shared" si="19"/>
        <v>김승철</v>
      </c>
      <c r="C31" s="134" t="str">
        <f t="shared" si="20"/>
        <v>A</v>
      </c>
      <c r="D31" s="135">
        <f t="shared" si="21"/>
        <v>0.95699999999999996</v>
      </c>
      <c r="E31" s="136">
        <f t="shared" si="22"/>
        <v>7829</v>
      </c>
      <c r="F31" s="137" t="str">
        <f t="shared" si="23"/>
        <v>20</v>
      </c>
      <c r="G31" s="138" t="str">
        <f t="shared" si="24"/>
        <v>70바3501</v>
      </c>
      <c r="H31" s="139">
        <f t="shared" si="25"/>
        <v>1</v>
      </c>
      <c r="I31" s="140">
        <f t="shared" si="26"/>
        <v>1621.7529999999999</v>
      </c>
      <c r="J31" s="141">
        <f t="shared" si="27"/>
        <v>1.8048021193973533E-2</v>
      </c>
      <c r="K31" s="141">
        <f t="shared" si="28"/>
        <v>0.38996770204691616</v>
      </c>
      <c r="L31" s="141">
        <f t="shared" si="29"/>
        <v>0.24171375049098107</v>
      </c>
      <c r="M31" s="142">
        <f t="shared" si="30"/>
        <v>10.813000000000001</v>
      </c>
      <c r="N31" s="143">
        <f t="shared" si="31"/>
        <v>0.35419565413738896</v>
      </c>
      <c r="O31" s="143">
        <f t="shared" si="32"/>
        <v>8.5597283083202331</v>
      </c>
      <c r="P31" s="238">
        <f t="shared" si="33"/>
        <v>15</v>
      </c>
      <c r="Q31" s="239">
        <f t="shared" si="34"/>
        <v>6</v>
      </c>
      <c r="R31" s="239">
        <f t="shared" si="35"/>
        <v>145</v>
      </c>
      <c r="T31">
        <v>529</v>
      </c>
      <c r="U31">
        <v>7829</v>
      </c>
      <c r="V31" t="s">
        <v>1078</v>
      </c>
      <c r="W31">
        <v>1693.979</v>
      </c>
      <c r="X31">
        <v>870.17</v>
      </c>
      <c r="Y31">
        <v>1.9470000000000001</v>
      </c>
      <c r="Z31">
        <v>10.813000000000001</v>
      </c>
      <c r="AA31">
        <v>106.735247</v>
      </c>
      <c r="AB31">
        <v>1.9263600000000001</v>
      </c>
      <c r="AC31">
        <v>41.623299000000003</v>
      </c>
      <c r="AD31" s="1">
        <v>392</v>
      </c>
      <c r="AE31">
        <v>6</v>
      </c>
      <c r="AF31">
        <v>145</v>
      </c>
      <c r="AG31">
        <v>74</v>
      </c>
      <c r="AH31">
        <v>15.870849</v>
      </c>
      <c r="AI31">
        <v>224.9</v>
      </c>
      <c r="AJ31">
        <v>0</v>
      </c>
      <c r="AK31">
        <v>15</v>
      </c>
      <c r="AL31">
        <v>3567</v>
      </c>
      <c r="AM31" t="s">
        <v>1079</v>
      </c>
      <c r="AN31" t="s">
        <v>1434</v>
      </c>
      <c r="AO31">
        <v>1621.7529999999999</v>
      </c>
      <c r="AR31" t="s">
        <v>136</v>
      </c>
      <c r="AS31">
        <v>20</v>
      </c>
      <c r="AT31" t="s">
        <v>902</v>
      </c>
      <c r="AU31" t="s">
        <v>1078</v>
      </c>
      <c r="AV31" t="s">
        <v>49</v>
      </c>
      <c r="AW31">
        <v>1</v>
      </c>
      <c r="BB31">
        <v>0.97</v>
      </c>
      <c r="BC31" t="s">
        <v>69</v>
      </c>
      <c r="BF31" t="s">
        <v>136</v>
      </c>
      <c r="BG31" t="s">
        <v>289</v>
      </c>
      <c r="BH31" t="s">
        <v>1078</v>
      </c>
      <c r="BI31">
        <v>7829</v>
      </c>
      <c r="BJ31">
        <v>1</v>
      </c>
      <c r="BK31" t="s">
        <v>902</v>
      </c>
      <c r="BL31" t="s">
        <v>673</v>
      </c>
      <c r="BM31">
        <v>0.95699999999999996</v>
      </c>
      <c r="BN31" t="s">
        <v>69</v>
      </c>
      <c r="BO31" t="s">
        <v>677</v>
      </c>
      <c r="BP31">
        <v>1621.7529999999999</v>
      </c>
      <c r="BQ31" t="s">
        <v>74</v>
      </c>
    </row>
    <row r="32" spans="1:69" ht="16.5">
      <c r="A32" s="115" t="str">
        <f t="shared" si="18"/>
        <v>인천스마트</v>
      </c>
      <c r="B32" s="116" t="str">
        <f t="shared" si="19"/>
        <v>김영식</v>
      </c>
      <c r="C32" s="117" t="str">
        <f t="shared" si="20"/>
        <v>A</v>
      </c>
      <c r="D32" s="118">
        <f t="shared" si="21"/>
        <v>0.99176103036880303</v>
      </c>
      <c r="E32" s="119">
        <f t="shared" si="22"/>
        <v>6160</v>
      </c>
      <c r="F32" s="120" t="str">
        <f t="shared" si="23"/>
        <v>38</v>
      </c>
      <c r="G32" s="121" t="str">
        <f t="shared" si="24"/>
        <v>70바3549</v>
      </c>
      <c r="H32" s="122">
        <f t="shared" si="25"/>
        <v>3</v>
      </c>
      <c r="I32" s="123">
        <f t="shared" si="26"/>
        <v>2416.105</v>
      </c>
      <c r="J32" s="124">
        <f t="shared" si="27"/>
        <v>1.2618664868236963E-2</v>
      </c>
      <c r="K32" s="124">
        <f t="shared" si="28"/>
        <v>0.3570120423089056</v>
      </c>
      <c r="L32" s="124">
        <f t="shared" si="29"/>
        <v>0.24502246384159629</v>
      </c>
      <c r="M32" s="125">
        <f t="shared" si="30"/>
        <v>10.493</v>
      </c>
      <c r="N32" s="126">
        <f t="shared" si="31"/>
        <v>4.1388929702972345E-2</v>
      </c>
      <c r="O32" s="126">
        <f t="shared" si="32"/>
        <v>1.8211129069307832</v>
      </c>
      <c r="P32" s="240">
        <f t="shared" si="33"/>
        <v>5</v>
      </c>
      <c r="Q32" s="241">
        <f t="shared" si="34"/>
        <v>1</v>
      </c>
      <c r="R32" s="241">
        <f t="shared" si="35"/>
        <v>44</v>
      </c>
      <c r="T32">
        <v>529</v>
      </c>
      <c r="U32">
        <v>6160</v>
      </c>
      <c r="V32" t="s">
        <v>1080</v>
      </c>
      <c r="W32">
        <v>2416.105</v>
      </c>
      <c r="X32">
        <v>1055.3320000000001</v>
      </c>
      <c r="Y32">
        <v>2.2890000000000001</v>
      </c>
      <c r="Z32">
        <v>10.493</v>
      </c>
      <c r="AA32">
        <v>165.00913700000001</v>
      </c>
      <c r="AB32">
        <v>2.082195</v>
      </c>
      <c r="AC32">
        <v>58.910249</v>
      </c>
      <c r="AD32" s="1">
        <v>592</v>
      </c>
      <c r="AE32">
        <v>1</v>
      </c>
      <c r="AF32">
        <v>44</v>
      </c>
      <c r="AG32">
        <v>89</v>
      </c>
      <c r="AH32">
        <v>14.642249</v>
      </c>
      <c r="AI32">
        <v>420.6</v>
      </c>
      <c r="AJ32">
        <v>4.2</v>
      </c>
      <c r="AK32">
        <v>5</v>
      </c>
      <c r="AL32">
        <v>1265</v>
      </c>
      <c r="AM32" t="s">
        <v>1081</v>
      </c>
      <c r="AN32" t="s">
        <v>1435</v>
      </c>
      <c r="AO32">
        <v>2136.8470000000002</v>
      </c>
      <c r="AR32" t="s">
        <v>136</v>
      </c>
      <c r="AS32">
        <v>38</v>
      </c>
      <c r="AT32" t="s">
        <v>981</v>
      </c>
      <c r="AU32" t="s">
        <v>1080</v>
      </c>
      <c r="AV32" t="s">
        <v>49</v>
      </c>
      <c r="AW32">
        <v>3</v>
      </c>
      <c r="BB32">
        <v>0.99835665110652871</v>
      </c>
      <c r="BC32" t="s">
        <v>69</v>
      </c>
      <c r="BF32" t="s">
        <v>136</v>
      </c>
      <c r="BG32" t="s">
        <v>292</v>
      </c>
      <c r="BH32" t="s">
        <v>1080</v>
      </c>
      <c r="BI32">
        <v>6160</v>
      </c>
      <c r="BJ32">
        <v>3</v>
      </c>
      <c r="BK32" t="s">
        <v>981</v>
      </c>
      <c r="BL32" t="s">
        <v>990</v>
      </c>
      <c r="BM32">
        <v>0.99176103036880303</v>
      </c>
      <c r="BN32" t="s">
        <v>69</v>
      </c>
      <c r="BO32" t="s">
        <v>677</v>
      </c>
      <c r="BP32">
        <v>2416.105</v>
      </c>
      <c r="BQ32" t="s">
        <v>72</v>
      </c>
    </row>
    <row r="33" spans="1:69" ht="16.5">
      <c r="A33" s="132" t="str">
        <f t="shared" si="18"/>
        <v>인천스마트</v>
      </c>
      <c r="B33" s="133" t="str">
        <f t="shared" si="19"/>
        <v>김요섭</v>
      </c>
      <c r="C33" s="134" t="str">
        <f t="shared" si="20"/>
        <v>C</v>
      </c>
      <c r="D33" s="135">
        <f t="shared" si="21"/>
        <v>0.8509523809523809</v>
      </c>
      <c r="E33" s="136">
        <f t="shared" si="22"/>
        <v>6021</v>
      </c>
      <c r="F33" s="137" t="str">
        <f t="shared" si="23"/>
        <v>5</v>
      </c>
      <c r="G33" s="138" t="str">
        <f t="shared" si="24"/>
        <v>70바3632</v>
      </c>
      <c r="H33" s="139">
        <f t="shared" si="25"/>
        <v>1</v>
      </c>
      <c r="I33" s="140">
        <f t="shared" si="26"/>
        <v>2072.348</v>
      </c>
      <c r="J33" s="141">
        <f t="shared" si="27"/>
        <v>3.2516108717071592E-2</v>
      </c>
      <c r="K33" s="141">
        <f t="shared" si="28"/>
        <v>0.32344822593151845</v>
      </c>
      <c r="L33" s="141">
        <f t="shared" si="29"/>
        <v>0.11002013175393323</v>
      </c>
      <c r="M33" s="142">
        <f t="shared" si="30"/>
        <v>7.8579999999999997</v>
      </c>
      <c r="N33" s="143">
        <f t="shared" si="31"/>
        <v>0</v>
      </c>
      <c r="O33" s="143">
        <f t="shared" si="32"/>
        <v>4.3428999376552584</v>
      </c>
      <c r="P33" s="238">
        <f t="shared" si="33"/>
        <v>1033</v>
      </c>
      <c r="Q33" s="239">
        <f t="shared" si="34"/>
        <v>0</v>
      </c>
      <c r="R33" s="239">
        <f t="shared" si="35"/>
        <v>90</v>
      </c>
      <c r="T33">
        <v>529</v>
      </c>
      <c r="U33">
        <v>6021</v>
      </c>
      <c r="V33" t="s">
        <v>1082</v>
      </c>
      <c r="W33">
        <v>2072.348</v>
      </c>
      <c r="X33">
        <v>1117.596</v>
      </c>
      <c r="Y33">
        <v>1.8540000000000001</v>
      </c>
      <c r="Z33">
        <v>7.8579999999999997</v>
      </c>
      <c r="AA33">
        <v>118.316064</v>
      </c>
      <c r="AB33">
        <v>3.847178</v>
      </c>
      <c r="AC33">
        <v>38.269120999999998</v>
      </c>
      <c r="AD33" s="1">
        <v>228</v>
      </c>
      <c r="AE33">
        <v>0</v>
      </c>
      <c r="AF33">
        <v>90</v>
      </c>
      <c r="AG33">
        <v>68</v>
      </c>
      <c r="AH33">
        <v>17.515356000000001</v>
      </c>
      <c r="AI33">
        <v>1845.3</v>
      </c>
      <c r="AJ33">
        <v>0</v>
      </c>
      <c r="AK33">
        <v>1033</v>
      </c>
      <c r="AL33">
        <v>85</v>
      </c>
      <c r="AM33" t="s">
        <v>1083</v>
      </c>
      <c r="AN33" t="s">
        <v>1436</v>
      </c>
      <c r="AO33">
        <v>2072.348</v>
      </c>
      <c r="AR33" t="s">
        <v>136</v>
      </c>
      <c r="AS33">
        <v>5</v>
      </c>
      <c r="AT33" t="s">
        <v>1012</v>
      </c>
      <c r="AU33" t="s">
        <v>1082</v>
      </c>
      <c r="AV33" t="s">
        <v>49</v>
      </c>
      <c r="AW33">
        <v>1</v>
      </c>
      <c r="BB33">
        <v>0.8828571428571429</v>
      </c>
      <c r="BC33" t="s">
        <v>72</v>
      </c>
      <c r="BF33" t="s">
        <v>136</v>
      </c>
      <c r="BG33" t="s">
        <v>293</v>
      </c>
      <c r="BH33" t="s">
        <v>1082</v>
      </c>
      <c r="BI33">
        <v>6021</v>
      </c>
      <c r="BJ33">
        <v>1</v>
      </c>
      <c r="BK33" t="s">
        <v>1012</v>
      </c>
      <c r="BL33" t="s">
        <v>673</v>
      </c>
      <c r="BM33">
        <v>0.8509523809523809</v>
      </c>
      <c r="BN33" t="s">
        <v>72</v>
      </c>
      <c r="BO33" t="s">
        <v>676</v>
      </c>
      <c r="BP33">
        <v>2072.348</v>
      </c>
      <c r="BQ33" t="s">
        <v>71</v>
      </c>
    </row>
    <row r="34" spans="1:69" ht="16.5">
      <c r="A34" s="115" t="str">
        <f t="shared" si="18"/>
        <v>인천스마트</v>
      </c>
      <c r="B34" s="116" t="str">
        <f t="shared" si="19"/>
        <v>김요식</v>
      </c>
      <c r="C34" s="117" t="str">
        <f t="shared" si="20"/>
        <v>F</v>
      </c>
      <c r="D34" s="118">
        <f t="shared" si="21"/>
        <v>0.7631454167161924</v>
      </c>
      <c r="E34" s="119">
        <f t="shared" si="22"/>
        <v>4119</v>
      </c>
      <c r="F34" s="120" t="str">
        <f t="shared" si="23"/>
        <v>27</v>
      </c>
      <c r="G34" s="121" t="str">
        <f t="shared" si="24"/>
        <v>70바3659</v>
      </c>
      <c r="H34" s="122">
        <f t="shared" si="25"/>
        <v>3</v>
      </c>
      <c r="I34" s="123">
        <f t="shared" si="26"/>
        <v>695.5</v>
      </c>
      <c r="J34" s="124">
        <f t="shared" si="27"/>
        <v>4.1797500479422843E-2</v>
      </c>
      <c r="K34" s="124">
        <f t="shared" si="28"/>
        <v>0.35939803972175888</v>
      </c>
      <c r="L34" s="124">
        <f t="shared" si="29"/>
        <v>0.24011502516175415</v>
      </c>
      <c r="M34" s="125">
        <f t="shared" si="30"/>
        <v>15.597</v>
      </c>
      <c r="N34" s="126">
        <f t="shared" si="31"/>
        <v>1.9787321215733016</v>
      </c>
      <c r="O34" s="126">
        <f t="shared" si="32"/>
        <v>22.464429380214543</v>
      </c>
      <c r="P34" s="240">
        <f t="shared" si="33"/>
        <v>12</v>
      </c>
      <c r="Q34" s="241">
        <f t="shared" si="34"/>
        <v>17</v>
      </c>
      <c r="R34" s="241">
        <f t="shared" si="35"/>
        <v>193</v>
      </c>
      <c r="T34">
        <v>529</v>
      </c>
      <c r="U34">
        <v>4119</v>
      </c>
      <c r="V34" t="s">
        <v>1437</v>
      </c>
      <c r="W34">
        <v>859.13599999999997</v>
      </c>
      <c r="X34">
        <v>502.76</v>
      </c>
      <c r="Y34">
        <v>1.7090000000000001</v>
      </c>
      <c r="Z34">
        <v>15.597</v>
      </c>
      <c r="AA34">
        <v>52.255541000000001</v>
      </c>
      <c r="AB34">
        <v>2.184151</v>
      </c>
      <c r="AC34">
        <v>18.780539000000001</v>
      </c>
      <c r="AD34" s="1">
        <v>167</v>
      </c>
      <c r="AE34">
        <v>17</v>
      </c>
      <c r="AF34">
        <v>193</v>
      </c>
      <c r="AG34">
        <v>76</v>
      </c>
      <c r="AH34">
        <v>16.441050000000001</v>
      </c>
      <c r="AI34">
        <v>570.20000000000005</v>
      </c>
      <c r="AJ34">
        <v>0</v>
      </c>
      <c r="AK34">
        <v>12</v>
      </c>
      <c r="AL34">
        <v>3780</v>
      </c>
      <c r="AM34" t="s">
        <v>1438</v>
      </c>
      <c r="AN34" t="s">
        <v>1439</v>
      </c>
      <c r="AO34">
        <v>261.98500000000001</v>
      </c>
      <c r="AR34" t="s">
        <v>136</v>
      </c>
      <c r="AS34">
        <v>27</v>
      </c>
      <c r="AT34" t="s">
        <v>967</v>
      </c>
      <c r="AU34" t="s">
        <v>1437</v>
      </c>
      <c r="AV34" t="s">
        <v>49</v>
      </c>
      <c r="AW34">
        <v>3</v>
      </c>
      <c r="BB34">
        <v>0.86710000432425427</v>
      </c>
      <c r="BC34" t="s">
        <v>72</v>
      </c>
      <c r="BF34" t="s">
        <v>136</v>
      </c>
      <c r="BG34" t="s">
        <v>291</v>
      </c>
      <c r="BH34" t="s">
        <v>1437</v>
      </c>
      <c r="BI34">
        <v>4119</v>
      </c>
      <c r="BJ34">
        <v>3</v>
      </c>
      <c r="BK34" t="s">
        <v>967</v>
      </c>
      <c r="BL34" t="s">
        <v>969</v>
      </c>
      <c r="BM34">
        <v>0.7631454167161924</v>
      </c>
      <c r="BN34" t="s">
        <v>73</v>
      </c>
      <c r="BO34" t="s">
        <v>676</v>
      </c>
      <c r="BP34">
        <v>695.5</v>
      </c>
      <c r="BQ34" t="s">
        <v>71</v>
      </c>
    </row>
    <row r="35" spans="1:69" ht="16.5">
      <c r="A35" s="132" t="str">
        <f t="shared" si="18"/>
        <v>인천스마트</v>
      </c>
      <c r="B35" s="133" t="str">
        <f t="shared" si="19"/>
        <v>김용문</v>
      </c>
      <c r="C35" s="134" t="str">
        <f t="shared" si="20"/>
        <v>D</v>
      </c>
      <c r="D35" s="135">
        <f t="shared" si="21"/>
        <v>0.82730964786331485</v>
      </c>
      <c r="E35" s="136">
        <f t="shared" si="22"/>
        <v>7805</v>
      </c>
      <c r="F35" s="137" t="str">
        <f t="shared" si="23"/>
        <v>27</v>
      </c>
      <c r="G35" s="138" t="str">
        <f t="shared" si="24"/>
        <v>70바3642</v>
      </c>
      <c r="H35" s="139">
        <f t="shared" si="25"/>
        <v>2</v>
      </c>
      <c r="I35" s="140">
        <f t="shared" si="26"/>
        <v>5119.4609999999993</v>
      </c>
      <c r="J35" s="141">
        <f t="shared" si="27"/>
        <v>4.3240545982951573E-2</v>
      </c>
      <c r="K35" s="141">
        <f t="shared" si="28"/>
        <v>0.35933411134941268</v>
      </c>
      <c r="L35" s="141">
        <f t="shared" si="29"/>
        <v>0.17638575623488489</v>
      </c>
      <c r="M35" s="142">
        <f t="shared" si="30"/>
        <v>11.721</v>
      </c>
      <c r="N35" s="143">
        <f t="shared" si="31"/>
        <v>0.64459910916403107</v>
      </c>
      <c r="O35" s="143">
        <f t="shared" si="32"/>
        <v>20.314638591836133</v>
      </c>
      <c r="P35" s="238">
        <f t="shared" si="33"/>
        <v>69</v>
      </c>
      <c r="Q35" s="239">
        <f t="shared" si="34"/>
        <v>33</v>
      </c>
      <c r="R35" s="239">
        <f t="shared" si="35"/>
        <v>1040</v>
      </c>
      <c r="T35">
        <v>529</v>
      </c>
      <c r="U35">
        <v>7805</v>
      </c>
      <c r="V35" t="s">
        <v>1084</v>
      </c>
      <c r="W35">
        <v>5119.4610000000002</v>
      </c>
      <c r="X35">
        <v>2873.931</v>
      </c>
      <c r="Y35">
        <v>1.7809999999999999</v>
      </c>
      <c r="Z35">
        <v>11.721</v>
      </c>
      <c r="AA35">
        <v>327.94437900000003</v>
      </c>
      <c r="AB35">
        <v>14.180493999999999</v>
      </c>
      <c r="AC35">
        <v>117.84160199999999</v>
      </c>
      <c r="AD35" s="1">
        <v>903</v>
      </c>
      <c r="AE35">
        <v>33</v>
      </c>
      <c r="AF35">
        <v>1040</v>
      </c>
      <c r="AG35">
        <v>89</v>
      </c>
      <c r="AH35">
        <v>15.610760000000001</v>
      </c>
      <c r="AI35">
        <v>3909</v>
      </c>
      <c r="AJ35">
        <v>45.3</v>
      </c>
      <c r="AK35">
        <v>69</v>
      </c>
      <c r="AL35">
        <v>30076</v>
      </c>
      <c r="AM35" t="s">
        <v>1085</v>
      </c>
      <c r="AN35" t="s">
        <v>1440</v>
      </c>
      <c r="AO35">
        <v>2738.7489999999998</v>
      </c>
      <c r="AR35" t="s">
        <v>136</v>
      </c>
      <c r="AS35">
        <v>27</v>
      </c>
      <c r="AT35" t="s">
        <v>965</v>
      </c>
      <c r="AU35" t="s">
        <v>1084</v>
      </c>
      <c r="AV35" t="s">
        <v>49</v>
      </c>
      <c r="AW35">
        <v>2</v>
      </c>
      <c r="BB35">
        <v>0.89111353245976488</v>
      </c>
      <c r="BC35" t="s">
        <v>72</v>
      </c>
      <c r="BF35" t="s">
        <v>136</v>
      </c>
      <c r="BG35" t="s">
        <v>291</v>
      </c>
      <c r="BH35" t="s">
        <v>1084</v>
      </c>
      <c r="BI35">
        <v>7805</v>
      </c>
      <c r="BJ35">
        <v>2</v>
      </c>
      <c r="BK35" t="s">
        <v>965</v>
      </c>
      <c r="BL35" t="s">
        <v>951</v>
      </c>
      <c r="BM35">
        <v>0.82730964786331485</v>
      </c>
      <c r="BN35" t="s">
        <v>70</v>
      </c>
      <c r="BO35" t="s">
        <v>676</v>
      </c>
      <c r="BP35">
        <v>5119.4609999999993</v>
      </c>
      <c r="BQ35" t="s">
        <v>69</v>
      </c>
    </row>
    <row r="36" spans="1:69" ht="16.5">
      <c r="A36" s="115" t="str">
        <f t="shared" si="18"/>
        <v>인천스마트</v>
      </c>
      <c r="B36" s="116" t="str">
        <f t="shared" si="19"/>
        <v>김용장</v>
      </c>
      <c r="C36" s="117" t="str">
        <f t="shared" si="20"/>
        <v>D</v>
      </c>
      <c r="D36" s="118">
        <f t="shared" si="21"/>
        <v>0.80221115401159848</v>
      </c>
      <c r="E36" s="119">
        <f t="shared" si="22"/>
        <v>3603</v>
      </c>
      <c r="F36" s="120" t="str">
        <f t="shared" si="23"/>
        <v>27</v>
      </c>
      <c r="G36" s="121" t="str">
        <f t="shared" si="24"/>
        <v>70바3641</v>
      </c>
      <c r="H36" s="122">
        <f t="shared" si="25"/>
        <v>3</v>
      </c>
      <c r="I36" s="123">
        <f t="shared" si="26"/>
        <v>1881.3440000000001</v>
      </c>
      <c r="J36" s="124">
        <f t="shared" si="27"/>
        <v>2.1562549607970816E-2</v>
      </c>
      <c r="K36" s="124">
        <f t="shared" si="28"/>
        <v>0.36940109479567501</v>
      </c>
      <c r="L36" s="124">
        <f t="shared" si="29"/>
        <v>0.15308205197986119</v>
      </c>
      <c r="M36" s="125">
        <f t="shared" si="30"/>
        <v>14.048999999999999</v>
      </c>
      <c r="N36" s="126">
        <f t="shared" si="31"/>
        <v>5.3153490270785142E-2</v>
      </c>
      <c r="O36" s="126">
        <f t="shared" si="32"/>
        <v>13.926214450945707</v>
      </c>
      <c r="P36" s="240">
        <f t="shared" si="33"/>
        <v>26</v>
      </c>
      <c r="Q36" s="241">
        <f t="shared" si="34"/>
        <v>1</v>
      </c>
      <c r="R36" s="241">
        <f t="shared" si="35"/>
        <v>262</v>
      </c>
      <c r="T36">
        <v>529</v>
      </c>
      <c r="U36">
        <v>3603</v>
      </c>
      <c r="V36" t="s">
        <v>1086</v>
      </c>
      <c r="W36">
        <v>1881.3440000000001</v>
      </c>
      <c r="X36">
        <v>1107.653</v>
      </c>
      <c r="Y36">
        <v>1.698</v>
      </c>
      <c r="Z36">
        <v>14.048999999999999</v>
      </c>
      <c r="AA36">
        <v>119.638032</v>
      </c>
      <c r="AB36">
        <v>2.579701</v>
      </c>
      <c r="AC36">
        <v>44.194420000000001</v>
      </c>
      <c r="AD36" s="1">
        <v>288</v>
      </c>
      <c r="AE36">
        <v>1</v>
      </c>
      <c r="AF36">
        <v>262</v>
      </c>
      <c r="AG36">
        <v>70</v>
      </c>
      <c r="AH36">
        <v>15.725300000000001</v>
      </c>
      <c r="AI36">
        <v>3156.2</v>
      </c>
      <c r="AJ36">
        <v>0</v>
      </c>
      <c r="AK36">
        <v>26</v>
      </c>
      <c r="AL36">
        <v>19383</v>
      </c>
      <c r="AM36" t="s">
        <v>1087</v>
      </c>
      <c r="AN36" t="s">
        <v>1441</v>
      </c>
      <c r="AO36">
        <v>1671.104</v>
      </c>
      <c r="AR36" t="s">
        <v>136</v>
      </c>
      <c r="AS36">
        <v>27</v>
      </c>
      <c r="AT36" t="s">
        <v>963</v>
      </c>
      <c r="AU36" t="s">
        <v>1086</v>
      </c>
      <c r="AV36" t="s">
        <v>49</v>
      </c>
      <c r="AW36">
        <v>3</v>
      </c>
      <c r="BB36">
        <v>0.84782080914343305</v>
      </c>
      <c r="BC36" t="s">
        <v>70</v>
      </c>
      <c r="BF36" t="s">
        <v>136</v>
      </c>
      <c r="BG36" t="s">
        <v>291</v>
      </c>
      <c r="BH36" t="s">
        <v>1086</v>
      </c>
      <c r="BI36">
        <v>3603</v>
      </c>
      <c r="BJ36">
        <v>3</v>
      </c>
      <c r="BK36" t="s">
        <v>963</v>
      </c>
      <c r="BL36" t="s">
        <v>957</v>
      </c>
      <c r="BM36">
        <v>0.80221115401159848</v>
      </c>
      <c r="BN36" t="s">
        <v>70</v>
      </c>
      <c r="BO36" t="s">
        <v>678</v>
      </c>
      <c r="BP36">
        <v>1881.3440000000001</v>
      </c>
      <c r="BQ36" t="s">
        <v>72</v>
      </c>
    </row>
    <row r="37" spans="1:69" ht="16.5">
      <c r="A37" s="132" t="str">
        <f t="shared" si="18"/>
        <v>인천스마트</v>
      </c>
      <c r="B37" s="133" t="str">
        <f t="shared" si="19"/>
        <v>김용진</v>
      </c>
      <c r="C37" s="134" t="str">
        <f t="shared" si="20"/>
        <v>B</v>
      </c>
      <c r="D37" s="135">
        <f t="shared" si="21"/>
        <v>0.94051214910807523</v>
      </c>
      <c r="E37" s="136">
        <f t="shared" si="22"/>
        <v>739</v>
      </c>
      <c r="F37" s="137" t="str">
        <f t="shared" si="23"/>
        <v>5</v>
      </c>
      <c r="G37" s="138" t="str">
        <f t="shared" si="24"/>
        <v>70바3619</v>
      </c>
      <c r="H37" s="139">
        <f t="shared" si="25"/>
        <v>2</v>
      </c>
      <c r="I37" s="140">
        <f t="shared" si="26"/>
        <v>2045.7900000000002</v>
      </c>
      <c r="J37" s="141">
        <f t="shared" si="27"/>
        <v>2.1611001980415458E-2</v>
      </c>
      <c r="K37" s="141">
        <f t="shared" si="28"/>
        <v>0.37237201329580627</v>
      </c>
      <c r="L37" s="141">
        <f t="shared" si="29"/>
        <v>0.13246716427394795</v>
      </c>
      <c r="M37" s="142">
        <f t="shared" si="30"/>
        <v>13.41</v>
      </c>
      <c r="N37" s="143">
        <f t="shared" si="31"/>
        <v>0.14664261727743316</v>
      </c>
      <c r="O37" s="143">
        <f t="shared" si="32"/>
        <v>11.926932871897899</v>
      </c>
      <c r="P37" s="238">
        <f t="shared" si="33"/>
        <v>13</v>
      </c>
      <c r="Q37" s="239">
        <f t="shared" si="34"/>
        <v>3</v>
      </c>
      <c r="R37" s="239">
        <f t="shared" si="35"/>
        <v>244</v>
      </c>
      <c r="T37">
        <v>529</v>
      </c>
      <c r="U37">
        <v>739</v>
      </c>
      <c r="V37" t="s">
        <v>900</v>
      </c>
      <c r="W37">
        <v>2045.79</v>
      </c>
      <c r="X37">
        <v>1036.423</v>
      </c>
      <c r="Y37">
        <v>1.974</v>
      </c>
      <c r="Z37">
        <v>13.41</v>
      </c>
      <c r="AA37">
        <v>124.510238</v>
      </c>
      <c r="AB37">
        <v>2.6907909999999999</v>
      </c>
      <c r="AC37">
        <v>46.364128000000001</v>
      </c>
      <c r="AD37" s="1">
        <v>271</v>
      </c>
      <c r="AE37">
        <v>3</v>
      </c>
      <c r="AF37">
        <v>244</v>
      </c>
      <c r="AG37">
        <v>69</v>
      </c>
      <c r="AH37">
        <v>16.430696999999999</v>
      </c>
      <c r="AI37">
        <v>901.2</v>
      </c>
      <c r="AJ37">
        <v>0</v>
      </c>
      <c r="AK37">
        <v>13</v>
      </c>
      <c r="AL37">
        <v>1786</v>
      </c>
      <c r="AM37" t="s">
        <v>1088</v>
      </c>
      <c r="AN37" t="s">
        <v>1442</v>
      </c>
      <c r="AO37">
        <v>1898.6590000000001</v>
      </c>
      <c r="AR37" t="s">
        <v>136</v>
      </c>
      <c r="AS37">
        <v>5</v>
      </c>
      <c r="AT37" t="s">
        <v>998</v>
      </c>
      <c r="AU37" t="s">
        <v>900</v>
      </c>
      <c r="AV37" t="s">
        <v>49</v>
      </c>
      <c r="AW37">
        <v>2</v>
      </c>
      <c r="BB37">
        <v>0.94051214910807523</v>
      </c>
      <c r="BC37" t="s">
        <v>71</v>
      </c>
      <c r="BF37" t="s">
        <v>136</v>
      </c>
      <c r="BG37" t="s">
        <v>293</v>
      </c>
      <c r="BH37" t="s">
        <v>900</v>
      </c>
      <c r="BI37">
        <v>739</v>
      </c>
      <c r="BJ37">
        <v>2</v>
      </c>
      <c r="BK37" t="s">
        <v>998</v>
      </c>
      <c r="BL37" t="s">
        <v>1028</v>
      </c>
      <c r="BM37">
        <v>0.94051214910807523</v>
      </c>
      <c r="BN37" t="s">
        <v>71</v>
      </c>
      <c r="BO37" t="s">
        <v>674</v>
      </c>
      <c r="BP37">
        <v>2045.7900000000002</v>
      </c>
      <c r="BQ37" t="s">
        <v>71</v>
      </c>
    </row>
    <row r="38" spans="1:69" ht="16.5">
      <c r="A38" s="115" t="str">
        <f t="shared" si="18"/>
        <v>인천스마트</v>
      </c>
      <c r="B38" s="116" t="str">
        <f t="shared" si="19"/>
        <v>김의용</v>
      </c>
      <c r="C38" s="117" t="str">
        <f t="shared" si="20"/>
        <v>D</v>
      </c>
      <c r="D38" s="118">
        <f t="shared" si="21"/>
        <v>0.84491824911369684</v>
      </c>
      <c r="E38" s="119">
        <f t="shared" si="22"/>
        <v>6591</v>
      </c>
      <c r="F38" s="120" t="str">
        <f t="shared" si="23"/>
        <v>21</v>
      </c>
      <c r="G38" s="121" t="str">
        <f t="shared" si="24"/>
        <v>70바3628</v>
      </c>
      <c r="H38" s="122">
        <f t="shared" si="25"/>
        <v>2</v>
      </c>
      <c r="I38" s="123">
        <f t="shared" si="26"/>
        <v>2434.6329999999998</v>
      </c>
      <c r="J38" s="124">
        <f t="shared" si="27"/>
        <v>3.965340400241131E-2</v>
      </c>
      <c r="K38" s="124">
        <f t="shared" si="28"/>
        <v>0.42087735608420584</v>
      </c>
      <c r="L38" s="124">
        <f t="shared" si="29"/>
        <v>0.19386905541820884</v>
      </c>
      <c r="M38" s="125">
        <f t="shared" si="30"/>
        <v>15.651999999999999</v>
      </c>
      <c r="N38" s="126">
        <f t="shared" si="31"/>
        <v>4.1073952419112041E-2</v>
      </c>
      <c r="O38" s="126">
        <f t="shared" si="32"/>
        <v>6.1200189104476941</v>
      </c>
      <c r="P38" s="240">
        <f t="shared" si="33"/>
        <v>61</v>
      </c>
      <c r="Q38" s="241">
        <f t="shared" si="34"/>
        <v>1</v>
      </c>
      <c r="R38" s="241">
        <f t="shared" si="35"/>
        <v>149</v>
      </c>
      <c r="T38">
        <v>529</v>
      </c>
      <c r="U38">
        <v>6591</v>
      </c>
      <c r="V38" t="s">
        <v>1089</v>
      </c>
      <c r="W38">
        <v>2434.6329999999998</v>
      </c>
      <c r="X38">
        <v>1302.8969999999999</v>
      </c>
      <c r="Y38">
        <v>1.869</v>
      </c>
      <c r="Z38">
        <v>15.651999999999999</v>
      </c>
      <c r="AA38">
        <v>191.94024300000001</v>
      </c>
      <c r="AB38">
        <v>7.611084</v>
      </c>
      <c r="AC38">
        <v>80.783302000000006</v>
      </c>
      <c r="AD38" s="1">
        <v>472</v>
      </c>
      <c r="AE38">
        <v>1</v>
      </c>
      <c r="AF38">
        <v>149</v>
      </c>
      <c r="AG38">
        <v>73</v>
      </c>
      <c r="AH38">
        <v>12.684328000000001</v>
      </c>
      <c r="AI38">
        <v>735.2</v>
      </c>
      <c r="AJ38">
        <v>0</v>
      </c>
      <c r="AK38">
        <v>61</v>
      </c>
      <c r="AL38">
        <v>25306</v>
      </c>
      <c r="AM38" t="s">
        <v>1090</v>
      </c>
      <c r="AN38" t="s">
        <v>1443</v>
      </c>
      <c r="AO38">
        <v>2323.8879999999999</v>
      </c>
      <c r="AR38" t="s">
        <v>136</v>
      </c>
      <c r="AS38">
        <v>21</v>
      </c>
      <c r="AT38" t="s">
        <v>943</v>
      </c>
      <c r="AU38" t="s">
        <v>1089</v>
      </c>
      <c r="AV38" t="s">
        <v>49</v>
      </c>
      <c r="AW38">
        <v>2</v>
      </c>
      <c r="BB38">
        <v>0.85112438376469135</v>
      </c>
      <c r="BC38" t="s">
        <v>72</v>
      </c>
      <c r="BF38" t="s">
        <v>136</v>
      </c>
      <c r="BG38" t="s">
        <v>290</v>
      </c>
      <c r="BH38" t="s">
        <v>1089</v>
      </c>
      <c r="BI38">
        <v>6591</v>
      </c>
      <c r="BJ38">
        <v>2</v>
      </c>
      <c r="BK38" t="s">
        <v>943</v>
      </c>
      <c r="BL38" t="s">
        <v>926</v>
      </c>
      <c r="BM38">
        <v>0.84491824911369684</v>
      </c>
      <c r="BN38" t="s">
        <v>70</v>
      </c>
      <c r="BO38" t="s">
        <v>676</v>
      </c>
      <c r="BP38">
        <v>2434.6329999999998</v>
      </c>
      <c r="BQ38" t="s">
        <v>69</v>
      </c>
    </row>
    <row r="39" spans="1:69" ht="16.5">
      <c r="A39" s="132" t="str">
        <f t="shared" si="18"/>
        <v>인천스마트</v>
      </c>
      <c r="B39" s="133" t="str">
        <f t="shared" si="19"/>
        <v>김익수</v>
      </c>
      <c r="C39" s="134" t="str">
        <f t="shared" si="20"/>
        <v>S</v>
      </c>
      <c r="D39" s="135">
        <f t="shared" si="21"/>
        <v>1.2408016795524976</v>
      </c>
      <c r="E39" s="136">
        <f t="shared" si="22"/>
        <v>9776</v>
      </c>
      <c r="F39" s="137" t="str">
        <f t="shared" si="23"/>
        <v>5</v>
      </c>
      <c r="G39" s="138" t="str">
        <f t="shared" si="24"/>
        <v>70바3661</v>
      </c>
      <c r="H39" s="139">
        <f t="shared" si="25"/>
        <v>3</v>
      </c>
      <c r="I39" s="140">
        <f t="shared" si="26"/>
        <v>1827.9059999999999</v>
      </c>
      <c r="J39" s="141">
        <f t="shared" si="27"/>
        <v>8.6456930773516575E-3</v>
      </c>
      <c r="K39" s="141">
        <f t="shared" si="28"/>
        <v>0.27920889546272593</v>
      </c>
      <c r="L39" s="141">
        <f t="shared" si="29"/>
        <v>0.22047085572234021</v>
      </c>
      <c r="M39" s="142">
        <f t="shared" si="30"/>
        <v>6.7309999999999999</v>
      </c>
      <c r="N39" s="143">
        <f t="shared" si="31"/>
        <v>5.1881320441862826E-2</v>
      </c>
      <c r="O39" s="143">
        <f t="shared" si="32"/>
        <v>1.4526769723721591</v>
      </c>
      <c r="P39" s="238">
        <f t="shared" si="33"/>
        <v>0</v>
      </c>
      <c r="Q39" s="239">
        <f t="shared" si="34"/>
        <v>1</v>
      </c>
      <c r="R39" s="239">
        <f t="shared" si="35"/>
        <v>28</v>
      </c>
      <c r="T39">
        <v>529</v>
      </c>
      <c r="U39">
        <v>9776</v>
      </c>
      <c r="V39" t="s">
        <v>1091</v>
      </c>
      <c r="W39">
        <v>1927.4760000000001</v>
      </c>
      <c r="X39">
        <v>744.05799999999999</v>
      </c>
      <c r="Y39">
        <v>2.59</v>
      </c>
      <c r="Z39">
        <v>6.7309999999999999</v>
      </c>
      <c r="AA39">
        <v>115.78828799999999</v>
      </c>
      <c r="AB39">
        <v>1.0010699999999999</v>
      </c>
      <c r="AC39">
        <v>32.329120000000003</v>
      </c>
      <c r="AD39" s="1">
        <v>403</v>
      </c>
      <c r="AE39">
        <v>1</v>
      </c>
      <c r="AF39">
        <v>28</v>
      </c>
      <c r="AG39">
        <v>66</v>
      </c>
      <c r="AH39">
        <v>16.646553999999998</v>
      </c>
      <c r="AI39">
        <v>333.8</v>
      </c>
      <c r="AJ39">
        <v>0</v>
      </c>
      <c r="AK39">
        <v>0</v>
      </c>
      <c r="AL39">
        <v>0</v>
      </c>
      <c r="AM39" t="s">
        <v>1092</v>
      </c>
      <c r="AN39" t="s">
        <v>1444</v>
      </c>
      <c r="AO39">
        <v>1580.2829999999999</v>
      </c>
      <c r="AR39" t="s">
        <v>136</v>
      </c>
      <c r="AS39">
        <v>5</v>
      </c>
      <c r="AT39" t="s">
        <v>1014</v>
      </c>
      <c r="AU39" t="s">
        <v>1091</v>
      </c>
      <c r="AV39" t="s">
        <v>49</v>
      </c>
      <c r="AW39">
        <v>3</v>
      </c>
      <c r="BB39">
        <v>1.208230660933681</v>
      </c>
      <c r="BC39" t="s">
        <v>74</v>
      </c>
      <c r="BF39" t="s">
        <v>136</v>
      </c>
      <c r="BG39" t="s">
        <v>293</v>
      </c>
      <c r="BH39" t="s">
        <v>1091</v>
      </c>
      <c r="BI39">
        <v>9776</v>
      </c>
      <c r="BJ39">
        <v>3</v>
      </c>
      <c r="BK39" t="s">
        <v>1014</v>
      </c>
      <c r="BL39" t="s">
        <v>1000</v>
      </c>
      <c r="BM39">
        <v>1.2408016795524976</v>
      </c>
      <c r="BN39" t="s">
        <v>74</v>
      </c>
      <c r="BO39" t="s">
        <v>675</v>
      </c>
      <c r="BP39">
        <v>1827.9059999999999</v>
      </c>
      <c r="BQ39" t="s">
        <v>69</v>
      </c>
    </row>
    <row r="40" spans="1:69" ht="16.5">
      <c r="A40" s="115" t="str">
        <f t="shared" si="18"/>
        <v>인천스마트</v>
      </c>
      <c r="B40" s="116" t="str">
        <f t="shared" si="19"/>
        <v>김인기</v>
      </c>
      <c r="C40" s="117" t="str">
        <f t="shared" si="20"/>
        <v>D</v>
      </c>
      <c r="D40" s="118">
        <f t="shared" si="21"/>
        <v>0.84395002762442817</v>
      </c>
      <c r="E40" s="119">
        <f t="shared" si="22"/>
        <v>1192</v>
      </c>
      <c r="F40" s="120" t="str">
        <f t="shared" si="23"/>
        <v>20</v>
      </c>
      <c r="G40" s="121" t="str">
        <f t="shared" si="24"/>
        <v>70바3503</v>
      </c>
      <c r="H40" s="122">
        <f t="shared" si="25"/>
        <v>4</v>
      </c>
      <c r="I40" s="123">
        <f t="shared" si="26"/>
        <v>1635.62</v>
      </c>
      <c r="J40" s="124">
        <f t="shared" si="27"/>
        <v>3.4304019634952762E-2</v>
      </c>
      <c r="K40" s="124">
        <f t="shared" si="28"/>
        <v>0.38302716659201658</v>
      </c>
      <c r="L40" s="124">
        <f t="shared" si="29"/>
        <v>0.27267947322727776</v>
      </c>
      <c r="M40" s="125">
        <f t="shared" si="30"/>
        <v>12.68</v>
      </c>
      <c r="N40" s="126">
        <f t="shared" si="31"/>
        <v>0.12227779068487792</v>
      </c>
      <c r="O40" s="126">
        <f t="shared" si="32"/>
        <v>25.311502671769727</v>
      </c>
      <c r="P40" s="240">
        <f t="shared" si="33"/>
        <v>35</v>
      </c>
      <c r="Q40" s="241">
        <f t="shared" si="34"/>
        <v>2</v>
      </c>
      <c r="R40" s="241">
        <f t="shared" si="35"/>
        <v>414</v>
      </c>
      <c r="T40">
        <v>529</v>
      </c>
      <c r="U40">
        <v>1192</v>
      </c>
      <c r="V40" t="s">
        <v>1093</v>
      </c>
      <c r="W40">
        <v>1635.62</v>
      </c>
      <c r="X40">
        <v>886.33199999999999</v>
      </c>
      <c r="Y40">
        <v>1.845</v>
      </c>
      <c r="Z40">
        <v>12.68</v>
      </c>
      <c r="AA40">
        <v>98.586639000000005</v>
      </c>
      <c r="AB40">
        <v>3.3819180000000002</v>
      </c>
      <c r="AC40">
        <v>37.761361000000001</v>
      </c>
      <c r="AD40" s="1">
        <v>446</v>
      </c>
      <c r="AE40">
        <v>2</v>
      </c>
      <c r="AF40">
        <v>414</v>
      </c>
      <c r="AG40">
        <v>74</v>
      </c>
      <c r="AH40">
        <v>16.590686000000002</v>
      </c>
      <c r="AI40">
        <v>1918</v>
      </c>
      <c r="AJ40">
        <v>0</v>
      </c>
      <c r="AK40">
        <v>35</v>
      </c>
      <c r="AL40">
        <v>8105</v>
      </c>
      <c r="AM40" t="s">
        <v>1094</v>
      </c>
      <c r="AN40" t="s">
        <v>1445</v>
      </c>
      <c r="AO40">
        <v>1287.57</v>
      </c>
      <c r="AR40" t="s">
        <v>136</v>
      </c>
      <c r="AS40">
        <v>20</v>
      </c>
      <c r="AT40" t="s">
        <v>907</v>
      </c>
      <c r="AU40" t="s">
        <v>1093</v>
      </c>
      <c r="AV40" t="s">
        <v>49</v>
      </c>
      <c r="AW40">
        <v>4</v>
      </c>
      <c r="BB40">
        <v>0.91977603477580361</v>
      </c>
      <c r="BC40" t="s">
        <v>71</v>
      </c>
      <c r="BF40" t="s">
        <v>136</v>
      </c>
      <c r="BG40" t="s">
        <v>289</v>
      </c>
      <c r="BH40" t="s">
        <v>1093</v>
      </c>
      <c r="BI40">
        <v>1192</v>
      </c>
      <c r="BJ40">
        <v>4</v>
      </c>
      <c r="BK40" t="s">
        <v>907</v>
      </c>
      <c r="BL40" t="s">
        <v>920</v>
      </c>
      <c r="BM40">
        <v>0.84395002762442817</v>
      </c>
      <c r="BN40" t="s">
        <v>70</v>
      </c>
      <c r="BO40" t="s">
        <v>674</v>
      </c>
      <c r="BP40">
        <v>1635.62</v>
      </c>
      <c r="BQ40" t="s">
        <v>69</v>
      </c>
    </row>
    <row r="41" spans="1:69" ht="16.5">
      <c r="A41" s="132" t="str">
        <f t="shared" si="18"/>
        <v>인천스마트</v>
      </c>
      <c r="B41" s="133" t="str">
        <f t="shared" si="19"/>
        <v>김재중</v>
      </c>
      <c r="C41" s="134" t="str">
        <f t="shared" si="20"/>
        <v>A</v>
      </c>
      <c r="D41" s="135">
        <f t="shared" si="21"/>
        <v>0.97279632071546585</v>
      </c>
      <c r="E41" s="136">
        <f t="shared" si="22"/>
        <v>2214</v>
      </c>
      <c r="F41" s="137" t="str">
        <f t="shared" si="23"/>
        <v>21</v>
      </c>
      <c r="G41" s="138" t="str">
        <f t="shared" si="24"/>
        <v>70바3562</v>
      </c>
      <c r="H41" s="139">
        <f t="shared" si="25"/>
        <v>4</v>
      </c>
      <c r="I41" s="140">
        <f t="shared" si="26"/>
        <v>2162.73</v>
      </c>
      <c r="J41" s="141">
        <f t="shared" si="27"/>
        <v>2.8088187430935198E-2</v>
      </c>
      <c r="K41" s="141">
        <f t="shared" si="28"/>
        <v>0.38440712875942484</v>
      </c>
      <c r="L41" s="141">
        <f t="shared" si="29"/>
        <v>0.12206794190675674</v>
      </c>
      <c r="M41" s="142">
        <f t="shared" si="30"/>
        <v>12.252000000000001</v>
      </c>
      <c r="N41" s="143">
        <f t="shared" si="31"/>
        <v>4.6237856782862401E-2</v>
      </c>
      <c r="O41" s="143">
        <f t="shared" si="32"/>
        <v>2.1731792687945326</v>
      </c>
      <c r="P41" s="238">
        <f t="shared" si="33"/>
        <v>6</v>
      </c>
      <c r="Q41" s="239">
        <f t="shared" si="34"/>
        <v>1</v>
      </c>
      <c r="R41" s="239">
        <f t="shared" si="35"/>
        <v>47</v>
      </c>
      <c r="T41">
        <v>529</v>
      </c>
      <c r="U41">
        <v>2214</v>
      </c>
      <c r="V41" t="s">
        <v>1095</v>
      </c>
      <c r="W41">
        <v>2162.73</v>
      </c>
      <c r="X41">
        <v>1018.217</v>
      </c>
      <c r="Y41">
        <v>2.1240000000000001</v>
      </c>
      <c r="Z41">
        <v>12.252000000000001</v>
      </c>
      <c r="AA41">
        <v>151.802177</v>
      </c>
      <c r="AB41">
        <v>4.2638480000000003</v>
      </c>
      <c r="AC41">
        <v>58.353839000000001</v>
      </c>
      <c r="AD41" s="1">
        <v>264</v>
      </c>
      <c r="AE41">
        <v>1</v>
      </c>
      <c r="AF41">
        <v>47</v>
      </c>
      <c r="AG41">
        <v>96</v>
      </c>
      <c r="AH41">
        <v>14.247028</v>
      </c>
      <c r="AI41">
        <v>245.1</v>
      </c>
      <c r="AJ41">
        <v>19.2</v>
      </c>
      <c r="AK41">
        <v>6</v>
      </c>
      <c r="AL41">
        <v>1196</v>
      </c>
      <c r="AM41" t="s">
        <v>1096</v>
      </c>
      <c r="AN41" t="s">
        <v>1446</v>
      </c>
      <c r="AO41">
        <v>1701.875</v>
      </c>
      <c r="AR41" t="s">
        <v>136</v>
      </c>
      <c r="AS41">
        <v>21</v>
      </c>
      <c r="AT41" t="s">
        <v>930</v>
      </c>
      <c r="AU41" t="s">
        <v>1095</v>
      </c>
      <c r="AV41" t="s">
        <v>49</v>
      </c>
      <c r="AW41">
        <v>4</v>
      </c>
      <c r="BB41">
        <v>0.99932765837832516</v>
      </c>
      <c r="BC41" t="s">
        <v>69</v>
      </c>
      <c r="BF41" t="s">
        <v>136</v>
      </c>
      <c r="BG41" t="s">
        <v>290</v>
      </c>
      <c r="BH41" t="s">
        <v>1095</v>
      </c>
      <c r="BI41">
        <v>2214</v>
      </c>
      <c r="BJ41">
        <v>4</v>
      </c>
      <c r="BK41" t="s">
        <v>930</v>
      </c>
      <c r="BL41" t="s">
        <v>937</v>
      </c>
      <c r="BM41">
        <v>0.97279632071546585</v>
      </c>
      <c r="BN41" t="s">
        <v>69</v>
      </c>
      <c r="BO41" t="s">
        <v>677</v>
      </c>
      <c r="BP41">
        <v>2162.73</v>
      </c>
      <c r="BQ41" t="s">
        <v>71</v>
      </c>
    </row>
    <row r="42" spans="1:69" ht="16.5">
      <c r="A42" s="115" t="str">
        <f t="shared" si="18"/>
        <v>인천스마트</v>
      </c>
      <c r="B42" s="116" t="str">
        <f t="shared" si="19"/>
        <v>김정인</v>
      </c>
      <c r="C42" s="117" t="str">
        <f t="shared" si="20"/>
        <v>S</v>
      </c>
      <c r="D42" s="118">
        <f t="shared" si="21"/>
        <v>1.1046167933736892</v>
      </c>
      <c r="E42" s="119">
        <f t="shared" si="22"/>
        <v>3410</v>
      </c>
      <c r="F42" s="120" t="str">
        <f t="shared" si="23"/>
        <v>5</v>
      </c>
      <c r="G42" s="121" t="str">
        <f t="shared" si="24"/>
        <v>70바3630</v>
      </c>
      <c r="H42" s="122">
        <f t="shared" si="25"/>
        <v>11</v>
      </c>
      <c r="I42" s="123">
        <f t="shared" si="26"/>
        <v>2439.1809999999996</v>
      </c>
      <c r="J42" s="124">
        <f t="shared" si="27"/>
        <v>3.7763617598050914E-2</v>
      </c>
      <c r="K42" s="124">
        <f t="shared" si="28"/>
        <v>0.30710753093511323</v>
      </c>
      <c r="L42" s="124">
        <f t="shared" si="29"/>
        <v>0.2394246265447296</v>
      </c>
      <c r="M42" s="125">
        <f t="shared" si="30"/>
        <v>6.3689999999999998</v>
      </c>
      <c r="N42" s="126">
        <f t="shared" si="31"/>
        <v>0</v>
      </c>
      <c r="O42" s="126">
        <f t="shared" si="32"/>
        <v>1.4759052321250452</v>
      </c>
      <c r="P42" s="240">
        <f t="shared" si="33"/>
        <v>192</v>
      </c>
      <c r="Q42" s="241">
        <f t="shared" si="34"/>
        <v>0</v>
      </c>
      <c r="R42" s="241">
        <f t="shared" si="35"/>
        <v>36</v>
      </c>
      <c r="T42">
        <v>529</v>
      </c>
      <c r="U42">
        <v>3410</v>
      </c>
      <c r="V42" t="s">
        <v>1097</v>
      </c>
      <c r="W42">
        <v>2439.181</v>
      </c>
      <c r="X42">
        <v>1044.029</v>
      </c>
      <c r="Y42">
        <v>2.3359999999999999</v>
      </c>
      <c r="Z42">
        <v>6.3689999999999998</v>
      </c>
      <c r="AA42">
        <v>157.10189800000001</v>
      </c>
      <c r="AB42">
        <v>5.9327360000000002</v>
      </c>
      <c r="AC42">
        <v>48.247176000000003</v>
      </c>
      <c r="AD42" s="1">
        <v>584</v>
      </c>
      <c r="AE42">
        <v>0</v>
      </c>
      <c r="AF42">
        <v>36</v>
      </c>
      <c r="AG42">
        <v>70</v>
      </c>
      <c r="AH42">
        <v>15.526107</v>
      </c>
      <c r="AI42">
        <v>469</v>
      </c>
      <c r="AJ42">
        <v>0</v>
      </c>
      <c r="AK42">
        <v>192</v>
      </c>
      <c r="AL42">
        <v>3173</v>
      </c>
      <c r="AM42" t="s">
        <v>1098</v>
      </c>
      <c r="AN42" t="s">
        <v>1447</v>
      </c>
      <c r="AO42">
        <v>532.29399999999998</v>
      </c>
      <c r="AR42" t="s">
        <v>136</v>
      </c>
      <c r="AS42">
        <v>5</v>
      </c>
      <c r="AT42" t="s">
        <v>1008</v>
      </c>
      <c r="AU42" t="s">
        <v>1097</v>
      </c>
      <c r="AV42" t="s">
        <v>49</v>
      </c>
      <c r="AW42">
        <v>11</v>
      </c>
      <c r="BB42">
        <v>1.1197632410418166</v>
      </c>
      <c r="BC42" t="s">
        <v>74</v>
      </c>
      <c r="BF42" t="s">
        <v>136</v>
      </c>
      <c r="BG42" t="s">
        <v>293</v>
      </c>
      <c r="BH42" t="s">
        <v>1097</v>
      </c>
      <c r="BI42">
        <v>3410</v>
      </c>
      <c r="BJ42">
        <v>11</v>
      </c>
      <c r="BK42" t="s">
        <v>1008</v>
      </c>
      <c r="BL42" t="s">
        <v>1012</v>
      </c>
      <c r="BM42">
        <v>1.1046167933736892</v>
      </c>
      <c r="BN42" t="s">
        <v>74</v>
      </c>
      <c r="BO42" t="s">
        <v>675</v>
      </c>
      <c r="BP42">
        <v>2439.1809999999996</v>
      </c>
      <c r="BQ42" t="s">
        <v>70</v>
      </c>
    </row>
    <row r="43" spans="1:69" ht="16.5">
      <c r="A43" s="132" t="str">
        <f t="shared" si="18"/>
        <v>인천스마트</v>
      </c>
      <c r="B43" s="133" t="str">
        <f t="shared" si="19"/>
        <v>김종국</v>
      </c>
      <c r="C43" s="134" t="str">
        <f t="shared" si="20"/>
        <v>S</v>
      </c>
      <c r="D43" s="135">
        <f t="shared" si="21"/>
        <v>1.0367283102188229</v>
      </c>
      <c r="E43" s="136">
        <f t="shared" si="22"/>
        <v>1261</v>
      </c>
      <c r="F43" s="137" t="str">
        <f t="shared" si="23"/>
        <v>20</v>
      </c>
      <c r="G43" s="138" t="str">
        <f t="shared" si="24"/>
        <v>70바3567</v>
      </c>
      <c r="H43" s="139">
        <f t="shared" si="25"/>
        <v>3</v>
      </c>
      <c r="I43" s="140">
        <f t="shared" si="26"/>
        <v>2048.3240000000001</v>
      </c>
      <c r="J43" s="141">
        <f t="shared" si="27"/>
        <v>7.5340861485938791E-3</v>
      </c>
      <c r="K43" s="141">
        <f t="shared" si="28"/>
        <v>0.37262935056819252</v>
      </c>
      <c r="L43" s="141">
        <f t="shared" si="29"/>
        <v>0.1821000974455213</v>
      </c>
      <c r="M43" s="142">
        <f t="shared" si="30"/>
        <v>10.561</v>
      </c>
      <c r="N43" s="143">
        <f t="shared" si="31"/>
        <v>4.8820401459925285E-2</v>
      </c>
      <c r="O43" s="143">
        <f t="shared" si="32"/>
        <v>11.08223113140304</v>
      </c>
      <c r="P43" s="238">
        <f t="shared" si="33"/>
        <v>0</v>
      </c>
      <c r="Q43" s="239">
        <f t="shared" si="34"/>
        <v>1</v>
      </c>
      <c r="R43" s="239">
        <f t="shared" si="35"/>
        <v>227</v>
      </c>
      <c r="T43">
        <v>529</v>
      </c>
      <c r="U43">
        <v>1261</v>
      </c>
      <c r="V43" t="s">
        <v>1099</v>
      </c>
      <c r="W43">
        <v>2048.3240000000001</v>
      </c>
      <c r="X43">
        <v>982.39099999999996</v>
      </c>
      <c r="Y43">
        <v>2.085</v>
      </c>
      <c r="Z43">
        <v>10.561</v>
      </c>
      <c r="AA43">
        <v>123.98438</v>
      </c>
      <c r="AB43">
        <v>0.93410899999999997</v>
      </c>
      <c r="AC43">
        <v>46.200218999999997</v>
      </c>
      <c r="AD43" s="1">
        <v>373</v>
      </c>
      <c r="AE43">
        <v>1</v>
      </c>
      <c r="AF43">
        <v>227</v>
      </c>
      <c r="AG43">
        <v>75</v>
      </c>
      <c r="AH43">
        <v>16.520823</v>
      </c>
      <c r="AI43">
        <v>429.5</v>
      </c>
      <c r="AJ43">
        <v>0</v>
      </c>
      <c r="AK43">
        <v>0</v>
      </c>
      <c r="AL43">
        <v>0</v>
      </c>
      <c r="AM43" t="s">
        <v>1100</v>
      </c>
      <c r="AN43" t="s">
        <v>1448</v>
      </c>
      <c r="AO43">
        <v>1820.519</v>
      </c>
      <c r="AR43" t="s">
        <v>136</v>
      </c>
      <c r="AS43">
        <v>20</v>
      </c>
      <c r="AT43" t="s">
        <v>920</v>
      </c>
      <c r="AU43" t="s">
        <v>1099</v>
      </c>
      <c r="AV43" t="s">
        <v>49</v>
      </c>
      <c r="AW43">
        <v>3</v>
      </c>
      <c r="BB43">
        <v>1.0439139352465723</v>
      </c>
      <c r="BC43" t="s">
        <v>74</v>
      </c>
      <c r="BF43" t="s">
        <v>136</v>
      </c>
      <c r="BG43" t="s">
        <v>289</v>
      </c>
      <c r="BH43" t="s">
        <v>1099</v>
      </c>
      <c r="BI43">
        <v>1261</v>
      </c>
      <c r="BJ43">
        <v>3</v>
      </c>
      <c r="BK43" t="s">
        <v>920</v>
      </c>
      <c r="BL43" t="s">
        <v>924</v>
      </c>
      <c r="BM43">
        <v>1.0367283102188229</v>
      </c>
      <c r="BN43" t="s">
        <v>74</v>
      </c>
      <c r="BO43" t="s">
        <v>675</v>
      </c>
      <c r="BP43">
        <v>2048.3240000000001</v>
      </c>
      <c r="BQ43" t="s">
        <v>74</v>
      </c>
    </row>
    <row r="44" spans="1:69" ht="16.5">
      <c r="A44" s="115" t="str">
        <f t="shared" si="18"/>
        <v>인천스마트</v>
      </c>
      <c r="B44" s="116" t="str">
        <f t="shared" si="19"/>
        <v>김창영</v>
      </c>
      <c r="C44" s="117" t="str">
        <f t="shared" si="20"/>
        <v>B</v>
      </c>
      <c r="D44" s="118">
        <f t="shared" si="21"/>
        <v>0.91349999999999998</v>
      </c>
      <c r="E44" s="119">
        <f t="shared" si="22"/>
        <v>6282</v>
      </c>
      <c r="F44" s="120" t="str">
        <f t="shared" si="23"/>
        <v>20</v>
      </c>
      <c r="G44" s="121" t="str">
        <f t="shared" si="24"/>
        <v>70바3573</v>
      </c>
      <c r="H44" s="122">
        <f t="shared" si="25"/>
        <v>1</v>
      </c>
      <c r="I44" s="123">
        <f t="shared" si="26"/>
        <v>2097.5419999999999</v>
      </c>
      <c r="J44" s="124">
        <f t="shared" si="27"/>
        <v>3.7377889644317264E-2</v>
      </c>
      <c r="K44" s="124">
        <f t="shared" si="28"/>
        <v>0.36093332953868879</v>
      </c>
      <c r="L44" s="124">
        <f t="shared" si="29"/>
        <v>0.26840940491298865</v>
      </c>
      <c r="M44" s="125">
        <f t="shared" si="30"/>
        <v>13.186</v>
      </c>
      <c r="N44" s="126">
        <f t="shared" si="31"/>
        <v>9.5349699791470205E-2</v>
      </c>
      <c r="O44" s="126">
        <f t="shared" si="32"/>
        <v>23.217651899222997</v>
      </c>
      <c r="P44" s="240">
        <f t="shared" si="33"/>
        <v>5</v>
      </c>
      <c r="Q44" s="241">
        <f t="shared" si="34"/>
        <v>2</v>
      </c>
      <c r="R44" s="241">
        <f t="shared" si="35"/>
        <v>487</v>
      </c>
      <c r="T44">
        <v>529</v>
      </c>
      <c r="U44">
        <v>6282</v>
      </c>
      <c r="V44" t="s">
        <v>1101</v>
      </c>
      <c r="W44">
        <v>2097.5419999999999</v>
      </c>
      <c r="X44">
        <v>1127.231</v>
      </c>
      <c r="Y44">
        <v>1.861</v>
      </c>
      <c r="Z44">
        <v>13.186</v>
      </c>
      <c r="AA44">
        <v>128.07523499999999</v>
      </c>
      <c r="AB44">
        <v>4.7871819999999996</v>
      </c>
      <c r="AC44">
        <v>46.226621000000002</v>
      </c>
      <c r="AD44" s="1">
        <v>563</v>
      </c>
      <c r="AE44">
        <v>2</v>
      </c>
      <c r="AF44">
        <v>487</v>
      </c>
      <c r="AG44">
        <v>79</v>
      </c>
      <c r="AH44">
        <v>16.377420000000001</v>
      </c>
      <c r="AI44">
        <v>3112.4</v>
      </c>
      <c r="AJ44">
        <v>0</v>
      </c>
      <c r="AK44">
        <v>5</v>
      </c>
      <c r="AL44">
        <v>726</v>
      </c>
      <c r="AM44" t="s">
        <v>1102</v>
      </c>
      <c r="AN44" t="s">
        <v>1449</v>
      </c>
      <c r="AO44">
        <v>2097.5419999999999</v>
      </c>
      <c r="AR44" t="s">
        <v>136</v>
      </c>
      <c r="AS44">
        <v>20</v>
      </c>
      <c r="AT44" t="s">
        <v>922</v>
      </c>
      <c r="AU44" t="s">
        <v>1101</v>
      </c>
      <c r="AV44" t="s">
        <v>49</v>
      </c>
      <c r="AW44">
        <v>1</v>
      </c>
      <c r="BB44">
        <v>0.93049999999999999</v>
      </c>
      <c r="BC44" t="s">
        <v>71</v>
      </c>
      <c r="BF44" t="s">
        <v>136</v>
      </c>
      <c r="BG44" t="s">
        <v>289</v>
      </c>
      <c r="BH44" t="s">
        <v>1101</v>
      </c>
      <c r="BI44">
        <v>6282</v>
      </c>
      <c r="BJ44">
        <v>1</v>
      </c>
      <c r="BK44" t="s">
        <v>922</v>
      </c>
      <c r="BL44" t="s">
        <v>673</v>
      </c>
      <c r="BM44">
        <v>0.91349999999999998</v>
      </c>
      <c r="BN44" t="s">
        <v>71</v>
      </c>
      <c r="BO44" t="s">
        <v>674</v>
      </c>
      <c r="BP44">
        <v>2097.5419999999999</v>
      </c>
      <c r="BQ44" t="s">
        <v>72</v>
      </c>
    </row>
    <row r="45" spans="1:69" ht="16.5">
      <c r="A45" s="132" t="str">
        <f t="shared" si="18"/>
        <v>인천스마트</v>
      </c>
      <c r="B45" s="133" t="str">
        <f t="shared" si="19"/>
        <v>김학열</v>
      </c>
      <c r="C45" s="134" t="str">
        <f t="shared" si="20"/>
        <v>C</v>
      </c>
      <c r="D45" s="135">
        <f t="shared" si="21"/>
        <v>0.89619047619047609</v>
      </c>
      <c r="E45" s="136">
        <f t="shared" si="22"/>
        <v>7749</v>
      </c>
      <c r="F45" s="137" t="str">
        <f t="shared" si="23"/>
        <v>5</v>
      </c>
      <c r="G45" s="138" t="str">
        <f t="shared" si="24"/>
        <v>70바3621</v>
      </c>
      <c r="H45" s="139">
        <f t="shared" si="25"/>
        <v>1</v>
      </c>
      <c r="I45" s="140">
        <f t="shared" si="26"/>
        <v>1907.511</v>
      </c>
      <c r="J45" s="141">
        <f t="shared" si="27"/>
        <v>5.3883340966688231E-2</v>
      </c>
      <c r="K45" s="141">
        <f t="shared" si="28"/>
        <v>0.33630924917334248</v>
      </c>
      <c r="L45" s="141">
        <f t="shared" si="29"/>
        <v>0.21231856592176926</v>
      </c>
      <c r="M45" s="142">
        <f t="shared" si="30"/>
        <v>9.484</v>
      </c>
      <c r="N45" s="143">
        <f t="shared" si="31"/>
        <v>0</v>
      </c>
      <c r="O45" s="143">
        <f t="shared" si="32"/>
        <v>11.822826936013724</v>
      </c>
      <c r="P45" s="238">
        <f t="shared" si="33"/>
        <v>14</v>
      </c>
      <c r="Q45" s="239">
        <f t="shared" si="34"/>
        <v>0</v>
      </c>
      <c r="R45" s="239">
        <f t="shared" si="35"/>
        <v>229</v>
      </c>
      <c r="T45">
        <v>529</v>
      </c>
      <c r="U45">
        <v>7749</v>
      </c>
      <c r="V45" t="s">
        <v>1103</v>
      </c>
      <c r="W45">
        <v>1936.931</v>
      </c>
      <c r="X45">
        <v>1015.49</v>
      </c>
      <c r="Y45">
        <v>1.907</v>
      </c>
      <c r="Z45">
        <v>9.484</v>
      </c>
      <c r="AA45">
        <v>127.528024</v>
      </c>
      <c r="AB45">
        <v>6.8716359999999996</v>
      </c>
      <c r="AC45">
        <v>42.888854000000002</v>
      </c>
      <c r="AD45" s="1">
        <v>405</v>
      </c>
      <c r="AE45">
        <v>0</v>
      </c>
      <c r="AF45">
        <v>229</v>
      </c>
      <c r="AG45">
        <v>89</v>
      </c>
      <c r="AH45">
        <v>15.188276999999999</v>
      </c>
      <c r="AI45">
        <v>1551.9</v>
      </c>
      <c r="AJ45">
        <v>64.400000000000006</v>
      </c>
      <c r="AK45">
        <v>14</v>
      </c>
      <c r="AL45">
        <v>7346</v>
      </c>
      <c r="AM45" t="s">
        <v>1104</v>
      </c>
      <c r="AN45" t="s">
        <v>1450</v>
      </c>
      <c r="AO45">
        <v>1907.511</v>
      </c>
      <c r="AR45" t="s">
        <v>136</v>
      </c>
      <c r="AS45">
        <v>5</v>
      </c>
      <c r="AT45" t="s">
        <v>1002</v>
      </c>
      <c r="AU45" t="s">
        <v>1103</v>
      </c>
      <c r="AV45" t="s">
        <v>49</v>
      </c>
      <c r="AW45">
        <v>1</v>
      </c>
      <c r="BB45">
        <v>0.90857142857142847</v>
      </c>
      <c r="BC45" t="s">
        <v>71</v>
      </c>
      <c r="BF45" t="s">
        <v>136</v>
      </c>
      <c r="BG45" t="s">
        <v>293</v>
      </c>
      <c r="BH45" t="s">
        <v>1103</v>
      </c>
      <c r="BI45">
        <v>7749</v>
      </c>
      <c r="BJ45">
        <v>1</v>
      </c>
      <c r="BK45" t="s">
        <v>1002</v>
      </c>
      <c r="BL45" t="s">
        <v>673</v>
      </c>
      <c r="BM45">
        <v>0.89619047619047609</v>
      </c>
      <c r="BN45" t="s">
        <v>72</v>
      </c>
      <c r="BO45" t="s">
        <v>674</v>
      </c>
      <c r="BP45">
        <v>1907.511</v>
      </c>
      <c r="BQ45" t="s">
        <v>71</v>
      </c>
    </row>
    <row r="46" spans="1:69" ht="16.5">
      <c r="A46" s="115" t="str">
        <f t="shared" si="18"/>
        <v>인천스마트</v>
      </c>
      <c r="B46" s="116" t="str">
        <f t="shared" si="19"/>
        <v>김현수</v>
      </c>
      <c r="C46" s="117" t="str">
        <f t="shared" si="20"/>
        <v>C</v>
      </c>
      <c r="D46" s="118">
        <f t="shared" si="21"/>
        <v>0.8702544199337523</v>
      </c>
      <c r="E46" s="119">
        <f t="shared" si="22"/>
        <v>6673</v>
      </c>
      <c r="F46" s="120" t="str">
        <f t="shared" si="23"/>
        <v>38</v>
      </c>
      <c r="G46" s="121" t="str">
        <f t="shared" si="24"/>
        <v>70바3576</v>
      </c>
      <c r="H46" s="122">
        <f t="shared" si="25"/>
        <v>10</v>
      </c>
      <c r="I46" s="123">
        <f t="shared" si="26"/>
        <v>2589.42</v>
      </c>
      <c r="J46" s="124">
        <f t="shared" si="27"/>
        <v>4.3324039455146013E-2</v>
      </c>
      <c r="K46" s="124">
        <f t="shared" si="28"/>
        <v>0.38111205794136588</v>
      </c>
      <c r="L46" s="124">
        <f t="shared" si="29"/>
        <v>0.19695530273188591</v>
      </c>
      <c r="M46" s="125">
        <f t="shared" si="30"/>
        <v>11.305</v>
      </c>
      <c r="N46" s="126">
        <f t="shared" si="31"/>
        <v>0</v>
      </c>
      <c r="O46" s="126">
        <f t="shared" si="32"/>
        <v>13.316969997649947</v>
      </c>
      <c r="P46" s="240">
        <f t="shared" si="33"/>
        <v>48</v>
      </c>
      <c r="Q46" s="241">
        <f t="shared" si="34"/>
        <v>0</v>
      </c>
      <c r="R46" s="241">
        <f t="shared" si="35"/>
        <v>357</v>
      </c>
      <c r="T46">
        <v>529</v>
      </c>
      <c r="U46">
        <v>6673</v>
      </c>
      <c r="V46" t="s">
        <v>1105</v>
      </c>
      <c r="W46">
        <v>2680.79</v>
      </c>
      <c r="X46">
        <v>1330.027</v>
      </c>
      <c r="Y46">
        <v>2.016</v>
      </c>
      <c r="Z46">
        <v>11.305</v>
      </c>
      <c r="AA46">
        <v>191.14302599999999</v>
      </c>
      <c r="AB46">
        <v>8.2810880000000004</v>
      </c>
      <c r="AC46">
        <v>72.846912000000003</v>
      </c>
      <c r="AD46" s="1">
        <v>510</v>
      </c>
      <c r="AE46">
        <v>0</v>
      </c>
      <c r="AF46">
        <v>357</v>
      </c>
      <c r="AG46">
        <v>80</v>
      </c>
      <c r="AH46">
        <v>14.025047000000001</v>
      </c>
      <c r="AI46">
        <v>545.4</v>
      </c>
      <c r="AJ46">
        <v>0</v>
      </c>
      <c r="AK46">
        <v>48</v>
      </c>
      <c r="AL46">
        <v>14490</v>
      </c>
      <c r="AM46" t="s">
        <v>1106</v>
      </c>
      <c r="AN46" t="s">
        <v>1451</v>
      </c>
      <c r="AO46">
        <v>552.49900000000002</v>
      </c>
      <c r="AR46" t="s">
        <v>136</v>
      </c>
      <c r="AS46">
        <v>38</v>
      </c>
      <c r="AT46" t="s">
        <v>992</v>
      </c>
      <c r="AU46" t="s">
        <v>1105</v>
      </c>
      <c r="AV46" t="s">
        <v>49</v>
      </c>
      <c r="AW46">
        <v>10</v>
      </c>
      <c r="BB46">
        <v>0.87734882194535424</v>
      </c>
      <c r="BC46" t="s">
        <v>72</v>
      </c>
      <c r="BF46" t="s">
        <v>136</v>
      </c>
      <c r="BG46" t="s">
        <v>292</v>
      </c>
      <c r="BH46" t="s">
        <v>1105</v>
      </c>
      <c r="BI46">
        <v>6673</v>
      </c>
      <c r="BJ46">
        <v>10</v>
      </c>
      <c r="BK46" t="s">
        <v>992</v>
      </c>
      <c r="BL46" t="s">
        <v>976</v>
      </c>
      <c r="BM46">
        <v>0.8702544199337523</v>
      </c>
      <c r="BN46" t="s">
        <v>72</v>
      </c>
      <c r="BO46" t="s">
        <v>676</v>
      </c>
      <c r="BP46">
        <v>2589.42</v>
      </c>
      <c r="BQ46" t="s">
        <v>69</v>
      </c>
    </row>
    <row r="47" spans="1:69" ht="16.5">
      <c r="A47" s="132" t="str">
        <f t="shared" si="18"/>
        <v>인천스마트</v>
      </c>
      <c r="B47" s="133" t="str">
        <f t="shared" si="19"/>
        <v>김형규</v>
      </c>
      <c r="C47" s="134" t="str">
        <f t="shared" si="20"/>
        <v>C</v>
      </c>
      <c r="D47" s="135">
        <f t="shared" si="21"/>
        <v>0.89652490482467551</v>
      </c>
      <c r="E47" s="136">
        <f t="shared" si="22"/>
        <v>5736</v>
      </c>
      <c r="F47" s="137" t="str">
        <f t="shared" si="23"/>
        <v>5-1</v>
      </c>
      <c r="G47" s="138" t="str">
        <f t="shared" si="24"/>
        <v>70바3646</v>
      </c>
      <c r="H47" s="139">
        <f t="shared" si="25"/>
        <v>3</v>
      </c>
      <c r="I47" s="140">
        <f t="shared" si="26"/>
        <v>1524.164</v>
      </c>
      <c r="J47" s="141">
        <f t="shared" si="27"/>
        <v>4.3299312609681152E-2</v>
      </c>
      <c r="K47" s="141">
        <f t="shared" si="28"/>
        <v>0.35587424079987512</v>
      </c>
      <c r="L47" s="141">
        <f t="shared" si="29"/>
        <v>8.9885340422684173E-2</v>
      </c>
      <c r="M47" s="142">
        <f t="shared" si="30"/>
        <v>10.396000000000001</v>
      </c>
      <c r="N47" s="143">
        <f t="shared" si="31"/>
        <v>0</v>
      </c>
      <c r="O47" s="143">
        <f t="shared" si="32"/>
        <v>22.06250424873156</v>
      </c>
      <c r="P47" s="238">
        <f t="shared" si="33"/>
        <v>3</v>
      </c>
      <c r="Q47" s="239">
        <f t="shared" si="34"/>
        <v>0</v>
      </c>
      <c r="R47" s="239">
        <f t="shared" si="35"/>
        <v>357</v>
      </c>
      <c r="T47">
        <v>529</v>
      </c>
      <c r="U47">
        <v>5736</v>
      </c>
      <c r="V47" t="s">
        <v>1107</v>
      </c>
      <c r="W47">
        <v>1618.13</v>
      </c>
      <c r="X47">
        <v>886.91899999999998</v>
      </c>
      <c r="Y47">
        <v>1.8240000000000001</v>
      </c>
      <c r="Z47">
        <v>10.396000000000001</v>
      </c>
      <c r="AA47">
        <v>114.83912100000001</v>
      </c>
      <c r="AB47">
        <v>4.9724550000000001</v>
      </c>
      <c r="AC47">
        <v>40.868285</v>
      </c>
      <c r="AD47" s="1">
        <v>137</v>
      </c>
      <c r="AE47">
        <v>0</v>
      </c>
      <c r="AF47">
        <v>357</v>
      </c>
      <c r="AG47">
        <v>70</v>
      </c>
      <c r="AH47">
        <v>14.090407000000001</v>
      </c>
      <c r="AI47">
        <v>63.8</v>
      </c>
      <c r="AJ47">
        <v>0</v>
      </c>
      <c r="AK47">
        <v>3</v>
      </c>
      <c r="AL47">
        <v>1536</v>
      </c>
      <c r="AM47" t="s">
        <v>1108</v>
      </c>
      <c r="AN47" t="s">
        <v>1452</v>
      </c>
      <c r="AO47">
        <v>1318.5719999999999</v>
      </c>
      <c r="AR47" t="s">
        <v>136</v>
      </c>
      <c r="AS47">
        <v>45413</v>
      </c>
      <c r="AT47" t="s">
        <v>1020</v>
      </c>
      <c r="AU47" t="s">
        <v>1107</v>
      </c>
      <c r="AV47" t="s">
        <v>49</v>
      </c>
      <c r="AW47">
        <v>3</v>
      </c>
      <c r="BB47">
        <v>0.95671528679281337</v>
      </c>
      <c r="BC47" t="s">
        <v>69</v>
      </c>
      <c r="BF47" t="s">
        <v>136</v>
      </c>
      <c r="BG47" t="s">
        <v>328</v>
      </c>
      <c r="BH47" t="s">
        <v>1107</v>
      </c>
      <c r="BI47">
        <v>5736</v>
      </c>
      <c r="BJ47">
        <v>3</v>
      </c>
      <c r="BK47" t="s">
        <v>1020</v>
      </c>
      <c r="BL47" t="s">
        <v>1019</v>
      </c>
      <c r="BM47">
        <v>0.89652490482467551</v>
      </c>
      <c r="BN47" t="s">
        <v>72</v>
      </c>
      <c r="BO47" t="s">
        <v>677</v>
      </c>
      <c r="BP47">
        <v>1524.164</v>
      </c>
      <c r="BQ47" t="s">
        <v>69</v>
      </c>
    </row>
    <row r="48" spans="1:69" ht="16.5">
      <c r="A48" s="115" t="str">
        <f t="shared" si="18"/>
        <v>인천스마트</v>
      </c>
      <c r="B48" s="116" t="str">
        <f t="shared" si="19"/>
        <v>김환조</v>
      </c>
      <c r="C48" s="117" t="str">
        <f t="shared" si="20"/>
        <v>B</v>
      </c>
      <c r="D48" s="118">
        <f t="shared" si="21"/>
        <v>0.90713719644736213</v>
      </c>
      <c r="E48" s="119">
        <f t="shared" si="22"/>
        <v>6141</v>
      </c>
      <c r="F48" s="120" t="str">
        <f t="shared" si="23"/>
        <v>38</v>
      </c>
      <c r="G48" s="121" t="str">
        <f t="shared" si="24"/>
        <v>70바3545</v>
      </c>
      <c r="H48" s="122">
        <f t="shared" si="25"/>
        <v>2</v>
      </c>
      <c r="I48" s="123">
        <f t="shared" si="26"/>
        <v>2377.694</v>
      </c>
      <c r="J48" s="124">
        <f t="shared" si="27"/>
        <v>1.3469729444978623E-2</v>
      </c>
      <c r="K48" s="124">
        <f t="shared" si="28"/>
        <v>0.36857282570680688</v>
      </c>
      <c r="L48" s="124">
        <f t="shared" si="29"/>
        <v>0.11313482727382076</v>
      </c>
      <c r="M48" s="125">
        <f t="shared" si="30"/>
        <v>11.063000000000001</v>
      </c>
      <c r="N48" s="126">
        <f t="shared" si="31"/>
        <v>4.2057556607368318E-2</v>
      </c>
      <c r="O48" s="126">
        <f t="shared" si="32"/>
        <v>4.9207341230620933</v>
      </c>
      <c r="P48" s="240">
        <f t="shared" si="33"/>
        <v>0</v>
      </c>
      <c r="Q48" s="241">
        <f t="shared" si="34"/>
        <v>1</v>
      </c>
      <c r="R48" s="241">
        <f t="shared" si="35"/>
        <v>117</v>
      </c>
      <c r="T48">
        <v>529</v>
      </c>
      <c r="U48">
        <v>6141</v>
      </c>
      <c r="V48" t="s">
        <v>1109</v>
      </c>
      <c r="W48">
        <v>2377.694</v>
      </c>
      <c r="X48">
        <v>1136.07</v>
      </c>
      <c r="Y48">
        <v>2.093</v>
      </c>
      <c r="Z48">
        <v>11.063000000000001</v>
      </c>
      <c r="AA48">
        <v>152.99468400000001</v>
      </c>
      <c r="AB48">
        <v>2.060797</v>
      </c>
      <c r="AC48">
        <v>56.389682999999998</v>
      </c>
      <c r="AD48" s="1">
        <v>269</v>
      </c>
      <c r="AE48">
        <v>1</v>
      </c>
      <c r="AF48">
        <v>117</v>
      </c>
      <c r="AG48">
        <v>91</v>
      </c>
      <c r="AH48">
        <v>15.541022999999999</v>
      </c>
      <c r="AI48">
        <v>265.10000000000002</v>
      </c>
      <c r="AJ48">
        <v>21.5</v>
      </c>
      <c r="AK48">
        <v>0</v>
      </c>
      <c r="AL48">
        <v>0</v>
      </c>
      <c r="AM48" t="s">
        <v>1110</v>
      </c>
      <c r="AN48" t="s">
        <v>1453</v>
      </c>
      <c r="AO48">
        <v>2244.1509999999998</v>
      </c>
      <c r="AR48" t="s">
        <v>136</v>
      </c>
      <c r="AS48">
        <v>38</v>
      </c>
      <c r="AT48" t="s">
        <v>973</v>
      </c>
      <c r="AU48" t="s">
        <v>1109</v>
      </c>
      <c r="AV48" t="s">
        <v>49</v>
      </c>
      <c r="AW48">
        <v>2</v>
      </c>
      <c r="BB48">
        <v>0.91011141028459397</v>
      </c>
      <c r="BC48" t="s">
        <v>71</v>
      </c>
      <c r="BF48" t="s">
        <v>136</v>
      </c>
      <c r="BG48" t="s">
        <v>292</v>
      </c>
      <c r="BH48" t="s">
        <v>1109</v>
      </c>
      <c r="BI48">
        <v>6141</v>
      </c>
      <c r="BJ48">
        <v>2</v>
      </c>
      <c r="BK48" t="s">
        <v>973</v>
      </c>
      <c r="BL48" t="s">
        <v>987</v>
      </c>
      <c r="BM48">
        <v>0.90713719644736213</v>
      </c>
      <c r="BN48" t="s">
        <v>71</v>
      </c>
      <c r="BO48" t="s">
        <v>674</v>
      </c>
      <c r="BP48">
        <v>2377.694</v>
      </c>
      <c r="BQ48" t="s">
        <v>71</v>
      </c>
    </row>
    <row r="49" spans="1:69" ht="16.5">
      <c r="A49" s="132" t="str">
        <f t="shared" si="18"/>
        <v>인천스마트</v>
      </c>
      <c r="B49" s="133" t="str">
        <f t="shared" si="19"/>
        <v>노영봉</v>
      </c>
      <c r="C49" s="134" t="str">
        <f t="shared" si="20"/>
        <v>D</v>
      </c>
      <c r="D49" s="135">
        <f t="shared" si="21"/>
        <v>0.84481166225574444</v>
      </c>
      <c r="E49" s="136">
        <f t="shared" si="22"/>
        <v>4387</v>
      </c>
      <c r="F49" s="137" t="str">
        <f t="shared" si="23"/>
        <v>20</v>
      </c>
      <c r="G49" s="138" t="str">
        <f t="shared" si="24"/>
        <v>70바3567</v>
      </c>
      <c r="H49" s="139">
        <f t="shared" si="25"/>
        <v>6</v>
      </c>
      <c r="I49" s="140">
        <f t="shared" si="26"/>
        <v>1395.211</v>
      </c>
      <c r="J49" s="141">
        <f t="shared" si="27"/>
        <v>1.9845204804907906E-2</v>
      </c>
      <c r="K49" s="141">
        <f t="shared" si="28"/>
        <v>0.36388525285699869</v>
      </c>
      <c r="L49" s="141">
        <f t="shared" si="29"/>
        <v>0.2178881903884072</v>
      </c>
      <c r="M49" s="142">
        <f t="shared" si="30"/>
        <v>11.808</v>
      </c>
      <c r="N49" s="143">
        <f t="shared" si="31"/>
        <v>0.46963294662973781</v>
      </c>
      <c r="O49" s="143">
        <f t="shared" si="32"/>
        <v>5.6942994778855711</v>
      </c>
      <c r="P49" s="238">
        <f t="shared" si="33"/>
        <v>19</v>
      </c>
      <c r="Q49" s="239">
        <f t="shared" si="34"/>
        <v>8</v>
      </c>
      <c r="R49" s="239">
        <f t="shared" si="35"/>
        <v>97</v>
      </c>
      <c r="T49">
        <v>529</v>
      </c>
      <c r="U49">
        <v>4387</v>
      </c>
      <c r="V49" t="s">
        <v>1111</v>
      </c>
      <c r="W49">
        <v>1703.4580000000001</v>
      </c>
      <c r="X49">
        <v>924.11599999999999</v>
      </c>
      <c r="Y49">
        <v>1.843</v>
      </c>
      <c r="Z49">
        <v>11.808</v>
      </c>
      <c r="AA49">
        <v>106.25136000000001</v>
      </c>
      <c r="AB49">
        <v>2.1085799999999999</v>
      </c>
      <c r="AC49">
        <v>38.663302999999999</v>
      </c>
      <c r="AD49" s="1">
        <v>304</v>
      </c>
      <c r="AE49">
        <v>8</v>
      </c>
      <c r="AF49">
        <v>97</v>
      </c>
      <c r="AG49">
        <v>70</v>
      </c>
      <c r="AH49">
        <v>16.032340000000001</v>
      </c>
      <c r="AI49">
        <v>406.5</v>
      </c>
      <c r="AJ49">
        <v>0</v>
      </c>
      <c r="AK49">
        <v>19</v>
      </c>
      <c r="AL49">
        <v>2680</v>
      </c>
      <c r="AM49" t="s">
        <v>1112</v>
      </c>
      <c r="AN49" t="s">
        <v>1454</v>
      </c>
      <c r="AO49">
        <v>565.9</v>
      </c>
      <c r="AR49" t="s">
        <v>136</v>
      </c>
      <c r="AS49">
        <v>20</v>
      </c>
      <c r="AT49" t="s">
        <v>920</v>
      </c>
      <c r="AU49" t="s">
        <v>1111</v>
      </c>
      <c r="AV49" t="s">
        <v>49</v>
      </c>
      <c r="AW49">
        <v>6</v>
      </c>
      <c r="BB49">
        <v>0.91542335576414446</v>
      </c>
      <c r="BC49" t="s">
        <v>71</v>
      </c>
      <c r="BF49" t="s">
        <v>136</v>
      </c>
      <c r="BG49" t="s">
        <v>289</v>
      </c>
      <c r="BH49" t="s">
        <v>1111</v>
      </c>
      <c r="BI49">
        <v>4387</v>
      </c>
      <c r="BJ49">
        <v>6</v>
      </c>
      <c r="BK49" t="s">
        <v>920</v>
      </c>
      <c r="BL49" t="s">
        <v>907</v>
      </c>
      <c r="BM49">
        <v>0.84481166225574444</v>
      </c>
      <c r="BN49" t="s">
        <v>70</v>
      </c>
      <c r="BO49" t="s">
        <v>674</v>
      </c>
      <c r="BP49">
        <v>1395.211</v>
      </c>
      <c r="BQ49" t="s">
        <v>72</v>
      </c>
    </row>
    <row r="50" spans="1:69" ht="16.5">
      <c r="A50" s="115" t="str">
        <f t="shared" si="18"/>
        <v>인천스마트</v>
      </c>
      <c r="B50" s="116" t="str">
        <f t="shared" si="19"/>
        <v>문영식</v>
      </c>
      <c r="C50" s="117" t="str">
        <f t="shared" si="20"/>
        <v>C</v>
      </c>
      <c r="D50" s="118">
        <f t="shared" si="21"/>
        <v>0.88037805825225679</v>
      </c>
      <c r="E50" s="119">
        <f t="shared" si="22"/>
        <v>1600</v>
      </c>
      <c r="F50" s="120" t="str">
        <f t="shared" si="23"/>
        <v>20</v>
      </c>
      <c r="G50" s="121" t="str">
        <f t="shared" si="24"/>
        <v>70바3503</v>
      </c>
      <c r="H50" s="122">
        <f t="shared" si="25"/>
        <v>3</v>
      </c>
      <c r="I50" s="123">
        <f t="shared" si="26"/>
        <v>2417.0259999999998</v>
      </c>
      <c r="J50" s="124">
        <f t="shared" si="27"/>
        <v>2.2466349794587646E-2</v>
      </c>
      <c r="K50" s="124">
        <f t="shared" si="28"/>
        <v>0.3772449814960126</v>
      </c>
      <c r="L50" s="124">
        <f t="shared" si="29"/>
        <v>0.25940970432258487</v>
      </c>
      <c r="M50" s="125">
        <f t="shared" si="30"/>
        <v>10.872999999999999</v>
      </c>
      <c r="N50" s="126">
        <f t="shared" si="31"/>
        <v>0.16549263433657727</v>
      </c>
      <c r="O50" s="126">
        <f t="shared" si="32"/>
        <v>8.7297364612544506</v>
      </c>
      <c r="P50" s="240">
        <f t="shared" si="33"/>
        <v>26</v>
      </c>
      <c r="Q50" s="241">
        <f t="shared" si="34"/>
        <v>4</v>
      </c>
      <c r="R50" s="241">
        <f t="shared" si="35"/>
        <v>211</v>
      </c>
      <c r="T50">
        <v>529</v>
      </c>
      <c r="U50">
        <v>1600</v>
      </c>
      <c r="V50" t="s">
        <v>1113</v>
      </c>
      <c r="W50">
        <v>2417.0259999999998</v>
      </c>
      <c r="X50">
        <v>1306.7239999999999</v>
      </c>
      <c r="Y50">
        <v>1.85</v>
      </c>
      <c r="Z50">
        <v>10.872999999999999</v>
      </c>
      <c r="AA50">
        <v>153.38829100000001</v>
      </c>
      <c r="AB50">
        <v>3.446075</v>
      </c>
      <c r="AC50">
        <v>57.864963000000003</v>
      </c>
      <c r="AD50" s="1">
        <v>627</v>
      </c>
      <c r="AE50">
        <v>4</v>
      </c>
      <c r="AF50">
        <v>211</v>
      </c>
      <c r="AG50">
        <v>88</v>
      </c>
      <c r="AH50">
        <v>15.757565</v>
      </c>
      <c r="AI50">
        <v>1511.3</v>
      </c>
      <c r="AJ50">
        <v>18.8</v>
      </c>
      <c r="AK50">
        <v>26</v>
      </c>
      <c r="AL50">
        <v>3969</v>
      </c>
      <c r="AM50" t="s">
        <v>1114</v>
      </c>
      <c r="AN50" t="s">
        <v>1455</v>
      </c>
      <c r="AO50">
        <v>1816.85</v>
      </c>
      <c r="AR50" t="s">
        <v>136</v>
      </c>
      <c r="AS50">
        <v>20</v>
      </c>
      <c r="AT50" t="s">
        <v>907</v>
      </c>
      <c r="AU50" t="s">
        <v>1113</v>
      </c>
      <c r="AV50" t="s">
        <v>49</v>
      </c>
      <c r="AW50">
        <v>3</v>
      </c>
      <c r="BB50">
        <v>0.91731205415249994</v>
      </c>
      <c r="BC50" t="s">
        <v>71</v>
      </c>
      <c r="BF50" t="s">
        <v>136</v>
      </c>
      <c r="BG50" t="s">
        <v>289</v>
      </c>
      <c r="BH50" t="s">
        <v>1113</v>
      </c>
      <c r="BI50">
        <v>1600</v>
      </c>
      <c r="BJ50">
        <v>3</v>
      </c>
      <c r="BK50" t="s">
        <v>907</v>
      </c>
      <c r="BL50" t="s">
        <v>1023</v>
      </c>
      <c r="BM50">
        <v>0.88037805825225679</v>
      </c>
      <c r="BN50" t="s">
        <v>72</v>
      </c>
      <c r="BO50" t="s">
        <v>674</v>
      </c>
      <c r="BP50">
        <v>2417.0259999999998</v>
      </c>
      <c r="BQ50" t="s">
        <v>74</v>
      </c>
    </row>
    <row r="51" spans="1:69" ht="16.5">
      <c r="A51" s="132" t="str">
        <f t="shared" si="18"/>
        <v>인천스마트</v>
      </c>
      <c r="B51" s="133" t="str">
        <f t="shared" si="19"/>
        <v>문영식B</v>
      </c>
      <c r="C51" s="134" t="str">
        <f t="shared" si="20"/>
        <v>A</v>
      </c>
      <c r="D51" s="135">
        <f t="shared" si="21"/>
        <v>0.97722816665076173</v>
      </c>
      <c r="E51" s="136">
        <f t="shared" si="22"/>
        <v>3374</v>
      </c>
      <c r="F51" s="137" t="str">
        <f t="shared" si="23"/>
        <v>5-1</v>
      </c>
      <c r="G51" s="138" t="str">
        <f t="shared" si="24"/>
        <v>70바3648</v>
      </c>
      <c r="H51" s="139">
        <f t="shared" si="25"/>
        <v>2</v>
      </c>
      <c r="I51" s="140">
        <f t="shared" si="26"/>
        <v>547.71800000000007</v>
      </c>
      <c r="J51" s="141">
        <f t="shared" si="27"/>
        <v>5.9500010634590067E-2</v>
      </c>
      <c r="K51" s="141">
        <f t="shared" si="28"/>
        <v>0.33286623154462752</v>
      </c>
      <c r="L51" s="141">
        <f t="shared" si="29"/>
        <v>0.23734841652091038</v>
      </c>
      <c r="M51" s="142">
        <f t="shared" si="30"/>
        <v>9.9710000000000001</v>
      </c>
      <c r="N51" s="143">
        <f t="shared" si="31"/>
        <v>0</v>
      </c>
      <c r="O51" s="143">
        <f t="shared" si="32"/>
        <v>21.238812094335909</v>
      </c>
      <c r="P51" s="238">
        <f t="shared" si="33"/>
        <v>6</v>
      </c>
      <c r="Q51" s="239">
        <f t="shared" si="34"/>
        <v>0</v>
      </c>
      <c r="R51" s="239">
        <f t="shared" si="35"/>
        <v>191</v>
      </c>
      <c r="T51">
        <v>529</v>
      </c>
      <c r="U51">
        <v>3374</v>
      </c>
      <c r="V51" t="s">
        <v>1115</v>
      </c>
      <c r="W51">
        <v>899.29700000000003</v>
      </c>
      <c r="X51">
        <v>479.565</v>
      </c>
      <c r="Y51">
        <v>1.875</v>
      </c>
      <c r="Z51">
        <v>9.9710000000000001</v>
      </c>
      <c r="AA51">
        <v>66.246088999999998</v>
      </c>
      <c r="AB51">
        <v>3.941643</v>
      </c>
      <c r="AC51">
        <v>22.051086000000002</v>
      </c>
      <c r="AD51" s="1">
        <v>130</v>
      </c>
      <c r="AE51">
        <v>0</v>
      </c>
      <c r="AF51">
        <v>191</v>
      </c>
      <c r="AG51">
        <v>65</v>
      </c>
      <c r="AH51">
        <v>13.575094999999999</v>
      </c>
      <c r="AI51">
        <v>41.6</v>
      </c>
      <c r="AJ51">
        <v>0</v>
      </c>
      <c r="AK51">
        <v>6</v>
      </c>
      <c r="AL51">
        <v>1365</v>
      </c>
      <c r="AM51" t="s">
        <v>1116</v>
      </c>
      <c r="AN51" t="s">
        <v>1456</v>
      </c>
      <c r="AO51">
        <v>354.80900000000003</v>
      </c>
      <c r="AR51" t="s">
        <v>136</v>
      </c>
      <c r="AS51">
        <v>45413</v>
      </c>
      <c r="AT51" t="s">
        <v>1022</v>
      </c>
      <c r="AU51" t="s">
        <v>1115</v>
      </c>
      <c r="AV51" t="s">
        <v>49</v>
      </c>
      <c r="AW51">
        <v>2</v>
      </c>
      <c r="BB51">
        <v>1.0397900967691807</v>
      </c>
      <c r="BC51" t="s">
        <v>74</v>
      </c>
      <c r="BF51" t="s">
        <v>136</v>
      </c>
      <c r="BG51" t="s">
        <v>328</v>
      </c>
      <c r="BH51" t="s">
        <v>1115</v>
      </c>
      <c r="BI51">
        <v>3374</v>
      </c>
      <c r="BJ51">
        <v>2</v>
      </c>
      <c r="BK51" t="s">
        <v>1022</v>
      </c>
      <c r="BL51" t="s">
        <v>1021</v>
      </c>
      <c r="BM51">
        <v>0.97722816665076173</v>
      </c>
      <c r="BN51" t="s">
        <v>69</v>
      </c>
      <c r="BO51" t="s">
        <v>675</v>
      </c>
      <c r="BP51">
        <v>547.71800000000007</v>
      </c>
      <c r="BQ51" t="s">
        <v>69</v>
      </c>
    </row>
    <row r="52" spans="1:69" ht="16.5">
      <c r="A52" s="115" t="str">
        <f t="shared" si="18"/>
        <v>인천스마트</v>
      </c>
      <c r="B52" s="116" t="str">
        <f t="shared" si="19"/>
        <v>문준석</v>
      </c>
      <c r="C52" s="117" t="str">
        <f t="shared" si="20"/>
        <v>D</v>
      </c>
      <c r="D52" s="118">
        <f t="shared" si="21"/>
        <v>0.84869766757689891</v>
      </c>
      <c r="E52" s="119">
        <f t="shared" si="22"/>
        <v>8966</v>
      </c>
      <c r="F52" s="120" t="str">
        <f t="shared" si="23"/>
        <v>20</v>
      </c>
      <c r="G52" s="121" t="str">
        <f t="shared" si="24"/>
        <v>70바3507</v>
      </c>
      <c r="H52" s="122">
        <f t="shared" si="25"/>
        <v>1</v>
      </c>
      <c r="I52" s="123">
        <f t="shared" si="26"/>
        <v>1733.556</v>
      </c>
      <c r="J52" s="124">
        <f t="shared" si="27"/>
        <v>1.8650479614262739E-2</v>
      </c>
      <c r="K52" s="124">
        <f t="shared" si="28"/>
        <v>0.41233208259369691</v>
      </c>
      <c r="L52" s="124">
        <f t="shared" si="29"/>
        <v>6.4607085089838465E-2</v>
      </c>
      <c r="M52" s="125">
        <f t="shared" si="30"/>
        <v>17.661999999999999</v>
      </c>
      <c r="N52" s="126">
        <f t="shared" si="31"/>
        <v>0.7101500656342542</v>
      </c>
      <c r="O52" s="126">
        <f t="shared" si="32"/>
        <v>65.497686822728525</v>
      </c>
      <c r="P52" s="240">
        <f t="shared" si="33"/>
        <v>25</v>
      </c>
      <c r="Q52" s="241">
        <f t="shared" si="34"/>
        <v>13</v>
      </c>
      <c r="R52" s="241">
        <f t="shared" si="35"/>
        <v>1199</v>
      </c>
      <c r="T52">
        <v>529</v>
      </c>
      <c r="U52">
        <v>8966</v>
      </c>
      <c r="V52" t="s">
        <v>1117</v>
      </c>
      <c r="W52">
        <v>1830.5989999999999</v>
      </c>
      <c r="X52">
        <v>1000.057</v>
      </c>
      <c r="Y52">
        <v>1.83</v>
      </c>
      <c r="Z52">
        <v>17.661999999999999</v>
      </c>
      <c r="AA52">
        <v>106.459407</v>
      </c>
      <c r="AB52">
        <v>1.985519</v>
      </c>
      <c r="AC52">
        <v>43.896628999999997</v>
      </c>
      <c r="AD52" s="1">
        <v>112</v>
      </c>
      <c r="AE52">
        <v>13</v>
      </c>
      <c r="AF52">
        <v>1199</v>
      </c>
      <c r="AG52">
        <v>95</v>
      </c>
      <c r="AH52">
        <v>17.195277000000001</v>
      </c>
      <c r="AI52">
        <v>2811.7</v>
      </c>
      <c r="AJ52">
        <v>22.7</v>
      </c>
      <c r="AK52">
        <v>25</v>
      </c>
      <c r="AL52">
        <v>5846</v>
      </c>
      <c r="AM52" t="s">
        <v>1118</v>
      </c>
      <c r="AN52" t="s">
        <v>1457</v>
      </c>
      <c r="AO52">
        <v>1733.556</v>
      </c>
      <c r="AR52" t="s">
        <v>136</v>
      </c>
      <c r="AS52">
        <v>20</v>
      </c>
      <c r="AT52" t="s">
        <v>914</v>
      </c>
      <c r="AU52" t="s">
        <v>1117</v>
      </c>
      <c r="AV52" t="s">
        <v>49</v>
      </c>
      <c r="AW52">
        <v>1</v>
      </c>
      <c r="BB52">
        <v>0.91349999999999998</v>
      </c>
      <c r="BC52" t="s">
        <v>71</v>
      </c>
      <c r="BF52" t="s">
        <v>136</v>
      </c>
      <c r="BG52" t="s">
        <v>289</v>
      </c>
      <c r="BH52" t="s">
        <v>1117</v>
      </c>
      <c r="BI52">
        <v>8966</v>
      </c>
      <c r="BJ52">
        <v>1</v>
      </c>
      <c r="BK52" t="s">
        <v>914</v>
      </c>
      <c r="BL52" t="s">
        <v>673</v>
      </c>
      <c r="BM52">
        <v>0.84869766757689891</v>
      </c>
      <c r="BN52" t="s">
        <v>70</v>
      </c>
      <c r="BO52" t="s">
        <v>674</v>
      </c>
      <c r="BP52">
        <v>1733.556</v>
      </c>
      <c r="BQ52" t="s">
        <v>72</v>
      </c>
    </row>
    <row r="53" spans="1:69" ht="16.5">
      <c r="A53" s="132" t="str">
        <f t="shared" si="18"/>
        <v>인천스마트</v>
      </c>
      <c r="B53" s="133" t="str">
        <f t="shared" si="19"/>
        <v>박관형</v>
      </c>
      <c r="C53" s="134" t="str">
        <f t="shared" si="20"/>
        <v>B</v>
      </c>
      <c r="D53" s="135">
        <f t="shared" si="21"/>
        <v>0.93630803444652377</v>
      </c>
      <c r="E53" s="136">
        <f t="shared" si="22"/>
        <v>9337</v>
      </c>
      <c r="F53" s="137" t="str">
        <f t="shared" si="23"/>
        <v>20</v>
      </c>
      <c r="G53" s="138" t="str">
        <f t="shared" si="24"/>
        <v>70바3567</v>
      </c>
      <c r="H53" s="139">
        <f t="shared" si="25"/>
        <v>9</v>
      </c>
      <c r="I53" s="140">
        <f t="shared" si="26"/>
        <v>2187.9870000000001</v>
      </c>
      <c r="J53" s="141">
        <f t="shared" si="27"/>
        <v>1.7565836011580283E-2</v>
      </c>
      <c r="K53" s="141">
        <f t="shared" si="28"/>
        <v>0.38120841834700619</v>
      </c>
      <c r="L53" s="141">
        <f t="shared" si="29"/>
        <v>0.1663629628512418</v>
      </c>
      <c r="M53" s="142">
        <f t="shared" si="30"/>
        <v>11.787000000000001</v>
      </c>
      <c r="N53" s="143">
        <f t="shared" si="31"/>
        <v>9.1408221346836155E-2</v>
      </c>
      <c r="O53" s="143">
        <f t="shared" si="32"/>
        <v>40.173913281934489</v>
      </c>
      <c r="P53" s="238">
        <f t="shared" si="33"/>
        <v>2</v>
      </c>
      <c r="Q53" s="239">
        <f t="shared" si="34"/>
        <v>2</v>
      </c>
      <c r="R53" s="239">
        <f t="shared" si="35"/>
        <v>879</v>
      </c>
      <c r="T53">
        <v>529</v>
      </c>
      <c r="U53">
        <v>9337</v>
      </c>
      <c r="V53" t="s">
        <v>1458</v>
      </c>
      <c r="W53">
        <v>2187.9870000000001</v>
      </c>
      <c r="X53">
        <v>1153.0029999999999</v>
      </c>
      <c r="Y53">
        <v>1.8979999999999999</v>
      </c>
      <c r="Z53">
        <v>11.787000000000001</v>
      </c>
      <c r="AA53">
        <v>136.62606199999999</v>
      </c>
      <c r="AB53">
        <v>2.3999510000000002</v>
      </c>
      <c r="AC53">
        <v>52.083005</v>
      </c>
      <c r="AD53" s="1">
        <v>364</v>
      </c>
      <c r="AE53">
        <v>2</v>
      </c>
      <c r="AF53">
        <v>879</v>
      </c>
      <c r="AG53">
        <v>86</v>
      </c>
      <c r="AH53">
        <v>16.014417999999999</v>
      </c>
      <c r="AI53">
        <v>988</v>
      </c>
      <c r="AJ53">
        <v>8.1999999999999993</v>
      </c>
      <c r="AK53">
        <v>2</v>
      </c>
      <c r="AL53">
        <v>2007</v>
      </c>
      <c r="AM53" t="s">
        <v>1459</v>
      </c>
      <c r="AN53" t="s">
        <v>1460</v>
      </c>
      <c r="AO53">
        <v>543.77099999999996</v>
      </c>
      <c r="AR53" t="s">
        <v>136</v>
      </c>
      <c r="AS53">
        <v>20</v>
      </c>
      <c r="AT53" t="s">
        <v>920</v>
      </c>
      <c r="AU53" t="s">
        <v>1458</v>
      </c>
      <c r="AV53" t="s">
        <v>49</v>
      </c>
      <c r="AW53">
        <v>9</v>
      </c>
      <c r="BB53">
        <v>0.95052787242337355</v>
      </c>
      <c r="BC53" t="s">
        <v>69</v>
      </c>
      <c r="BF53" t="s">
        <v>136</v>
      </c>
      <c r="BG53" t="s">
        <v>289</v>
      </c>
      <c r="BH53" t="s">
        <v>1458</v>
      </c>
      <c r="BI53">
        <v>9337</v>
      </c>
      <c r="BJ53">
        <v>9</v>
      </c>
      <c r="BK53" t="s">
        <v>920</v>
      </c>
      <c r="BL53" t="s">
        <v>922</v>
      </c>
      <c r="BM53">
        <v>0.93630803444652377</v>
      </c>
      <c r="BN53" t="s">
        <v>71</v>
      </c>
      <c r="BO53" t="s">
        <v>677</v>
      </c>
      <c r="BP53">
        <v>2187.9870000000001</v>
      </c>
      <c r="BQ53" t="s">
        <v>72</v>
      </c>
    </row>
    <row r="54" spans="1:69" ht="16.5">
      <c r="A54" s="115" t="str">
        <f t="shared" si="18"/>
        <v>인천스마트</v>
      </c>
      <c r="B54" s="116" t="str">
        <f t="shared" si="19"/>
        <v>박근호</v>
      </c>
      <c r="C54" s="117" t="str">
        <f t="shared" si="20"/>
        <v>C</v>
      </c>
      <c r="D54" s="118">
        <f t="shared" si="21"/>
        <v>0.89324329974774375</v>
      </c>
      <c r="E54" s="119">
        <f t="shared" si="22"/>
        <v>6003</v>
      </c>
      <c r="F54" s="120" t="str">
        <f t="shared" si="23"/>
        <v>38</v>
      </c>
      <c r="G54" s="121" t="str">
        <f t="shared" si="24"/>
        <v>70바3547</v>
      </c>
      <c r="H54" s="122">
        <f t="shared" si="25"/>
        <v>3</v>
      </c>
      <c r="I54" s="123">
        <f t="shared" si="26"/>
        <v>2680.404</v>
      </c>
      <c r="J54" s="124">
        <f t="shared" si="27"/>
        <v>6.6768513326862225E-3</v>
      </c>
      <c r="K54" s="124">
        <f t="shared" si="28"/>
        <v>0.37398353247927918</v>
      </c>
      <c r="L54" s="124">
        <f t="shared" si="29"/>
        <v>6.2304040734157982E-2</v>
      </c>
      <c r="M54" s="125">
        <f t="shared" si="30"/>
        <v>12.257999999999999</v>
      </c>
      <c r="N54" s="126">
        <f t="shared" si="31"/>
        <v>0</v>
      </c>
      <c r="O54" s="126">
        <f t="shared" si="32"/>
        <v>19.586599631995774</v>
      </c>
      <c r="P54" s="240">
        <f t="shared" si="33"/>
        <v>11</v>
      </c>
      <c r="Q54" s="241">
        <f t="shared" si="34"/>
        <v>0</v>
      </c>
      <c r="R54" s="241">
        <f t="shared" si="35"/>
        <v>525</v>
      </c>
      <c r="T54">
        <v>529</v>
      </c>
      <c r="U54">
        <v>6003</v>
      </c>
      <c r="V54" t="s">
        <v>1119</v>
      </c>
      <c r="W54">
        <v>2680.404</v>
      </c>
      <c r="X54">
        <v>1300.5619999999999</v>
      </c>
      <c r="Y54">
        <v>2.0609999999999999</v>
      </c>
      <c r="Z54">
        <v>12.257999999999999</v>
      </c>
      <c r="AA54">
        <v>177.102191</v>
      </c>
      <c r="AB54">
        <v>1.182485</v>
      </c>
      <c r="AC54">
        <v>66.233303000000006</v>
      </c>
      <c r="AD54" s="1">
        <v>167</v>
      </c>
      <c r="AE54">
        <v>0</v>
      </c>
      <c r="AF54">
        <v>525</v>
      </c>
      <c r="AG54">
        <v>86</v>
      </c>
      <c r="AH54">
        <v>15.134786999999999</v>
      </c>
      <c r="AI54">
        <v>1160.9000000000001</v>
      </c>
      <c r="AJ54">
        <v>19</v>
      </c>
      <c r="AK54">
        <v>11</v>
      </c>
      <c r="AL54">
        <v>2694</v>
      </c>
      <c r="AM54" t="s">
        <v>1120</v>
      </c>
      <c r="AN54" t="s">
        <v>1461</v>
      </c>
      <c r="AO54">
        <v>2266.0729999999999</v>
      </c>
      <c r="AR54" t="s">
        <v>136</v>
      </c>
      <c r="AS54">
        <v>38</v>
      </c>
      <c r="AT54" t="s">
        <v>977</v>
      </c>
      <c r="AU54" t="s">
        <v>1119</v>
      </c>
      <c r="AV54" t="s">
        <v>49</v>
      </c>
      <c r="AW54">
        <v>3</v>
      </c>
      <c r="BB54">
        <v>0.89709022254464832</v>
      </c>
      <c r="BC54" t="s">
        <v>72</v>
      </c>
      <c r="BF54" t="s">
        <v>136</v>
      </c>
      <c r="BG54" t="s">
        <v>292</v>
      </c>
      <c r="BH54" t="s">
        <v>1119</v>
      </c>
      <c r="BI54">
        <v>6003</v>
      </c>
      <c r="BJ54">
        <v>3</v>
      </c>
      <c r="BK54" t="s">
        <v>977</v>
      </c>
      <c r="BL54" t="s">
        <v>989</v>
      </c>
      <c r="BM54">
        <v>0.89324329974774375</v>
      </c>
      <c r="BN54" t="s">
        <v>72</v>
      </c>
      <c r="BO54" t="s">
        <v>676</v>
      </c>
      <c r="BP54">
        <v>2680.404</v>
      </c>
      <c r="BQ54" t="s">
        <v>72</v>
      </c>
    </row>
    <row r="55" spans="1:69" ht="16.5">
      <c r="A55" s="132" t="str">
        <f t="shared" si="18"/>
        <v>인천스마트</v>
      </c>
      <c r="B55" s="133" t="str">
        <f t="shared" si="19"/>
        <v>박노철</v>
      </c>
      <c r="C55" s="134" t="str">
        <f t="shared" si="20"/>
        <v>F</v>
      </c>
      <c r="D55" s="135">
        <f t="shared" si="21"/>
        <v>0.76111111111111118</v>
      </c>
      <c r="E55" s="136">
        <f t="shared" si="22"/>
        <v>4749</v>
      </c>
      <c r="F55" s="137" t="str">
        <f t="shared" si="23"/>
        <v>5-1</v>
      </c>
      <c r="G55" s="138" t="str">
        <f t="shared" si="24"/>
        <v>70바3647</v>
      </c>
      <c r="H55" s="139">
        <f t="shared" si="25"/>
        <v>1</v>
      </c>
      <c r="I55" s="140">
        <f t="shared" si="26"/>
        <v>514.97500000000002</v>
      </c>
      <c r="J55" s="141">
        <f t="shared" si="27"/>
        <v>5.6977513203194295E-2</v>
      </c>
      <c r="K55" s="141">
        <f t="shared" si="28"/>
        <v>0.35007852703722403</v>
      </c>
      <c r="L55" s="141">
        <f t="shared" si="29"/>
        <v>0.23690470411185008</v>
      </c>
      <c r="M55" s="142">
        <f t="shared" si="30"/>
        <v>15.209</v>
      </c>
      <c r="N55" s="143">
        <f t="shared" si="31"/>
        <v>0</v>
      </c>
      <c r="O55" s="143">
        <f t="shared" si="32"/>
        <v>26.932799878152302</v>
      </c>
      <c r="P55" s="238">
        <f t="shared" si="33"/>
        <v>7</v>
      </c>
      <c r="Q55" s="239">
        <f t="shared" si="34"/>
        <v>0</v>
      </c>
      <c r="R55" s="239">
        <f t="shared" si="35"/>
        <v>145</v>
      </c>
      <c r="T55">
        <v>529</v>
      </c>
      <c r="U55">
        <v>4749</v>
      </c>
      <c r="V55" t="s">
        <v>1462</v>
      </c>
      <c r="W55">
        <v>538.37699999999995</v>
      </c>
      <c r="X55">
        <v>317.31</v>
      </c>
      <c r="Y55">
        <v>1.6970000000000001</v>
      </c>
      <c r="Z55">
        <v>15.209</v>
      </c>
      <c r="AA55">
        <v>35.354702000000003</v>
      </c>
      <c r="AB55">
        <v>2.0144229999999999</v>
      </c>
      <c r="AC55">
        <v>12.376922</v>
      </c>
      <c r="AD55" s="1">
        <v>122</v>
      </c>
      <c r="AE55">
        <v>0</v>
      </c>
      <c r="AF55">
        <v>145</v>
      </c>
      <c r="AG55">
        <v>66</v>
      </c>
      <c r="AH55">
        <v>15.227874999999999</v>
      </c>
      <c r="AI55">
        <v>179.5</v>
      </c>
      <c r="AJ55">
        <v>0</v>
      </c>
      <c r="AK55">
        <v>7</v>
      </c>
      <c r="AL55">
        <v>2616</v>
      </c>
      <c r="AM55" t="s">
        <v>1463</v>
      </c>
      <c r="AN55" t="s">
        <v>1464</v>
      </c>
      <c r="AO55">
        <v>514.97500000000002</v>
      </c>
      <c r="AR55" t="s">
        <v>136</v>
      </c>
      <c r="AS55">
        <v>45413</v>
      </c>
      <c r="AT55" t="s">
        <v>1021</v>
      </c>
      <c r="AU55" t="s">
        <v>1462</v>
      </c>
      <c r="AV55" t="s">
        <v>49</v>
      </c>
      <c r="AW55">
        <v>1</v>
      </c>
      <c r="BB55">
        <v>0.94333333333333325</v>
      </c>
      <c r="BC55" t="s">
        <v>71</v>
      </c>
      <c r="BF55" t="s">
        <v>136</v>
      </c>
      <c r="BG55" t="s">
        <v>328</v>
      </c>
      <c r="BH55" t="s">
        <v>1462</v>
      </c>
      <c r="BI55">
        <v>4749</v>
      </c>
      <c r="BJ55">
        <v>1</v>
      </c>
      <c r="BK55" t="s">
        <v>1021</v>
      </c>
      <c r="BL55" t="s">
        <v>673</v>
      </c>
      <c r="BM55">
        <v>0.76111111111111118</v>
      </c>
      <c r="BN55" t="s">
        <v>73</v>
      </c>
      <c r="BO55" t="s">
        <v>674</v>
      </c>
      <c r="BP55">
        <v>514.97500000000002</v>
      </c>
      <c r="BQ55" t="s">
        <v>74</v>
      </c>
    </row>
    <row r="56" spans="1:69" ht="16.5">
      <c r="A56" s="115" t="str">
        <f t="shared" si="18"/>
        <v>인천스마트</v>
      </c>
      <c r="B56" s="116" t="str">
        <f t="shared" si="19"/>
        <v>박덕환</v>
      </c>
      <c r="C56" s="117" t="str">
        <f t="shared" si="20"/>
        <v>D</v>
      </c>
      <c r="D56" s="118">
        <f t="shared" si="21"/>
        <v>0.83888888888888891</v>
      </c>
      <c r="E56" s="119">
        <f t="shared" si="22"/>
        <v>8970</v>
      </c>
      <c r="F56" s="120" t="str">
        <f t="shared" si="23"/>
        <v>5-1</v>
      </c>
      <c r="G56" s="121" t="str">
        <f t="shared" si="24"/>
        <v>70바3648</v>
      </c>
      <c r="H56" s="122">
        <f t="shared" si="25"/>
        <v>1</v>
      </c>
      <c r="I56" s="123">
        <f t="shared" si="26"/>
        <v>783.70299999999997</v>
      </c>
      <c r="J56" s="124">
        <f t="shared" si="27"/>
        <v>2.8544336144154265E-2</v>
      </c>
      <c r="K56" s="124">
        <f t="shared" si="28"/>
        <v>0.40479852894016899</v>
      </c>
      <c r="L56" s="124">
        <f t="shared" si="29"/>
        <v>8.1663589395472524E-2</v>
      </c>
      <c r="M56" s="125">
        <f t="shared" si="30"/>
        <v>15.284000000000001</v>
      </c>
      <c r="N56" s="126">
        <f t="shared" si="31"/>
        <v>0.51039743372170321</v>
      </c>
      <c r="O56" s="126">
        <f t="shared" si="32"/>
        <v>56.65411514310906</v>
      </c>
      <c r="P56" s="240">
        <f t="shared" si="33"/>
        <v>27</v>
      </c>
      <c r="Q56" s="241">
        <f t="shared" si="34"/>
        <v>4</v>
      </c>
      <c r="R56" s="241">
        <f t="shared" si="35"/>
        <v>444</v>
      </c>
      <c r="T56">
        <v>529</v>
      </c>
      <c r="U56">
        <v>8970</v>
      </c>
      <c r="V56" t="s">
        <v>1465</v>
      </c>
      <c r="W56">
        <v>783.70299999999997</v>
      </c>
      <c r="X56">
        <v>472.25299999999999</v>
      </c>
      <c r="Y56">
        <v>1.659</v>
      </c>
      <c r="Z56">
        <v>15.284000000000001</v>
      </c>
      <c r="AA56">
        <v>54.991644999999998</v>
      </c>
      <c r="AB56">
        <v>1.5697000000000001</v>
      </c>
      <c r="AC56">
        <v>22.260536999999999</v>
      </c>
      <c r="AD56" s="1">
        <v>64</v>
      </c>
      <c r="AE56">
        <v>4</v>
      </c>
      <c r="AF56">
        <v>444</v>
      </c>
      <c r="AG56">
        <v>73</v>
      </c>
      <c r="AH56">
        <v>14.25131</v>
      </c>
      <c r="AI56">
        <v>237.5</v>
      </c>
      <c r="AJ56">
        <v>0</v>
      </c>
      <c r="AK56">
        <v>27</v>
      </c>
      <c r="AL56">
        <v>10141</v>
      </c>
      <c r="AM56" t="s">
        <v>1466</v>
      </c>
      <c r="AN56" t="s">
        <v>1467</v>
      </c>
      <c r="AO56">
        <v>783.70299999999997</v>
      </c>
      <c r="AR56" t="s">
        <v>136</v>
      </c>
      <c r="AS56">
        <v>45413</v>
      </c>
      <c r="AT56" t="s">
        <v>1022</v>
      </c>
      <c r="AU56" t="s">
        <v>1465</v>
      </c>
      <c r="AV56" t="s">
        <v>49</v>
      </c>
      <c r="AW56">
        <v>1</v>
      </c>
      <c r="BB56">
        <v>0.92166666666666663</v>
      </c>
      <c r="BC56" t="s">
        <v>71</v>
      </c>
      <c r="BF56" t="s">
        <v>136</v>
      </c>
      <c r="BG56" t="s">
        <v>328</v>
      </c>
      <c r="BH56" t="s">
        <v>1465</v>
      </c>
      <c r="BI56">
        <v>8970</v>
      </c>
      <c r="BJ56">
        <v>1</v>
      </c>
      <c r="BK56" t="s">
        <v>1022</v>
      </c>
      <c r="BL56" t="s">
        <v>673</v>
      </c>
      <c r="BM56">
        <v>0.83888888888888891</v>
      </c>
      <c r="BN56" t="s">
        <v>70</v>
      </c>
      <c r="BO56" t="s">
        <v>674</v>
      </c>
      <c r="BP56">
        <v>783.70299999999997</v>
      </c>
      <c r="BQ56" t="s">
        <v>72</v>
      </c>
    </row>
    <row r="57" spans="1:69" ht="16.5">
      <c r="A57" s="132" t="str">
        <f t="shared" si="18"/>
        <v>인천스마트</v>
      </c>
      <c r="B57" s="133" t="str">
        <f t="shared" si="19"/>
        <v>박병승</v>
      </c>
      <c r="C57" s="134" t="str">
        <f t="shared" si="20"/>
        <v>S</v>
      </c>
      <c r="D57" s="135">
        <f t="shared" si="21"/>
        <v>1.0068602770491766</v>
      </c>
      <c r="E57" s="136">
        <f t="shared" si="22"/>
        <v>1535</v>
      </c>
      <c r="F57" s="137" t="str">
        <f t="shared" si="23"/>
        <v>38</v>
      </c>
      <c r="G57" s="138" t="str">
        <f t="shared" si="24"/>
        <v>70바3552</v>
      </c>
      <c r="H57" s="139">
        <f t="shared" si="25"/>
        <v>3</v>
      </c>
      <c r="I57" s="140">
        <f t="shared" si="26"/>
        <v>2201.5740000000001</v>
      </c>
      <c r="J57" s="141">
        <f t="shared" si="27"/>
        <v>9.7331469730865278E-3</v>
      </c>
      <c r="K57" s="141">
        <f t="shared" si="28"/>
        <v>0.33698358937307626</v>
      </c>
      <c r="L57" s="141">
        <f t="shared" si="29"/>
        <v>0.24527905943656675</v>
      </c>
      <c r="M57" s="142">
        <f t="shared" si="30"/>
        <v>7.1470000000000002</v>
      </c>
      <c r="N57" s="143">
        <f t="shared" si="31"/>
        <v>4.4768528798699206E-2</v>
      </c>
      <c r="O57" s="143">
        <f t="shared" si="32"/>
        <v>3.5367137750972373</v>
      </c>
      <c r="P57" s="238">
        <f t="shared" si="33"/>
        <v>13</v>
      </c>
      <c r="Q57" s="239">
        <f t="shared" si="34"/>
        <v>1</v>
      </c>
      <c r="R57" s="239">
        <f t="shared" si="35"/>
        <v>79</v>
      </c>
      <c r="T57">
        <v>529</v>
      </c>
      <c r="U57">
        <v>1535</v>
      </c>
      <c r="V57" t="s">
        <v>1121</v>
      </c>
      <c r="W57">
        <v>2233.712</v>
      </c>
      <c r="X57">
        <v>961.61599999999999</v>
      </c>
      <c r="Y57">
        <v>2.323</v>
      </c>
      <c r="Z57">
        <v>7.1470000000000002</v>
      </c>
      <c r="AA57">
        <v>146.88969599999999</v>
      </c>
      <c r="AB57">
        <v>1.4296990000000001</v>
      </c>
      <c r="AC57">
        <v>49.499417000000001</v>
      </c>
      <c r="AD57" s="1">
        <v>540</v>
      </c>
      <c r="AE57">
        <v>1</v>
      </c>
      <c r="AF57">
        <v>79</v>
      </c>
      <c r="AG57">
        <v>86</v>
      </c>
      <c r="AH57">
        <v>15.20673</v>
      </c>
      <c r="AI57">
        <v>727.4</v>
      </c>
      <c r="AJ57">
        <v>14.8</v>
      </c>
      <c r="AK57">
        <v>13</v>
      </c>
      <c r="AL57">
        <v>2094</v>
      </c>
      <c r="AM57" t="s">
        <v>1122</v>
      </c>
      <c r="AN57" t="s">
        <v>1468</v>
      </c>
      <c r="AO57">
        <v>1826.4369999999999</v>
      </c>
      <c r="AR57" t="s">
        <v>136</v>
      </c>
      <c r="AS57">
        <v>38</v>
      </c>
      <c r="AT57" t="s">
        <v>985</v>
      </c>
      <c r="AU57" t="s">
        <v>1121</v>
      </c>
      <c r="AV57" t="s">
        <v>49</v>
      </c>
      <c r="AW57">
        <v>3</v>
      </c>
      <c r="BB57">
        <v>1.0131077097764956</v>
      </c>
      <c r="BC57" t="s">
        <v>74</v>
      </c>
      <c r="BF57" t="s">
        <v>136</v>
      </c>
      <c r="BG57" t="s">
        <v>292</v>
      </c>
      <c r="BH57" t="s">
        <v>1121</v>
      </c>
      <c r="BI57">
        <v>1535</v>
      </c>
      <c r="BJ57">
        <v>3</v>
      </c>
      <c r="BK57" t="s">
        <v>985</v>
      </c>
      <c r="BL57" t="s">
        <v>973</v>
      </c>
      <c r="BM57">
        <v>1.0068602770491766</v>
      </c>
      <c r="BN57" t="s">
        <v>74</v>
      </c>
      <c r="BO57" t="s">
        <v>675</v>
      </c>
      <c r="BP57">
        <v>2201.5740000000001</v>
      </c>
      <c r="BQ57" t="s">
        <v>74</v>
      </c>
    </row>
    <row r="58" spans="1:69" ht="16.5">
      <c r="A58" s="115" t="str">
        <f t="shared" si="18"/>
        <v>인천스마트</v>
      </c>
      <c r="B58" s="116" t="str">
        <f t="shared" si="19"/>
        <v>박봉건</v>
      </c>
      <c r="C58" s="117" t="str">
        <f t="shared" si="20"/>
        <v>S</v>
      </c>
      <c r="D58" s="118">
        <f t="shared" si="21"/>
        <v>1.0434782608695652</v>
      </c>
      <c r="E58" s="119">
        <f t="shared" si="22"/>
        <v>2374</v>
      </c>
      <c r="F58" s="120" t="str">
        <f t="shared" si="23"/>
        <v>38</v>
      </c>
      <c r="G58" s="121" t="str">
        <f t="shared" si="24"/>
        <v>70바3547</v>
      </c>
      <c r="H58" s="122">
        <f t="shared" si="25"/>
        <v>1</v>
      </c>
      <c r="I58" s="123">
        <f t="shared" si="26"/>
        <v>2615.0529999999999</v>
      </c>
      <c r="J58" s="124">
        <f t="shared" si="27"/>
        <v>1.8849522453286596E-2</v>
      </c>
      <c r="K58" s="124">
        <f t="shared" si="28"/>
        <v>0.26900054419754443</v>
      </c>
      <c r="L58" s="124">
        <f t="shared" si="29"/>
        <v>0.20611436938371805</v>
      </c>
      <c r="M58" s="125">
        <f t="shared" si="30"/>
        <v>9.0879999999999992</v>
      </c>
      <c r="N58" s="126">
        <f t="shared" si="31"/>
        <v>2.4856092782823143</v>
      </c>
      <c r="O58" s="126">
        <f t="shared" si="32"/>
        <v>12.848687961582424</v>
      </c>
      <c r="P58" s="240">
        <f t="shared" si="33"/>
        <v>3</v>
      </c>
      <c r="Q58" s="241">
        <f t="shared" si="34"/>
        <v>65</v>
      </c>
      <c r="R58" s="241">
        <f t="shared" si="35"/>
        <v>336</v>
      </c>
      <c r="T58">
        <v>529</v>
      </c>
      <c r="U58">
        <v>2374</v>
      </c>
      <c r="V58" t="s">
        <v>1123</v>
      </c>
      <c r="W58">
        <v>2615.0529999999999</v>
      </c>
      <c r="X58">
        <v>1077.6379999999999</v>
      </c>
      <c r="Y58">
        <v>2.427</v>
      </c>
      <c r="Z58">
        <v>9.0879999999999992</v>
      </c>
      <c r="AA58">
        <v>155.21937</v>
      </c>
      <c r="AB58">
        <v>2.9258109999999999</v>
      </c>
      <c r="AC58">
        <v>41.754095</v>
      </c>
      <c r="AD58" s="1">
        <v>539</v>
      </c>
      <c r="AE58">
        <v>65</v>
      </c>
      <c r="AF58">
        <v>336</v>
      </c>
      <c r="AG58">
        <v>68</v>
      </c>
      <c r="AH58">
        <v>16.847465</v>
      </c>
      <c r="AI58">
        <v>206.8</v>
      </c>
      <c r="AJ58">
        <v>0</v>
      </c>
      <c r="AK58">
        <v>3</v>
      </c>
      <c r="AL58">
        <v>2900</v>
      </c>
      <c r="AM58" t="s">
        <v>1124</v>
      </c>
      <c r="AN58" t="s">
        <v>1469</v>
      </c>
      <c r="AO58">
        <v>2615.0529999999999</v>
      </c>
      <c r="AR58" t="s">
        <v>136</v>
      </c>
      <c r="AS58">
        <v>38</v>
      </c>
      <c r="AT58" t="s">
        <v>977</v>
      </c>
      <c r="AU58" t="s">
        <v>1123</v>
      </c>
      <c r="AV58" t="s">
        <v>49</v>
      </c>
      <c r="AW58">
        <v>1</v>
      </c>
      <c r="BB58">
        <v>1.0552173913043479</v>
      </c>
      <c r="BC58" t="s">
        <v>74</v>
      </c>
      <c r="BF58" t="s">
        <v>136</v>
      </c>
      <c r="BG58" t="s">
        <v>292</v>
      </c>
      <c r="BH58" t="s">
        <v>1123</v>
      </c>
      <c r="BI58">
        <v>2374</v>
      </c>
      <c r="BJ58">
        <v>1</v>
      </c>
      <c r="BK58" t="s">
        <v>977</v>
      </c>
      <c r="BL58" t="s">
        <v>673</v>
      </c>
      <c r="BM58">
        <v>1.0434782608695652</v>
      </c>
      <c r="BN58" t="s">
        <v>74</v>
      </c>
      <c r="BO58" t="s">
        <v>675</v>
      </c>
      <c r="BP58">
        <v>2615.0529999999999</v>
      </c>
      <c r="BQ58" t="s">
        <v>74</v>
      </c>
    </row>
    <row r="59" spans="1:69" ht="16.5">
      <c r="A59" s="132" t="str">
        <f t="shared" si="18"/>
        <v>인천스마트</v>
      </c>
      <c r="B59" s="133" t="str">
        <f t="shared" si="19"/>
        <v>박선웅</v>
      </c>
      <c r="C59" s="134" t="str">
        <f t="shared" si="20"/>
        <v>F</v>
      </c>
      <c r="D59" s="135">
        <f t="shared" si="21"/>
        <v>0.78666666666666663</v>
      </c>
      <c r="E59" s="136">
        <f t="shared" si="22"/>
        <v>8225</v>
      </c>
      <c r="F59" s="137" t="str">
        <f t="shared" si="23"/>
        <v>5</v>
      </c>
      <c r="G59" s="138" t="str">
        <f t="shared" si="24"/>
        <v>70바3508</v>
      </c>
      <c r="H59" s="139">
        <f t="shared" si="25"/>
        <v>1</v>
      </c>
      <c r="I59" s="140">
        <f t="shared" si="26"/>
        <v>2220.86</v>
      </c>
      <c r="J59" s="141">
        <f t="shared" si="27"/>
        <v>3.3685563104037489E-2</v>
      </c>
      <c r="K59" s="141">
        <f t="shared" si="28"/>
        <v>0.39835939844595875</v>
      </c>
      <c r="L59" s="141">
        <f t="shared" si="29"/>
        <v>6.8892230937564719E-2</v>
      </c>
      <c r="M59" s="142">
        <f t="shared" si="30"/>
        <v>10.968999999999999</v>
      </c>
      <c r="N59" s="143">
        <f t="shared" si="31"/>
        <v>9.0055203839953885E-2</v>
      </c>
      <c r="O59" s="143">
        <f t="shared" si="32"/>
        <v>23.279270192628079</v>
      </c>
      <c r="P59" s="238">
        <f t="shared" si="33"/>
        <v>50</v>
      </c>
      <c r="Q59" s="239">
        <f t="shared" si="34"/>
        <v>2</v>
      </c>
      <c r="R59" s="239">
        <f t="shared" si="35"/>
        <v>517</v>
      </c>
      <c r="T59">
        <v>529</v>
      </c>
      <c r="U59">
        <v>8225</v>
      </c>
      <c r="V59" t="s">
        <v>1125</v>
      </c>
      <c r="W59">
        <v>2220.86</v>
      </c>
      <c r="X59">
        <v>1296</v>
      </c>
      <c r="Y59">
        <v>1.714</v>
      </c>
      <c r="Z59">
        <v>10.968999999999999</v>
      </c>
      <c r="AA59">
        <v>144.777749</v>
      </c>
      <c r="AB59">
        <v>4.8769200000000001</v>
      </c>
      <c r="AC59">
        <v>57.673577000000002</v>
      </c>
      <c r="AD59" s="1">
        <v>153</v>
      </c>
      <c r="AE59">
        <v>2</v>
      </c>
      <c r="AF59">
        <v>517</v>
      </c>
      <c r="AG59">
        <v>89</v>
      </c>
      <c r="AH59">
        <v>15.339788</v>
      </c>
      <c r="AI59">
        <v>3534.2</v>
      </c>
      <c r="AJ59">
        <v>131.19999999999999</v>
      </c>
      <c r="AK59">
        <v>50</v>
      </c>
      <c r="AL59">
        <v>24790</v>
      </c>
      <c r="AM59" t="s">
        <v>1126</v>
      </c>
      <c r="AN59" t="s">
        <v>1470</v>
      </c>
      <c r="AO59">
        <v>2220.86</v>
      </c>
      <c r="AR59" t="s">
        <v>136</v>
      </c>
      <c r="AS59">
        <v>5</v>
      </c>
      <c r="AT59" t="s">
        <v>996</v>
      </c>
      <c r="AU59" t="s">
        <v>1125</v>
      </c>
      <c r="AV59" t="s">
        <v>49</v>
      </c>
      <c r="AW59">
        <v>1</v>
      </c>
      <c r="BB59">
        <v>0.81619047619047613</v>
      </c>
      <c r="BC59" t="s">
        <v>70</v>
      </c>
      <c r="BF59" t="s">
        <v>136</v>
      </c>
      <c r="BG59" t="s">
        <v>293</v>
      </c>
      <c r="BH59" t="s">
        <v>1125</v>
      </c>
      <c r="BI59">
        <v>8225</v>
      </c>
      <c r="BJ59">
        <v>1</v>
      </c>
      <c r="BK59" t="s">
        <v>996</v>
      </c>
      <c r="BL59" t="s">
        <v>673</v>
      </c>
      <c r="BM59">
        <v>0.78666666666666663</v>
      </c>
      <c r="BN59" t="s">
        <v>73</v>
      </c>
      <c r="BO59" t="s">
        <v>678</v>
      </c>
      <c r="BP59">
        <v>2220.86</v>
      </c>
      <c r="BQ59" t="s">
        <v>71</v>
      </c>
    </row>
    <row r="60" spans="1:69" ht="16.5">
      <c r="A60" s="115" t="str">
        <f t="shared" si="18"/>
        <v>인천스마트</v>
      </c>
      <c r="B60" s="116" t="str">
        <f t="shared" si="19"/>
        <v>박용환</v>
      </c>
      <c r="C60" s="117" t="str">
        <f t="shared" si="20"/>
        <v>A</v>
      </c>
      <c r="D60" s="118">
        <f t="shared" si="21"/>
        <v>0.97646606770200539</v>
      </c>
      <c r="E60" s="119">
        <f t="shared" si="22"/>
        <v>5312</v>
      </c>
      <c r="F60" s="120" t="str">
        <f t="shared" si="23"/>
        <v>5-1</v>
      </c>
      <c r="G60" s="121" t="str">
        <f t="shared" si="24"/>
        <v>70바3646</v>
      </c>
      <c r="H60" s="122">
        <f t="shared" si="25"/>
        <v>3</v>
      </c>
      <c r="I60" s="123">
        <f t="shared" si="26"/>
        <v>1858.9870000000001</v>
      </c>
      <c r="J60" s="124">
        <f t="shared" si="27"/>
        <v>3.5607204195626151E-2</v>
      </c>
      <c r="K60" s="124">
        <f t="shared" si="28"/>
        <v>0.36879635579909004</v>
      </c>
      <c r="L60" s="124">
        <f t="shared" si="29"/>
        <v>0.15169552019460061</v>
      </c>
      <c r="M60" s="125">
        <f t="shared" si="30"/>
        <v>9.2739999999999991</v>
      </c>
      <c r="N60" s="126">
        <f t="shared" si="31"/>
        <v>5.1199056298994294E-2</v>
      </c>
      <c r="O60" s="126">
        <f t="shared" si="32"/>
        <v>5.1199056298994297</v>
      </c>
      <c r="P60" s="240">
        <f t="shared" si="33"/>
        <v>4</v>
      </c>
      <c r="Q60" s="241">
        <f t="shared" si="34"/>
        <v>1</v>
      </c>
      <c r="R60" s="241">
        <f t="shared" si="35"/>
        <v>100</v>
      </c>
      <c r="T60">
        <v>529</v>
      </c>
      <c r="U60">
        <v>5312</v>
      </c>
      <c r="V60" t="s">
        <v>1127</v>
      </c>
      <c r="W60">
        <v>1953.1610000000001</v>
      </c>
      <c r="X60">
        <v>1045.7460000000001</v>
      </c>
      <c r="Y60">
        <v>1.8680000000000001</v>
      </c>
      <c r="Z60">
        <v>9.2739999999999991</v>
      </c>
      <c r="AA60">
        <v>146.340779</v>
      </c>
      <c r="AB60">
        <v>5.2107859999999997</v>
      </c>
      <c r="AC60">
        <v>53.969946</v>
      </c>
      <c r="AD60" s="1">
        <v>282</v>
      </c>
      <c r="AE60">
        <v>1</v>
      </c>
      <c r="AF60">
        <v>100</v>
      </c>
      <c r="AG60">
        <v>63</v>
      </c>
      <c r="AH60">
        <v>13.346662</v>
      </c>
      <c r="AI60">
        <v>1.8</v>
      </c>
      <c r="AJ60">
        <v>0</v>
      </c>
      <c r="AK60">
        <v>4</v>
      </c>
      <c r="AL60">
        <v>155</v>
      </c>
      <c r="AM60" t="s">
        <v>1128</v>
      </c>
      <c r="AN60" t="s">
        <v>1471</v>
      </c>
      <c r="AO60">
        <v>1557.046</v>
      </c>
      <c r="AR60" t="s">
        <v>136</v>
      </c>
      <c r="AS60">
        <v>45413</v>
      </c>
      <c r="AT60" t="s">
        <v>1020</v>
      </c>
      <c r="AU60" t="s">
        <v>1127</v>
      </c>
      <c r="AV60" t="s">
        <v>49</v>
      </c>
      <c r="AW60">
        <v>3</v>
      </c>
      <c r="BB60">
        <v>0.99516276905409007</v>
      </c>
      <c r="BC60" t="s">
        <v>69</v>
      </c>
      <c r="BF60" t="s">
        <v>136</v>
      </c>
      <c r="BG60" t="s">
        <v>328</v>
      </c>
      <c r="BH60" t="s">
        <v>1127</v>
      </c>
      <c r="BI60">
        <v>5312</v>
      </c>
      <c r="BJ60">
        <v>3</v>
      </c>
      <c r="BK60" t="s">
        <v>1020</v>
      </c>
      <c r="BL60" t="s">
        <v>1393</v>
      </c>
      <c r="BM60">
        <v>0.97646606770200539</v>
      </c>
      <c r="BN60" t="s">
        <v>69</v>
      </c>
      <c r="BO60" t="s">
        <v>677</v>
      </c>
      <c r="BP60">
        <v>1858.9870000000001</v>
      </c>
      <c r="BQ60" t="s">
        <v>69</v>
      </c>
    </row>
    <row r="61" spans="1:69" ht="16.5">
      <c r="A61" s="132" t="str">
        <f t="shared" si="18"/>
        <v>인천스마트</v>
      </c>
      <c r="B61" s="133" t="str">
        <f t="shared" si="19"/>
        <v>박인서</v>
      </c>
      <c r="C61" s="134" t="str">
        <f t="shared" si="20"/>
        <v>B</v>
      </c>
      <c r="D61" s="135">
        <f t="shared" si="21"/>
        <v>0.93859570323416819</v>
      </c>
      <c r="E61" s="136">
        <f t="shared" si="22"/>
        <v>2739</v>
      </c>
      <c r="F61" s="137" t="str">
        <f t="shared" si="23"/>
        <v>21</v>
      </c>
      <c r="G61" s="138" t="str">
        <f t="shared" si="24"/>
        <v>70바3627</v>
      </c>
      <c r="H61" s="139">
        <f t="shared" si="25"/>
        <v>3</v>
      </c>
      <c r="I61" s="140">
        <f t="shared" si="26"/>
        <v>2313.143</v>
      </c>
      <c r="J61" s="141">
        <f t="shared" si="27"/>
        <v>1.8149556200808131E-2</v>
      </c>
      <c r="K61" s="141">
        <f t="shared" si="28"/>
        <v>0.37557764706410435</v>
      </c>
      <c r="L61" s="141">
        <f t="shared" si="29"/>
        <v>0.19670206295071252</v>
      </c>
      <c r="M61" s="142">
        <f t="shared" si="30"/>
        <v>10.989000000000001</v>
      </c>
      <c r="N61" s="143">
        <f t="shared" si="31"/>
        <v>8.6462445253060446E-2</v>
      </c>
      <c r="O61" s="143">
        <f t="shared" si="32"/>
        <v>8.7327069705591054</v>
      </c>
      <c r="P61" s="238">
        <f t="shared" si="33"/>
        <v>7</v>
      </c>
      <c r="Q61" s="239">
        <f t="shared" si="34"/>
        <v>2</v>
      </c>
      <c r="R61" s="239">
        <f t="shared" si="35"/>
        <v>202</v>
      </c>
      <c r="T61">
        <v>529</v>
      </c>
      <c r="U61">
        <v>2739</v>
      </c>
      <c r="V61" t="s">
        <v>1129</v>
      </c>
      <c r="W61">
        <v>2313.143</v>
      </c>
      <c r="X61">
        <v>1171.4280000000001</v>
      </c>
      <c r="Y61">
        <v>1.9750000000000001</v>
      </c>
      <c r="Z61">
        <v>10.989000000000001</v>
      </c>
      <c r="AA61">
        <v>163.744665</v>
      </c>
      <c r="AB61">
        <v>2.9718930000000001</v>
      </c>
      <c r="AC61">
        <v>61.498835999999997</v>
      </c>
      <c r="AD61" s="1">
        <v>455</v>
      </c>
      <c r="AE61">
        <v>2</v>
      </c>
      <c r="AF61">
        <v>202</v>
      </c>
      <c r="AG61">
        <v>86</v>
      </c>
      <c r="AH61">
        <v>14.126524</v>
      </c>
      <c r="AI61">
        <v>651.5</v>
      </c>
      <c r="AJ61">
        <v>37.200000000000003</v>
      </c>
      <c r="AK61">
        <v>7</v>
      </c>
      <c r="AL61">
        <v>3717</v>
      </c>
      <c r="AM61" t="s">
        <v>1130</v>
      </c>
      <c r="AN61" t="s">
        <v>1472</v>
      </c>
      <c r="AO61">
        <v>2088.105</v>
      </c>
      <c r="AR61" t="s">
        <v>136</v>
      </c>
      <c r="AS61">
        <v>21</v>
      </c>
      <c r="AT61" t="s">
        <v>941</v>
      </c>
      <c r="AU61" t="s">
        <v>1129</v>
      </c>
      <c r="AV61" t="s">
        <v>49</v>
      </c>
      <c r="AW61">
        <v>3</v>
      </c>
      <c r="BB61">
        <v>0.93938491050630679</v>
      </c>
      <c r="BC61" t="s">
        <v>71</v>
      </c>
      <c r="BF61" t="s">
        <v>136</v>
      </c>
      <c r="BG61" t="s">
        <v>290</v>
      </c>
      <c r="BH61" t="s">
        <v>1129</v>
      </c>
      <c r="BI61">
        <v>2739</v>
      </c>
      <c r="BJ61">
        <v>3</v>
      </c>
      <c r="BK61" t="s">
        <v>941</v>
      </c>
      <c r="BL61" t="s">
        <v>928</v>
      </c>
      <c r="BM61">
        <v>0.93859570323416819</v>
      </c>
      <c r="BN61" t="s">
        <v>71</v>
      </c>
      <c r="BO61" t="s">
        <v>674</v>
      </c>
      <c r="BP61">
        <v>2313.143</v>
      </c>
      <c r="BQ61" t="s">
        <v>69</v>
      </c>
    </row>
    <row r="62" spans="1:69" ht="16.5">
      <c r="A62" s="115" t="str">
        <f t="shared" si="18"/>
        <v>인천스마트</v>
      </c>
      <c r="B62" s="116" t="str">
        <f t="shared" si="19"/>
        <v>박정배</v>
      </c>
      <c r="C62" s="117" t="str">
        <f t="shared" si="20"/>
        <v>A</v>
      </c>
      <c r="D62" s="118">
        <f t="shared" si="21"/>
        <v>0.98222222222222222</v>
      </c>
      <c r="E62" s="119">
        <f t="shared" si="22"/>
        <v>7212</v>
      </c>
      <c r="F62" s="120" t="str">
        <f t="shared" si="23"/>
        <v>5-1</v>
      </c>
      <c r="G62" s="121" t="str">
        <f t="shared" si="24"/>
        <v>70바3644</v>
      </c>
      <c r="H62" s="122">
        <f t="shared" si="25"/>
        <v>1</v>
      </c>
      <c r="I62" s="123">
        <f t="shared" si="26"/>
        <v>1690.694</v>
      </c>
      <c r="J62" s="124">
        <f t="shared" si="27"/>
        <v>1.6819625452504025E-2</v>
      </c>
      <c r="K62" s="124">
        <f t="shared" si="28"/>
        <v>0.33912611595619196</v>
      </c>
      <c r="L62" s="124">
        <f t="shared" si="29"/>
        <v>0.10173337102988478</v>
      </c>
      <c r="M62" s="125">
        <f t="shared" si="30"/>
        <v>9.8190000000000008</v>
      </c>
      <c r="N62" s="126">
        <f t="shared" si="31"/>
        <v>5.6195402654108863E-2</v>
      </c>
      <c r="O62" s="126">
        <f t="shared" si="32"/>
        <v>11.014298920205338</v>
      </c>
      <c r="P62" s="240">
        <f t="shared" si="33"/>
        <v>13</v>
      </c>
      <c r="Q62" s="241">
        <f t="shared" si="34"/>
        <v>1</v>
      </c>
      <c r="R62" s="241">
        <f t="shared" si="35"/>
        <v>196</v>
      </c>
      <c r="T62">
        <v>529</v>
      </c>
      <c r="U62">
        <v>7212</v>
      </c>
      <c r="V62" t="s">
        <v>1131</v>
      </c>
      <c r="W62">
        <v>1779.5050000000001</v>
      </c>
      <c r="X62">
        <v>969.48500000000001</v>
      </c>
      <c r="Y62">
        <v>1.8360000000000001</v>
      </c>
      <c r="Z62">
        <v>9.8190000000000008</v>
      </c>
      <c r="AA62">
        <v>126.205783</v>
      </c>
      <c r="AB62">
        <v>2.1227339999999999</v>
      </c>
      <c r="AC62">
        <v>42.799677000000003</v>
      </c>
      <c r="AD62" s="1">
        <v>172</v>
      </c>
      <c r="AE62">
        <v>1</v>
      </c>
      <c r="AF62">
        <v>196</v>
      </c>
      <c r="AG62">
        <v>65</v>
      </c>
      <c r="AH62">
        <v>14.100027000000001</v>
      </c>
      <c r="AI62">
        <v>14.1</v>
      </c>
      <c r="AJ62">
        <v>0</v>
      </c>
      <c r="AK62">
        <v>13</v>
      </c>
      <c r="AL62">
        <v>3378</v>
      </c>
      <c r="AM62" t="s">
        <v>1132</v>
      </c>
      <c r="AN62" t="s">
        <v>1473</v>
      </c>
      <c r="AO62">
        <v>1690.694</v>
      </c>
      <c r="AR62" t="s">
        <v>136</v>
      </c>
      <c r="AS62">
        <v>45413</v>
      </c>
      <c r="AT62" t="s">
        <v>1018</v>
      </c>
      <c r="AU62" t="s">
        <v>1131</v>
      </c>
      <c r="AV62" t="s">
        <v>49</v>
      </c>
      <c r="AW62">
        <v>1</v>
      </c>
      <c r="BB62">
        <v>1.0172222222222222</v>
      </c>
      <c r="BC62" t="s">
        <v>74</v>
      </c>
      <c r="BF62" t="s">
        <v>136</v>
      </c>
      <c r="BG62" t="s">
        <v>328</v>
      </c>
      <c r="BH62" t="s">
        <v>1131</v>
      </c>
      <c r="BI62">
        <v>7212</v>
      </c>
      <c r="BJ62">
        <v>1</v>
      </c>
      <c r="BK62" t="s">
        <v>1018</v>
      </c>
      <c r="BL62" t="s">
        <v>673</v>
      </c>
      <c r="BM62">
        <v>0.98222222222222222</v>
      </c>
      <c r="BN62" t="s">
        <v>69</v>
      </c>
      <c r="BO62" t="s">
        <v>675</v>
      </c>
      <c r="BP62">
        <v>1690.694</v>
      </c>
      <c r="BQ62" t="s">
        <v>69</v>
      </c>
    </row>
    <row r="63" spans="1:69" ht="16.5">
      <c r="A63" s="132" t="str">
        <f t="shared" si="18"/>
        <v>인천스마트</v>
      </c>
      <c r="B63" s="133" t="str">
        <f t="shared" si="19"/>
        <v>박정훈</v>
      </c>
      <c r="C63" s="134" t="str">
        <f t="shared" si="20"/>
        <v>S</v>
      </c>
      <c r="D63" s="135">
        <f t="shared" si="21"/>
        <v>1.0147826086956522</v>
      </c>
      <c r="E63" s="136">
        <f t="shared" si="22"/>
        <v>7558</v>
      </c>
      <c r="F63" s="137" t="str">
        <f t="shared" si="23"/>
        <v>38</v>
      </c>
      <c r="G63" s="138" t="str">
        <f t="shared" si="24"/>
        <v>70바3546</v>
      </c>
      <c r="H63" s="139">
        <f t="shared" si="25"/>
        <v>1</v>
      </c>
      <c r="I63" s="140">
        <f t="shared" si="26"/>
        <v>2536.3240000000001</v>
      </c>
      <c r="J63" s="141">
        <f t="shared" si="27"/>
        <v>1.0866095073330889E-2</v>
      </c>
      <c r="K63" s="141">
        <f t="shared" si="28"/>
        <v>0.35078925718913101</v>
      </c>
      <c r="L63" s="141">
        <f t="shared" si="29"/>
        <v>0.17781639885125086</v>
      </c>
      <c r="M63" s="142">
        <f t="shared" si="30"/>
        <v>8.0570000000000004</v>
      </c>
      <c r="N63" s="143">
        <f t="shared" si="31"/>
        <v>7.8854278869734312E-2</v>
      </c>
      <c r="O63" s="143">
        <f t="shared" si="32"/>
        <v>5.992925194099807</v>
      </c>
      <c r="P63" s="238">
        <f t="shared" si="33"/>
        <v>23</v>
      </c>
      <c r="Q63" s="239">
        <f t="shared" si="34"/>
        <v>2</v>
      </c>
      <c r="R63" s="239">
        <f t="shared" si="35"/>
        <v>152</v>
      </c>
      <c r="T63">
        <v>529</v>
      </c>
      <c r="U63">
        <v>7558</v>
      </c>
      <c r="V63" t="s">
        <v>1133</v>
      </c>
      <c r="W63">
        <v>2536.3240000000001</v>
      </c>
      <c r="X63">
        <v>1080.6189999999999</v>
      </c>
      <c r="Y63">
        <v>2.347</v>
      </c>
      <c r="Z63">
        <v>8.0570000000000004</v>
      </c>
      <c r="AA63">
        <v>165.26691400000001</v>
      </c>
      <c r="AB63">
        <v>1.795806</v>
      </c>
      <c r="AC63">
        <v>57.973858</v>
      </c>
      <c r="AD63" s="1">
        <v>451</v>
      </c>
      <c r="AE63">
        <v>2</v>
      </c>
      <c r="AF63">
        <v>152</v>
      </c>
      <c r="AG63">
        <v>75</v>
      </c>
      <c r="AH63">
        <v>15.346833999999999</v>
      </c>
      <c r="AI63">
        <v>532.5</v>
      </c>
      <c r="AJ63">
        <v>0</v>
      </c>
      <c r="AK63">
        <v>23</v>
      </c>
      <c r="AL63">
        <v>2854</v>
      </c>
      <c r="AM63" t="s">
        <v>1134</v>
      </c>
      <c r="AN63" t="s">
        <v>1474</v>
      </c>
      <c r="AO63">
        <v>2536.3240000000001</v>
      </c>
      <c r="AR63" t="s">
        <v>136</v>
      </c>
      <c r="AS63">
        <v>38</v>
      </c>
      <c r="AT63" t="s">
        <v>976</v>
      </c>
      <c r="AU63" t="s">
        <v>1133</v>
      </c>
      <c r="AV63" t="s">
        <v>49</v>
      </c>
      <c r="AW63">
        <v>1</v>
      </c>
      <c r="BB63">
        <v>1.0204347826086957</v>
      </c>
      <c r="BC63" t="s">
        <v>74</v>
      </c>
      <c r="BF63" t="s">
        <v>136</v>
      </c>
      <c r="BG63" t="s">
        <v>292</v>
      </c>
      <c r="BH63" t="s">
        <v>1133</v>
      </c>
      <c r="BI63">
        <v>7558</v>
      </c>
      <c r="BJ63">
        <v>1</v>
      </c>
      <c r="BK63" t="s">
        <v>976</v>
      </c>
      <c r="BL63" t="s">
        <v>673</v>
      </c>
      <c r="BM63">
        <v>1.0147826086956522</v>
      </c>
      <c r="BN63" t="s">
        <v>74</v>
      </c>
      <c r="BO63" t="s">
        <v>675</v>
      </c>
      <c r="BP63">
        <v>2536.3240000000001</v>
      </c>
      <c r="BQ63" t="s">
        <v>74</v>
      </c>
    </row>
    <row r="64" spans="1:69" ht="16.5">
      <c r="A64" s="115" t="str">
        <f t="shared" si="18"/>
        <v>인천스마트</v>
      </c>
      <c r="B64" s="116" t="str">
        <f t="shared" si="19"/>
        <v>박종길</v>
      </c>
      <c r="C64" s="117" t="str">
        <f t="shared" si="20"/>
        <v>S</v>
      </c>
      <c r="D64" s="118">
        <f t="shared" si="21"/>
        <v>1.0428571428571427</v>
      </c>
      <c r="E64" s="119">
        <f t="shared" si="22"/>
        <v>4132</v>
      </c>
      <c r="F64" s="120" t="str">
        <f t="shared" si="23"/>
        <v>5</v>
      </c>
      <c r="G64" s="121" t="str">
        <f t="shared" si="24"/>
        <v>70바3509</v>
      </c>
      <c r="H64" s="122">
        <f t="shared" si="25"/>
        <v>1</v>
      </c>
      <c r="I64" s="123">
        <f t="shared" si="26"/>
        <v>2104.5300000000002</v>
      </c>
      <c r="J64" s="124">
        <f t="shared" si="27"/>
        <v>1.6900439191883287E-2</v>
      </c>
      <c r="K64" s="124">
        <f t="shared" si="28"/>
        <v>0.31014291572261482</v>
      </c>
      <c r="L64" s="124">
        <f t="shared" si="29"/>
        <v>0.10833772861398981</v>
      </c>
      <c r="M64" s="125">
        <f t="shared" si="30"/>
        <v>9.6240000000000006</v>
      </c>
      <c r="N64" s="126">
        <f t="shared" si="31"/>
        <v>0</v>
      </c>
      <c r="O64" s="126">
        <f t="shared" si="32"/>
        <v>5.1793036925109162</v>
      </c>
      <c r="P64" s="240">
        <f t="shared" si="33"/>
        <v>0</v>
      </c>
      <c r="Q64" s="241">
        <f t="shared" si="34"/>
        <v>0</v>
      </c>
      <c r="R64" s="241">
        <f t="shared" si="35"/>
        <v>109</v>
      </c>
      <c r="T64">
        <v>529</v>
      </c>
      <c r="U64">
        <v>4132</v>
      </c>
      <c r="V64" t="s">
        <v>1135</v>
      </c>
      <c r="W64">
        <v>2104.5300000000002</v>
      </c>
      <c r="X64">
        <v>954.27700000000004</v>
      </c>
      <c r="Y64">
        <v>2.2050000000000001</v>
      </c>
      <c r="Z64">
        <v>9.6240000000000006</v>
      </c>
      <c r="AA64">
        <v>122.84106800000001</v>
      </c>
      <c r="AB64">
        <v>2.0760679999999998</v>
      </c>
      <c r="AC64">
        <v>38.098286999999999</v>
      </c>
      <c r="AD64" s="1">
        <v>228</v>
      </c>
      <c r="AE64">
        <v>0</v>
      </c>
      <c r="AF64">
        <v>109</v>
      </c>
      <c r="AG64">
        <v>81</v>
      </c>
      <c r="AH64">
        <v>17.132135999999999</v>
      </c>
      <c r="AI64">
        <v>465.3</v>
      </c>
      <c r="AJ64">
        <v>0</v>
      </c>
      <c r="AK64">
        <v>0</v>
      </c>
      <c r="AL64">
        <v>0</v>
      </c>
      <c r="AM64" t="s">
        <v>1136</v>
      </c>
      <c r="AN64" t="s">
        <v>1475</v>
      </c>
      <c r="AO64">
        <v>2104.5300000000002</v>
      </c>
      <c r="AR64" t="s">
        <v>136</v>
      </c>
      <c r="AS64">
        <v>5</v>
      </c>
      <c r="AT64" t="s">
        <v>997</v>
      </c>
      <c r="AU64" t="s">
        <v>1135</v>
      </c>
      <c r="AV64" t="s">
        <v>49</v>
      </c>
      <c r="AW64">
        <v>1</v>
      </c>
      <c r="BB64">
        <v>1.05</v>
      </c>
      <c r="BC64" t="s">
        <v>74</v>
      </c>
      <c r="BF64" t="s">
        <v>136</v>
      </c>
      <c r="BG64" t="s">
        <v>293</v>
      </c>
      <c r="BH64" t="s">
        <v>1135</v>
      </c>
      <c r="BI64">
        <v>4132</v>
      </c>
      <c r="BJ64">
        <v>1</v>
      </c>
      <c r="BK64" t="s">
        <v>997</v>
      </c>
      <c r="BL64" t="s">
        <v>673</v>
      </c>
      <c r="BM64">
        <v>1.0428571428571427</v>
      </c>
      <c r="BN64" t="s">
        <v>74</v>
      </c>
      <c r="BO64" t="s">
        <v>675</v>
      </c>
      <c r="BP64">
        <v>2104.5300000000002</v>
      </c>
      <c r="BQ64" t="s">
        <v>70</v>
      </c>
    </row>
    <row r="65" spans="1:69" ht="16.5">
      <c r="A65" s="132" t="str">
        <f t="shared" si="18"/>
        <v>인천스마트</v>
      </c>
      <c r="B65" s="133" t="str">
        <f t="shared" si="19"/>
        <v>박종현</v>
      </c>
      <c r="C65" s="134" t="str">
        <f t="shared" si="20"/>
        <v>D</v>
      </c>
      <c r="D65" s="135">
        <f t="shared" si="21"/>
        <v>0.81827755936090807</v>
      </c>
      <c r="E65" s="136">
        <f t="shared" si="22"/>
        <v>7439</v>
      </c>
      <c r="F65" s="137" t="str">
        <f t="shared" si="23"/>
        <v>20</v>
      </c>
      <c r="G65" s="138" t="str">
        <f t="shared" si="24"/>
        <v>70바3502</v>
      </c>
      <c r="H65" s="139">
        <f t="shared" si="25"/>
        <v>5</v>
      </c>
      <c r="I65" s="140">
        <f t="shared" si="26"/>
        <v>1335.5159999999998</v>
      </c>
      <c r="J65" s="141">
        <f t="shared" si="27"/>
        <v>6.0361281046668679E-2</v>
      </c>
      <c r="K65" s="141">
        <f t="shared" si="28"/>
        <v>0.39308093984775938</v>
      </c>
      <c r="L65" s="141">
        <f t="shared" si="29"/>
        <v>0.20965679183177141</v>
      </c>
      <c r="M65" s="142">
        <f t="shared" si="30"/>
        <v>13.4</v>
      </c>
      <c r="N65" s="143">
        <f t="shared" si="31"/>
        <v>0</v>
      </c>
      <c r="O65" s="143">
        <f t="shared" si="32"/>
        <v>25.623935737156625</v>
      </c>
      <c r="P65" s="238">
        <f t="shared" si="33"/>
        <v>33</v>
      </c>
      <c r="Q65" s="239">
        <f t="shared" si="34"/>
        <v>0</v>
      </c>
      <c r="R65" s="239">
        <f t="shared" si="35"/>
        <v>361</v>
      </c>
      <c r="T65">
        <v>529</v>
      </c>
      <c r="U65">
        <v>7439</v>
      </c>
      <c r="V65" t="s">
        <v>1137</v>
      </c>
      <c r="W65">
        <v>1408.8389999999999</v>
      </c>
      <c r="X65">
        <v>783.31899999999996</v>
      </c>
      <c r="Y65">
        <v>1.7989999999999999</v>
      </c>
      <c r="Z65">
        <v>13.4</v>
      </c>
      <c r="AA65">
        <v>90.059139000000002</v>
      </c>
      <c r="AB65">
        <v>5.4360850000000003</v>
      </c>
      <c r="AC65">
        <v>35.400531000000001</v>
      </c>
      <c r="AD65" s="1">
        <v>280</v>
      </c>
      <c r="AE65">
        <v>0</v>
      </c>
      <c r="AF65">
        <v>361</v>
      </c>
      <c r="AG65">
        <v>87</v>
      </c>
      <c r="AH65">
        <v>15.643487</v>
      </c>
      <c r="AI65">
        <v>1108.5999999999999</v>
      </c>
      <c r="AJ65">
        <v>2.2999999999999998</v>
      </c>
      <c r="AK65">
        <v>33</v>
      </c>
      <c r="AL65">
        <v>16136</v>
      </c>
      <c r="AM65" t="s">
        <v>1138</v>
      </c>
      <c r="AN65" t="s">
        <v>1476</v>
      </c>
      <c r="AO65">
        <v>809.85500000000002</v>
      </c>
      <c r="AR65" t="s">
        <v>136</v>
      </c>
      <c r="AS65">
        <v>20</v>
      </c>
      <c r="AT65" t="s">
        <v>905</v>
      </c>
      <c r="AU65" t="s">
        <v>1137</v>
      </c>
      <c r="AV65" t="s">
        <v>49</v>
      </c>
      <c r="AW65">
        <v>5</v>
      </c>
      <c r="BB65">
        <v>0.88834611521296791</v>
      </c>
      <c r="BC65" t="s">
        <v>72</v>
      </c>
      <c r="BF65" t="s">
        <v>136</v>
      </c>
      <c r="BG65" t="s">
        <v>289</v>
      </c>
      <c r="BH65" t="s">
        <v>1137</v>
      </c>
      <c r="BI65">
        <v>7439</v>
      </c>
      <c r="BJ65">
        <v>5</v>
      </c>
      <c r="BK65" t="s">
        <v>905</v>
      </c>
      <c r="BL65" t="s">
        <v>1023</v>
      </c>
      <c r="BM65">
        <v>0.81827755936090807</v>
      </c>
      <c r="BN65" t="s">
        <v>70</v>
      </c>
      <c r="BO65" t="s">
        <v>676</v>
      </c>
      <c r="BP65">
        <v>1335.5159999999998</v>
      </c>
      <c r="BQ65" t="s">
        <v>74</v>
      </c>
    </row>
    <row r="66" spans="1:69" ht="16.5">
      <c r="A66" s="115" t="str">
        <f t="shared" si="18"/>
        <v>인천스마트</v>
      </c>
      <c r="B66" s="116" t="str">
        <f t="shared" si="19"/>
        <v>박종호</v>
      </c>
      <c r="C66" s="117" t="str">
        <f t="shared" si="20"/>
        <v>A</v>
      </c>
      <c r="D66" s="118">
        <f t="shared" si="21"/>
        <v>0.96998876510533083</v>
      </c>
      <c r="E66" s="119">
        <f t="shared" si="22"/>
        <v>3867</v>
      </c>
      <c r="F66" s="120" t="str">
        <f t="shared" si="23"/>
        <v>38</v>
      </c>
      <c r="G66" s="121" t="str">
        <f t="shared" si="24"/>
        <v>70바3550</v>
      </c>
      <c r="H66" s="122">
        <f t="shared" si="25"/>
        <v>3</v>
      </c>
      <c r="I66" s="123">
        <f t="shared" si="26"/>
        <v>2484.4530000000004</v>
      </c>
      <c r="J66" s="124">
        <f t="shared" si="27"/>
        <v>1.804215727542503E-2</v>
      </c>
      <c r="K66" s="124">
        <f t="shared" si="28"/>
        <v>0.3434902347416951</v>
      </c>
      <c r="L66" s="124">
        <f t="shared" si="29"/>
        <v>0.21815667271628802</v>
      </c>
      <c r="M66" s="125">
        <f t="shared" si="30"/>
        <v>8.34</v>
      </c>
      <c r="N66" s="126">
        <f t="shared" si="31"/>
        <v>3.931618151809213E-2</v>
      </c>
      <c r="O66" s="126">
        <f t="shared" si="32"/>
        <v>8.2563981187993463</v>
      </c>
      <c r="P66" s="240">
        <f t="shared" si="33"/>
        <v>7</v>
      </c>
      <c r="Q66" s="241">
        <f t="shared" si="34"/>
        <v>1</v>
      </c>
      <c r="R66" s="241">
        <f t="shared" si="35"/>
        <v>210</v>
      </c>
      <c r="T66">
        <v>529</v>
      </c>
      <c r="U66">
        <v>3867</v>
      </c>
      <c r="V66" t="s">
        <v>1139</v>
      </c>
      <c r="W66">
        <v>2543.482</v>
      </c>
      <c r="X66">
        <v>1133.6849999999999</v>
      </c>
      <c r="Y66">
        <v>2.2440000000000002</v>
      </c>
      <c r="Z66">
        <v>8.34</v>
      </c>
      <c r="AA66">
        <v>169.924691</v>
      </c>
      <c r="AB66">
        <v>3.0658080000000001</v>
      </c>
      <c r="AC66">
        <v>58.367471999999999</v>
      </c>
      <c r="AD66" s="1">
        <v>542</v>
      </c>
      <c r="AE66">
        <v>1</v>
      </c>
      <c r="AF66">
        <v>210</v>
      </c>
      <c r="AG66">
        <v>88</v>
      </c>
      <c r="AH66">
        <v>14.968289</v>
      </c>
      <c r="AI66">
        <v>279.60000000000002</v>
      </c>
      <c r="AJ66">
        <v>6</v>
      </c>
      <c r="AK66">
        <v>7</v>
      </c>
      <c r="AL66">
        <v>2804</v>
      </c>
      <c r="AM66" t="s">
        <v>1140</v>
      </c>
      <c r="AN66" t="s">
        <v>1477</v>
      </c>
      <c r="AO66">
        <v>2252.2800000000002</v>
      </c>
      <c r="AR66" t="s">
        <v>136</v>
      </c>
      <c r="AS66">
        <v>38</v>
      </c>
      <c r="AT66" t="s">
        <v>983</v>
      </c>
      <c r="AU66" t="s">
        <v>1139</v>
      </c>
      <c r="AV66" t="s">
        <v>49</v>
      </c>
      <c r="AW66">
        <v>3</v>
      </c>
      <c r="BB66">
        <v>0.97541852629655046</v>
      </c>
      <c r="BC66" t="s">
        <v>69</v>
      </c>
      <c r="BF66" t="s">
        <v>136</v>
      </c>
      <c r="BG66" t="s">
        <v>292</v>
      </c>
      <c r="BH66" t="s">
        <v>1139</v>
      </c>
      <c r="BI66">
        <v>3867</v>
      </c>
      <c r="BJ66">
        <v>3</v>
      </c>
      <c r="BK66" t="s">
        <v>983</v>
      </c>
      <c r="BL66" t="s">
        <v>973</v>
      </c>
      <c r="BM66">
        <v>0.96998876510533083</v>
      </c>
      <c r="BN66" t="s">
        <v>69</v>
      </c>
      <c r="BO66" t="s">
        <v>677</v>
      </c>
      <c r="BP66">
        <v>2484.4530000000004</v>
      </c>
      <c r="BQ66" t="s">
        <v>71</v>
      </c>
    </row>
    <row r="67" spans="1:69" ht="16.5">
      <c r="A67" s="132" t="str">
        <f t="shared" si="18"/>
        <v>인천스마트</v>
      </c>
      <c r="B67" s="133" t="str">
        <f t="shared" si="19"/>
        <v>박준용</v>
      </c>
      <c r="C67" s="134" t="str">
        <f t="shared" si="20"/>
        <v>A</v>
      </c>
      <c r="D67" s="135">
        <f t="shared" si="21"/>
        <v>0.95247180715719437</v>
      </c>
      <c r="E67" s="136">
        <f t="shared" si="22"/>
        <v>9583</v>
      </c>
      <c r="F67" s="137" t="str">
        <f t="shared" si="23"/>
        <v>20</v>
      </c>
      <c r="G67" s="138" t="str">
        <f t="shared" si="24"/>
        <v>70바3502</v>
      </c>
      <c r="H67" s="139">
        <f t="shared" si="25"/>
        <v>3</v>
      </c>
      <c r="I67" s="140">
        <f t="shared" si="26"/>
        <v>1326.5330000000001</v>
      </c>
      <c r="J67" s="141">
        <f t="shared" si="27"/>
        <v>8.8157657288429163E-3</v>
      </c>
      <c r="K67" s="141">
        <f t="shared" si="28"/>
        <v>0.36172035834265071</v>
      </c>
      <c r="L67" s="141">
        <f t="shared" si="29"/>
        <v>0.17187661369901841</v>
      </c>
      <c r="M67" s="142">
        <f t="shared" si="30"/>
        <v>10.279</v>
      </c>
      <c r="N67" s="143">
        <f t="shared" si="31"/>
        <v>0</v>
      </c>
      <c r="O67" s="143">
        <f t="shared" si="32"/>
        <v>5.2769135784786361</v>
      </c>
      <c r="P67" s="238">
        <f t="shared" si="33"/>
        <v>1</v>
      </c>
      <c r="Q67" s="239">
        <f t="shared" si="34"/>
        <v>0</v>
      </c>
      <c r="R67" s="239">
        <f t="shared" si="35"/>
        <v>70</v>
      </c>
      <c r="T67">
        <v>529</v>
      </c>
      <c r="U67">
        <v>9583</v>
      </c>
      <c r="V67" t="s">
        <v>1141</v>
      </c>
      <c r="W67">
        <v>1326.5329999999999</v>
      </c>
      <c r="X67">
        <v>664.1</v>
      </c>
      <c r="Y67">
        <v>1.9970000000000001</v>
      </c>
      <c r="Z67">
        <v>10.279</v>
      </c>
      <c r="AA67">
        <v>77.163574999999994</v>
      </c>
      <c r="AB67">
        <v>0.68025599999999997</v>
      </c>
      <c r="AC67">
        <v>27.911636000000001</v>
      </c>
      <c r="AD67" s="1">
        <v>228</v>
      </c>
      <c r="AE67">
        <v>0</v>
      </c>
      <c r="AF67">
        <v>70</v>
      </c>
      <c r="AG67">
        <v>90</v>
      </c>
      <c r="AH67">
        <v>17.191181</v>
      </c>
      <c r="AI67">
        <v>1058</v>
      </c>
      <c r="AJ67">
        <v>9.3000000000000007</v>
      </c>
      <c r="AK67">
        <v>1</v>
      </c>
      <c r="AL67">
        <v>18</v>
      </c>
      <c r="AM67" t="s">
        <v>1142</v>
      </c>
      <c r="AN67" t="s">
        <v>1478</v>
      </c>
      <c r="AO67">
        <v>1066.48</v>
      </c>
      <c r="AR67" t="s">
        <v>136</v>
      </c>
      <c r="AS67">
        <v>20</v>
      </c>
      <c r="AT67" t="s">
        <v>905</v>
      </c>
      <c r="AU67" t="s">
        <v>1141</v>
      </c>
      <c r="AV67" t="s">
        <v>49</v>
      </c>
      <c r="AW67">
        <v>3</v>
      </c>
      <c r="BB67">
        <v>0.9944033305868254</v>
      </c>
      <c r="BC67" t="s">
        <v>69</v>
      </c>
      <c r="BF67" t="s">
        <v>136</v>
      </c>
      <c r="BG67" t="s">
        <v>289</v>
      </c>
      <c r="BH67" t="s">
        <v>1141</v>
      </c>
      <c r="BI67">
        <v>9583</v>
      </c>
      <c r="BJ67">
        <v>3</v>
      </c>
      <c r="BK67" t="s">
        <v>905</v>
      </c>
      <c r="BL67" t="s">
        <v>917</v>
      </c>
      <c r="BM67">
        <v>0.95247180715719437</v>
      </c>
      <c r="BN67" t="s">
        <v>69</v>
      </c>
      <c r="BO67" t="s">
        <v>677</v>
      </c>
      <c r="BP67">
        <v>1326.5330000000001</v>
      </c>
      <c r="BQ67" t="s">
        <v>69</v>
      </c>
    </row>
    <row r="68" spans="1:69" ht="16.5">
      <c r="A68" s="115" t="str">
        <f t="shared" si="18"/>
        <v>인천스마트</v>
      </c>
      <c r="B68" s="116" t="str">
        <f t="shared" si="19"/>
        <v>박화영</v>
      </c>
      <c r="C68" s="117" t="str">
        <f t="shared" si="20"/>
        <v>A</v>
      </c>
      <c r="D68" s="118">
        <f t="shared" si="21"/>
        <v>0.98651304196313749</v>
      </c>
      <c r="E68" s="119">
        <f t="shared" si="22"/>
        <v>3360</v>
      </c>
      <c r="F68" s="120" t="str">
        <f t="shared" si="23"/>
        <v>21</v>
      </c>
      <c r="G68" s="121" t="str">
        <f t="shared" si="24"/>
        <v>70바3562</v>
      </c>
      <c r="H68" s="122">
        <f t="shared" si="25"/>
        <v>4</v>
      </c>
      <c r="I68" s="123">
        <f t="shared" si="26"/>
        <v>2154.1320000000001</v>
      </c>
      <c r="J68" s="124">
        <f t="shared" si="27"/>
        <v>1.5202705566813021E-2</v>
      </c>
      <c r="K68" s="124">
        <f t="shared" si="28"/>
        <v>0.37316189370381775</v>
      </c>
      <c r="L68" s="124">
        <f t="shared" si="29"/>
        <v>0.13323231816806028</v>
      </c>
      <c r="M68" s="125">
        <f t="shared" si="30"/>
        <v>12.242000000000001</v>
      </c>
      <c r="N68" s="126">
        <f t="shared" si="31"/>
        <v>0.22627024722739755</v>
      </c>
      <c r="O68" s="126">
        <f t="shared" si="32"/>
        <v>7.5574262573950781</v>
      </c>
      <c r="P68" s="240">
        <f t="shared" si="33"/>
        <v>12</v>
      </c>
      <c r="Q68" s="241">
        <f t="shared" si="34"/>
        <v>5</v>
      </c>
      <c r="R68" s="241">
        <f t="shared" si="35"/>
        <v>167</v>
      </c>
      <c r="T68">
        <v>529</v>
      </c>
      <c r="U68">
        <v>3360</v>
      </c>
      <c r="V68" t="s">
        <v>1143</v>
      </c>
      <c r="W68">
        <v>2209.7469999999998</v>
      </c>
      <c r="X68">
        <v>1060.3779999999999</v>
      </c>
      <c r="Y68">
        <v>2.0840000000000001</v>
      </c>
      <c r="Z68">
        <v>12.242000000000001</v>
      </c>
      <c r="AA68">
        <v>152.16271800000001</v>
      </c>
      <c r="AB68">
        <v>2.313285</v>
      </c>
      <c r="AC68">
        <v>56.781328000000002</v>
      </c>
      <c r="AD68" s="1">
        <v>287</v>
      </c>
      <c r="AE68">
        <v>5</v>
      </c>
      <c r="AF68">
        <v>167</v>
      </c>
      <c r="AG68">
        <v>69</v>
      </c>
      <c r="AH68">
        <v>14.522262</v>
      </c>
      <c r="AI68">
        <v>204.7</v>
      </c>
      <c r="AJ68">
        <v>0</v>
      </c>
      <c r="AK68">
        <v>12</v>
      </c>
      <c r="AL68">
        <v>10091</v>
      </c>
      <c r="AM68" t="s">
        <v>1144</v>
      </c>
      <c r="AN68" t="s">
        <v>1479</v>
      </c>
      <c r="AO68">
        <v>1663.8150000000001</v>
      </c>
      <c r="AR68" t="s">
        <v>136</v>
      </c>
      <c r="AS68">
        <v>21</v>
      </c>
      <c r="AT68" t="s">
        <v>930</v>
      </c>
      <c r="AU68" t="s">
        <v>1143</v>
      </c>
      <c r="AV68" t="s">
        <v>49</v>
      </c>
      <c r="AW68">
        <v>4</v>
      </c>
      <c r="BB68">
        <v>0.99903398810153843</v>
      </c>
      <c r="BC68" t="s">
        <v>69</v>
      </c>
      <c r="BF68" t="s">
        <v>136</v>
      </c>
      <c r="BG68" t="s">
        <v>290</v>
      </c>
      <c r="BH68" t="s">
        <v>1143</v>
      </c>
      <c r="BI68">
        <v>3360</v>
      </c>
      <c r="BJ68">
        <v>4</v>
      </c>
      <c r="BK68" t="s">
        <v>930</v>
      </c>
      <c r="BL68" t="s">
        <v>945</v>
      </c>
      <c r="BM68">
        <v>0.98651304196313749</v>
      </c>
      <c r="BN68" t="s">
        <v>69</v>
      </c>
      <c r="BO68" t="s">
        <v>677</v>
      </c>
      <c r="BP68">
        <v>2154.1320000000001</v>
      </c>
      <c r="BQ68" t="s">
        <v>71</v>
      </c>
    </row>
    <row r="69" spans="1:69" ht="16.5">
      <c r="A69" s="132" t="str">
        <f t="shared" si="18"/>
        <v>인천스마트</v>
      </c>
      <c r="B69" s="133" t="str">
        <f t="shared" si="19"/>
        <v>박희재</v>
      </c>
      <c r="C69" s="134" t="str">
        <f t="shared" si="20"/>
        <v>D</v>
      </c>
      <c r="D69" s="135">
        <f t="shared" si="21"/>
        <v>0.82758520376406519</v>
      </c>
      <c r="E69" s="136">
        <f t="shared" si="22"/>
        <v>856</v>
      </c>
      <c r="F69" s="137" t="str">
        <f t="shared" si="23"/>
        <v>5</v>
      </c>
      <c r="G69" s="138" t="str">
        <f t="shared" si="24"/>
        <v>70바3508</v>
      </c>
      <c r="H69" s="139">
        <f t="shared" si="25"/>
        <v>4</v>
      </c>
      <c r="I69" s="140">
        <f t="shared" si="26"/>
        <v>851.78</v>
      </c>
      <c r="J69" s="141">
        <f t="shared" si="27"/>
        <v>6.7273993104647309E-2</v>
      </c>
      <c r="K69" s="141">
        <f t="shared" si="28"/>
        <v>0.39212688758597697</v>
      </c>
      <c r="L69" s="141">
        <f t="shared" si="29"/>
        <v>0.22658432928690508</v>
      </c>
      <c r="M69" s="142">
        <f t="shared" si="30"/>
        <v>13.819000000000001</v>
      </c>
      <c r="N69" s="143">
        <f t="shared" si="31"/>
        <v>0.76563009921609038</v>
      </c>
      <c r="O69" s="143">
        <f t="shared" si="32"/>
        <v>42.875285556101062</v>
      </c>
      <c r="P69" s="238">
        <f t="shared" si="33"/>
        <v>30</v>
      </c>
      <c r="Q69" s="239">
        <f t="shared" si="34"/>
        <v>8</v>
      </c>
      <c r="R69" s="239">
        <f t="shared" si="35"/>
        <v>448</v>
      </c>
      <c r="T69">
        <v>529</v>
      </c>
      <c r="U69">
        <v>856</v>
      </c>
      <c r="V69" t="s">
        <v>1145</v>
      </c>
      <c r="W69">
        <v>1044.8910000000001</v>
      </c>
      <c r="X69">
        <v>630.76300000000003</v>
      </c>
      <c r="Y69">
        <v>1.657</v>
      </c>
      <c r="Z69">
        <v>13.819000000000001</v>
      </c>
      <c r="AA69">
        <v>74.157482999999999</v>
      </c>
      <c r="AB69">
        <v>4.9888700000000004</v>
      </c>
      <c r="AC69">
        <v>29.079142999999998</v>
      </c>
      <c r="AD69" s="1">
        <v>193</v>
      </c>
      <c r="AE69">
        <v>8</v>
      </c>
      <c r="AF69">
        <v>448</v>
      </c>
      <c r="AG69">
        <v>70</v>
      </c>
      <c r="AH69">
        <v>14.090161999999999</v>
      </c>
      <c r="AI69">
        <v>1123.0999999999999</v>
      </c>
      <c r="AJ69">
        <v>0</v>
      </c>
      <c r="AK69">
        <v>30</v>
      </c>
      <c r="AL69">
        <v>14796</v>
      </c>
      <c r="AM69" t="s">
        <v>1146</v>
      </c>
      <c r="AN69" t="s">
        <v>1480</v>
      </c>
      <c r="AO69">
        <v>358.28899999999999</v>
      </c>
      <c r="AR69" t="s">
        <v>136</v>
      </c>
      <c r="AS69">
        <v>5</v>
      </c>
      <c r="AT69" t="s">
        <v>996</v>
      </c>
      <c r="AU69" t="s">
        <v>1145</v>
      </c>
      <c r="AV69" t="s">
        <v>49</v>
      </c>
      <c r="AW69">
        <v>4</v>
      </c>
      <c r="BB69">
        <v>0.82758520376406519</v>
      </c>
      <c r="BC69" t="s">
        <v>70</v>
      </c>
      <c r="BF69" t="s">
        <v>136</v>
      </c>
      <c r="BG69" t="s">
        <v>293</v>
      </c>
      <c r="BH69" t="s">
        <v>1145</v>
      </c>
      <c r="BI69">
        <v>856</v>
      </c>
      <c r="BJ69">
        <v>4</v>
      </c>
      <c r="BK69" t="s">
        <v>996</v>
      </c>
      <c r="BL69" t="s">
        <v>1020</v>
      </c>
      <c r="BM69">
        <v>0.82758520376406519</v>
      </c>
      <c r="BN69" t="s">
        <v>70</v>
      </c>
      <c r="BO69" t="s">
        <v>678</v>
      </c>
      <c r="BP69">
        <v>851.78</v>
      </c>
      <c r="BQ69" t="s">
        <v>74</v>
      </c>
    </row>
    <row r="70" spans="1:69" ht="16.5">
      <c r="A70" s="115" t="str">
        <f t="shared" si="18"/>
        <v>인천스마트</v>
      </c>
      <c r="B70" s="116" t="str">
        <f t="shared" si="19"/>
        <v>배오성</v>
      </c>
      <c r="C70" s="117" t="str">
        <f t="shared" si="20"/>
        <v>C</v>
      </c>
      <c r="D70" s="118">
        <f t="shared" si="21"/>
        <v>0.89002386615448004</v>
      </c>
      <c r="E70" s="119">
        <f t="shared" si="22"/>
        <v>2550</v>
      </c>
      <c r="F70" s="120" t="str">
        <f t="shared" si="23"/>
        <v>38</v>
      </c>
      <c r="G70" s="121" t="str">
        <f t="shared" si="24"/>
        <v>70바3576</v>
      </c>
      <c r="H70" s="122">
        <f t="shared" si="25"/>
        <v>12</v>
      </c>
      <c r="I70" s="123">
        <f t="shared" si="26"/>
        <v>2262.1089999999999</v>
      </c>
      <c r="J70" s="124">
        <f t="shared" si="27"/>
        <v>2.6611924123801894E-2</v>
      </c>
      <c r="K70" s="124">
        <f t="shared" si="28"/>
        <v>0.3652892610364496</v>
      </c>
      <c r="L70" s="124">
        <f t="shared" si="29"/>
        <v>0.14941808728049799</v>
      </c>
      <c r="M70" s="125">
        <f t="shared" si="30"/>
        <v>10.42</v>
      </c>
      <c r="N70" s="126">
        <f t="shared" si="31"/>
        <v>4.4206534698372185E-2</v>
      </c>
      <c r="O70" s="126">
        <f t="shared" si="32"/>
        <v>22.059060814487719</v>
      </c>
      <c r="P70" s="240">
        <f t="shared" si="33"/>
        <v>24</v>
      </c>
      <c r="Q70" s="241">
        <f t="shared" si="34"/>
        <v>1</v>
      </c>
      <c r="R70" s="241">
        <f t="shared" si="35"/>
        <v>499</v>
      </c>
      <c r="T70">
        <v>529</v>
      </c>
      <c r="U70">
        <v>2550</v>
      </c>
      <c r="V70" t="s">
        <v>1147</v>
      </c>
      <c r="W70">
        <v>2262.1089999999999</v>
      </c>
      <c r="X70">
        <v>1123.4469999999999</v>
      </c>
      <c r="Y70">
        <v>2.0139999999999998</v>
      </c>
      <c r="Z70">
        <v>10.42</v>
      </c>
      <c r="AA70">
        <v>160.91275400000001</v>
      </c>
      <c r="AB70">
        <v>4.2821980000000002</v>
      </c>
      <c r="AC70">
        <v>58.779701000000003</v>
      </c>
      <c r="AD70" s="1">
        <v>338</v>
      </c>
      <c r="AE70">
        <v>1</v>
      </c>
      <c r="AF70">
        <v>499</v>
      </c>
      <c r="AG70">
        <v>71</v>
      </c>
      <c r="AH70">
        <v>14.057983999999999</v>
      </c>
      <c r="AI70">
        <v>414.5</v>
      </c>
      <c r="AJ70">
        <v>0</v>
      </c>
      <c r="AK70">
        <v>24</v>
      </c>
      <c r="AL70">
        <v>7443</v>
      </c>
      <c r="AM70" t="s">
        <v>1148</v>
      </c>
      <c r="AN70" t="s">
        <v>1481</v>
      </c>
      <c r="AO70">
        <v>391.197</v>
      </c>
      <c r="AR70" t="s">
        <v>136</v>
      </c>
      <c r="AS70">
        <v>38</v>
      </c>
      <c r="AT70" t="s">
        <v>992</v>
      </c>
      <c r="AU70" t="s">
        <v>1147</v>
      </c>
      <c r="AV70" t="s">
        <v>49</v>
      </c>
      <c r="AW70">
        <v>12</v>
      </c>
      <c r="BB70">
        <v>0.89293124097570942</v>
      </c>
      <c r="BC70" t="s">
        <v>72</v>
      </c>
      <c r="BF70" t="s">
        <v>136</v>
      </c>
      <c r="BG70" t="s">
        <v>292</v>
      </c>
      <c r="BH70" t="s">
        <v>1147</v>
      </c>
      <c r="BI70">
        <v>2550</v>
      </c>
      <c r="BJ70">
        <v>12</v>
      </c>
      <c r="BK70" t="s">
        <v>992</v>
      </c>
      <c r="BL70" t="s">
        <v>987</v>
      </c>
      <c r="BM70">
        <v>0.89002386615448004</v>
      </c>
      <c r="BN70" t="s">
        <v>72</v>
      </c>
      <c r="BO70" t="s">
        <v>676</v>
      </c>
      <c r="BP70">
        <v>2262.1089999999999</v>
      </c>
      <c r="BQ70" t="s">
        <v>72</v>
      </c>
    </row>
    <row r="71" spans="1:69" ht="16.5">
      <c r="A71" s="132" t="str">
        <f t="shared" si="18"/>
        <v>인천스마트</v>
      </c>
      <c r="B71" s="133" t="str">
        <f t="shared" si="19"/>
        <v>백종필</v>
      </c>
      <c r="C71" s="134" t="str">
        <f t="shared" si="20"/>
        <v>D</v>
      </c>
      <c r="D71" s="135">
        <f t="shared" si="21"/>
        <v>0.8376195993360871</v>
      </c>
      <c r="E71" s="136">
        <f t="shared" si="22"/>
        <v>5685</v>
      </c>
      <c r="F71" s="137" t="str">
        <f t="shared" si="23"/>
        <v>27</v>
      </c>
      <c r="G71" s="138" t="str">
        <f t="shared" si="24"/>
        <v>70바3659</v>
      </c>
      <c r="H71" s="139">
        <f t="shared" si="25"/>
        <v>2</v>
      </c>
      <c r="I71" s="140">
        <f t="shared" si="26"/>
        <v>1561.248</v>
      </c>
      <c r="J71" s="141">
        <f t="shared" si="27"/>
        <v>7.2594391859013147E-2</v>
      </c>
      <c r="K71" s="141">
        <f t="shared" si="28"/>
        <v>0.37835242233942717</v>
      </c>
      <c r="L71" s="141">
        <f t="shared" si="29"/>
        <v>0.20496423374121214</v>
      </c>
      <c r="M71" s="142">
        <f t="shared" si="30"/>
        <v>16.63</v>
      </c>
      <c r="N71" s="143">
        <f t="shared" si="31"/>
        <v>0.49803897154952376</v>
      </c>
      <c r="O71" s="143">
        <f t="shared" si="32"/>
        <v>52.356346884143683</v>
      </c>
      <c r="P71" s="238">
        <f t="shared" si="33"/>
        <v>27</v>
      </c>
      <c r="Q71" s="239">
        <f t="shared" si="34"/>
        <v>8</v>
      </c>
      <c r="R71" s="239">
        <f t="shared" si="35"/>
        <v>841</v>
      </c>
      <c r="T71">
        <v>529</v>
      </c>
      <c r="U71">
        <v>5685</v>
      </c>
      <c r="V71" t="s">
        <v>1149</v>
      </c>
      <c r="W71">
        <v>1606.3</v>
      </c>
      <c r="X71">
        <v>932.553</v>
      </c>
      <c r="Y71">
        <v>1.722</v>
      </c>
      <c r="Z71">
        <v>16.63</v>
      </c>
      <c r="AA71">
        <v>100.56608799999999</v>
      </c>
      <c r="AB71">
        <v>7.3005339999999999</v>
      </c>
      <c r="AC71">
        <v>38.049422999999997</v>
      </c>
      <c r="AD71" s="1">
        <v>320</v>
      </c>
      <c r="AE71">
        <v>8</v>
      </c>
      <c r="AF71">
        <v>841</v>
      </c>
      <c r="AG71">
        <v>87</v>
      </c>
      <c r="AH71">
        <v>15.972581</v>
      </c>
      <c r="AI71">
        <v>4763.3</v>
      </c>
      <c r="AJ71">
        <v>36.799999999999997</v>
      </c>
      <c r="AK71">
        <v>27</v>
      </c>
      <c r="AL71">
        <v>11408</v>
      </c>
      <c r="AM71" t="s">
        <v>1150</v>
      </c>
      <c r="AN71" t="s">
        <v>1482</v>
      </c>
      <c r="AO71">
        <v>1326.1210000000001</v>
      </c>
      <c r="AR71" t="s">
        <v>136</v>
      </c>
      <c r="AS71">
        <v>27</v>
      </c>
      <c r="AT71" t="s">
        <v>967</v>
      </c>
      <c r="AU71" t="s">
        <v>1149</v>
      </c>
      <c r="AV71" t="s">
        <v>49</v>
      </c>
      <c r="AW71">
        <v>2</v>
      </c>
      <c r="BB71">
        <v>0.89769419526794225</v>
      </c>
      <c r="BC71" t="s">
        <v>72</v>
      </c>
      <c r="BF71" t="s">
        <v>136</v>
      </c>
      <c r="BG71" t="s">
        <v>291</v>
      </c>
      <c r="BH71" t="s">
        <v>1149</v>
      </c>
      <c r="BI71">
        <v>5685</v>
      </c>
      <c r="BJ71">
        <v>2</v>
      </c>
      <c r="BK71" t="s">
        <v>967</v>
      </c>
      <c r="BL71" t="s">
        <v>948</v>
      </c>
      <c r="BM71">
        <v>0.8376195993360871</v>
      </c>
      <c r="BN71" t="s">
        <v>70</v>
      </c>
      <c r="BO71" t="s">
        <v>676</v>
      </c>
      <c r="BP71">
        <v>1561.248</v>
      </c>
      <c r="BQ71" t="s">
        <v>69</v>
      </c>
    </row>
    <row r="72" spans="1:69" ht="16.5">
      <c r="A72" s="115" t="str">
        <f t="shared" ref="A72:A87" si="36">BF72</f>
        <v>인천스마트</v>
      </c>
      <c r="B72" s="116" t="str">
        <f t="shared" ref="B72:B87" si="37">BH72</f>
        <v>변일용</v>
      </c>
      <c r="C72" s="117" t="str">
        <f t="shared" ref="C72:C87" si="38">BN72</f>
        <v>B</v>
      </c>
      <c r="D72" s="118">
        <f t="shared" ref="D72:D87" si="39">BM72</f>
        <v>0.92496537576414162</v>
      </c>
      <c r="E72" s="119">
        <f t="shared" ref="E72:E87" si="40">U72</f>
        <v>4412</v>
      </c>
      <c r="F72" s="120" t="str">
        <f t="shared" ref="F72:F87" si="41">BG72</f>
        <v>5</v>
      </c>
      <c r="G72" s="121" t="str">
        <f t="shared" ref="G72:G87" si="42">BK72</f>
        <v>70바3630</v>
      </c>
      <c r="H72" s="122">
        <f t="shared" ref="H72:H87" si="43">BJ72</f>
        <v>4</v>
      </c>
      <c r="I72" s="123">
        <f t="shared" ref="I72:I87" si="44">BP72</f>
        <v>2419.1369999999997</v>
      </c>
      <c r="J72" s="124">
        <f t="shared" ref="J72:J87" si="45">AB72/AA72</f>
        <v>1.3702862989339332E-2</v>
      </c>
      <c r="K72" s="124">
        <f t="shared" ref="K72:K87" si="46">AC72/AA72</f>
        <v>0.38196884176565066</v>
      </c>
      <c r="L72" s="124">
        <f t="shared" ref="L72:L87" si="47">AD72/I72</f>
        <v>0.17898944954337023</v>
      </c>
      <c r="M72" s="125">
        <f t="shared" ref="M72:M87" si="48">Z72</f>
        <v>12.454000000000001</v>
      </c>
      <c r="N72" s="126">
        <f t="shared" ref="N72:N87" si="49">AE72*100/W72</f>
        <v>4.1337055321794505E-2</v>
      </c>
      <c r="O72" s="126">
        <f t="shared" ref="O72:O87" si="50">AF72*100/W72</f>
        <v>10.623623217701187</v>
      </c>
      <c r="P72" s="240">
        <f t="shared" ref="P72:P87" si="51">AK72</f>
        <v>28</v>
      </c>
      <c r="Q72" s="241">
        <f t="shared" ref="Q72:Q87" si="52">AE72</f>
        <v>1</v>
      </c>
      <c r="R72" s="241">
        <f t="shared" ref="R72:R87" si="53">AF72</f>
        <v>257</v>
      </c>
      <c r="T72">
        <v>529</v>
      </c>
      <c r="U72">
        <v>4412</v>
      </c>
      <c r="V72" t="s">
        <v>1151</v>
      </c>
      <c r="W72">
        <v>2419.1370000000002</v>
      </c>
      <c r="X72">
        <v>1228.9169999999999</v>
      </c>
      <c r="Y72">
        <v>1.9690000000000001</v>
      </c>
      <c r="Z72">
        <v>12.454000000000001</v>
      </c>
      <c r="AA72">
        <v>160.162734</v>
      </c>
      <c r="AB72">
        <v>2.1946880000000002</v>
      </c>
      <c r="AC72">
        <v>61.177174000000001</v>
      </c>
      <c r="AD72" s="1">
        <v>433</v>
      </c>
      <c r="AE72">
        <v>1</v>
      </c>
      <c r="AF72">
        <v>257</v>
      </c>
      <c r="AG72">
        <v>71</v>
      </c>
      <c r="AH72">
        <v>15.104243</v>
      </c>
      <c r="AI72">
        <v>797</v>
      </c>
      <c r="AJ72">
        <v>0</v>
      </c>
      <c r="AK72">
        <v>28</v>
      </c>
      <c r="AL72">
        <v>28141</v>
      </c>
      <c r="AM72" t="s">
        <v>1152</v>
      </c>
      <c r="AN72" t="s">
        <v>1483</v>
      </c>
      <c r="AO72">
        <v>2042.9549999999999</v>
      </c>
      <c r="AR72" t="s">
        <v>136</v>
      </c>
      <c r="AS72">
        <v>5</v>
      </c>
      <c r="AT72" t="s">
        <v>1008</v>
      </c>
      <c r="AU72" t="s">
        <v>1151</v>
      </c>
      <c r="AV72" t="s">
        <v>49</v>
      </c>
      <c r="AW72">
        <v>4</v>
      </c>
      <c r="BB72">
        <v>0.93798098660803442</v>
      </c>
      <c r="BC72" t="s">
        <v>71</v>
      </c>
      <c r="BF72" t="s">
        <v>136</v>
      </c>
      <c r="BG72" t="s">
        <v>293</v>
      </c>
      <c r="BH72" t="s">
        <v>1151</v>
      </c>
      <c r="BI72">
        <v>4412</v>
      </c>
      <c r="BJ72">
        <v>4</v>
      </c>
      <c r="BK72" t="s">
        <v>1008</v>
      </c>
      <c r="BL72" t="s">
        <v>997</v>
      </c>
      <c r="BM72">
        <v>0.92496537576414162</v>
      </c>
      <c r="BN72" t="s">
        <v>71</v>
      </c>
      <c r="BO72" t="s">
        <v>674</v>
      </c>
      <c r="BP72">
        <v>2419.1369999999997</v>
      </c>
      <c r="BQ72" t="s">
        <v>69</v>
      </c>
    </row>
    <row r="73" spans="1:69" ht="16.5">
      <c r="A73" s="132" t="str">
        <f t="shared" si="36"/>
        <v>인천스마트</v>
      </c>
      <c r="B73" s="133" t="str">
        <f t="shared" si="37"/>
        <v>서기원</v>
      </c>
      <c r="C73" s="134" t="str">
        <f t="shared" si="38"/>
        <v>D</v>
      </c>
      <c r="D73" s="135">
        <f t="shared" si="39"/>
        <v>0.83308600600663429</v>
      </c>
      <c r="E73" s="136">
        <f t="shared" si="40"/>
        <v>1777</v>
      </c>
      <c r="F73" s="137" t="str">
        <f t="shared" si="41"/>
        <v>20</v>
      </c>
      <c r="G73" s="138" t="str">
        <f t="shared" si="42"/>
        <v>70바3507</v>
      </c>
      <c r="H73" s="139">
        <f t="shared" si="43"/>
        <v>1</v>
      </c>
      <c r="I73" s="140">
        <f t="shared" si="44"/>
        <v>1533.502</v>
      </c>
      <c r="J73" s="141">
        <f t="shared" si="45"/>
        <v>2.2057477725410203E-2</v>
      </c>
      <c r="K73" s="141">
        <f t="shared" si="46"/>
        <v>0.44732569100190506</v>
      </c>
      <c r="L73" s="141">
        <f t="shared" si="47"/>
        <v>0.19041383708661613</v>
      </c>
      <c r="M73" s="142">
        <f t="shared" si="48"/>
        <v>20.262</v>
      </c>
      <c r="N73" s="143">
        <f t="shared" si="49"/>
        <v>0.53464436051188036</v>
      </c>
      <c r="O73" s="143">
        <v>79.599999999999994</v>
      </c>
      <c r="P73" s="238">
        <f t="shared" si="51"/>
        <v>36</v>
      </c>
      <c r="Q73" s="239">
        <f t="shared" si="52"/>
        <v>9</v>
      </c>
      <c r="R73" s="239">
        <f t="shared" si="53"/>
        <v>2085</v>
      </c>
      <c r="T73">
        <v>529</v>
      </c>
      <c r="U73">
        <v>1777</v>
      </c>
      <c r="V73" t="s">
        <v>1153</v>
      </c>
      <c r="W73">
        <v>1683.3620000000001</v>
      </c>
      <c r="X73">
        <v>958.26900000000001</v>
      </c>
      <c r="Y73">
        <v>1.7569999999999999</v>
      </c>
      <c r="Z73">
        <v>20.262</v>
      </c>
      <c r="AA73">
        <v>98.29025</v>
      </c>
      <c r="AB73">
        <v>2.1680350000000002</v>
      </c>
      <c r="AC73">
        <v>43.967753999999999</v>
      </c>
      <c r="AD73" s="1">
        <v>292</v>
      </c>
      <c r="AE73">
        <v>9</v>
      </c>
      <c r="AF73">
        <v>2085</v>
      </c>
      <c r="AG73">
        <v>83</v>
      </c>
      <c r="AH73">
        <v>17.126439000000001</v>
      </c>
      <c r="AI73">
        <v>7977.4</v>
      </c>
      <c r="AJ73">
        <v>0</v>
      </c>
      <c r="AK73">
        <v>36</v>
      </c>
      <c r="AL73">
        <v>14124</v>
      </c>
      <c r="AM73" t="s">
        <v>1154</v>
      </c>
      <c r="AN73" t="s">
        <v>1484</v>
      </c>
      <c r="AO73">
        <v>1533.502</v>
      </c>
      <c r="AR73" t="s">
        <v>136</v>
      </c>
      <c r="AS73">
        <v>20</v>
      </c>
      <c r="AT73" t="s">
        <v>914</v>
      </c>
      <c r="AU73" t="s">
        <v>1153</v>
      </c>
      <c r="AV73" t="s">
        <v>49</v>
      </c>
      <c r="AW73">
        <v>1</v>
      </c>
      <c r="BB73">
        <v>0.879</v>
      </c>
      <c r="BC73" t="s">
        <v>72</v>
      </c>
      <c r="BF73" t="s">
        <v>136</v>
      </c>
      <c r="BG73" t="s">
        <v>289</v>
      </c>
      <c r="BH73" t="s">
        <v>1153</v>
      </c>
      <c r="BI73">
        <v>1777</v>
      </c>
      <c r="BJ73">
        <v>1</v>
      </c>
      <c r="BK73" t="s">
        <v>914</v>
      </c>
      <c r="BL73" t="s">
        <v>673</v>
      </c>
      <c r="BM73">
        <v>0.83308600600663429</v>
      </c>
      <c r="BN73" t="s">
        <v>70</v>
      </c>
      <c r="BO73" t="s">
        <v>676</v>
      </c>
      <c r="BP73">
        <v>1533.502</v>
      </c>
      <c r="BQ73" t="s">
        <v>72</v>
      </c>
    </row>
    <row r="74" spans="1:69" ht="16.5">
      <c r="A74" s="115" t="str">
        <f t="shared" si="36"/>
        <v>인천스마트</v>
      </c>
      <c r="B74" s="116" t="str">
        <f t="shared" si="37"/>
        <v>서문원</v>
      </c>
      <c r="C74" s="117" t="str">
        <f t="shared" si="38"/>
        <v>A</v>
      </c>
      <c r="D74" s="118">
        <f t="shared" si="39"/>
        <v>0.98850000000000005</v>
      </c>
      <c r="E74" s="119">
        <f t="shared" si="40"/>
        <v>4800</v>
      </c>
      <c r="F74" s="120" t="str">
        <f t="shared" si="41"/>
        <v>20</v>
      </c>
      <c r="G74" s="121" t="str">
        <f t="shared" si="42"/>
        <v>70바3564</v>
      </c>
      <c r="H74" s="122">
        <f t="shared" si="43"/>
        <v>1</v>
      </c>
      <c r="I74" s="123">
        <f t="shared" si="44"/>
        <v>2471.79</v>
      </c>
      <c r="J74" s="124">
        <f t="shared" si="45"/>
        <v>1.2758691735569634E-2</v>
      </c>
      <c r="K74" s="124">
        <f t="shared" si="46"/>
        <v>0.33670152794782332</v>
      </c>
      <c r="L74" s="124">
        <f t="shared" si="47"/>
        <v>0.1331019220888506</v>
      </c>
      <c r="M74" s="125">
        <f t="shared" si="48"/>
        <v>9.8640000000000008</v>
      </c>
      <c r="N74" s="126">
        <f t="shared" si="49"/>
        <v>0.1213695338196206</v>
      </c>
      <c r="O74" s="126">
        <f t="shared" si="50"/>
        <v>6.3112157586202713</v>
      </c>
      <c r="P74" s="240">
        <f t="shared" si="51"/>
        <v>4</v>
      </c>
      <c r="Q74" s="241">
        <f t="shared" si="52"/>
        <v>3</v>
      </c>
      <c r="R74" s="241">
        <f t="shared" si="53"/>
        <v>156</v>
      </c>
      <c r="T74">
        <v>529</v>
      </c>
      <c r="U74">
        <v>4800</v>
      </c>
      <c r="V74" t="s">
        <v>1155</v>
      </c>
      <c r="W74">
        <v>2471.79</v>
      </c>
      <c r="X74">
        <v>1230.5150000000001</v>
      </c>
      <c r="Y74">
        <v>2.0089999999999999</v>
      </c>
      <c r="Z74">
        <v>9.8640000000000008</v>
      </c>
      <c r="AA74">
        <v>151.461062</v>
      </c>
      <c r="AB74">
        <v>1.932445</v>
      </c>
      <c r="AC74">
        <v>50.997171000000002</v>
      </c>
      <c r="AD74" s="1">
        <v>329</v>
      </c>
      <c r="AE74">
        <v>3</v>
      </c>
      <c r="AF74">
        <v>156</v>
      </c>
      <c r="AG74">
        <v>81</v>
      </c>
      <c r="AH74">
        <v>16.319638999999999</v>
      </c>
      <c r="AI74">
        <v>1420.6</v>
      </c>
      <c r="AJ74">
        <v>0</v>
      </c>
      <c r="AK74">
        <v>4</v>
      </c>
      <c r="AL74">
        <v>1629</v>
      </c>
      <c r="AM74" t="s">
        <v>1156</v>
      </c>
      <c r="AN74" t="s">
        <v>1485</v>
      </c>
      <c r="AO74">
        <v>2471.79</v>
      </c>
      <c r="AR74" t="s">
        <v>136</v>
      </c>
      <c r="AS74">
        <v>20</v>
      </c>
      <c r="AT74" t="s">
        <v>917</v>
      </c>
      <c r="AU74" t="s">
        <v>1155</v>
      </c>
      <c r="AV74" t="s">
        <v>49</v>
      </c>
      <c r="AW74">
        <v>1</v>
      </c>
      <c r="BB74">
        <v>1.0044999999999999</v>
      </c>
      <c r="BC74" t="s">
        <v>74</v>
      </c>
      <c r="BF74" t="s">
        <v>136</v>
      </c>
      <c r="BG74" t="s">
        <v>289</v>
      </c>
      <c r="BH74" t="s">
        <v>1155</v>
      </c>
      <c r="BI74">
        <v>4800</v>
      </c>
      <c r="BJ74">
        <v>1</v>
      </c>
      <c r="BK74" t="s">
        <v>917</v>
      </c>
      <c r="BL74" t="s">
        <v>673</v>
      </c>
      <c r="BM74">
        <v>0.98850000000000005</v>
      </c>
      <c r="BN74" t="s">
        <v>69</v>
      </c>
      <c r="BO74" t="s">
        <v>675</v>
      </c>
      <c r="BP74">
        <v>2471.79</v>
      </c>
      <c r="BQ74" t="s">
        <v>71</v>
      </c>
    </row>
    <row r="75" spans="1:69" ht="16.5">
      <c r="A75" s="132" t="str">
        <f t="shared" si="36"/>
        <v>인천스마트</v>
      </c>
      <c r="B75" s="133" t="str">
        <f t="shared" si="37"/>
        <v>서수찬</v>
      </c>
      <c r="C75" s="134" t="str">
        <f t="shared" si="38"/>
        <v>F</v>
      </c>
      <c r="D75" s="135">
        <f t="shared" si="39"/>
        <v>0.78949999999999998</v>
      </c>
      <c r="E75" s="136">
        <f t="shared" si="40"/>
        <v>1069</v>
      </c>
      <c r="F75" s="137" t="str">
        <f t="shared" si="41"/>
        <v>20</v>
      </c>
      <c r="G75" s="138" t="str">
        <f t="shared" si="42"/>
        <v>70바3556</v>
      </c>
      <c r="H75" s="139">
        <f t="shared" si="43"/>
        <v>1</v>
      </c>
      <c r="I75" s="140">
        <f t="shared" si="44"/>
        <v>983.94799999999998</v>
      </c>
      <c r="J75" s="141">
        <f t="shared" si="45"/>
        <v>6.6336125954535308E-2</v>
      </c>
      <c r="K75" s="141">
        <f t="shared" si="46"/>
        <v>0.34806062714277486</v>
      </c>
      <c r="L75" s="141">
        <f t="shared" si="47"/>
        <v>0.20936065727050618</v>
      </c>
      <c r="M75" s="142">
        <f t="shared" si="48"/>
        <v>15.363</v>
      </c>
      <c r="N75" s="143">
        <f t="shared" si="49"/>
        <v>1.9212373577525972</v>
      </c>
      <c r="O75" s="143">
        <f t="shared" si="50"/>
        <v>3.2357681814780586</v>
      </c>
      <c r="P75" s="238">
        <f t="shared" si="51"/>
        <v>7</v>
      </c>
      <c r="Q75" s="239">
        <f t="shared" si="52"/>
        <v>19</v>
      </c>
      <c r="R75" s="239">
        <f t="shared" si="53"/>
        <v>32</v>
      </c>
      <c r="T75">
        <v>529</v>
      </c>
      <c r="U75">
        <v>1069</v>
      </c>
      <c r="V75" t="s">
        <v>1157</v>
      </c>
      <c r="W75">
        <v>988.94600000000003</v>
      </c>
      <c r="X75">
        <v>549.80799999999999</v>
      </c>
      <c r="Y75">
        <v>1.7989999999999999</v>
      </c>
      <c r="Z75">
        <v>15.363</v>
      </c>
      <c r="AA75">
        <v>57.903306000000001</v>
      </c>
      <c r="AB75">
        <v>3.841081</v>
      </c>
      <c r="AC75">
        <v>20.153860999999999</v>
      </c>
      <c r="AD75" s="1">
        <v>206</v>
      </c>
      <c r="AE75">
        <v>19</v>
      </c>
      <c r="AF75">
        <v>32</v>
      </c>
      <c r="AG75">
        <v>70</v>
      </c>
      <c r="AH75">
        <v>17.079266000000001</v>
      </c>
      <c r="AI75">
        <v>1207.5999999999999</v>
      </c>
      <c r="AJ75">
        <v>0</v>
      </c>
      <c r="AK75">
        <v>7</v>
      </c>
      <c r="AL75">
        <v>1607</v>
      </c>
      <c r="AM75" t="s">
        <v>1158</v>
      </c>
      <c r="AN75" t="s">
        <v>1486</v>
      </c>
      <c r="AO75">
        <v>983.94799999999998</v>
      </c>
      <c r="AR75" t="s">
        <v>136</v>
      </c>
      <c r="AS75">
        <v>20</v>
      </c>
      <c r="AT75" t="s">
        <v>915</v>
      </c>
      <c r="AU75" t="s">
        <v>1157</v>
      </c>
      <c r="AV75" t="s">
        <v>49</v>
      </c>
      <c r="AW75">
        <v>1</v>
      </c>
      <c r="BB75">
        <v>0.9</v>
      </c>
      <c r="BC75" t="s">
        <v>71</v>
      </c>
      <c r="BF75" t="s">
        <v>136</v>
      </c>
      <c r="BG75" t="s">
        <v>289</v>
      </c>
      <c r="BH75" t="s">
        <v>1157</v>
      </c>
      <c r="BI75">
        <v>1069</v>
      </c>
      <c r="BJ75">
        <v>1</v>
      </c>
      <c r="BK75" t="s">
        <v>915</v>
      </c>
      <c r="BL75" t="s">
        <v>673</v>
      </c>
      <c r="BM75">
        <v>0.78949999999999998</v>
      </c>
      <c r="BN75" t="s">
        <v>73</v>
      </c>
      <c r="BO75" t="s">
        <v>674</v>
      </c>
      <c r="BP75">
        <v>983.94799999999998</v>
      </c>
      <c r="BQ75" t="s">
        <v>72</v>
      </c>
    </row>
    <row r="76" spans="1:69" ht="16.5">
      <c r="A76" s="115" t="str">
        <f t="shared" si="36"/>
        <v>인천스마트</v>
      </c>
      <c r="B76" s="116" t="str">
        <f t="shared" si="37"/>
        <v>서형민</v>
      </c>
      <c r="C76" s="117" t="str">
        <f t="shared" si="38"/>
        <v>A</v>
      </c>
      <c r="D76" s="118">
        <f t="shared" si="39"/>
        <v>0.97430046157254169</v>
      </c>
      <c r="E76" s="119">
        <f t="shared" si="40"/>
        <v>2190</v>
      </c>
      <c r="F76" s="120" t="str">
        <f t="shared" si="41"/>
        <v>27</v>
      </c>
      <c r="G76" s="121" t="str">
        <f t="shared" si="42"/>
        <v>70바3633</v>
      </c>
      <c r="H76" s="122">
        <f t="shared" si="43"/>
        <v>3</v>
      </c>
      <c r="I76" s="123">
        <f t="shared" si="44"/>
        <v>2367.875</v>
      </c>
      <c r="J76" s="124">
        <f t="shared" si="45"/>
        <v>9.6798420759164061E-3</v>
      </c>
      <c r="K76" s="124">
        <f t="shared" si="46"/>
        <v>0.3754530517944788</v>
      </c>
      <c r="L76" s="124">
        <f t="shared" si="47"/>
        <v>0.16977247532069895</v>
      </c>
      <c r="M76" s="125">
        <f t="shared" si="48"/>
        <v>13.734999999999999</v>
      </c>
      <c r="N76" s="126">
        <f t="shared" si="49"/>
        <v>0.16892783613999895</v>
      </c>
      <c r="O76" s="126">
        <f t="shared" si="50"/>
        <v>5.5746185926199647</v>
      </c>
      <c r="P76" s="240">
        <f t="shared" si="51"/>
        <v>2</v>
      </c>
      <c r="Q76" s="241">
        <f t="shared" si="52"/>
        <v>4</v>
      </c>
      <c r="R76" s="241">
        <f t="shared" si="53"/>
        <v>132</v>
      </c>
      <c r="T76">
        <v>529</v>
      </c>
      <c r="U76">
        <v>2190</v>
      </c>
      <c r="V76" t="s">
        <v>1159</v>
      </c>
      <c r="W76">
        <v>2367.875</v>
      </c>
      <c r="X76">
        <v>1217.4269999999999</v>
      </c>
      <c r="Y76">
        <v>1.9450000000000001</v>
      </c>
      <c r="Z76">
        <v>13.734999999999999</v>
      </c>
      <c r="AA76">
        <v>143.65079399999999</v>
      </c>
      <c r="AB76">
        <v>1.390517</v>
      </c>
      <c r="AC76">
        <v>53.934128999999999</v>
      </c>
      <c r="AD76" s="1">
        <v>402</v>
      </c>
      <c r="AE76">
        <v>4</v>
      </c>
      <c r="AF76">
        <v>132</v>
      </c>
      <c r="AG76">
        <v>71</v>
      </c>
      <c r="AH76">
        <v>16.483549</v>
      </c>
      <c r="AI76">
        <v>697.7</v>
      </c>
      <c r="AJ76">
        <v>0</v>
      </c>
      <c r="AK76">
        <v>2</v>
      </c>
      <c r="AL76">
        <v>21</v>
      </c>
      <c r="AM76" t="s">
        <v>1160</v>
      </c>
      <c r="AN76" t="s">
        <v>1487</v>
      </c>
      <c r="AO76">
        <v>2101.0140000000001</v>
      </c>
      <c r="AR76" t="s">
        <v>136</v>
      </c>
      <c r="AS76">
        <v>27</v>
      </c>
      <c r="AT76" t="s">
        <v>948</v>
      </c>
      <c r="AU76" t="s">
        <v>1159</v>
      </c>
      <c r="AV76" t="s">
        <v>49</v>
      </c>
      <c r="AW76">
        <v>3</v>
      </c>
      <c r="BB76">
        <v>0.97610484916244578</v>
      </c>
      <c r="BC76" t="s">
        <v>69</v>
      </c>
      <c r="BF76" t="s">
        <v>136</v>
      </c>
      <c r="BG76" t="s">
        <v>291</v>
      </c>
      <c r="BH76" t="s">
        <v>1159</v>
      </c>
      <c r="BI76">
        <v>2190</v>
      </c>
      <c r="BJ76">
        <v>3</v>
      </c>
      <c r="BK76" t="s">
        <v>948</v>
      </c>
      <c r="BL76" t="s">
        <v>961</v>
      </c>
      <c r="BM76">
        <v>0.97430046157254169</v>
      </c>
      <c r="BN76" t="s">
        <v>69</v>
      </c>
      <c r="BO76" t="s">
        <v>677</v>
      </c>
      <c r="BP76">
        <v>2367.875</v>
      </c>
      <c r="BQ76" t="s">
        <v>72</v>
      </c>
    </row>
    <row r="77" spans="1:69" ht="16.5">
      <c r="A77" s="132" t="str">
        <f t="shared" si="36"/>
        <v>인천스마트</v>
      </c>
      <c r="B77" s="133" t="str">
        <f t="shared" si="37"/>
        <v>손신영</v>
      </c>
      <c r="C77" s="134" t="str">
        <f t="shared" si="38"/>
        <v>D</v>
      </c>
      <c r="D77" s="135">
        <f t="shared" si="39"/>
        <v>0.8335145570375142</v>
      </c>
      <c r="E77" s="136">
        <f t="shared" si="40"/>
        <v>2677</v>
      </c>
      <c r="F77" s="137" t="str">
        <f t="shared" si="41"/>
        <v>20</v>
      </c>
      <c r="G77" s="138" t="str">
        <f t="shared" si="42"/>
        <v>70바3565</v>
      </c>
      <c r="H77" s="139">
        <f t="shared" si="43"/>
        <v>2</v>
      </c>
      <c r="I77" s="140">
        <f t="shared" si="44"/>
        <v>1426.6220000000001</v>
      </c>
      <c r="J77" s="141">
        <f t="shared" si="45"/>
        <v>2.6535455127745175E-2</v>
      </c>
      <c r="K77" s="141">
        <f t="shared" si="46"/>
        <v>0.39326172479874205</v>
      </c>
      <c r="L77" s="141">
        <f t="shared" si="47"/>
        <v>0.10934921794280475</v>
      </c>
      <c r="M77" s="142">
        <f t="shared" si="48"/>
        <v>14.231</v>
      </c>
      <c r="N77" s="143">
        <f t="shared" si="49"/>
        <v>2.798304227638051</v>
      </c>
      <c r="O77" s="143">
        <f t="shared" si="50"/>
        <v>34.312539934133248</v>
      </c>
      <c r="P77" s="238">
        <f t="shared" si="51"/>
        <v>9</v>
      </c>
      <c r="Q77" s="239">
        <f t="shared" si="52"/>
        <v>42</v>
      </c>
      <c r="R77" s="239">
        <f t="shared" si="53"/>
        <v>515</v>
      </c>
      <c r="T77">
        <v>529</v>
      </c>
      <c r="U77">
        <v>2677</v>
      </c>
      <c r="V77" t="s">
        <v>1161</v>
      </c>
      <c r="W77">
        <v>1500.9090000000001</v>
      </c>
      <c r="X77">
        <v>824.822</v>
      </c>
      <c r="Y77">
        <v>1.82</v>
      </c>
      <c r="Z77">
        <v>14.231</v>
      </c>
      <c r="AA77">
        <v>89.878579000000002</v>
      </c>
      <c r="AB77">
        <v>2.3849689999999999</v>
      </c>
      <c r="AC77">
        <v>35.345804999999999</v>
      </c>
      <c r="AD77" s="1">
        <v>156</v>
      </c>
      <c r="AE77">
        <v>42</v>
      </c>
      <c r="AF77">
        <v>515</v>
      </c>
      <c r="AG77">
        <v>89</v>
      </c>
      <c r="AH77">
        <v>16.699296</v>
      </c>
      <c r="AI77">
        <v>1842.2</v>
      </c>
      <c r="AJ77">
        <v>4.4000000000000004</v>
      </c>
      <c r="AK77">
        <v>9</v>
      </c>
      <c r="AL77">
        <v>4870</v>
      </c>
      <c r="AM77" t="s">
        <v>1162</v>
      </c>
      <c r="AN77" t="s">
        <v>1488</v>
      </c>
      <c r="AO77">
        <v>1305.18</v>
      </c>
      <c r="AR77" t="s">
        <v>136</v>
      </c>
      <c r="AS77">
        <v>20</v>
      </c>
      <c r="AT77" t="s">
        <v>919</v>
      </c>
      <c r="AU77" t="s">
        <v>1161</v>
      </c>
      <c r="AV77" t="s">
        <v>49</v>
      </c>
      <c r="AW77">
        <v>2</v>
      </c>
      <c r="BB77">
        <v>0.90515949775063054</v>
      </c>
      <c r="BC77" t="s">
        <v>71</v>
      </c>
      <c r="BF77" t="s">
        <v>136</v>
      </c>
      <c r="BG77" t="s">
        <v>289</v>
      </c>
      <c r="BH77" t="s">
        <v>1161</v>
      </c>
      <c r="BI77">
        <v>2677</v>
      </c>
      <c r="BJ77">
        <v>2</v>
      </c>
      <c r="BK77" t="s">
        <v>919</v>
      </c>
      <c r="BL77" t="s">
        <v>902</v>
      </c>
      <c r="BM77">
        <v>0.8335145570375142</v>
      </c>
      <c r="BN77" t="s">
        <v>70</v>
      </c>
      <c r="BO77" t="s">
        <v>674</v>
      </c>
      <c r="BP77">
        <v>1426.6220000000001</v>
      </c>
      <c r="BQ77" t="s">
        <v>71</v>
      </c>
    </row>
    <row r="78" spans="1:69" ht="16.5">
      <c r="A78" s="115" t="str">
        <f t="shared" si="36"/>
        <v>인천스마트</v>
      </c>
      <c r="B78" s="116" t="str">
        <f t="shared" si="37"/>
        <v>손영주</v>
      </c>
      <c r="C78" s="117" t="str">
        <f t="shared" si="38"/>
        <v>B</v>
      </c>
      <c r="D78" s="118">
        <f t="shared" si="39"/>
        <v>0.94083654993981691</v>
      </c>
      <c r="E78" s="119">
        <f t="shared" si="40"/>
        <v>7516</v>
      </c>
      <c r="F78" s="120" t="str">
        <f t="shared" si="41"/>
        <v>20</v>
      </c>
      <c r="G78" s="121" t="str">
        <f t="shared" si="42"/>
        <v>70바3567</v>
      </c>
      <c r="H78" s="122">
        <f t="shared" si="43"/>
        <v>2</v>
      </c>
      <c r="I78" s="123">
        <f t="shared" si="44"/>
        <v>1989.54</v>
      </c>
      <c r="J78" s="124">
        <f t="shared" si="45"/>
        <v>3.5647734304218658E-2</v>
      </c>
      <c r="K78" s="124">
        <f t="shared" si="46"/>
        <v>0.35964151962236157</v>
      </c>
      <c r="L78" s="124">
        <f t="shared" si="47"/>
        <v>0.23472762548126702</v>
      </c>
      <c r="M78" s="125">
        <f t="shared" si="48"/>
        <v>11.631</v>
      </c>
      <c r="N78" s="126">
        <f t="shared" si="49"/>
        <v>0.68075704072969367</v>
      </c>
      <c r="O78" s="126">
        <f t="shared" si="50"/>
        <v>14.490399866960622</v>
      </c>
      <c r="P78" s="240">
        <f t="shared" si="51"/>
        <v>12</v>
      </c>
      <c r="Q78" s="241">
        <f t="shared" si="52"/>
        <v>14</v>
      </c>
      <c r="R78" s="241">
        <f t="shared" si="53"/>
        <v>298</v>
      </c>
      <c r="T78">
        <v>529</v>
      </c>
      <c r="U78">
        <v>7516</v>
      </c>
      <c r="V78" t="s">
        <v>1163</v>
      </c>
      <c r="W78">
        <v>2056.5340000000001</v>
      </c>
      <c r="X78">
        <v>1059.8579999999999</v>
      </c>
      <c r="Y78">
        <v>1.94</v>
      </c>
      <c r="Z78">
        <v>11.631</v>
      </c>
      <c r="AA78">
        <v>129.109103</v>
      </c>
      <c r="AB78">
        <v>4.6024469999999997</v>
      </c>
      <c r="AC78">
        <v>46.432994000000001</v>
      </c>
      <c r="AD78" s="1">
        <v>467</v>
      </c>
      <c r="AE78">
        <v>14</v>
      </c>
      <c r="AF78">
        <v>298</v>
      </c>
      <c r="AG78">
        <v>87</v>
      </c>
      <c r="AH78">
        <v>15.928652</v>
      </c>
      <c r="AI78">
        <v>1060.0999999999999</v>
      </c>
      <c r="AJ78">
        <v>7.8</v>
      </c>
      <c r="AK78">
        <v>12</v>
      </c>
      <c r="AL78">
        <v>1075</v>
      </c>
      <c r="AM78" t="s">
        <v>1164</v>
      </c>
      <c r="AN78" t="s">
        <v>1489</v>
      </c>
      <c r="AO78">
        <v>1857.348</v>
      </c>
      <c r="AR78" t="s">
        <v>136</v>
      </c>
      <c r="AS78">
        <v>20</v>
      </c>
      <c r="AT78" t="s">
        <v>920</v>
      </c>
      <c r="AU78" t="s">
        <v>1163</v>
      </c>
      <c r="AV78" t="s">
        <v>49</v>
      </c>
      <c r="AW78">
        <v>2</v>
      </c>
      <c r="BB78">
        <v>0.96943355650049767</v>
      </c>
      <c r="BC78" t="s">
        <v>69</v>
      </c>
      <c r="BF78" t="s">
        <v>136</v>
      </c>
      <c r="BG78" t="s">
        <v>289</v>
      </c>
      <c r="BH78" t="s">
        <v>1163</v>
      </c>
      <c r="BI78">
        <v>7516</v>
      </c>
      <c r="BJ78">
        <v>2</v>
      </c>
      <c r="BK78" t="s">
        <v>920</v>
      </c>
      <c r="BL78" t="s">
        <v>910</v>
      </c>
      <c r="BM78">
        <v>0.94083654993981691</v>
      </c>
      <c r="BN78" t="s">
        <v>71</v>
      </c>
      <c r="BO78" t="s">
        <v>677</v>
      </c>
      <c r="BP78">
        <v>1989.54</v>
      </c>
      <c r="BQ78" t="s">
        <v>71</v>
      </c>
    </row>
    <row r="79" spans="1:69" ht="16.5">
      <c r="A79" s="132" t="str">
        <f t="shared" si="36"/>
        <v>인천스마트</v>
      </c>
      <c r="B79" s="133" t="str">
        <f t="shared" si="37"/>
        <v>손영호</v>
      </c>
      <c r="C79" s="134" t="str">
        <f t="shared" si="38"/>
        <v>A</v>
      </c>
      <c r="D79" s="135">
        <f t="shared" si="39"/>
        <v>0.99244120014693393</v>
      </c>
      <c r="E79" s="136">
        <f t="shared" si="40"/>
        <v>884</v>
      </c>
      <c r="F79" s="137" t="str">
        <f t="shared" si="41"/>
        <v>38</v>
      </c>
      <c r="G79" s="138" t="str">
        <f t="shared" si="42"/>
        <v>70바3551</v>
      </c>
      <c r="H79" s="139">
        <f t="shared" si="43"/>
        <v>4</v>
      </c>
      <c r="I79" s="140">
        <f t="shared" si="44"/>
        <v>893.22899999999993</v>
      </c>
      <c r="J79" s="141">
        <f t="shared" si="45"/>
        <v>5.7724183374902524E-3</v>
      </c>
      <c r="K79" s="141">
        <f t="shared" si="46"/>
        <v>0.3477520160776037</v>
      </c>
      <c r="L79" s="141">
        <f t="shared" si="47"/>
        <v>0.26197089436191617</v>
      </c>
      <c r="M79" s="142">
        <f t="shared" si="48"/>
        <v>8.407</v>
      </c>
      <c r="N79" s="143">
        <f t="shared" si="49"/>
        <v>0</v>
      </c>
      <c r="O79" s="143">
        <f t="shared" si="50"/>
        <v>6.6209992874543619</v>
      </c>
      <c r="P79" s="238">
        <f t="shared" si="51"/>
        <v>0</v>
      </c>
      <c r="Q79" s="239">
        <f t="shared" si="52"/>
        <v>0</v>
      </c>
      <c r="R79" s="239">
        <f t="shared" si="53"/>
        <v>63</v>
      </c>
      <c r="T79">
        <v>529</v>
      </c>
      <c r="U79">
        <v>884</v>
      </c>
      <c r="V79" t="s">
        <v>1165</v>
      </c>
      <c r="W79">
        <v>951.51800000000003</v>
      </c>
      <c r="X79">
        <v>428.06299999999999</v>
      </c>
      <c r="Y79">
        <v>2.2229999999999999</v>
      </c>
      <c r="Z79">
        <v>8.407</v>
      </c>
      <c r="AA79">
        <v>61.351928999999998</v>
      </c>
      <c r="AB79">
        <v>0.35414899999999999</v>
      </c>
      <c r="AC79">
        <v>21.335256999999999</v>
      </c>
      <c r="AD79" s="1">
        <v>234</v>
      </c>
      <c r="AE79">
        <v>0</v>
      </c>
      <c r="AF79">
        <v>63</v>
      </c>
      <c r="AG79">
        <v>69</v>
      </c>
      <c r="AH79">
        <v>15.509178</v>
      </c>
      <c r="AI79">
        <v>77.5</v>
      </c>
      <c r="AJ79">
        <v>0</v>
      </c>
      <c r="AK79">
        <v>0</v>
      </c>
      <c r="AL79">
        <v>0</v>
      </c>
      <c r="AM79" t="s">
        <v>1166</v>
      </c>
      <c r="AN79" t="s">
        <v>1490</v>
      </c>
      <c r="AO79">
        <v>417.11399999999998</v>
      </c>
      <c r="AR79" t="s">
        <v>136</v>
      </c>
      <c r="AS79">
        <v>38</v>
      </c>
      <c r="AT79" t="s">
        <v>984</v>
      </c>
      <c r="AU79" t="s">
        <v>1165</v>
      </c>
      <c r="AV79" t="s">
        <v>49</v>
      </c>
      <c r="AW79">
        <v>4</v>
      </c>
      <c r="BB79">
        <v>0.99244120014693393</v>
      </c>
      <c r="BC79" t="s">
        <v>69</v>
      </c>
      <c r="BF79" t="s">
        <v>136</v>
      </c>
      <c r="BG79" t="s">
        <v>292</v>
      </c>
      <c r="BH79" t="s">
        <v>1165</v>
      </c>
      <c r="BI79">
        <v>884</v>
      </c>
      <c r="BJ79">
        <v>4</v>
      </c>
      <c r="BK79" t="s">
        <v>984</v>
      </c>
      <c r="BL79" t="s">
        <v>1026</v>
      </c>
      <c r="BM79">
        <v>0.99244120014693393</v>
      </c>
      <c r="BN79" t="s">
        <v>69</v>
      </c>
      <c r="BO79" t="s">
        <v>677</v>
      </c>
      <c r="BP79">
        <v>893.22899999999993</v>
      </c>
      <c r="BQ79" t="s">
        <v>74</v>
      </c>
    </row>
    <row r="80" spans="1:69" ht="16.5">
      <c r="A80" s="115" t="str">
        <f t="shared" si="36"/>
        <v>인천스마트</v>
      </c>
      <c r="B80" s="116" t="str">
        <f t="shared" si="37"/>
        <v>손진규</v>
      </c>
      <c r="C80" s="117" t="str">
        <f t="shared" si="38"/>
        <v>C</v>
      </c>
      <c r="D80" s="118">
        <f t="shared" si="39"/>
        <v>0.89944960649392847</v>
      </c>
      <c r="E80" s="119">
        <f t="shared" si="40"/>
        <v>7286</v>
      </c>
      <c r="F80" s="120" t="str">
        <f t="shared" si="41"/>
        <v>27</v>
      </c>
      <c r="G80" s="121" t="str">
        <f t="shared" si="42"/>
        <v>70바3635</v>
      </c>
      <c r="H80" s="122">
        <f t="shared" si="43"/>
        <v>9</v>
      </c>
      <c r="I80" s="123">
        <f t="shared" si="44"/>
        <v>2897.3530000000001</v>
      </c>
      <c r="J80" s="124">
        <f t="shared" si="45"/>
        <v>2.7086709530712051E-2</v>
      </c>
      <c r="K80" s="124">
        <f t="shared" si="46"/>
        <v>0.35446033169955482</v>
      </c>
      <c r="L80" s="124">
        <f t="shared" si="47"/>
        <v>0.16118160265594147</v>
      </c>
      <c r="M80" s="125">
        <f t="shared" si="48"/>
        <v>12.099</v>
      </c>
      <c r="N80" s="126">
        <f t="shared" si="49"/>
        <v>0.24159983267485874</v>
      </c>
      <c r="O80" s="126">
        <f t="shared" si="50"/>
        <v>25.885696358020578</v>
      </c>
      <c r="P80" s="240">
        <f t="shared" si="51"/>
        <v>5</v>
      </c>
      <c r="Q80" s="241">
        <f t="shared" si="52"/>
        <v>7</v>
      </c>
      <c r="R80" s="241">
        <f t="shared" si="53"/>
        <v>750</v>
      </c>
      <c r="T80">
        <v>529</v>
      </c>
      <c r="U80">
        <v>7286</v>
      </c>
      <c r="V80" t="s">
        <v>1167</v>
      </c>
      <c r="W80">
        <v>2897.3530000000001</v>
      </c>
      <c r="X80">
        <v>1520.6320000000001</v>
      </c>
      <c r="Y80">
        <v>1.905</v>
      </c>
      <c r="Z80">
        <v>12.099</v>
      </c>
      <c r="AA80">
        <v>176.212175</v>
      </c>
      <c r="AB80">
        <v>4.7730079999999999</v>
      </c>
      <c r="AC80">
        <v>62.460225999999999</v>
      </c>
      <c r="AD80" s="1">
        <v>467</v>
      </c>
      <c r="AE80">
        <v>7</v>
      </c>
      <c r="AF80">
        <v>750</v>
      </c>
      <c r="AG80">
        <v>90</v>
      </c>
      <c r="AH80">
        <v>16.442409999999999</v>
      </c>
      <c r="AI80">
        <v>1403.3</v>
      </c>
      <c r="AJ80">
        <v>12.7</v>
      </c>
      <c r="AK80">
        <v>5</v>
      </c>
      <c r="AL80">
        <v>1948</v>
      </c>
      <c r="AM80" t="s">
        <v>1168</v>
      </c>
      <c r="AN80" t="s">
        <v>1491</v>
      </c>
      <c r="AO80">
        <v>996.71</v>
      </c>
      <c r="AR80" t="s">
        <v>136</v>
      </c>
      <c r="AS80">
        <v>27</v>
      </c>
      <c r="AT80" t="s">
        <v>953</v>
      </c>
      <c r="AU80" t="s">
        <v>1167</v>
      </c>
      <c r="AV80" t="s">
        <v>49</v>
      </c>
      <c r="AW80">
        <v>9</v>
      </c>
      <c r="BB80">
        <v>0.96842293390408041</v>
      </c>
      <c r="BC80" t="s">
        <v>69</v>
      </c>
      <c r="BF80" t="s">
        <v>136</v>
      </c>
      <c r="BG80" t="s">
        <v>291</v>
      </c>
      <c r="BH80" t="s">
        <v>1167</v>
      </c>
      <c r="BI80">
        <v>7286</v>
      </c>
      <c r="BJ80">
        <v>9</v>
      </c>
      <c r="BK80" t="s">
        <v>953</v>
      </c>
      <c r="BL80" t="s">
        <v>948</v>
      </c>
      <c r="BM80">
        <v>0.89944960649392847</v>
      </c>
      <c r="BN80" t="s">
        <v>72</v>
      </c>
      <c r="BO80" t="s">
        <v>677</v>
      </c>
      <c r="BP80">
        <v>2897.3530000000001</v>
      </c>
      <c r="BQ80" t="s">
        <v>72</v>
      </c>
    </row>
    <row r="81" spans="1:69" ht="16.5">
      <c r="A81" s="132" t="str">
        <f t="shared" si="36"/>
        <v>인천스마트</v>
      </c>
      <c r="B81" s="133" t="str">
        <f t="shared" si="37"/>
        <v>손진종</v>
      </c>
      <c r="C81" s="134" t="str">
        <f t="shared" si="38"/>
        <v>C</v>
      </c>
      <c r="D81" s="135">
        <f t="shared" si="39"/>
        <v>0.86970774852447841</v>
      </c>
      <c r="E81" s="136">
        <f t="shared" si="40"/>
        <v>1616</v>
      </c>
      <c r="F81" s="137" t="str">
        <f t="shared" si="41"/>
        <v>27</v>
      </c>
      <c r="G81" s="138" t="str">
        <f t="shared" si="42"/>
        <v>70바3659</v>
      </c>
      <c r="H81" s="139">
        <f t="shared" si="43"/>
        <v>1</v>
      </c>
      <c r="I81" s="140">
        <f t="shared" si="44"/>
        <v>1813.0530000000001</v>
      </c>
      <c r="J81" s="141">
        <f t="shared" si="45"/>
        <v>3.289323268644849E-2</v>
      </c>
      <c r="K81" s="141">
        <f t="shared" si="46"/>
        <v>0.3739781959971914</v>
      </c>
      <c r="L81" s="141">
        <f t="shared" si="47"/>
        <v>0.26805614617995172</v>
      </c>
      <c r="M81" s="142">
        <f t="shared" si="48"/>
        <v>12.68</v>
      </c>
      <c r="N81" s="143">
        <f t="shared" si="49"/>
        <v>0</v>
      </c>
      <c r="O81" s="143">
        <f t="shared" si="50"/>
        <v>3.7502189768272425</v>
      </c>
      <c r="P81" s="238">
        <f t="shared" si="51"/>
        <v>29</v>
      </c>
      <c r="Q81" s="239">
        <f t="shared" si="52"/>
        <v>0</v>
      </c>
      <c r="R81" s="239">
        <f t="shared" si="53"/>
        <v>73</v>
      </c>
      <c r="T81">
        <v>529</v>
      </c>
      <c r="U81">
        <v>1616</v>
      </c>
      <c r="V81" t="s">
        <v>1169</v>
      </c>
      <c r="W81">
        <v>1946.5530000000001</v>
      </c>
      <c r="X81">
        <v>1126.345</v>
      </c>
      <c r="Y81">
        <v>1.728</v>
      </c>
      <c r="Z81">
        <v>12.68</v>
      </c>
      <c r="AA81">
        <v>132.912476</v>
      </c>
      <c r="AB81">
        <v>4.3719210000000004</v>
      </c>
      <c r="AC81">
        <v>49.706367999999998</v>
      </c>
      <c r="AD81" s="1">
        <v>486</v>
      </c>
      <c r="AE81">
        <v>0</v>
      </c>
      <c r="AF81">
        <v>73</v>
      </c>
      <c r="AG81">
        <v>70</v>
      </c>
      <c r="AH81">
        <v>14.645374</v>
      </c>
      <c r="AI81">
        <v>976.6</v>
      </c>
      <c r="AJ81">
        <v>0</v>
      </c>
      <c r="AK81">
        <v>29</v>
      </c>
      <c r="AL81">
        <v>9134</v>
      </c>
      <c r="AM81" t="s">
        <v>1170</v>
      </c>
      <c r="AN81" t="s">
        <v>1492</v>
      </c>
      <c r="AO81">
        <v>1813.0530000000001</v>
      </c>
      <c r="AR81" t="s">
        <v>136</v>
      </c>
      <c r="AS81">
        <v>27</v>
      </c>
      <c r="AT81" t="s">
        <v>967</v>
      </c>
      <c r="AU81" t="s">
        <v>1169</v>
      </c>
      <c r="AV81" t="s">
        <v>49</v>
      </c>
      <c r="AW81">
        <v>1</v>
      </c>
      <c r="BB81">
        <v>0.91157894736842104</v>
      </c>
      <c r="BC81" t="s">
        <v>71</v>
      </c>
      <c r="BF81" t="s">
        <v>136</v>
      </c>
      <c r="BG81" t="s">
        <v>291</v>
      </c>
      <c r="BH81" t="s">
        <v>1169</v>
      </c>
      <c r="BI81">
        <v>1616</v>
      </c>
      <c r="BJ81">
        <v>1</v>
      </c>
      <c r="BK81" t="s">
        <v>967</v>
      </c>
      <c r="BL81" t="s">
        <v>673</v>
      </c>
      <c r="BM81">
        <v>0.86970774852447841</v>
      </c>
      <c r="BN81" t="s">
        <v>72</v>
      </c>
      <c r="BO81" t="s">
        <v>674</v>
      </c>
      <c r="BP81">
        <v>1813.0530000000001</v>
      </c>
      <c r="BQ81" t="s">
        <v>69</v>
      </c>
    </row>
    <row r="82" spans="1:69" ht="16.5">
      <c r="A82" s="115" t="str">
        <f t="shared" si="36"/>
        <v>인천스마트</v>
      </c>
      <c r="B82" s="116" t="str">
        <f t="shared" si="37"/>
        <v>송용재</v>
      </c>
      <c r="C82" s="117" t="str">
        <f t="shared" si="38"/>
        <v>B</v>
      </c>
      <c r="D82" s="118">
        <f t="shared" si="39"/>
        <v>0.9342618407716754</v>
      </c>
      <c r="E82" s="119">
        <f t="shared" si="40"/>
        <v>2404</v>
      </c>
      <c r="F82" s="120" t="str">
        <f t="shared" si="41"/>
        <v>38</v>
      </c>
      <c r="G82" s="121" t="str">
        <f t="shared" si="42"/>
        <v>70바3549</v>
      </c>
      <c r="H82" s="122">
        <f t="shared" si="43"/>
        <v>9</v>
      </c>
      <c r="I82" s="123">
        <f t="shared" si="44"/>
        <v>1654.0280000000002</v>
      </c>
      <c r="J82" s="124">
        <f t="shared" si="45"/>
        <v>1.1047808780473152E-2</v>
      </c>
      <c r="K82" s="124">
        <f t="shared" si="46"/>
        <v>0.36360837820759778</v>
      </c>
      <c r="L82" s="124">
        <f t="shared" si="47"/>
        <v>0.13179946167779505</v>
      </c>
      <c r="M82" s="125">
        <f t="shared" si="48"/>
        <v>10.347</v>
      </c>
      <c r="N82" s="126">
        <f t="shared" si="49"/>
        <v>0</v>
      </c>
      <c r="O82" s="126">
        <f t="shared" si="50"/>
        <v>6.2272222719325185</v>
      </c>
      <c r="P82" s="240">
        <f t="shared" si="51"/>
        <v>0</v>
      </c>
      <c r="Q82" s="241">
        <f t="shared" si="52"/>
        <v>0</v>
      </c>
      <c r="R82" s="241">
        <f t="shared" si="53"/>
        <v>103</v>
      </c>
      <c r="T82">
        <v>529</v>
      </c>
      <c r="U82">
        <v>2404</v>
      </c>
      <c r="V82" t="s">
        <v>1171</v>
      </c>
      <c r="W82">
        <v>1654.028</v>
      </c>
      <c r="X82">
        <v>769.91300000000001</v>
      </c>
      <c r="Y82">
        <v>2.1480000000000001</v>
      </c>
      <c r="Z82">
        <v>10.347</v>
      </c>
      <c r="AA82">
        <v>110.804416</v>
      </c>
      <c r="AB82">
        <v>1.224146</v>
      </c>
      <c r="AC82">
        <v>40.289414000000001</v>
      </c>
      <c r="AD82" s="1">
        <v>218</v>
      </c>
      <c r="AE82">
        <v>0</v>
      </c>
      <c r="AF82">
        <v>103</v>
      </c>
      <c r="AG82">
        <v>91</v>
      </c>
      <c r="AH82">
        <v>14.927455</v>
      </c>
      <c r="AI82">
        <v>159.30000000000001</v>
      </c>
      <c r="AJ82">
        <v>4.2</v>
      </c>
      <c r="AK82">
        <v>0</v>
      </c>
      <c r="AL82">
        <v>0</v>
      </c>
      <c r="AM82" t="s">
        <v>1172</v>
      </c>
      <c r="AN82" t="s">
        <v>1493</v>
      </c>
      <c r="AO82">
        <v>284.53300000000002</v>
      </c>
      <c r="AR82" t="s">
        <v>136</v>
      </c>
      <c r="AS82">
        <v>38</v>
      </c>
      <c r="AT82" t="s">
        <v>981</v>
      </c>
      <c r="AU82" t="s">
        <v>1171</v>
      </c>
      <c r="AV82" t="s">
        <v>49</v>
      </c>
      <c r="AW82">
        <v>9</v>
      </c>
      <c r="BB82">
        <v>0.93860341042541617</v>
      </c>
      <c r="BC82" t="s">
        <v>71</v>
      </c>
      <c r="BF82" t="s">
        <v>136</v>
      </c>
      <c r="BG82" t="s">
        <v>292</v>
      </c>
      <c r="BH82" t="s">
        <v>1171</v>
      </c>
      <c r="BI82">
        <v>2404</v>
      </c>
      <c r="BJ82">
        <v>9</v>
      </c>
      <c r="BK82" t="s">
        <v>981</v>
      </c>
      <c r="BL82" t="s">
        <v>994</v>
      </c>
      <c r="BM82">
        <v>0.9342618407716754</v>
      </c>
      <c r="BN82" t="s">
        <v>71</v>
      </c>
      <c r="BO82" t="s">
        <v>674</v>
      </c>
      <c r="BP82">
        <v>1654.0280000000002</v>
      </c>
      <c r="BQ82" t="s">
        <v>69</v>
      </c>
    </row>
    <row r="83" spans="1:69" ht="16.5">
      <c r="A83" s="132" t="str">
        <f t="shared" si="36"/>
        <v>인천스마트</v>
      </c>
      <c r="B83" s="133" t="str">
        <f t="shared" si="37"/>
        <v>신경식</v>
      </c>
      <c r="C83" s="134" t="str">
        <f t="shared" si="38"/>
        <v>F</v>
      </c>
      <c r="D83" s="135">
        <f t="shared" si="39"/>
        <v>0.79408692436624995</v>
      </c>
      <c r="E83" s="136">
        <f t="shared" si="40"/>
        <v>6897</v>
      </c>
      <c r="F83" s="137" t="str">
        <f t="shared" si="41"/>
        <v>5-1</v>
      </c>
      <c r="G83" s="138" t="str">
        <f t="shared" si="42"/>
        <v>70바3643</v>
      </c>
      <c r="H83" s="139">
        <f t="shared" si="43"/>
        <v>1</v>
      </c>
      <c r="I83" s="140">
        <f t="shared" si="44"/>
        <v>524.35599999999999</v>
      </c>
      <c r="J83" s="141">
        <f t="shared" si="45"/>
        <v>2.6481371076094346E-2</v>
      </c>
      <c r="K83" s="141">
        <f t="shared" si="46"/>
        <v>0.40416987887439015</v>
      </c>
      <c r="L83" s="141">
        <f t="shared" si="47"/>
        <v>0.13349708976344316</v>
      </c>
      <c r="M83" s="142">
        <f t="shared" si="48"/>
        <v>12.742000000000001</v>
      </c>
      <c r="N83" s="143">
        <f t="shared" si="49"/>
        <v>0.16607074946068523</v>
      </c>
      <c r="O83" s="143">
        <f t="shared" si="50"/>
        <v>4.4839102354385014</v>
      </c>
      <c r="P83" s="238">
        <f t="shared" si="51"/>
        <v>26</v>
      </c>
      <c r="Q83" s="239">
        <f t="shared" si="52"/>
        <v>1</v>
      </c>
      <c r="R83" s="239">
        <f t="shared" si="53"/>
        <v>27</v>
      </c>
      <c r="T83">
        <v>529</v>
      </c>
      <c r="U83">
        <v>6897</v>
      </c>
      <c r="V83" t="s">
        <v>1494</v>
      </c>
      <c r="W83">
        <v>602.15300000000002</v>
      </c>
      <c r="X83">
        <v>362.94099999999997</v>
      </c>
      <c r="Y83">
        <v>1.659</v>
      </c>
      <c r="Z83">
        <v>12.742000000000001</v>
      </c>
      <c r="AA83">
        <v>43.950820999999998</v>
      </c>
      <c r="AB83">
        <v>1.163878</v>
      </c>
      <c r="AC83">
        <v>17.763598000000002</v>
      </c>
      <c r="AD83" s="1">
        <v>70</v>
      </c>
      <c r="AE83">
        <v>1</v>
      </c>
      <c r="AF83">
        <v>27</v>
      </c>
      <c r="AG83">
        <v>61</v>
      </c>
      <c r="AH83">
        <v>13.700608000000001</v>
      </c>
      <c r="AI83">
        <v>0</v>
      </c>
      <c r="AJ83">
        <v>0</v>
      </c>
      <c r="AK83">
        <v>26</v>
      </c>
      <c r="AL83">
        <v>8421</v>
      </c>
      <c r="AM83" t="s">
        <v>1495</v>
      </c>
      <c r="AN83" t="s">
        <v>1496</v>
      </c>
      <c r="AO83">
        <v>524.35599999999999</v>
      </c>
      <c r="AR83" t="s">
        <v>136</v>
      </c>
      <c r="AS83">
        <v>45413</v>
      </c>
      <c r="AT83" t="s">
        <v>1393</v>
      </c>
      <c r="AU83" t="s">
        <v>1494</v>
      </c>
      <c r="AV83" t="s">
        <v>49</v>
      </c>
      <c r="AW83">
        <v>1</v>
      </c>
      <c r="BB83">
        <v>0.91833333333333333</v>
      </c>
      <c r="BC83" t="s">
        <v>71</v>
      </c>
      <c r="BF83" t="s">
        <v>136</v>
      </c>
      <c r="BG83" t="s">
        <v>328</v>
      </c>
      <c r="BH83" t="s">
        <v>1494</v>
      </c>
      <c r="BI83">
        <v>6897</v>
      </c>
      <c r="BJ83">
        <v>1</v>
      </c>
      <c r="BK83" t="s">
        <v>1393</v>
      </c>
      <c r="BL83" t="s">
        <v>673</v>
      </c>
      <c r="BM83">
        <v>0.79408692436624995</v>
      </c>
      <c r="BN83" t="s">
        <v>73</v>
      </c>
      <c r="BO83" t="s">
        <v>674</v>
      </c>
      <c r="BP83">
        <v>524.35599999999999</v>
      </c>
      <c r="BQ83" t="s">
        <v>72</v>
      </c>
    </row>
    <row r="84" spans="1:69" ht="16.5">
      <c r="A84" s="115" t="str">
        <f t="shared" si="36"/>
        <v>인천스마트</v>
      </c>
      <c r="B84" s="116" t="str">
        <f t="shared" si="37"/>
        <v>신유식</v>
      </c>
      <c r="C84" s="117" t="str">
        <f t="shared" si="38"/>
        <v>B</v>
      </c>
      <c r="D84" s="118">
        <f t="shared" si="39"/>
        <v>0.90850763895254349</v>
      </c>
      <c r="E84" s="119">
        <f t="shared" si="40"/>
        <v>7376</v>
      </c>
      <c r="F84" s="120" t="str">
        <f t="shared" si="41"/>
        <v>27</v>
      </c>
      <c r="G84" s="121" t="str">
        <f t="shared" si="42"/>
        <v>70바3639</v>
      </c>
      <c r="H84" s="122">
        <f t="shared" si="43"/>
        <v>6</v>
      </c>
      <c r="I84" s="123">
        <f t="shared" si="44"/>
        <v>1559.3020000000001</v>
      </c>
      <c r="J84" s="124">
        <f t="shared" si="45"/>
        <v>2.9150737729040258E-2</v>
      </c>
      <c r="K84" s="124">
        <f t="shared" si="46"/>
        <v>0.38186486637804984</v>
      </c>
      <c r="L84" s="124">
        <f t="shared" si="47"/>
        <v>0.10196870138048947</v>
      </c>
      <c r="M84" s="125">
        <f t="shared" si="48"/>
        <v>12.807</v>
      </c>
      <c r="N84" s="126">
        <f t="shared" si="49"/>
        <v>6.0648109962301133E-2</v>
      </c>
      <c r="O84" s="126">
        <f t="shared" si="50"/>
        <v>30.991184190735879</v>
      </c>
      <c r="P84" s="240">
        <f t="shared" si="51"/>
        <v>2</v>
      </c>
      <c r="Q84" s="241">
        <f t="shared" si="52"/>
        <v>1</v>
      </c>
      <c r="R84" s="241">
        <f t="shared" si="53"/>
        <v>511</v>
      </c>
      <c r="T84">
        <v>529</v>
      </c>
      <c r="U84">
        <v>7376</v>
      </c>
      <c r="V84" t="s">
        <v>1173</v>
      </c>
      <c r="W84">
        <v>1648.856</v>
      </c>
      <c r="X84">
        <v>897.23299999999995</v>
      </c>
      <c r="Y84">
        <v>1.8380000000000001</v>
      </c>
      <c r="Z84">
        <v>12.807</v>
      </c>
      <c r="AA84">
        <v>104.23691599999999</v>
      </c>
      <c r="AB84">
        <v>3.038583</v>
      </c>
      <c r="AC84">
        <v>39.804416000000003</v>
      </c>
      <c r="AD84" s="1">
        <v>159</v>
      </c>
      <c r="AE84">
        <v>1</v>
      </c>
      <c r="AF84">
        <v>511</v>
      </c>
      <c r="AG84">
        <v>92</v>
      </c>
      <c r="AH84">
        <v>15.818349</v>
      </c>
      <c r="AI84">
        <v>562.79999999999995</v>
      </c>
      <c r="AJ84">
        <v>8.6999999999999993</v>
      </c>
      <c r="AK84">
        <v>2</v>
      </c>
      <c r="AL84">
        <v>157</v>
      </c>
      <c r="AM84" t="s">
        <v>1174</v>
      </c>
      <c r="AN84" t="s">
        <v>1497</v>
      </c>
      <c r="AO84">
        <v>451.767</v>
      </c>
      <c r="AR84" t="s">
        <v>136</v>
      </c>
      <c r="AS84">
        <v>27</v>
      </c>
      <c r="AT84" t="s">
        <v>961</v>
      </c>
      <c r="AU84" t="s">
        <v>1173</v>
      </c>
      <c r="AV84" t="s">
        <v>49</v>
      </c>
      <c r="AW84">
        <v>6</v>
      </c>
      <c r="BB84">
        <v>0.92347365346609733</v>
      </c>
      <c r="BC84" t="s">
        <v>71</v>
      </c>
      <c r="BF84" t="s">
        <v>136</v>
      </c>
      <c r="BG84" t="s">
        <v>291</v>
      </c>
      <c r="BH84" t="s">
        <v>1173</v>
      </c>
      <c r="BI84">
        <v>7376</v>
      </c>
      <c r="BJ84">
        <v>6</v>
      </c>
      <c r="BK84" t="s">
        <v>961</v>
      </c>
      <c r="BL84" t="s">
        <v>962</v>
      </c>
      <c r="BM84">
        <v>0.90850763895254349</v>
      </c>
      <c r="BN84" t="s">
        <v>71</v>
      </c>
      <c r="BO84" t="s">
        <v>674</v>
      </c>
      <c r="BP84">
        <v>1559.3020000000001</v>
      </c>
      <c r="BQ84" t="s">
        <v>69</v>
      </c>
    </row>
    <row r="85" spans="1:69" ht="16.5">
      <c r="A85" s="132" t="str">
        <f t="shared" si="36"/>
        <v>인천스마트</v>
      </c>
      <c r="B85" s="133" t="str">
        <f t="shared" si="37"/>
        <v>신창휴</v>
      </c>
      <c r="C85" s="134" t="str">
        <f t="shared" si="38"/>
        <v>D</v>
      </c>
      <c r="D85" s="135">
        <f t="shared" si="39"/>
        <v>0.81533090780297934</v>
      </c>
      <c r="E85" s="136">
        <f t="shared" si="40"/>
        <v>8916</v>
      </c>
      <c r="F85" s="137" t="str">
        <f t="shared" si="41"/>
        <v>38</v>
      </c>
      <c r="G85" s="138" t="str">
        <f t="shared" si="42"/>
        <v>70바3576</v>
      </c>
      <c r="H85" s="139">
        <f t="shared" si="43"/>
        <v>9</v>
      </c>
      <c r="I85" s="140">
        <f t="shared" si="44"/>
        <v>1830.1049999999998</v>
      </c>
      <c r="J85" s="141">
        <f t="shared" si="45"/>
        <v>1.5098933599524212E-2</v>
      </c>
      <c r="K85" s="141">
        <f t="shared" si="46"/>
        <v>0.35253772625891922</v>
      </c>
      <c r="L85" s="141">
        <f t="shared" si="47"/>
        <v>0.1737605219372659</v>
      </c>
      <c r="M85" s="142">
        <f t="shared" si="48"/>
        <v>11.276</v>
      </c>
      <c r="N85" s="143">
        <f t="shared" si="49"/>
        <v>0.44373665708524179</v>
      </c>
      <c r="O85" s="143">
        <f t="shared" si="50"/>
        <v>8.5296046306385378</v>
      </c>
      <c r="P85" s="238">
        <f t="shared" si="51"/>
        <v>37</v>
      </c>
      <c r="Q85" s="239">
        <f t="shared" si="52"/>
        <v>9</v>
      </c>
      <c r="R85" s="239">
        <f t="shared" si="53"/>
        <v>173</v>
      </c>
      <c r="T85">
        <v>529</v>
      </c>
      <c r="U85">
        <v>8916</v>
      </c>
      <c r="V85" t="s">
        <v>1175</v>
      </c>
      <c r="W85">
        <v>2028.23</v>
      </c>
      <c r="X85">
        <v>1067.617</v>
      </c>
      <c r="Y85">
        <v>1.9</v>
      </c>
      <c r="Z85">
        <v>11.276</v>
      </c>
      <c r="AA85">
        <v>137.959147</v>
      </c>
      <c r="AB85">
        <v>2.0830359999999999</v>
      </c>
      <c r="AC85">
        <v>48.635804</v>
      </c>
      <c r="AD85" s="1">
        <v>318</v>
      </c>
      <c r="AE85">
        <v>9</v>
      </c>
      <c r="AF85">
        <v>173</v>
      </c>
      <c r="AG85">
        <v>70</v>
      </c>
      <c r="AH85">
        <v>14.701670999999999</v>
      </c>
      <c r="AI85">
        <v>680</v>
      </c>
      <c r="AJ85">
        <v>0</v>
      </c>
      <c r="AK85">
        <v>37</v>
      </c>
      <c r="AL85">
        <v>13366</v>
      </c>
      <c r="AM85" t="s">
        <v>1176</v>
      </c>
      <c r="AN85" t="s">
        <v>1498</v>
      </c>
      <c r="AO85">
        <v>436.36599999999999</v>
      </c>
      <c r="AR85" t="s">
        <v>136</v>
      </c>
      <c r="AS85">
        <v>38</v>
      </c>
      <c r="AT85" t="s">
        <v>992</v>
      </c>
      <c r="AU85" t="s">
        <v>1175</v>
      </c>
      <c r="AV85" t="s">
        <v>49</v>
      </c>
      <c r="AW85">
        <v>9</v>
      </c>
      <c r="BB85">
        <v>0.84263700496022531</v>
      </c>
      <c r="BC85" t="s">
        <v>70</v>
      </c>
      <c r="BF85" t="s">
        <v>136</v>
      </c>
      <c r="BG85" t="s">
        <v>292</v>
      </c>
      <c r="BH85" t="s">
        <v>1175</v>
      </c>
      <c r="BI85">
        <v>8916</v>
      </c>
      <c r="BJ85">
        <v>9</v>
      </c>
      <c r="BK85" t="s">
        <v>992</v>
      </c>
      <c r="BL85" t="s">
        <v>985</v>
      </c>
      <c r="BM85">
        <v>0.81533090780297934</v>
      </c>
      <c r="BN85" t="s">
        <v>70</v>
      </c>
      <c r="BO85" t="s">
        <v>678</v>
      </c>
      <c r="BP85">
        <v>1830.1049999999998</v>
      </c>
      <c r="BQ85" t="s">
        <v>71</v>
      </c>
    </row>
    <row r="86" spans="1:69" ht="16.5">
      <c r="A86" s="115" t="str">
        <f t="shared" si="36"/>
        <v>인천스마트</v>
      </c>
      <c r="B86" s="116" t="str">
        <f t="shared" si="37"/>
        <v>심기섭</v>
      </c>
      <c r="C86" s="117" t="str">
        <f t="shared" si="38"/>
        <v>A</v>
      </c>
      <c r="D86" s="118">
        <f t="shared" si="39"/>
        <v>0.975925362234072</v>
      </c>
      <c r="E86" s="119">
        <f t="shared" si="40"/>
        <v>2172</v>
      </c>
      <c r="F86" s="120" t="str">
        <f t="shared" si="41"/>
        <v>5</v>
      </c>
      <c r="G86" s="121" t="str">
        <f t="shared" si="42"/>
        <v>70바3661</v>
      </c>
      <c r="H86" s="122">
        <f t="shared" si="43"/>
        <v>3</v>
      </c>
      <c r="I86" s="123">
        <f t="shared" si="44"/>
        <v>2328.7249999999999</v>
      </c>
      <c r="J86" s="124">
        <f t="shared" si="45"/>
        <v>1.0074053253055888E-2</v>
      </c>
      <c r="K86" s="124">
        <f t="shared" si="46"/>
        <v>0.32524386036944569</v>
      </c>
      <c r="L86" s="124">
        <f t="shared" si="47"/>
        <v>0.22888061063457471</v>
      </c>
      <c r="M86" s="125">
        <f t="shared" si="48"/>
        <v>12.83</v>
      </c>
      <c r="N86" s="126">
        <f t="shared" si="49"/>
        <v>0.12882585964422591</v>
      </c>
      <c r="O86" s="126">
        <f t="shared" si="50"/>
        <v>12.968469870852076</v>
      </c>
      <c r="P86" s="240">
        <f t="shared" si="51"/>
        <v>0</v>
      </c>
      <c r="Q86" s="241">
        <f t="shared" si="52"/>
        <v>3</v>
      </c>
      <c r="R86" s="241">
        <f t="shared" si="53"/>
        <v>302</v>
      </c>
      <c r="T86">
        <v>529</v>
      </c>
      <c r="U86">
        <v>2172</v>
      </c>
      <c r="V86" t="s">
        <v>1177</v>
      </c>
      <c r="W86">
        <v>2328.7249999999999</v>
      </c>
      <c r="X86">
        <v>1126.076</v>
      </c>
      <c r="Y86">
        <v>2.0680000000000001</v>
      </c>
      <c r="Z86">
        <v>12.83</v>
      </c>
      <c r="AA86">
        <v>132.04605599999999</v>
      </c>
      <c r="AB86">
        <v>1.3302389999999999</v>
      </c>
      <c r="AC86">
        <v>42.947169000000002</v>
      </c>
      <c r="AD86" s="1">
        <v>533</v>
      </c>
      <c r="AE86">
        <v>3</v>
      </c>
      <c r="AF86">
        <v>302</v>
      </c>
      <c r="AG86">
        <v>79</v>
      </c>
      <c r="AH86">
        <v>17.635701999999998</v>
      </c>
      <c r="AI86">
        <v>2306.6999999999998</v>
      </c>
      <c r="AJ86">
        <v>0</v>
      </c>
      <c r="AK86">
        <v>0</v>
      </c>
      <c r="AL86">
        <v>0</v>
      </c>
      <c r="AM86" t="s">
        <v>1178</v>
      </c>
      <c r="AN86" t="s">
        <v>1499</v>
      </c>
      <c r="AO86">
        <v>1995.682</v>
      </c>
      <c r="AR86" t="s">
        <v>136</v>
      </c>
      <c r="AS86">
        <v>5</v>
      </c>
      <c r="AT86" t="s">
        <v>1014</v>
      </c>
      <c r="AU86" t="s">
        <v>1177</v>
      </c>
      <c r="AV86" t="s">
        <v>49</v>
      </c>
      <c r="AW86">
        <v>3</v>
      </c>
      <c r="BB86">
        <v>0.98732151897957654</v>
      </c>
      <c r="BC86" t="s">
        <v>69</v>
      </c>
      <c r="BF86" t="s">
        <v>136</v>
      </c>
      <c r="BG86" t="s">
        <v>293</v>
      </c>
      <c r="BH86" t="s">
        <v>1177</v>
      </c>
      <c r="BI86">
        <v>2172</v>
      </c>
      <c r="BJ86">
        <v>3</v>
      </c>
      <c r="BK86" t="s">
        <v>1014</v>
      </c>
      <c r="BL86" t="s">
        <v>998</v>
      </c>
      <c r="BM86">
        <v>0.975925362234072</v>
      </c>
      <c r="BN86" t="s">
        <v>69</v>
      </c>
      <c r="BO86" t="s">
        <v>677</v>
      </c>
      <c r="BP86">
        <v>2328.7249999999999</v>
      </c>
      <c r="BQ86" t="s">
        <v>69</v>
      </c>
    </row>
    <row r="87" spans="1:69" ht="16.5">
      <c r="A87" s="132" t="str">
        <f t="shared" si="36"/>
        <v>인천스마트</v>
      </c>
      <c r="B87" s="133" t="str">
        <f t="shared" si="37"/>
        <v>안성진</v>
      </c>
      <c r="C87" s="134" t="str">
        <f t="shared" si="38"/>
        <v>C</v>
      </c>
      <c r="D87" s="135">
        <f t="shared" si="39"/>
        <v>0.89993111997079556</v>
      </c>
      <c r="E87" s="136">
        <f t="shared" si="40"/>
        <v>9480</v>
      </c>
      <c r="F87" s="137" t="str">
        <f t="shared" si="41"/>
        <v>20</v>
      </c>
      <c r="G87" s="138" t="str">
        <f t="shared" si="42"/>
        <v>70바3506</v>
      </c>
      <c r="H87" s="139">
        <f t="shared" si="43"/>
        <v>1</v>
      </c>
      <c r="I87" s="140">
        <f t="shared" si="44"/>
        <v>2015.7929999999999</v>
      </c>
      <c r="J87" s="141">
        <f t="shared" si="45"/>
        <v>4.2305215744329508E-2</v>
      </c>
      <c r="K87" s="141">
        <f t="shared" si="46"/>
        <v>0.36614440419816718</v>
      </c>
      <c r="L87" s="141">
        <f t="shared" si="47"/>
        <v>0.20835472689904172</v>
      </c>
      <c r="M87" s="142">
        <f t="shared" si="48"/>
        <v>10.106</v>
      </c>
      <c r="N87" s="143">
        <f t="shared" si="49"/>
        <v>2.277492537653357</v>
      </c>
      <c r="O87" s="143">
        <f t="shared" si="50"/>
        <v>12.71600000189791</v>
      </c>
      <c r="P87" s="238">
        <f t="shared" si="51"/>
        <v>33</v>
      </c>
      <c r="Q87" s="239">
        <f t="shared" si="52"/>
        <v>48</v>
      </c>
      <c r="R87" s="239">
        <f t="shared" si="53"/>
        <v>268</v>
      </c>
      <c r="T87">
        <v>529</v>
      </c>
      <c r="U87">
        <v>9480</v>
      </c>
      <c r="V87" t="s">
        <v>1179</v>
      </c>
      <c r="W87">
        <v>2107.5810000000001</v>
      </c>
      <c r="X87">
        <v>1134.82</v>
      </c>
      <c r="Y87">
        <v>1.857</v>
      </c>
      <c r="Z87">
        <v>10.106</v>
      </c>
      <c r="AA87">
        <v>135.44358299999999</v>
      </c>
      <c r="AB87">
        <v>5.7299699999999998</v>
      </c>
      <c r="AC87">
        <v>49.591909999999999</v>
      </c>
      <c r="AD87" s="1">
        <v>420</v>
      </c>
      <c r="AE87">
        <v>48</v>
      </c>
      <c r="AF87">
        <v>268</v>
      </c>
      <c r="AG87">
        <v>77</v>
      </c>
      <c r="AH87">
        <v>15.560582</v>
      </c>
      <c r="AI87">
        <v>2517.9</v>
      </c>
      <c r="AJ87">
        <v>0</v>
      </c>
      <c r="AK87">
        <v>33</v>
      </c>
      <c r="AL87">
        <v>10393</v>
      </c>
      <c r="AM87" t="s">
        <v>1180</v>
      </c>
      <c r="AN87" t="s">
        <v>1500</v>
      </c>
      <c r="AO87">
        <v>2015.7929999999999</v>
      </c>
      <c r="AR87" t="s">
        <v>136</v>
      </c>
      <c r="AS87">
        <v>20</v>
      </c>
      <c r="AT87" t="s">
        <v>912</v>
      </c>
      <c r="AU87" t="s">
        <v>1179</v>
      </c>
      <c r="AV87" t="s">
        <v>49</v>
      </c>
      <c r="AW87">
        <v>1</v>
      </c>
      <c r="BB87">
        <v>0.92800000000000005</v>
      </c>
      <c r="BC87" t="s">
        <v>71</v>
      </c>
      <c r="BF87" t="s">
        <v>136</v>
      </c>
      <c r="BG87" t="s">
        <v>289</v>
      </c>
      <c r="BH87" t="s">
        <v>1179</v>
      </c>
      <c r="BI87">
        <v>9480</v>
      </c>
      <c r="BJ87">
        <v>1</v>
      </c>
      <c r="BK87" t="s">
        <v>912</v>
      </c>
      <c r="BL87" t="s">
        <v>673</v>
      </c>
      <c r="BM87">
        <v>0.89993111997079556</v>
      </c>
      <c r="BN87" t="s">
        <v>72</v>
      </c>
      <c r="BO87" t="s">
        <v>674</v>
      </c>
      <c r="BP87">
        <v>2015.7929999999999</v>
      </c>
      <c r="BQ87" t="s">
        <v>74</v>
      </c>
    </row>
    <row r="88" spans="1:69" ht="16.5">
      <c r="A88" s="132" t="str">
        <f t="shared" ref="A88:A109" si="54">BF88</f>
        <v>인천스마트</v>
      </c>
      <c r="B88" s="133" t="str">
        <f t="shared" ref="B88:B109" si="55">BH88</f>
        <v>안진형</v>
      </c>
      <c r="C88" s="134" t="str">
        <f t="shared" ref="C88:C109" si="56">BN88</f>
        <v>F</v>
      </c>
      <c r="D88" s="135">
        <f t="shared" ref="D88:D109" si="57">BM88</f>
        <v>0.78907499835463313</v>
      </c>
      <c r="E88" s="136">
        <f t="shared" ref="E88:E109" si="58">U88</f>
        <v>9068</v>
      </c>
      <c r="F88" s="137" t="str">
        <f t="shared" ref="F88:F109" si="59">BG88</f>
        <v>20</v>
      </c>
      <c r="G88" s="138" t="str">
        <f t="shared" ref="G88:G109" si="60">BK88</f>
        <v>70바3505</v>
      </c>
      <c r="H88" s="139">
        <f t="shared" ref="H88:H109" si="61">BJ88</f>
        <v>1</v>
      </c>
      <c r="I88" s="140">
        <f t="shared" ref="I88:I109" si="62">BP88</f>
        <v>419.87700000000001</v>
      </c>
      <c r="J88" s="141">
        <f t="shared" ref="J88:J109" si="63">AB88/AA88</f>
        <v>4.7861233297995971E-3</v>
      </c>
      <c r="K88" s="141">
        <f t="shared" ref="K88:K109" si="64">AC88/AA88</f>
        <v>0.35459012180250027</v>
      </c>
      <c r="L88" s="141">
        <f t="shared" ref="L88:L109" si="65">AD88/I88</f>
        <v>0.25483653546157564</v>
      </c>
      <c r="M88" s="142">
        <f t="shared" ref="M88:M109" si="66">Z88</f>
        <v>16.731999999999999</v>
      </c>
      <c r="N88" s="143">
        <f t="shared" ref="N88:N109" si="67">AE88*100/W88</f>
        <v>0.42261675844493934</v>
      </c>
      <c r="O88" s="143">
        <f t="shared" ref="O88:O109" si="68">AF88*100/W88</f>
        <v>40.993825569159121</v>
      </c>
      <c r="P88" s="238">
        <f t="shared" ref="P88:P109" si="69">AK88</f>
        <v>7</v>
      </c>
      <c r="Q88" s="239">
        <f t="shared" ref="Q88:Q109" si="70">AE88</f>
        <v>2</v>
      </c>
      <c r="R88" s="239">
        <f t="shared" ref="R88:R109" si="71">AF88</f>
        <v>194</v>
      </c>
      <c r="T88">
        <v>529</v>
      </c>
      <c r="U88">
        <v>9068</v>
      </c>
      <c r="V88" t="s">
        <v>1181</v>
      </c>
      <c r="W88">
        <v>473.24200000000002</v>
      </c>
      <c r="X88">
        <v>238.44499999999999</v>
      </c>
      <c r="Y88">
        <v>1.9850000000000001</v>
      </c>
      <c r="Z88">
        <v>16.731999999999999</v>
      </c>
      <c r="AA88">
        <v>21.182487999999999</v>
      </c>
      <c r="AB88">
        <v>0.101382</v>
      </c>
      <c r="AC88">
        <v>7.511101</v>
      </c>
      <c r="AD88" s="1">
        <v>107</v>
      </c>
      <c r="AE88">
        <v>2</v>
      </c>
      <c r="AF88">
        <v>194</v>
      </c>
      <c r="AG88">
        <v>89</v>
      </c>
      <c r="AH88">
        <v>22.341190000000001</v>
      </c>
      <c r="AI88">
        <v>1516.6</v>
      </c>
      <c r="AJ88">
        <v>4.4000000000000004</v>
      </c>
      <c r="AK88">
        <v>7</v>
      </c>
      <c r="AL88">
        <v>727</v>
      </c>
      <c r="AM88" t="s">
        <v>1182</v>
      </c>
      <c r="AN88" t="s">
        <v>1501</v>
      </c>
      <c r="AO88">
        <v>419.87700000000001</v>
      </c>
      <c r="AR88" t="s">
        <v>136</v>
      </c>
      <c r="AS88">
        <v>20</v>
      </c>
      <c r="AT88" t="s">
        <v>910</v>
      </c>
      <c r="AU88" t="s">
        <v>1181</v>
      </c>
      <c r="AV88" t="s">
        <v>49</v>
      </c>
      <c r="AW88">
        <v>1</v>
      </c>
      <c r="BB88">
        <v>0.999</v>
      </c>
      <c r="BC88" t="s">
        <v>69</v>
      </c>
      <c r="BF88" t="s">
        <v>136</v>
      </c>
      <c r="BG88" t="s">
        <v>289</v>
      </c>
      <c r="BH88" t="s">
        <v>1181</v>
      </c>
      <c r="BI88">
        <v>9068</v>
      </c>
      <c r="BJ88">
        <v>1</v>
      </c>
      <c r="BK88" t="s">
        <v>910</v>
      </c>
      <c r="BL88" t="s">
        <v>673</v>
      </c>
      <c r="BM88">
        <v>0.78907499835463313</v>
      </c>
      <c r="BN88" t="s">
        <v>73</v>
      </c>
      <c r="BO88" t="s">
        <v>677</v>
      </c>
      <c r="BP88">
        <v>419.87700000000001</v>
      </c>
    </row>
    <row r="89" spans="1:69" ht="16.5">
      <c r="A89" s="132" t="str">
        <f t="shared" si="54"/>
        <v>인천스마트</v>
      </c>
      <c r="B89" s="133" t="str">
        <f t="shared" si="55"/>
        <v>안현진</v>
      </c>
      <c r="C89" s="134" t="str">
        <f t="shared" si="56"/>
        <v>D</v>
      </c>
      <c r="D89" s="135">
        <f t="shared" si="57"/>
        <v>0.82905607944055348</v>
      </c>
      <c r="E89" s="136">
        <f t="shared" si="58"/>
        <v>6339</v>
      </c>
      <c r="F89" s="137" t="str">
        <f t="shared" si="59"/>
        <v>38</v>
      </c>
      <c r="G89" s="138" t="str">
        <f t="shared" si="60"/>
        <v>70바3575</v>
      </c>
      <c r="H89" s="139">
        <f t="shared" si="61"/>
        <v>2</v>
      </c>
      <c r="I89" s="140">
        <f t="shared" si="62"/>
        <v>2426.241</v>
      </c>
      <c r="J89" s="141">
        <f t="shared" si="63"/>
        <v>1.3582020485221398E-2</v>
      </c>
      <c r="K89" s="141">
        <f t="shared" si="64"/>
        <v>0.41052644709434355</v>
      </c>
      <c r="L89" s="141">
        <f t="shared" si="65"/>
        <v>0.25182988829221831</v>
      </c>
      <c r="M89" s="142">
        <f t="shared" si="66"/>
        <v>17.119</v>
      </c>
      <c r="N89" s="143">
        <f t="shared" si="67"/>
        <v>0</v>
      </c>
      <c r="O89" s="143">
        <f t="shared" si="68"/>
        <v>28.686350613974458</v>
      </c>
      <c r="P89" s="238">
        <f t="shared" si="69"/>
        <v>6</v>
      </c>
      <c r="Q89" s="239">
        <f t="shared" si="70"/>
        <v>0</v>
      </c>
      <c r="R89" s="239">
        <f t="shared" si="71"/>
        <v>696</v>
      </c>
      <c r="T89">
        <v>529</v>
      </c>
      <c r="U89">
        <v>6339</v>
      </c>
      <c r="V89" t="s">
        <v>1183</v>
      </c>
      <c r="W89">
        <v>2426.241</v>
      </c>
      <c r="X89">
        <v>1266.884</v>
      </c>
      <c r="Y89">
        <v>1.915</v>
      </c>
      <c r="Z89">
        <v>17.119</v>
      </c>
      <c r="AA89">
        <v>160.013306</v>
      </c>
      <c r="AB89">
        <v>2.1733039999999999</v>
      </c>
      <c r="AC89">
        <v>65.689694000000003</v>
      </c>
      <c r="AD89" s="1">
        <v>611</v>
      </c>
      <c r="AE89">
        <v>0</v>
      </c>
      <c r="AF89">
        <v>696</v>
      </c>
      <c r="AG89">
        <v>91</v>
      </c>
      <c r="AH89">
        <v>15.162744999999999</v>
      </c>
      <c r="AI89">
        <v>2398.4</v>
      </c>
      <c r="AJ89">
        <v>49.5</v>
      </c>
      <c r="AK89">
        <v>6</v>
      </c>
      <c r="AL89">
        <v>3661</v>
      </c>
      <c r="AM89" t="s">
        <v>1184</v>
      </c>
      <c r="AN89" t="s">
        <v>1502</v>
      </c>
      <c r="AO89">
        <v>2210.4690000000001</v>
      </c>
      <c r="AR89" t="s">
        <v>136</v>
      </c>
      <c r="AS89">
        <v>38</v>
      </c>
      <c r="AT89" t="s">
        <v>990</v>
      </c>
      <c r="AU89" t="s">
        <v>1183</v>
      </c>
      <c r="AV89" t="s">
        <v>49</v>
      </c>
      <c r="AW89">
        <v>2</v>
      </c>
      <c r="BB89">
        <v>0.83253221878761363</v>
      </c>
      <c r="BC89" t="s">
        <v>70</v>
      </c>
      <c r="BF89" t="s">
        <v>136</v>
      </c>
      <c r="BG89" t="s">
        <v>292</v>
      </c>
      <c r="BH89" t="s">
        <v>1183</v>
      </c>
      <c r="BI89">
        <v>6339</v>
      </c>
      <c r="BJ89">
        <v>2</v>
      </c>
      <c r="BK89" t="s">
        <v>990</v>
      </c>
      <c r="BL89" t="s">
        <v>979</v>
      </c>
      <c r="BM89">
        <v>0.82905607944055348</v>
      </c>
      <c r="BN89" t="s">
        <v>70</v>
      </c>
      <c r="BO89" t="s">
        <v>678</v>
      </c>
      <c r="BP89">
        <v>2426.241</v>
      </c>
    </row>
    <row r="90" spans="1:69" ht="16.5">
      <c r="A90" s="132" t="str">
        <f t="shared" si="54"/>
        <v>인천스마트</v>
      </c>
      <c r="B90" s="133" t="str">
        <f t="shared" si="55"/>
        <v>양광일</v>
      </c>
      <c r="C90" s="134" t="str">
        <f t="shared" si="56"/>
        <v>B</v>
      </c>
      <c r="D90" s="135">
        <f t="shared" si="57"/>
        <v>0.90530182685333638</v>
      </c>
      <c r="E90" s="136">
        <f t="shared" si="58"/>
        <v>9259</v>
      </c>
      <c r="F90" s="137" t="str">
        <f t="shared" si="59"/>
        <v>5</v>
      </c>
      <c r="G90" s="138" t="str">
        <f t="shared" si="60"/>
        <v>70바3622</v>
      </c>
      <c r="H90" s="139">
        <f t="shared" si="61"/>
        <v>2</v>
      </c>
      <c r="I90" s="140">
        <f t="shared" si="62"/>
        <v>1339.307</v>
      </c>
      <c r="J90" s="141">
        <f t="shared" si="63"/>
        <v>3.5671565271349827E-2</v>
      </c>
      <c r="K90" s="141">
        <f t="shared" si="64"/>
        <v>0.37441856357533154</v>
      </c>
      <c r="L90" s="141">
        <f t="shared" si="65"/>
        <v>7.9145408782303084E-2</v>
      </c>
      <c r="M90" s="142">
        <f t="shared" si="66"/>
        <v>10.95</v>
      </c>
      <c r="N90" s="143">
        <f t="shared" si="67"/>
        <v>7.4665479983304792E-2</v>
      </c>
      <c r="O90" s="143">
        <f t="shared" si="68"/>
        <v>16.20240915637714</v>
      </c>
      <c r="P90" s="238">
        <f t="shared" si="69"/>
        <v>38</v>
      </c>
      <c r="Q90" s="239">
        <f t="shared" si="70"/>
        <v>1</v>
      </c>
      <c r="R90" s="239">
        <f t="shared" si="71"/>
        <v>217</v>
      </c>
      <c r="T90">
        <v>529</v>
      </c>
      <c r="U90">
        <v>9259</v>
      </c>
      <c r="V90" t="s">
        <v>1185</v>
      </c>
      <c r="W90">
        <v>1339.307</v>
      </c>
      <c r="X90">
        <v>699.72</v>
      </c>
      <c r="Y90">
        <v>1.9139999999999999</v>
      </c>
      <c r="Z90">
        <v>10.95</v>
      </c>
      <c r="AA90">
        <v>85.774424999999994</v>
      </c>
      <c r="AB90">
        <v>3.0597080000000001</v>
      </c>
      <c r="AC90">
        <v>32.115537000000003</v>
      </c>
      <c r="AD90" s="1">
        <v>106</v>
      </c>
      <c r="AE90">
        <v>1</v>
      </c>
      <c r="AF90">
        <v>217</v>
      </c>
      <c r="AG90">
        <v>86</v>
      </c>
      <c r="AH90">
        <v>15.614292000000001</v>
      </c>
      <c r="AI90">
        <v>1654.2</v>
      </c>
      <c r="AJ90">
        <v>10.8</v>
      </c>
      <c r="AK90">
        <v>38</v>
      </c>
      <c r="AL90">
        <v>16936</v>
      </c>
      <c r="AM90" t="s">
        <v>1186</v>
      </c>
      <c r="AN90" t="s">
        <v>1503</v>
      </c>
      <c r="AO90">
        <v>1206.424</v>
      </c>
      <c r="AR90" t="s">
        <v>136</v>
      </c>
      <c r="AS90">
        <v>5</v>
      </c>
      <c r="AT90" t="s">
        <v>1004</v>
      </c>
      <c r="AU90" t="s">
        <v>1185</v>
      </c>
      <c r="AV90" t="s">
        <v>49</v>
      </c>
      <c r="AW90">
        <v>2</v>
      </c>
      <c r="BB90">
        <v>0.91244819006787692</v>
      </c>
      <c r="BC90" t="s">
        <v>71</v>
      </c>
      <c r="BF90" t="s">
        <v>136</v>
      </c>
      <c r="BG90" t="s">
        <v>293</v>
      </c>
      <c r="BH90" t="s">
        <v>1185</v>
      </c>
      <c r="BI90">
        <v>9259</v>
      </c>
      <c r="BJ90">
        <v>2</v>
      </c>
      <c r="BK90" t="s">
        <v>1004</v>
      </c>
      <c r="BL90" t="s">
        <v>1000</v>
      </c>
      <c r="BM90">
        <v>0.90530182685333638</v>
      </c>
      <c r="BN90" t="s">
        <v>71</v>
      </c>
      <c r="BO90" t="s">
        <v>674</v>
      </c>
      <c r="BP90">
        <v>1339.307</v>
      </c>
    </row>
    <row r="91" spans="1:69" ht="16.5">
      <c r="A91" s="132" t="str">
        <f t="shared" si="54"/>
        <v>인천스마트</v>
      </c>
      <c r="B91" s="133" t="str">
        <f t="shared" si="55"/>
        <v>연성석</v>
      </c>
      <c r="C91" s="134" t="str">
        <f t="shared" si="56"/>
        <v>S</v>
      </c>
      <c r="D91" s="135">
        <f t="shared" si="57"/>
        <v>1.0305548414058541</v>
      </c>
      <c r="E91" s="136">
        <f t="shared" si="58"/>
        <v>2320</v>
      </c>
      <c r="F91" s="137" t="str">
        <f t="shared" si="59"/>
        <v>38</v>
      </c>
      <c r="G91" s="138" t="str">
        <f t="shared" si="60"/>
        <v>70바3552</v>
      </c>
      <c r="H91" s="139">
        <f t="shared" si="61"/>
        <v>4</v>
      </c>
      <c r="I91" s="140">
        <f t="shared" si="62"/>
        <v>2439.9080000000004</v>
      </c>
      <c r="J91" s="141">
        <f t="shared" si="63"/>
        <v>1.42046641095008E-2</v>
      </c>
      <c r="K91" s="141">
        <f t="shared" si="64"/>
        <v>0.35058820069857716</v>
      </c>
      <c r="L91" s="141">
        <f t="shared" si="65"/>
        <v>0.17459674709046405</v>
      </c>
      <c r="M91" s="142">
        <f t="shared" si="66"/>
        <v>6.7560000000000002</v>
      </c>
      <c r="N91" s="143">
        <f t="shared" si="67"/>
        <v>3.9747602722710787E-2</v>
      </c>
      <c r="O91" s="143">
        <f t="shared" si="68"/>
        <v>4.1734982858846328</v>
      </c>
      <c r="P91" s="238">
        <f t="shared" si="69"/>
        <v>8</v>
      </c>
      <c r="Q91" s="239">
        <f t="shared" si="70"/>
        <v>1</v>
      </c>
      <c r="R91" s="239">
        <f t="shared" si="71"/>
        <v>105</v>
      </c>
      <c r="T91">
        <v>529</v>
      </c>
      <c r="U91">
        <v>2320</v>
      </c>
      <c r="V91" t="s">
        <v>1187</v>
      </c>
      <c r="W91">
        <v>2515.875</v>
      </c>
      <c r="X91">
        <v>1063.981</v>
      </c>
      <c r="Y91">
        <v>2.3650000000000002</v>
      </c>
      <c r="Z91">
        <v>6.7560000000000002</v>
      </c>
      <c r="AA91">
        <v>168.603846</v>
      </c>
      <c r="AB91">
        <v>2.3949609999999999</v>
      </c>
      <c r="AC91">
        <v>59.110518999999996</v>
      </c>
      <c r="AD91" s="1">
        <v>426</v>
      </c>
      <c r="AE91">
        <v>1</v>
      </c>
      <c r="AF91">
        <v>105</v>
      </c>
      <c r="AG91">
        <v>68</v>
      </c>
      <c r="AH91">
        <v>14.921811999999999</v>
      </c>
      <c r="AI91">
        <v>45.3</v>
      </c>
      <c r="AJ91">
        <v>0</v>
      </c>
      <c r="AK91">
        <v>8</v>
      </c>
      <c r="AL91">
        <v>1914</v>
      </c>
      <c r="AM91" t="s">
        <v>1188</v>
      </c>
      <c r="AN91" t="s">
        <v>1504</v>
      </c>
      <c r="AO91">
        <v>2074.623</v>
      </c>
      <c r="AR91" t="s">
        <v>136</v>
      </c>
      <c r="AS91">
        <v>38</v>
      </c>
      <c r="AT91" t="s">
        <v>985</v>
      </c>
      <c r="AU91" t="s">
        <v>1187</v>
      </c>
      <c r="AV91" t="s">
        <v>49</v>
      </c>
      <c r="AW91">
        <v>4</v>
      </c>
      <c r="BB91">
        <v>1.0403892271371695</v>
      </c>
      <c r="BC91" t="s">
        <v>74</v>
      </c>
      <c r="BF91" t="s">
        <v>136</v>
      </c>
      <c r="BG91" t="s">
        <v>292</v>
      </c>
      <c r="BH91" t="s">
        <v>1187</v>
      </c>
      <c r="BI91">
        <v>2320</v>
      </c>
      <c r="BJ91">
        <v>4</v>
      </c>
      <c r="BK91" t="s">
        <v>985</v>
      </c>
      <c r="BL91" t="s">
        <v>1026</v>
      </c>
      <c r="BM91">
        <v>1.0305548414058541</v>
      </c>
      <c r="BN91" t="s">
        <v>74</v>
      </c>
      <c r="BO91" t="s">
        <v>675</v>
      </c>
      <c r="BP91">
        <v>2439.9080000000004</v>
      </c>
    </row>
    <row r="92" spans="1:69" ht="16.5">
      <c r="A92" s="132" t="str">
        <f t="shared" si="54"/>
        <v>인천스마트</v>
      </c>
      <c r="B92" s="133" t="str">
        <f t="shared" si="55"/>
        <v>오세환</v>
      </c>
      <c r="C92" s="134" t="str">
        <f t="shared" si="56"/>
        <v>B</v>
      </c>
      <c r="D92" s="135">
        <f t="shared" si="57"/>
        <v>0.94827274378881232</v>
      </c>
      <c r="E92" s="136">
        <f t="shared" si="58"/>
        <v>230</v>
      </c>
      <c r="F92" s="137" t="str">
        <f t="shared" si="59"/>
        <v>27</v>
      </c>
      <c r="G92" s="138" t="str">
        <f t="shared" si="60"/>
        <v>70바3637</v>
      </c>
      <c r="H92" s="139">
        <f t="shared" si="61"/>
        <v>3</v>
      </c>
      <c r="I92" s="140">
        <f t="shared" si="62"/>
        <v>2989.0839999999998</v>
      </c>
      <c r="J92" s="141">
        <f t="shared" si="63"/>
        <v>1.8092601957695811E-2</v>
      </c>
      <c r="K92" s="141">
        <f t="shared" si="64"/>
        <v>0.34543931719525339</v>
      </c>
      <c r="L92" s="141">
        <f t="shared" si="65"/>
        <v>0.21611972095799251</v>
      </c>
      <c r="M92" s="142">
        <f t="shared" si="66"/>
        <v>10.746</v>
      </c>
      <c r="N92" s="143">
        <f t="shared" si="67"/>
        <v>0</v>
      </c>
      <c r="O92" s="143">
        <f t="shared" si="68"/>
        <v>3.4458717118689206</v>
      </c>
      <c r="P92" s="238">
        <f t="shared" si="69"/>
        <v>25</v>
      </c>
      <c r="Q92" s="239">
        <f t="shared" si="70"/>
        <v>0</v>
      </c>
      <c r="R92" s="239">
        <f t="shared" si="71"/>
        <v>103</v>
      </c>
      <c r="T92">
        <v>529</v>
      </c>
      <c r="U92">
        <v>230</v>
      </c>
      <c r="V92" t="s">
        <v>1189</v>
      </c>
      <c r="W92">
        <v>2989.0839999999998</v>
      </c>
      <c r="X92">
        <v>1571.885</v>
      </c>
      <c r="Y92">
        <v>1.9019999999999999</v>
      </c>
      <c r="Z92">
        <v>10.746</v>
      </c>
      <c r="AA92">
        <v>196.79441399999999</v>
      </c>
      <c r="AB92">
        <v>3.5605229999999999</v>
      </c>
      <c r="AC92">
        <v>67.980528000000007</v>
      </c>
      <c r="AD92" s="1">
        <v>646</v>
      </c>
      <c r="AE92">
        <v>0</v>
      </c>
      <c r="AF92">
        <v>103</v>
      </c>
      <c r="AG92">
        <v>70</v>
      </c>
      <c r="AH92">
        <v>15.188866000000001</v>
      </c>
      <c r="AI92">
        <v>1607.7</v>
      </c>
      <c r="AJ92">
        <v>0</v>
      </c>
      <c r="AK92">
        <v>25</v>
      </c>
      <c r="AL92">
        <v>4412</v>
      </c>
      <c r="AM92" t="s">
        <v>1190</v>
      </c>
      <c r="AN92" t="s">
        <v>1505</v>
      </c>
      <c r="AO92">
        <v>2718.297</v>
      </c>
      <c r="AR92" t="s">
        <v>136</v>
      </c>
      <c r="AS92">
        <v>27</v>
      </c>
      <c r="AT92" t="s">
        <v>957</v>
      </c>
      <c r="AU92" t="s">
        <v>1189</v>
      </c>
      <c r="AV92" t="s">
        <v>49</v>
      </c>
      <c r="AW92">
        <v>3</v>
      </c>
      <c r="BB92">
        <v>0.94827274378881232</v>
      </c>
      <c r="BC92" t="s">
        <v>71</v>
      </c>
      <c r="BF92" t="s">
        <v>136</v>
      </c>
      <c r="BG92" t="s">
        <v>291</v>
      </c>
      <c r="BH92" t="s">
        <v>1189</v>
      </c>
      <c r="BI92">
        <v>230</v>
      </c>
      <c r="BJ92">
        <v>3</v>
      </c>
      <c r="BK92" t="s">
        <v>957</v>
      </c>
      <c r="BL92" t="s">
        <v>969</v>
      </c>
      <c r="BM92">
        <v>0.94827274378881232</v>
      </c>
      <c r="BN92" t="s">
        <v>71</v>
      </c>
      <c r="BO92" t="s">
        <v>674</v>
      </c>
      <c r="BP92">
        <v>2989.0839999999998</v>
      </c>
    </row>
    <row r="93" spans="1:69" ht="16.5">
      <c r="A93" s="132" t="str">
        <f t="shared" si="54"/>
        <v>인천스마트</v>
      </c>
      <c r="B93" s="133" t="str">
        <f t="shared" si="55"/>
        <v>오정택</v>
      </c>
      <c r="C93" s="134" t="str">
        <f t="shared" si="56"/>
        <v>B</v>
      </c>
      <c r="D93" s="135">
        <f t="shared" si="57"/>
        <v>0.90222222222222226</v>
      </c>
      <c r="E93" s="136">
        <f t="shared" si="58"/>
        <v>8830</v>
      </c>
      <c r="F93" s="137" t="str">
        <f t="shared" si="59"/>
        <v>5-1</v>
      </c>
      <c r="G93" s="138" t="str">
        <f t="shared" si="60"/>
        <v>70바3645</v>
      </c>
      <c r="H93" s="139">
        <f t="shared" si="61"/>
        <v>1</v>
      </c>
      <c r="I93" s="140">
        <f t="shared" si="62"/>
        <v>1371.634</v>
      </c>
      <c r="J93" s="141">
        <f t="shared" si="63"/>
        <v>2.6723001974154368E-2</v>
      </c>
      <c r="K93" s="141">
        <f t="shared" si="64"/>
        <v>0.36320443365427574</v>
      </c>
      <c r="L93" s="141">
        <f t="shared" si="65"/>
        <v>0.22163346782013277</v>
      </c>
      <c r="M93" s="142">
        <f t="shared" si="66"/>
        <v>11.625</v>
      </c>
      <c r="N93" s="143">
        <f t="shared" si="67"/>
        <v>0.13649557174241375</v>
      </c>
      <c r="O93" s="143">
        <f t="shared" si="68"/>
        <v>7.3025130882191354</v>
      </c>
      <c r="P93" s="238">
        <f t="shared" si="69"/>
        <v>4</v>
      </c>
      <c r="Q93" s="239">
        <f t="shared" si="70"/>
        <v>2</v>
      </c>
      <c r="R93" s="239">
        <f t="shared" si="71"/>
        <v>107</v>
      </c>
      <c r="T93">
        <v>529</v>
      </c>
      <c r="U93">
        <v>8830</v>
      </c>
      <c r="V93" t="s">
        <v>1191</v>
      </c>
      <c r="W93">
        <v>1465.249</v>
      </c>
      <c r="X93">
        <v>841.3</v>
      </c>
      <c r="Y93">
        <v>1.742</v>
      </c>
      <c r="Z93">
        <v>11.625</v>
      </c>
      <c r="AA93">
        <v>99.974958000000001</v>
      </c>
      <c r="AB93">
        <v>2.6716310000000001</v>
      </c>
      <c r="AC93">
        <v>36.311348000000002</v>
      </c>
      <c r="AD93" s="1">
        <v>304</v>
      </c>
      <c r="AE93">
        <v>2</v>
      </c>
      <c r="AF93">
        <v>107</v>
      </c>
      <c r="AG93">
        <v>65</v>
      </c>
      <c r="AH93">
        <v>14.65616</v>
      </c>
      <c r="AI93">
        <v>117.6</v>
      </c>
      <c r="AJ93">
        <v>0</v>
      </c>
      <c r="AK93">
        <v>4</v>
      </c>
      <c r="AL93">
        <v>731</v>
      </c>
      <c r="AM93" t="s">
        <v>1192</v>
      </c>
      <c r="AN93" t="s">
        <v>1506</v>
      </c>
      <c r="AO93">
        <v>1371.634</v>
      </c>
      <c r="AR93" t="s">
        <v>136</v>
      </c>
      <c r="AS93">
        <v>45413</v>
      </c>
      <c r="AT93" t="s">
        <v>1019</v>
      </c>
      <c r="AU93" t="s">
        <v>1191</v>
      </c>
      <c r="AV93" t="s">
        <v>49</v>
      </c>
      <c r="AW93">
        <v>1</v>
      </c>
      <c r="BB93">
        <v>0.96722222222222221</v>
      </c>
      <c r="BC93" t="s">
        <v>69</v>
      </c>
      <c r="BF93" t="s">
        <v>136</v>
      </c>
      <c r="BG93" t="s">
        <v>328</v>
      </c>
      <c r="BH93" t="s">
        <v>1191</v>
      </c>
      <c r="BI93">
        <v>8830</v>
      </c>
      <c r="BJ93">
        <v>1</v>
      </c>
      <c r="BK93" t="s">
        <v>1019</v>
      </c>
      <c r="BL93" t="s">
        <v>673</v>
      </c>
      <c r="BM93">
        <v>0.90222222222222226</v>
      </c>
      <c r="BN93" t="s">
        <v>71</v>
      </c>
      <c r="BO93" t="s">
        <v>677</v>
      </c>
      <c r="BP93">
        <v>1371.634</v>
      </c>
    </row>
    <row r="94" spans="1:69" ht="16.5">
      <c r="A94" s="132" t="str">
        <f t="shared" si="54"/>
        <v>인천스마트</v>
      </c>
      <c r="B94" s="133" t="str">
        <f t="shared" si="55"/>
        <v>우제욱</v>
      </c>
      <c r="C94" s="134" t="str">
        <f t="shared" si="56"/>
        <v>S</v>
      </c>
      <c r="D94" s="135">
        <f t="shared" si="57"/>
        <v>1.0019047619047619</v>
      </c>
      <c r="E94" s="136">
        <f t="shared" si="58"/>
        <v>9389</v>
      </c>
      <c r="F94" s="137" t="str">
        <f t="shared" si="59"/>
        <v>5</v>
      </c>
      <c r="G94" s="138" t="str">
        <f t="shared" si="60"/>
        <v>70바3630</v>
      </c>
      <c r="H94" s="139">
        <f t="shared" si="61"/>
        <v>1</v>
      </c>
      <c r="I94" s="140">
        <f t="shared" si="62"/>
        <v>2201</v>
      </c>
      <c r="J94" s="141">
        <f t="shared" si="63"/>
        <v>1.5652015298582855E-2</v>
      </c>
      <c r="K94" s="141">
        <f t="shared" si="64"/>
        <v>0.34923156004980394</v>
      </c>
      <c r="L94" s="141">
        <f t="shared" si="65"/>
        <v>0.18446160835983644</v>
      </c>
      <c r="M94" s="142">
        <f t="shared" si="66"/>
        <v>11.16</v>
      </c>
      <c r="N94" s="143">
        <f t="shared" si="67"/>
        <v>0</v>
      </c>
      <c r="O94" s="143">
        <f t="shared" si="68"/>
        <v>13.40299863698319</v>
      </c>
      <c r="P94" s="238">
        <f t="shared" si="69"/>
        <v>15</v>
      </c>
      <c r="Q94" s="239">
        <f t="shared" si="70"/>
        <v>0</v>
      </c>
      <c r="R94" s="239">
        <f t="shared" si="71"/>
        <v>295</v>
      </c>
      <c r="T94">
        <v>529</v>
      </c>
      <c r="U94">
        <v>9389</v>
      </c>
      <c r="V94" t="s">
        <v>1193</v>
      </c>
      <c r="W94">
        <v>2201</v>
      </c>
      <c r="X94">
        <v>1037.549</v>
      </c>
      <c r="Y94">
        <v>2.121</v>
      </c>
      <c r="Z94">
        <v>11.16</v>
      </c>
      <c r="AA94">
        <v>140.323847</v>
      </c>
      <c r="AB94">
        <v>2.1963509999999999</v>
      </c>
      <c r="AC94">
        <v>49.005516</v>
      </c>
      <c r="AD94" s="1">
        <v>406</v>
      </c>
      <c r="AE94">
        <v>0</v>
      </c>
      <c r="AF94">
        <v>295</v>
      </c>
      <c r="AG94">
        <v>68</v>
      </c>
      <c r="AH94">
        <v>15.685145</v>
      </c>
      <c r="AI94">
        <v>1836.4</v>
      </c>
      <c r="AJ94">
        <v>0</v>
      </c>
      <c r="AK94">
        <v>15</v>
      </c>
      <c r="AL94">
        <v>2275</v>
      </c>
      <c r="AM94" t="s">
        <v>1194</v>
      </c>
      <c r="AN94" t="s">
        <v>1507</v>
      </c>
      <c r="AO94">
        <v>2201</v>
      </c>
      <c r="AR94" t="s">
        <v>136</v>
      </c>
      <c r="AS94">
        <v>5</v>
      </c>
      <c r="AT94" t="s">
        <v>1008</v>
      </c>
      <c r="AU94" t="s">
        <v>1193</v>
      </c>
      <c r="AV94" t="s">
        <v>49</v>
      </c>
      <c r="AW94">
        <v>1</v>
      </c>
      <c r="BB94">
        <v>1.01</v>
      </c>
      <c r="BC94" t="s">
        <v>74</v>
      </c>
      <c r="BF94" t="s">
        <v>136</v>
      </c>
      <c r="BG94" t="s">
        <v>293</v>
      </c>
      <c r="BH94" t="s">
        <v>1193</v>
      </c>
      <c r="BI94">
        <v>9389</v>
      </c>
      <c r="BJ94">
        <v>1</v>
      </c>
      <c r="BK94" t="s">
        <v>1008</v>
      </c>
      <c r="BL94" t="s">
        <v>673</v>
      </c>
      <c r="BM94">
        <v>1.0019047619047619</v>
      </c>
      <c r="BN94" t="s">
        <v>74</v>
      </c>
      <c r="BO94" t="s">
        <v>675</v>
      </c>
      <c r="BP94">
        <v>2201</v>
      </c>
    </row>
    <row r="95" spans="1:69" ht="16.5">
      <c r="A95" s="132" t="str">
        <f t="shared" si="54"/>
        <v>인천스마트</v>
      </c>
      <c r="B95" s="133" t="str">
        <f t="shared" si="55"/>
        <v>유병수</v>
      </c>
      <c r="C95" s="134" t="str">
        <f t="shared" si="56"/>
        <v>A</v>
      </c>
      <c r="D95" s="135">
        <f t="shared" si="57"/>
        <v>0.97227272727272707</v>
      </c>
      <c r="E95" s="136">
        <f t="shared" si="58"/>
        <v>383</v>
      </c>
      <c r="F95" s="137" t="str">
        <f t="shared" si="59"/>
        <v>21</v>
      </c>
      <c r="G95" s="138" t="str">
        <f t="shared" si="60"/>
        <v>70바3628</v>
      </c>
      <c r="H95" s="139">
        <f t="shared" si="61"/>
        <v>1</v>
      </c>
      <c r="I95" s="140">
        <f t="shared" si="62"/>
        <v>1958.8979999999999</v>
      </c>
      <c r="J95" s="141">
        <f t="shared" si="63"/>
        <v>3.1603881199158093E-2</v>
      </c>
      <c r="K95" s="141">
        <f t="shared" si="64"/>
        <v>0.34822560986615947</v>
      </c>
      <c r="L95" s="141">
        <f t="shared" si="65"/>
        <v>0.17816139482504961</v>
      </c>
      <c r="M95" s="142">
        <f t="shared" si="66"/>
        <v>12.657</v>
      </c>
      <c r="N95" s="143">
        <f t="shared" si="67"/>
        <v>0.25524555132528598</v>
      </c>
      <c r="O95" s="143">
        <f t="shared" si="68"/>
        <v>5.1049110265057189</v>
      </c>
      <c r="P95" s="238">
        <f t="shared" si="69"/>
        <v>22</v>
      </c>
      <c r="Q95" s="239">
        <f t="shared" si="70"/>
        <v>5</v>
      </c>
      <c r="R95" s="239">
        <f t="shared" si="71"/>
        <v>100</v>
      </c>
      <c r="T95">
        <v>529</v>
      </c>
      <c r="U95">
        <v>383</v>
      </c>
      <c r="V95" t="s">
        <v>1195</v>
      </c>
      <c r="W95">
        <v>1958.8979999999999</v>
      </c>
      <c r="X95">
        <v>915.60500000000002</v>
      </c>
      <c r="Y95">
        <v>2.1389999999999998</v>
      </c>
      <c r="Z95">
        <v>12.657</v>
      </c>
      <c r="AA95">
        <v>135.17884000000001</v>
      </c>
      <c r="AB95">
        <v>4.272176</v>
      </c>
      <c r="AC95">
        <v>47.072733999999997</v>
      </c>
      <c r="AD95" s="1">
        <v>349</v>
      </c>
      <c r="AE95">
        <v>5</v>
      </c>
      <c r="AF95">
        <v>100</v>
      </c>
      <c r="AG95">
        <v>96</v>
      </c>
      <c r="AH95">
        <v>14.491158</v>
      </c>
      <c r="AI95">
        <v>1503.3</v>
      </c>
      <c r="AJ95">
        <v>18.2</v>
      </c>
      <c r="AK95">
        <v>22</v>
      </c>
      <c r="AL95">
        <v>6345</v>
      </c>
      <c r="AM95" t="s">
        <v>1196</v>
      </c>
      <c r="AN95" t="s">
        <v>1508</v>
      </c>
      <c r="AO95">
        <v>1958.8979999999999</v>
      </c>
      <c r="AR95" t="s">
        <v>136</v>
      </c>
      <c r="AS95">
        <v>21</v>
      </c>
      <c r="AT95" t="s">
        <v>943</v>
      </c>
      <c r="AU95" t="s">
        <v>1195</v>
      </c>
      <c r="AV95" t="s">
        <v>49</v>
      </c>
      <c r="AW95">
        <v>1</v>
      </c>
      <c r="BB95">
        <v>0.97227272727272707</v>
      </c>
      <c r="BC95" t="s">
        <v>69</v>
      </c>
      <c r="BF95" t="s">
        <v>136</v>
      </c>
      <c r="BG95" t="s">
        <v>290</v>
      </c>
      <c r="BH95" t="s">
        <v>1195</v>
      </c>
      <c r="BI95">
        <v>383</v>
      </c>
      <c r="BJ95">
        <v>1</v>
      </c>
      <c r="BK95" t="s">
        <v>943</v>
      </c>
      <c r="BL95" t="s">
        <v>673</v>
      </c>
      <c r="BM95">
        <v>0.97227272727272707</v>
      </c>
      <c r="BN95" t="s">
        <v>69</v>
      </c>
      <c r="BO95" t="s">
        <v>677</v>
      </c>
      <c r="BP95">
        <v>1958.8979999999999</v>
      </c>
    </row>
    <row r="96" spans="1:69" ht="16.5">
      <c r="A96" s="132" t="str">
        <f t="shared" si="54"/>
        <v>인천스마트</v>
      </c>
      <c r="B96" s="133" t="str">
        <f t="shared" si="55"/>
        <v>유재학</v>
      </c>
      <c r="C96" s="134" t="str">
        <f t="shared" si="56"/>
        <v>B</v>
      </c>
      <c r="D96" s="135">
        <f t="shared" si="57"/>
        <v>0.9178188358085424</v>
      </c>
      <c r="E96" s="136">
        <f t="shared" si="58"/>
        <v>4600</v>
      </c>
      <c r="F96" s="137" t="str">
        <f t="shared" si="59"/>
        <v>27</v>
      </c>
      <c r="G96" s="138" t="str">
        <f t="shared" si="60"/>
        <v>70바3638</v>
      </c>
      <c r="H96" s="139">
        <f t="shared" si="61"/>
        <v>4</v>
      </c>
      <c r="I96" s="140">
        <f t="shared" si="62"/>
        <v>2795.7020000000002</v>
      </c>
      <c r="J96" s="141">
        <f t="shared" si="63"/>
        <v>5.2649993614502554E-3</v>
      </c>
      <c r="K96" s="141">
        <f t="shared" si="64"/>
        <v>0.33411746530180769</v>
      </c>
      <c r="L96" s="141">
        <f t="shared" si="65"/>
        <v>0.19064979028523066</v>
      </c>
      <c r="M96" s="142">
        <f t="shared" si="66"/>
        <v>8.1579999999999995</v>
      </c>
      <c r="N96" s="143">
        <f t="shared" si="67"/>
        <v>3.469232418450488E-2</v>
      </c>
      <c r="O96" s="143">
        <f t="shared" si="68"/>
        <v>7.909849914067113</v>
      </c>
      <c r="P96" s="238">
        <f t="shared" si="69"/>
        <v>2</v>
      </c>
      <c r="Q96" s="239">
        <f t="shared" si="70"/>
        <v>1</v>
      </c>
      <c r="R96" s="239">
        <f t="shared" si="71"/>
        <v>228</v>
      </c>
      <c r="T96">
        <v>529</v>
      </c>
      <c r="U96">
        <v>4600</v>
      </c>
      <c r="V96" t="s">
        <v>1197</v>
      </c>
      <c r="W96">
        <v>2882.482</v>
      </c>
      <c r="X96">
        <v>1548.2850000000001</v>
      </c>
      <c r="Y96">
        <v>1.8620000000000001</v>
      </c>
      <c r="Z96">
        <v>8.1579999999999995</v>
      </c>
      <c r="AA96">
        <v>180.74551099999999</v>
      </c>
      <c r="AB96">
        <v>0.95162500000000005</v>
      </c>
      <c r="AC96">
        <v>60.390231999999997</v>
      </c>
      <c r="AD96" s="1">
        <v>533</v>
      </c>
      <c r="AE96">
        <v>1</v>
      </c>
      <c r="AF96">
        <v>228</v>
      </c>
      <c r="AG96">
        <v>68</v>
      </c>
      <c r="AH96">
        <v>15.947737</v>
      </c>
      <c r="AI96">
        <v>355.3</v>
      </c>
      <c r="AJ96">
        <v>0</v>
      </c>
      <c r="AK96">
        <v>2</v>
      </c>
      <c r="AL96">
        <v>118</v>
      </c>
      <c r="AM96" t="s">
        <v>1198</v>
      </c>
      <c r="AN96" t="s">
        <v>1509</v>
      </c>
      <c r="AO96">
        <v>2339.6320000000001</v>
      </c>
      <c r="AR96" t="s">
        <v>136</v>
      </c>
      <c r="AS96">
        <v>27</v>
      </c>
      <c r="AT96" t="s">
        <v>959</v>
      </c>
      <c r="AU96" t="s">
        <v>1197</v>
      </c>
      <c r="AV96" t="s">
        <v>49</v>
      </c>
      <c r="AW96">
        <v>4</v>
      </c>
      <c r="BB96">
        <v>0.9245434344780461</v>
      </c>
      <c r="BC96" t="s">
        <v>71</v>
      </c>
      <c r="BF96" t="s">
        <v>136</v>
      </c>
      <c r="BG96" t="s">
        <v>291</v>
      </c>
      <c r="BH96" t="s">
        <v>1197</v>
      </c>
      <c r="BI96">
        <v>4600</v>
      </c>
      <c r="BJ96">
        <v>4</v>
      </c>
      <c r="BK96" t="s">
        <v>959</v>
      </c>
      <c r="BL96" t="s">
        <v>1028</v>
      </c>
      <c r="BM96">
        <v>0.9178188358085424</v>
      </c>
      <c r="BN96" t="s">
        <v>71</v>
      </c>
      <c r="BO96" t="s">
        <v>674</v>
      </c>
      <c r="BP96">
        <v>2795.7020000000002</v>
      </c>
    </row>
    <row r="97" spans="1:68" ht="16.5">
      <c r="A97" s="132" t="str">
        <f t="shared" si="54"/>
        <v>인천스마트</v>
      </c>
      <c r="B97" s="133" t="str">
        <f t="shared" si="55"/>
        <v>유종각</v>
      </c>
      <c r="C97" s="134" t="str">
        <f t="shared" si="56"/>
        <v>D</v>
      </c>
      <c r="D97" s="135">
        <f t="shared" si="57"/>
        <v>0.83339286086683972</v>
      </c>
      <c r="E97" s="136">
        <f t="shared" si="58"/>
        <v>3128</v>
      </c>
      <c r="F97" s="137" t="str">
        <f t="shared" si="59"/>
        <v>38</v>
      </c>
      <c r="G97" s="138" t="str">
        <f t="shared" si="60"/>
        <v>70바3548</v>
      </c>
      <c r="H97" s="139">
        <f t="shared" si="61"/>
        <v>3</v>
      </c>
      <c r="I97" s="140">
        <f t="shared" si="62"/>
        <v>2437.5360000000001</v>
      </c>
      <c r="J97" s="141">
        <f t="shared" si="63"/>
        <v>3.0701650918217815E-2</v>
      </c>
      <c r="K97" s="141">
        <f t="shared" si="64"/>
        <v>0.36781747826996836</v>
      </c>
      <c r="L97" s="141">
        <f t="shared" si="65"/>
        <v>0.24327845824636024</v>
      </c>
      <c r="M97" s="142">
        <f t="shared" si="66"/>
        <v>12.638999999999999</v>
      </c>
      <c r="N97" s="143">
        <f t="shared" si="67"/>
        <v>4.102503511743006E-2</v>
      </c>
      <c r="O97" s="143">
        <f t="shared" si="68"/>
        <v>12.553660745933598</v>
      </c>
      <c r="P97" s="238">
        <f t="shared" si="69"/>
        <v>22</v>
      </c>
      <c r="Q97" s="239">
        <f t="shared" si="70"/>
        <v>1</v>
      </c>
      <c r="R97" s="239">
        <f t="shared" si="71"/>
        <v>306</v>
      </c>
      <c r="T97">
        <v>529</v>
      </c>
      <c r="U97">
        <v>3128</v>
      </c>
      <c r="V97" t="s">
        <v>1199</v>
      </c>
      <c r="W97">
        <v>2437.5360000000001</v>
      </c>
      <c r="X97">
        <v>1269.4169999999999</v>
      </c>
      <c r="Y97">
        <v>1.92</v>
      </c>
      <c r="Z97">
        <v>12.638999999999999</v>
      </c>
      <c r="AA97">
        <v>167.905531</v>
      </c>
      <c r="AB97">
        <v>5.1549769999999997</v>
      </c>
      <c r="AC97">
        <v>61.758589000000001</v>
      </c>
      <c r="AD97" s="1">
        <v>593</v>
      </c>
      <c r="AE97">
        <v>1</v>
      </c>
      <c r="AF97">
        <v>306</v>
      </c>
      <c r="AG97">
        <v>71</v>
      </c>
      <c r="AH97">
        <v>14.517306</v>
      </c>
      <c r="AI97">
        <v>1760.6</v>
      </c>
      <c r="AJ97">
        <v>0</v>
      </c>
      <c r="AK97">
        <v>22</v>
      </c>
      <c r="AL97">
        <v>7800</v>
      </c>
      <c r="AM97" t="s">
        <v>1200</v>
      </c>
      <c r="AN97" t="s">
        <v>1510</v>
      </c>
      <c r="AO97">
        <v>2146.3490000000002</v>
      </c>
      <c r="AR97" t="s">
        <v>136</v>
      </c>
      <c r="AS97">
        <v>38</v>
      </c>
      <c r="AT97" t="s">
        <v>979</v>
      </c>
      <c r="AU97" t="s">
        <v>1199</v>
      </c>
      <c r="AV97" t="s">
        <v>49</v>
      </c>
      <c r="AW97">
        <v>3</v>
      </c>
      <c r="BB97">
        <v>0.84160954672884347</v>
      </c>
      <c r="BC97" t="s">
        <v>70</v>
      </c>
      <c r="BF97" t="s">
        <v>136</v>
      </c>
      <c r="BG97" t="s">
        <v>292</v>
      </c>
      <c r="BH97" t="s">
        <v>1199</v>
      </c>
      <c r="BI97">
        <v>3128</v>
      </c>
      <c r="BJ97">
        <v>3</v>
      </c>
      <c r="BK97" t="s">
        <v>979</v>
      </c>
      <c r="BL97" t="s">
        <v>1028</v>
      </c>
      <c r="BM97">
        <v>0.83339286086683972</v>
      </c>
      <c r="BN97" t="s">
        <v>70</v>
      </c>
      <c r="BO97" t="s">
        <v>678</v>
      </c>
      <c r="BP97">
        <v>2437.5360000000001</v>
      </c>
    </row>
    <row r="98" spans="1:68" ht="16.5">
      <c r="A98" s="132" t="str">
        <f t="shared" si="54"/>
        <v>인천스마트</v>
      </c>
      <c r="B98" s="133" t="str">
        <f t="shared" si="55"/>
        <v>유종선</v>
      </c>
      <c r="C98" s="134" t="str">
        <f t="shared" si="56"/>
        <v>F</v>
      </c>
      <c r="D98" s="135">
        <f t="shared" si="57"/>
        <v>0.79434782608695653</v>
      </c>
      <c r="E98" s="136">
        <f t="shared" si="58"/>
        <v>223</v>
      </c>
      <c r="F98" s="137" t="str">
        <f t="shared" si="59"/>
        <v>21</v>
      </c>
      <c r="G98" s="138" t="str">
        <f t="shared" si="60"/>
        <v>70바3626</v>
      </c>
      <c r="H98" s="139">
        <f t="shared" si="61"/>
        <v>1</v>
      </c>
      <c r="I98" s="140">
        <f t="shared" si="62"/>
        <v>1822.2739999999999</v>
      </c>
      <c r="J98" s="141">
        <f t="shared" si="63"/>
        <v>4.6492708488966007E-2</v>
      </c>
      <c r="K98" s="141">
        <f t="shared" si="64"/>
        <v>0.3851782965252335</v>
      </c>
      <c r="L98" s="141">
        <f t="shared" si="65"/>
        <v>0.14926405139951512</v>
      </c>
      <c r="M98" s="142">
        <f t="shared" si="66"/>
        <v>14.563000000000001</v>
      </c>
      <c r="N98" s="143">
        <f t="shared" si="67"/>
        <v>0.19153666514554632</v>
      </c>
      <c r="O98" s="143">
        <f t="shared" si="68"/>
        <v>10.821821580723366</v>
      </c>
      <c r="P98" s="238">
        <f t="shared" si="69"/>
        <v>15</v>
      </c>
      <c r="Q98" s="239">
        <f t="shared" si="70"/>
        <v>4</v>
      </c>
      <c r="R98" s="239">
        <f t="shared" si="71"/>
        <v>226</v>
      </c>
      <c r="T98">
        <v>529</v>
      </c>
      <c r="U98">
        <v>223</v>
      </c>
      <c r="V98" t="s">
        <v>1201</v>
      </c>
      <c r="W98">
        <v>2088.373</v>
      </c>
      <c r="X98">
        <v>1141.3150000000001</v>
      </c>
      <c r="Y98">
        <v>1.83</v>
      </c>
      <c r="Z98">
        <v>14.563000000000001</v>
      </c>
      <c r="AA98">
        <v>152.27495300000001</v>
      </c>
      <c r="AB98">
        <v>7.0796749999999999</v>
      </c>
      <c r="AC98">
        <v>58.653007000000002</v>
      </c>
      <c r="AD98" s="1">
        <v>272</v>
      </c>
      <c r="AE98">
        <v>4</v>
      </c>
      <c r="AF98">
        <v>226</v>
      </c>
      <c r="AG98">
        <v>71</v>
      </c>
      <c r="AH98">
        <v>13.714487</v>
      </c>
      <c r="AI98">
        <v>140.4</v>
      </c>
      <c r="AJ98">
        <v>0</v>
      </c>
      <c r="AK98">
        <v>15</v>
      </c>
      <c r="AL98">
        <v>6009</v>
      </c>
      <c r="AM98" t="s">
        <v>1202</v>
      </c>
      <c r="AN98" t="s">
        <v>1511</v>
      </c>
      <c r="AO98">
        <v>1822.2739999999999</v>
      </c>
      <c r="AR98" t="s">
        <v>136</v>
      </c>
      <c r="AS98">
        <v>21</v>
      </c>
      <c r="AT98" t="s">
        <v>939</v>
      </c>
      <c r="AU98" t="s">
        <v>1201</v>
      </c>
      <c r="AV98" t="s">
        <v>49</v>
      </c>
      <c r="AW98">
        <v>1</v>
      </c>
      <c r="BB98">
        <v>0.79434782608695653</v>
      </c>
      <c r="BC98" t="s">
        <v>73</v>
      </c>
      <c r="BF98" t="s">
        <v>136</v>
      </c>
      <c r="BG98" t="s">
        <v>290</v>
      </c>
      <c r="BH98" t="s">
        <v>1201</v>
      </c>
      <c r="BI98">
        <v>223</v>
      </c>
      <c r="BJ98">
        <v>1</v>
      </c>
      <c r="BK98" t="s">
        <v>939</v>
      </c>
      <c r="BL98" t="s">
        <v>673</v>
      </c>
      <c r="BM98">
        <v>0.79434782608695653</v>
      </c>
      <c r="BN98" t="s">
        <v>73</v>
      </c>
      <c r="BO98" t="s">
        <v>689</v>
      </c>
      <c r="BP98">
        <v>1822.2739999999999</v>
      </c>
    </row>
    <row r="99" spans="1:68" ht="16.5">
      <c r="A99" s="132" t="str">
        <f t="shared" si="54"/>
        <v>인천스마트</v>
      </c>
      <c r="B99" s="133" t="str">
        <f t="shared" si="55"/>
        <v>윤병진</v>
      </c>
      <c r="C99" s="134" t="str">
        <f t="shared" si="56"/>
        <v>C</v>
      </c>
      <c r="D99" s="135">
        <f t="shared" si="57"/>
        <v>0.86421052631578943</v>
      </c>
      <c r="E99" s="136">
        <f t="shared" si="58"/>
        <v>3653</v>
      </c>
      <c r="F99" s="137" t="str">
        <f t="shared" si="59"/>
        <v>27</v>
      </c>
      <c r="G99" s="138" t="str">
        <f t="shared" si="60"/>
        <v>70바3635</v>
      </c>
      <c r="H99" s="139">
        <f t="shared" si="61"/>
        <v>1</v>
      </c>
      <c r="I99" s="140">
        <f t="shared" si="62"/>
        <v>584.23900000000003</v>
      </c>
      <c r="J99" s="141">
        <f t="shared" si="63"/>
        <v>2.3683272816593659E-2</v>
      </c>
      <c r="K99" s="141">
        <f t="shared" si="64"/>
        <v>0.39615852724020384</v>
      </c>
      <c r="L99" s="141">
        <f t="shared" si="65"/>
        <v>0.18143259864541736</v>
      </c>
      <c r="M99" s="142">
        <f t="shared" si="66"/>
        <v>15.547000000000001</v>
      </c>
      <c r="N99" s="143">
        <f t="shared" si="67"/>
        <v>0</v>
      </c>
      <c r="O99" s="143">
        <f t="shared" si="68"/>
        <v>13.350700655040146</v>
      </c>
      <c r="P99" s="238">
        <f t="shared" si="69"/>
        <v>11</v>
      </c>
      <c r="Q99" s="239">
        <f t="shared" si="70"/>
        <v>0</v>
      </c>
      <c r="R99" s="239">
        <f t="shared" si="71"/>
        <v>78</v>
      </c>
      <c r="T99">
        <v>529</v>
      </c>
      <c r="U99">
        <v>3653</v>
      </c>
      <c r="V99" t="s">
        <v>1203</v>
      </c>
      <c r="W99">
        <v>584.23900000000003</v>
      </c>
      <c r="X99">
        <v>355.84100000000001</v>
      </c>
      <c r="Y99">
        <v>1.6419999999999999</v>
      </c>
      <c r="Z99">
        <v>15.547000000000001</v>
      </c>
      <c r="AA99">
        <v>37.543882000000004</v>
      </c>
      <c r="AB99">
        <v>0.88916200000000001</v>
      </c>
      <c r="AC99">
        <v>14.873329</v>
      </c>
      <c r="AD99" s="1">
        <v>106</v>
      </c>
      <c r="AE99">
        <v>0</v>
      </c>
      <c r="AF99">
        <v>78</v>
      </c>
      <c r="AG99">
        <v>80</v>
      </c>
      <c r="AH99">
        <v>15.561496</v>
      </c>
      <c r="AI99">
        <v>543.6</v>
      </c>
      <c r="AJ99">
        <v>0</v>
      </c>
      <c r="AK99">
        <v>11</v>
      </c>
      <c r="AL99">
        <v>4327</v>
      </c>
      <c r="AM99" t="s">
        <v>1204</v>
      </c>
      <c r="AN99" t="s">
        <v>1512</v>
      </c>
      <c r="AO99">
        <v>584.23900000000003</v>
      </c>
      <c r="AR99" t="s">
        <v>136</v>
      </c>
      <c r="AS99">
        <v>27</v>
      </c>
      <c r="AT99" t="s">
        <v>953</v>
      </c>
      <c r="AU99" t="s">
        <v>1203</v>
      </c>
      <c r="AV99" t="s">
        <v>49</v>
      </c>
      <c r="AW99">
        <v>1</v>
      </c>
      <c r="BB99">
        <v>0.86421052631578943</v>
      </c>
      <c r="BC99" t="s">
        <v>72</v>
      </c>
      <c r="BF99" t="s">
        <v>136</v>
      </c>
      <c r="BG99" t="s">
        <v>291</v>
      </c>
      <c r="BH99" t="s">
        <v>1203</v>
      </c>
      <c r="BI99">
        <v>3653</v>
      </c>
      <c r="BJ99">
        <v>1</v>
      </c>
      <c r="BK99" t="s">
        <v>953</v>
      </c>
      <c r="BL99" t="s">
        <v>673</v>
      </c>
      <c r="BM99">
        <v>0.86421052631578943</v>
      </c>
      <c r="BN99" t="s">
        <v>72</v>
      </c>
      <c r="BO99" t="s">
        <v>676</v>
      </c>
      <c r="BP99">
        <v>584.23900000000003</v>
      </c>
    </row>
    <row r="100" spans="1:68" ht="16.5">
      <c r="A100" s="132" t="str">
        <f t="shared" si="54"/>
        <v>인천스마트</v>
      </c>
      <c r="B100" s="133" t="str">
        <f t="shared" si="55"/>
        <v>윤세호</v>
      </c>
      <c r="C100" s="134" t="str">
        <f t="shared" si="56"/>
        <v>A</v>
      </c>
      <c r="D100" s="135">
        <f t="shared" si="57"/>
        <v>0.95332958509155197</v>
      </c>
      <c r="E100" s="136">
        <f t="shared" si="58"/>
        <v>4052</v>
      </c>
      <c r="F100" s="137" t="str">
        <f t="shared" si="59"/>
        <v>21</v>
      </c>
      <c r="G100" s="138" t="str">
        <f t="shared" si="60"/>
        <v>70바3649</v>
      </c>
      <c r="H100" s="139">
        <f t="shared" si="61"/>
        <v>10</v>
      </c>
      <c r="I100" s="140">
        <f t="shared" si="62"/>
        <v>2468.3409999999999</v>
      </c>
      <c r="J100" s="141">
        <f t="shared" si="63"/>
        <v>2.3471350673029384E-2</v>
      </c>
      <c r="K100" s="141">
        <f t="shared" si="64"/>
        <v>0.38640083032396777</v>
      </c>
      <c r="L100" s="141">
        <f t="shared" si="65"/>
        <v>0.13733920880461817</v>
      </c>
      <c r="M100" s="142">
        <f t="shared" si="66"/>
        <v>11.403</v>
      </c>
      <c r="N100" s="143">
        <f t="shared" si="67"/>
        <v>0.46819018353445352</v>
      </c>
      <c r="O100" s="143">
        <f t="shared" si="68"/>
        <v>7.6471063310627407</v>
      </c>
      <c r="P100" s="238">
        <f t="shared" si="69"/>
        <v>16</v>
      </c>
      <c r="Q100" s="239">
        <f t="shared" si="70"/>
        <v>12</v>
      </c>
      <c r="R100" s="239">
        <f t="shared" si="71"/>
        <v>196</v>
      </c>
      <c r="T100">
        <v>529</v>
      </c>
      <c r="U100">
        <v>4052</v>
      </c>
      <c r="V100" t="s">
        <v>1205</v>
      </c>
      <c r="W100">
        <v>2563.0610000000001</v>
      </c>
      <c r="X100">
        <v>1244.874</v>
      </c>
      <c r="Y100">
        <v>2.0590000000000002</v>
      </c>
      <c r="Z100">
        <v>11.403</v>
      </c>
      <c r="AA100">
        <v>184.915775</v>
      </c>
      <c r="AB100">
        <v>4.3402229999999999</v>
      </c>
      <c r="AC100">
        <v>71.451609000000005</v>
      </c>
      <c r="AD100" s="1">
        <v>339</v>
      </c>
      <c r="AE100">
        <v>12</v>
      </c>
      <c r="AF100">
        <v>196</v>
      </c>
      <c r="AG100">
        <v>91</v>
      </c>
      <c r="AH100">
        <v>13.860694000000001</v>
      </c>
      <c r="AI100">
        <v>1016.4</v>
      </c>
      <c r="AJ100">
        <v>31.3</v>
      </c>
      <c r="AK100">
        <v>16</v>
      </c>
      <c r="AL100">
        <v>9042</v>
      </c>
      <c r="AM100" t="s">
        <v>1206</v>
      </c>
      <c r="AN100" t="s">
        <v>1513</v>
      </c>
      <c r="AO100">
        <v>599.56600000000003</v>
      </c>
      <c r="AR100" t="s">
        <v>136</v>
      </c>
      <c r="AS100">
        <v>21</v>
      </c>
      <c r="AT100" t="s">
        <v>945</v>
      </c>
      <c r="AU100" t="s">
        <v>1205</v>
      </c>
      <c r="AV100" t="s">
        <v>49</v>
      </c>
      <c r="AW100">
        <v>10</v>
      </c>
      <c r="BB100">
        <v>0.95625768368090847</v>
      </c>
      <c r="BC100" t="s">
        <v>69</v>
      </c>
      <c r="BF100" t="s">
        <v>136</v>
      </c>
      <c r="BG100" t="s">
        <v>290</v>
      </c>
      <c r="BH100" t="s">
        <v>1205</v>
      </c>
      <c r="BI100">
        <v>4052</v>
      </c>
      <c r="BJ100">
        <v>10</v>
      </c>
      <c r="BK100" t="s">
        <v>945</v>
      </c>
      <c r="BL100" t="s">
        <v>935</v>
      </c>
      <c r="BM100">
        <v>0.95332958509155197</v>
      </c>
      <c r="BN100" t="s">
        <v>69</v>
      </c>
      <c r="BO100" t="s">
        <v>677</v>
      </c>
      <c r="BP100">
        <v>2468.3409999999999</v>
      </c>
    </row>
    <row r="101" spans="1:68" ht="16.5">
      <c r="A101" s="132" t="str">
        <f t="shared" si="54"/>
        <v>인천스마트</v>
      </c>
      <c r="B101" s="133" t="str">
        <f t="shared" si="55"/>
        <v>윤태원</v>
      </c>
      <c r="C101" s="134" t="str">
        <f t="shared" si="56"/>
        <v>C</v>
      </c>
      <c r="D101" s="135">
        <f t="shared" si="57"/>
        <v>0.85000977513036857</v>
      </c>
      <c r="E101" s="136">
        <f t="shared" si="58"/>
        <v>7048</v>
      </c>
      <c r="F101" s="137" t="str">
        <f t="shared" si="59"/>
        <v>27</v>
      </c>
      <c r="G101" s="138" t="str">
        <f t="shared" si="60"/>
        <v>70바3635</v>
      </c>
      <c r="H101" s="139">
        <f t="shared" si="61"/>
        <v>2</v>
      </c>
      <c r="I101" s="140">
        <f t="shared" si="62"/>
        <v>1472.037</v>
      </c>
      <c r="J101" s="141">
        <f t="shared" si="63"/>
        <v>2.1062659710868199E-2</v>
      </c>
      <c r="K101" s="141">
        <f t="shared" si="64"/>
        <v>0.30446041002736046</v>
      </c>
      <c r="L101" s="141">
        <f t="shared" si="65"/>
        <v>6.4536421299192889E-2</v>
      </c>
      <c r="M101" s="142">
        <f t="shared" si="66"/>
        <v>11.558999999999999</v>
      </c>
      <c r="N101" s="143">
        <f t="shared" si="67"/>
        <v>0.13539980515968036</v>
      </c>
      <c r="O101" s="143">
        <f t="shared" si="68"/>
        <v>8.5978876276397038</v>
      </c>
      <c r="P101" s="238">
        <f t="shared" si="69"/>
        <v>12</v>
      </c>
      <c r="Q101" s="239">
        <f t="shared" si="70"/>
        <v>2</v>
      </c>
      <c r="R101" s="239">
        <f t="shared" si="71"/>
        <v>127</v>
      </c>
      <c r="T101">
        <v>529</v>
      </c>
      <c r="U101">
        <v>7048</v>
      </c>
      <c r="V101" t="s">
        <v>1207</v>
      </c>
      <c r="W101">
        <v>1477.107</v>
      </c>
      <c r="X101">
        <v>861.78800000000001</v>
      </c>
      <c r="Y101">
        <v>1.714</v>
      </c>
      <c r="Z101">
        <v>11.558999999999999</v>
      </c>
      <c r="AA101">
        <v>93.87276</v>
      </c>
      <c r="AB101">
        <v>1.9772099999999999</v>
      </c>
      <c r="AC101">
        <v>28.580539000000002</v>
      </c>
      <c r="AD101" s="1">
        <v>95</v>
      </c>
      <c r="AE101">
        <v>2</v>
      </c>
      <c r="AF101">
        <v>127</v>
      </c>
      <c r="AG101">
        <v>72</v>
      </c>
      <c r="AH101">
        <v>15.735203</v>
      </c>
      <c r="AI101">
        <v>497.9</v>
      </c>
      <c r="AJ101">
        <v>0</v>
      </c>
      <c r="AK101">
        <v>12</v>
      </c>
      <c r="AL101">
        <v>3753</v>
      </c>
      <c r="AM101" t="s">
        <v>1208</v>
      </c>
      <c r="AN101" t="s">
        <v>1514</v>
      </c>
      <c r="AO101">
        <v>1371.817</v>
      </c>
      <c r="AR101" t="s">
        <v>136</v>
      </c>
      <c r="AS101">
        <v>27</v>
      </c>
      <c r="AT101" t="s">
        <v>953</v>
      </c>
      <c r="AU101" t="s">
        <v>1207</v>
      </c>
      <c r="AV101" t="s">
        <v>49</v>
      </c>
      <c r="AW101">
        <v>2</v>
      </c>
      <c r="BB101">
        <v>0.8982236233836085</v>
      </c>
      <c r="BC101" t="s">
        <v>72</v>
      </c>
      <c r="BF101" t="s">
        <v>136</v>
      </c>
      <c r="BG101" t="s">
        <v>291</v>
      </c>
      <c r="BH101" t="s">
        <v>1207</v>
      </c>
      <c r="BI101">
        <v>7048</v>
      </c>
      <c r="BJ101">
        <v>2</v>
      </c>
      <c r="BK101" t="s">
        <v>953</v>
      </c>
      <c r="BL101" t="s">
        <v>959</v>
      </c>
      <c r="BM101">
        <v>0.85000977513036857</v>
      </c>
      <c r="BN101" t="s">
        <v>72</v>
      </c>
      <c r="BO101" t="s">
        <v>676</v>
      </c>
      <c r="BP101">
        <v>1472.037</v>
      </c>
    </row>
    <row r="102" spans="1:68" ht="16.5">
      <c r="A102" s="132" t="str">
        <f t="shared" si="54"/>
        <v>인천스마트</v>
      </c>
      <c r="B102" s="133" t="str">
        <f t="shared" si="55"/>
        <v>윤희석</v>
      </c>
      <c r="C102" s="134" t="str">
        <f t="shared" si="56"/>
        <v>S</v>
      </c>
      <c r="D102" s="135">
        <f t="shared" si="57"/>
        <v>1.0238394131738833</v>
      </c>
      <c r="E102" s="136">
        <f t="shared" si="58"/>
        <v>567</v>
      </c>
      <c r="F102" s="137" t="str">
        <f t="shared" si="59"/>
        <v>20</v>
      </c>
      <c r="G102" s="138" t="str">
        <f t="shared" si="60"/>
        <v>70바3501</v>
      </c>
      <c r="H102" s="139">
        <f t="shared" si="61"/>
        <v>4</v>
      </c>
      <c r="I102" s="140">
        <f t="shared" si="62"/>
        <v>2078.81</v>
      </c>
      <c r="J102" s="141">
        <f t="shared" si="63"/>
        <v>2.547242438925389E-2</v>
      </c>
      <c r="K102" s="141">
        <f t="shared" si="64"/>
        <v>0.34788460695714274</v>
      </c>
      <c r="L102" s="141">
        <f t="shared" si="65"/>
        <v>4.3775044376349929E-2</v>
      </c>
      <c r="M102" s="142">
        <f t="shared" si="66"/>
        <v>9.33</v>
      </c>
      <c r="N102" s="143">
        <f t="shared" si="67"/>
        <v>0.3359015405404368</v>
      </c>
      <c r="O102" s="143">
        <f t="shared" si="68"/>
        <v>4.0788044208481606</v>
      </c>
      <c r="P102" s="238">
        <f t="shared" si="69"/>
        <v>4</v>
      </c>
      <c r="Q102" s="239">
        <f t="shared" si="70"/>
        <v>7</v>
      </c>
      <c r="R102" s="239">
        <f t="shared" si="71"/>
        <v>85</v>
      </c>
      <c r="T102">
        <v>529</v>
      </c>
      <c r="U102">
        <v>567</v>
      </c>
      <c r="V102" t="s">
        <v>1209</v>
      </c>
      <c r="W102">
        <v>2083.944</v>
      </c>
      <c r="X102">
        <v>1019.424</v>
      </c>
      <c r="Y102">
        <v>2.044</v>
      </c>
      <c r="Z102">
        <v>9.33</v>
      </c>
      <c r="AA102">
        <v>128.69996</v>
      </c>
      <c r="AB102">
        <v>3.2783000000000002</v>
      </c>
      <c r="AC102">
        <v>44.772734999999997</v>
      </c>
      <c r="AD102" s="1">
        <v>91</v>
      </c>
      <c r="AE102">
        <v>7</v>
      </c>
      <c r="AF102">
        <v>85</v>
      </c>
      <c r="AG102">
        <v>93</v>
      </c>
      <c r="AH102">
        <v>16.192266</v>
      </c>
      <c r="AI102">
        <v>1094.0999999999999</v>
      </c>
      <c r="AJ102">
        <v>8.9</v>
      </c>
      <c r="AK102">
        <v>4</v>
      </c>
      <c r="AL102">
        <v>1318</v>
      </c>
      <c r="AM102" t="s">
        <v>1210</v>
      </c>
      <c r="AN102" t="s">
        <v>1515</v>
      </c>
      <c r="AO102">
        <v>1720.288</v>
      </c>
      <c r="AR102" t="s">
        <v>136</v>
      </c>
      <c r="AS102">
        <v>20</v>
      </c>
      <c r="AT102" t="s">
        <v>902</v>
      </c>
      <c r="AU102" t="s">
        <v>1209</v>
      </c>
      <c r="AV102" t="s">
        <v>49</v>
      </c>
      <c r="AW102">
        <v>4</v>
      </c>
      <c r="BB102">
        <v>1.0238394131738833</v>
      </c>
      <c r="BC102" t="s">
        <v>74</v>
      </c>
      <c r="BF102" t="s">
        <v>136</v>
      </c>
      <c r="BG102" t="s">
        <v>289</v>
      </c>
      <c r="BH102" t="s">
        <v>1209</v>
      </c>
      <c r="BI102">
        <v>567</v>
      </c>
      <c r="BJ102">
        <v>4</v>
      </c>
      <c r="BK102" t="s">
        <v>902</v>
      </c>
      <c r="BL102" t="s">
        <v>917</v>
      </c>
      <c r="BM102">
        <v>1.0238394131738833</v>
      </c>
      <c r="BN102" t="s">
        <v>74</v>
      </c>
      <c r="BO102" t="s">
        <v>675</v>
      </c>
      <c r="BP102">
        <v>2078.81</v>
      </c>
    </row>
    <row r="103" spans="1:68" ht="16.5">
      <c r="A103" s="132" t="str">
        <f t="shared" si="54"/>
        <v>인천스마트</v>
      </c>
      <c r="B103" s="133" t="str">
        <f t="shared" si="55"/>
        <v>이강일</v>
      </c>
      <c r="C103" s="134" t="str">
        <f t="shared" si="56"/>
        <v>D</v>
      </c>
      <c r="D103" s="135">
        <f t="shared" si="57"/>
        <v>0.81880493096559481</v>
      </c>
      <c r="E103" s="136">
        <f t="shared" si="58"/>
        <v>2158</v>
      </c>
      <c r="F103" s="137" t="str">
        <f t="shared" si="59"/>
        <v>27</v>
      </c>
      <c r="G103" s="138" t="str">
        <f t="shared" si="60"/>
        <v>71바7125</v>
      </c>
      <c r="H103" s="139">
        <f t="shared" si="61"/>
        <v>3</v>
      </c>
      <c r="I103" s="140">
        <f t="shared" si="62"/>
        <v>2223.547</v>
      </c>
      <c r="J103" s="141">
        <f t="shared" si="63"/>
        <v>3.667126238780935E-2</v>
      </c>
      <c r="K103" s="141">
        <f t="shared" si="64"/>
        <v>0.38186830464425725</v>
      </c>
      <c r="L103" s="141">
        <f t="shared" si="65"/>
        <v>0.18888739477960215</v>
      </c>
      <c r="M103" s="142">
        <f t="shared" si="66"/>
        <v>13.502000000000001</v>
      </c>
      <c r="N103" s="143">
        <f t="shared" si="67"/>
        <v>0</v>
      </c>
      <c r="O103" s="143">
        <f t="shared" si="68"/>
        <v>18.034248882528679</v>
      </c>
      <c r="P103" s="238">
        <f t="shared" si="69"/>
        <v>23</v>
      </c>
      <c r="Q103" s="239">
        <f t="shared" si="70"/>
        <v>0</v>
      </c>
      <c r="R103" s="239">
        <f t="shared" si="71"/>
        <v>401</v>
      </c>
      <c r="T103">
        <v>529</v>
      </c>
      <c r="U103">
        <v>2158</v>
      </c>
      <c r="V103" t="s">
        <v>1211</v>
      </c>
      <c r="W103">
        <v>2223.547</v>
      </c>
      <c r="X103">
        <v>1319.4670000000001</v>
      </c>
      <c r="Y103">
        <v>1.6850000000000001</v>
      </c>
      <c r="Z103">
        <v>13.502000000000001</v>
      </c>
      <c r="AA103">
        <v>149.13219900000001</v>
      </c>
      <c r="AB103">
        <v>5.4688660000000002</v>
      </c>
      <c r="AC103">
        <v>56.948860000000003</v>
      </c>
      <c r="AD103" s="1">
        <v>420</v>
      </c>
      <c r="AE103">
        <v>0</v>
      </c>
      <c r="AF103">
        <v>401</v>
      </c>
      <c r="AG103">
        <v>71</v>
      </c>
      <c r="AH103">
        <v>14.909905</v>
      </c>
      <c r="AI103">
        <v>945.7</v>
      </c>
      <c r="AJ103">
        <v>0</v>
      </c>
      <c r="AK103">
        <v>23</v>
      </c>
      <c r="AL103">
        <v>6436</v>
      </c>
      <c r="AM103" t="s">
        <v>1212</v>
      </c>
      <c r="AN103" t="s">
        <v>1516</v>
      </c>
      <c r="AO103">
        <v>1999.42</v>
      </c>
      <c r="AR103" t="s">
        <v>136</v>
      </c>
      <c r="AS103">
        <v>27</v>
      </c>
      <c r="AT103" t="s">
        <v>971</v>
      </c>
      <c r="AU103" t="s">
        <v>1211</v>
      </c>
      <c r="AV103" t="s">
        <v>49</v>
      </c>
      <c r="AW103">
        <v>3</v>
      </c>
      <c r="BB103">
        <v>0.84313479881468667</v>
      </c>
      <c r="BC103" t="s">
        <v>70</v>
      </c>
      <c r="BF103" t="s">
        <v>136</v>
      </c>
      <c r="BG103" t="s">
        <v>291</v>
      </c>
      <c r="BH103" t="s">
        <v>1211</v>
      </c>
      <c r="BI103">
        <v>2158</v>
      </c>
      <c r="BJ103">
        <v>3</v>
      </c>
      <c r="BK103" t="s">
        <v>971</v>
      </c>
      <c r="BL103" t="s">
        <v>957</v>
      </c>
      <c r="BM103">
        <v>0.81880493096559481</v>
      </c>
      <c r="BN103" t="s">
        <v>70</v>
      </c>
      <c r="BO103" t="s">
        <v>678</v>
      </c>
      <c r="BP103">
        <v>2223.547</v>
      </c>
    </row>
    <row r="104" spans="1:68" ht="16.5">
      <c r="A104" s="132" t="str">
        <f t="shared" si="54"/>
        <v>인천스마트</v>
      </c>
      <c r="B104" s="133" t="str">
        <f t="shared" si="55"/>
        <v>이경환</v>
      </c>
      <c r="C104" s="134" t="str">
        <f t="shared" si="56"/>
        <v>D</v>
      </c>
      <c r="D104" s="135">
        <f t="shared" si="57"/>
        <v>0.82930574591272754</v>
      </c>
      <c r="E104" s="136">
        <f t="shared" si="58"/>
        <v>5546</v>
      </c>
      <c r="F104" s="137" t="str">
        <f t="shared" si="59"/>
        <v>예비</v>
      </c>
      <c r="G104" s="138" t="str">
        <f t="shared" si="60"/>
        <v>71바7122</v>
      </c>
      <c r="H104" s="139">
        <f t="shared" si="61"/>
        <v>5</v>
      </c>
      <c r="I104" s="140">
        <f t="shared" si="62"/>
        <v>3105.1729999999998</v>
      </c>
      <c r="J104" s="141">
        <f t="shared" si="63"/>
        <v>2.8579139292242681E-2</v>
      </c>
      <c r="K104" s="141">
        <f t="shared" si="64"/>
        <v>0.400745389290731</v>
      </c>
      <c r="L104" s="141">
        <f t="shared" si="65"/>
        <v>0.19032755984932243</v>
      </c>
      <c r="M104" s="142">
        <f t="shared" si="66"/>
        <v>13.08</v>
      </c>
      <c r="N104" s="143">
        <f t="shared" si="67"/>
        <v>0.48306487271401627</v>
      </c>
      <c r="O104" s="143">
        <f t="shared" si="68"/>
        <v>22.961683616339574</v>
      </c>
      <c r="P104" s="238">
        <f t="shared" si="69"/>
        <v>41</v>
      </c>
      <c r="Q104" s="239">
        <f t="shared" si="70"/>
        <v>15</v>
      </c>
      <c r="R104" s="239">
        <f t="shared" si="71"/>
        <v>713</v>
      </c>
      <c r="T104">
        <v>529</v>
      </c>
      <c r="U104">
        <v>5546</v>
      </c>
      <c r="V104" t="s">
        <v>1213</v>
      </c>
      <c r="W104">
        <v>3105.1729999999998</v>
      </c>
      <c r="X104">
        <v>1657.393</v>
      </c>
      <c r="Y104">
        <v>1.8740000000000001</v>
      </c>
      <c r="Z104">
        <v>13.08</v>
      </c>
      <c r="AA104">
        <v>205.898853</v>
      </c>
      <c r="AB104">
        <v>5.8844120000000002</v>
      </c>
      <c r="AC104">
        <v>82.513015999999993</v>
      </c>
      <c r="AD104" s="1">
        <v>591</v>
      </c>
      <c r="AE104">
        <v>15</v>
      </c>
      <c r="AF104">
        <v>713</v>
      </c>
      <c r="AG104">
        <v>80</v>
      </c>
      <c r="AH104">
        <v>15.081060000000001</v>
      </c>
      <c r="AI104">
        <v>4906.5</v>
      </c>
      <c r="AJ104">
        <v>0</v>
      </c>
      <c r="AK104">
        <v>41</v>
      </c>
      <c r="AL104">
        <v>15615</v>
      </c>
      <c r="AM104" t="s">
        <v>1214</v>
      </c>
      <c r="AN104" t="s">
        <v>1517</v>
      </c>
      <c r="AO104">
        <v>1748.9780000000001</v>
      </c>
      <c r="AR104" t="s">
        <v>136</v>
      </c>
      <c r="AS104" t="s">
        <v>99</v>
      </c>
      <c r="AT104" t="s">
        <v>1026</v>
      </c>
      <c r="AU104" t="s">
        <v>1213</v>
      </c>
      <c r="AV104" t="s">
        <v>49</v>
      </c>
      <c r="AW104">
        <v>5</v>
      </c>
      <c r="BB104">
        <v>0.85815956852776254</v>
      </c>
      <c r="BC104" t="s">
        <v>72</v>
      </c>
      <c r="BF104" t="s">
        <v>136</v>
      </c>
      <c r="BG104" t="s">
        <v>99</v>
      </c>
      <c r="BH104" t="s">
        <v>1213</v>
      </c>
      <c r="BI104">
        <v>5546</v>
      </c>
      <c r="BJ104">
        <v>5</v>
      </c>
      <c r="BK104" t="s">
        <v>1026</v>
      </c>
      <c r="BL104" t="s">
        <v>984</v>
      </c>
      <c r="BM104">
        <v>0.82930574591272754</v>
      </c>
      <c r="BN104" t="s">
        <v>70</v>
      </c>
      <c r="BO104" t="s">
        <v>676</v>
      </c>
      <c r="BP104">
        <v>3105.1729999999998</v>
      </c>
    </row>
    <row r="105" spans="1:68" ht="16.5">
      <c r="A105" s="132" t="str">
        <f t="shared" si="54"/>
        <v>인천스마트</v>
      </c>
      <c r="B105" s="133" t="str">
        <f t="shared" si="55"/>
        <v>이규선</v>
      </c>
      <c r="C105" s="134" t="str">
        <f t="shared" si="56"/>
        <v>C</v>
      </c>
      <c r="D105" s="135">
        <f t="shared" si="57"/>
        <v>0.8825471404656462</v>
      </c>
      <c r="E105" s="136">
        <f t="shared" si="58"/>
        <v>3540</v>
      </c>
      <c r="F105" s="137" t="str">
        <f t="shared" si="59"/>
        <v>5-1</v>
      </c>
      <c r="G105" s="138" t="str">
        <f t="shared" si="60"/>
        <v>70바3648</v>
      </c>
      <c r="H105" s="139">
        <f t="shared" si="61"/>
        <v>1</v>
      </c>
      <c r="I105" s="140">
        <f t="shared" si="62"/>
        <v>1346.8</v>
      </c>
      <c r="J105" s="141">
        <f t="shared" si="63"/>
        <v>3.4012448588570547E-2</v>
      </c>
      <c r="K105" s="141">
        <f t="shared" si="64"/>
        <v>0.35902336838111709</v>
      </c>
      <c r="L105" s="141">
        <f t="shared" si="65"/>
        <v>0.10098010098010099</v>
      </c>
      <c r="M105" s="142">
        <f t="shared" si="66"/>
        <v>10.778</v>
      </c>
      <c r="N105" s="143">
        <f t="shared" si="67"/>
        <v>0</v>
      </c>
      <c r="O105" s="143">
        <f t="shared" si="68"/>
        <v>6.8598251343992924</v>
      </c>
      <c r="P105" s="238">
        <f t="shared" si="69"/>
        <v>14</v>
      </c>
      <c r="Q105" s="239">
        <f t="shared" si="70"/>
        <v>0</v>
      </c>
      <c r="R105" s="239">
        <f t="shared" si="71"/>
        <v>103</v>
      </c>
      <c r="T105">
        <v>529</v>
      </c>
      <c r="U105">
        <v>3540</v>
      </c>
      <c r="V105" t="s">
        <v>1215</v>
      </c>
      <c r="W105">
        <v>1501.4960000000001</v>
      </c>
      <c r="X105">
        <v>883.86800000000005</v>
      </c>
      <c r="Y105">
        <v>1.6990000000000001</v>
      </c>
      <c r="Z105">
        <v>10.778</v>
      </c>
      <c r="AA105">
        <v>119.677182</v>
      </c>
      <c r="AB105">
        <v>4.0705140000000002</v>
      </c>
      <c r="AC105">
        <v>42.966904999999997</v>
      </c>
      <c r="AD105" s="1">
        <v>136</v>
      </c>
      <c r="AE105">
        <v>0</v>
      </c>
      <c r="AF105">
        <v>103</v>
      </c>
      <c r="AG105">
        <v>67</v>
      </c>
      <c r="AH105">
        <v>12.546217</v>
      </c>
      <c r="AI105">
        <v>137.1</v>
      </c>
      <c r="AJ105">
        <v>0</v>
      </c>
      <c r="AK105">
        <v>14</v>
      </c>
      <c r="AL105">
        <v>5279</v>
      </c>
      <c r="AM105" t="s">
        <v>1216</v>
      </c>
      <c r="AN105" t="s">
        <v>1518</v>
      </c>
      <c r="AO105">
        <v>1346.8</v>
      </c>
      <c r="AR105" t="s">
        <v>136</v>
      </c>
      <c r="AS105">
        <v>45413</v>
      </c>
      <c r="AT105" t="s">
        <v>1022</v>
      </c>
      <c r="AU105" t="s">
        <v>1215</v>
      </c>
      <c r="AV105" t="s">
        <v>49</v>
      </c>
      <c r="AW105">
        <v>1</v>
      </c>
      <c r="BB105">
        <v>0.94222222222222218</v>
      </c>
      <c r="BC105" t="s">
        <v>71</v>
      </c>
      <c r="BF105" t="s">
        <v>136</v>
      </c>
      <c r="BG105" t="s">
        <v>328</v>
      </c>
      <c r="BH105" t="s">
        <v>1215</v>
      </c>
      <c r="BI105">
        <v>3540</v>
      </c>
      <c r="BJ105">
        <v>1</v>
      </c>
      <c r="BK105" t="s">
        <v>1022</v>
      </c>
      <c r="BL105" t="s">
        <v>673</v>
      </c>
      <c r="BM105">
        <v>0.8825471404656462</v>
      </c>
      <c r="BN105" t="s">
        <v>72</v>
      </c>
      <c r="BO105" t="s">
        <v>674</v>
      </c>
      <c r="BP105">
        <v>1346.8</v>
      </c>
    </row>
    <row r="106" spans="1:68" ht="16.5">
      <c r="A106" s="132" t="str">
        <f t="shared" si="54"/>
        <v>인천스마트</v>
      </c>
      <c r="B106" s="133" t="str">
        <f t="shared" si="55"/>
        <v>이기준</v>
      </c>
      <c r="C106" s="134" t="str">
        <f t="shared" si="56"/>
        <v>C</v>
      </c>
      <c r="D106" s="135">
        <f t="shared" si="57"/>
        <v>0.8795840408832678</v>
      </c>
      <c r="E106" s="136">
        <f t="shared" si="58"/>
        <v>8091</v>
      </c>
      <c r="F106" s="137" t="str">
        <f t="shared" si="59"/>
        <v>21</v>
      </c>
      <c r="G106" s="138" t="str">
        <f t="shared" si="60"/>
        <v>71바7126</v>
      </c>
      <c r="H106" s="139">
        <f t="shared" si="61"/>
        <v>6</v>
      </c>
      <c r="I106" s="140">
        <f t="shared" si="62"/>
        <v>1401.364</v>
      </c>
      <c r="J106" s="141">
        <f t="shared" si="63"/>
        <v>5.1148776089758242E-2</v>
      </c>
      <c r="K106" s="141">
        <f t="shared" si="64"/>
        <v>0.40543290241229496</v>
      </c>
      <c r="L106" s="141">
        <f t="shared" si="65"/>
        <v>0.21122278009139667</v>
      </c>
      <c r="M106" s="142">
        <f t="shared" si="66"/>
        <v>13.167999999999999</v>
      </c>
      <c r="N106" s="143">
        <f t="shared" si="67"/>
        <v>0.46552148381647812</v>
      </c>
      <c r="O106" s="143">
        <f t="shared" si="68"/>
        <v>20.150429942341837</v>
      </c>
      <c r="P106" s="238">
        <f t="shared" si="69"/>
        <v>51</v>
      </c>
      <c r="Q106" s="239">
        <f t="shared" si="70"/>
        <v>7</v>
      </c>
      <c r="R106" s="239">
        <f t="shared" si="71"/>
        <v>303</v>
      </c>
      <c r="T106">
        <v>529</v>
      </c>
      <c r="U106">
        <v>8091</v>
      </c>
      <c r="V106" t="s">
        <v>1217</v>
      </c>
      <c r="W106">
        <v>1503.69</v>
      </c>
      <c r="X106">
        <v>769.11300000000006</v>
      </c>
      <c r="Y106">
        <v>1.9550000000000001</v>
      </c>
      <c r="Z106">
        <v>13.167999999999999</v>
      </c>
      <c r="AA106">
        <v>116.918868</v>
      </c>
      <c r="AB106">
        <v>5.9802569999999999</v>
      </c>
      <c r="AC106">
        <v>47.402755999999997</v>
      </c>
      <c r="AD106" s="1">
        <v>296</v>
      </c>
      <c r="AE106">
        <v>7</v>
      </c>
      <c r="AF106">
        <v>303</v>
      </c>
      <c r="AG106">
        <v>89</v>
      </c>
      <c r="AH106">
        <v>12.860969000000001</v>
      </c>
      <c r="AI106">
        <v>1605.4</v>
      </c>
      <c r="AJ106">
        <v>98.9</v>
      </c>
      <c r="AK106">
        <v>51</v>
      </c>
      <c r="AL106">
        <v>24252</v>
      </c>
      <c r="AM106" t="s">
        <v>1218</v>
      </c>
      <c r="AN106" t="s">
        <v>1519</v>
      </c>
      <c r="AO106">
        <v>479.78199999999998</v>
      </c>
      <c r="AR106" t="s">
        <v>136</v>
      </c>
      <c r="AS106">
        <v>21</v>
      </c>
      <c r="AT106" t="s">
        <v>947</v>
      </c>
      <c r="AU106" t="s">
        <v>1217</v>
      </c>
      <c r="AV106" t="s">
        <v>49</v>
      </c>
      <c r="AW106">
        <v>6</v>
      </c>
      <c r="BB106">
        <v>0.89181057287804455</v>
      </c>
      <c r="BC106" t="s">
        <v>72</v>
      </c>
      <c r="BF106" t="s">
        <v>136</v>
      </c>
      <c r="BG106" t="s">
        <v>290</v>
      </c>
      <c r="BH106" t="s">
        <v>1217</v>
      </c>
      <c r="BI106">
        <v>8091</v>
      </c>
      <c r="BJ106">
        <v>6</v>
      </c>
      <c r="BK106" t="s">
        <v>947</v>
      </c>
      <c r="BL106" t="s">
        <v>939</v>
      </c>
      <c r="BM106">
        <v>0.8795840408832678</v>
      </c>
      <c r="BN106" t="s">
        <v>72</v>
      </c>
      <c r="BO106" t="s">
        <v>676</v>
      </c>
      <c r="BP106">
        <v>1401.364</v>
      </c>
    </row>
    <row r="107" spans="1:68" ht="16.5">
      <c r="A107" s="132" t="str">
        <f t="shared" si="54"/>
        <v>인천스마트</v>
      </c>
      <c r="B107" s="133" t="str">
        <f t="shared" si="55"/>
        <v>이덕길</v>
      </c>
      <c r="C107" s="134" t="str">
        <f t="shared" si="56"/>
        <v>A</v>
      </c>
      <c r="D107" s="135">
        <f t="shared" si="57"/>
        <v>0.99464282269083637</v>
      </c>
      <c r="E107" s="136">
        <f t="shared" si="58"/>
        <v>1362</v>
      </c>
      <c r="F107" s="137" t="str">
        <f t="shared" si="59"/>
        <v>5-1</v>
      </c>
      <c r="G107" s="138" t="str">
        <f t="shared" si="60"/>
        <v>70바3645</v>
      </c>
      <c r="H107" s="139">
        <f t="shared" si="61"/>
        <v>10</v>
      </c>
      <c r="I107" s="140">
        <f t="shared" si="62"/>
        <v>2099.0430000000001</v>
      </c>
      <c r="J107" s="141">
        <f t="shared" si="63"/>
        <v>3.4280976403023494E-2</v>
      </c>
      <c r="K107" s="141">
        <f t="shared" si="64"/>
        <v>0.3492106656655603</v>
      </c>
      <c r="L107" s="141">
        <f t="shared" si="65"/>
        <v>0.246302719858526</v>
      </c>
      <c r="M107" s="142">
        <f t="shared" si="66"/>
        <v>9.7210000000000001</v>
      </c>
      <c r="N107" s="143">
        <f t="shared" si="67"/>
        <v>9.152543148520606E-2</v>
      </c>
      <c r="O107" s="143">
        <f t="shared" si="68"/>
        <v>3.8440681223786544</v>
      </c>
      <c r="P107" s="238">
        <f t="shared" si="69"/>
        <v>16</v>
      </c>
      <c r="Q107" s="239">
        <f t="shared" si="70"/>
        <v>2</v>
      </c>
      <c r="R107" s="239">
        <f t="shared" si="71"/>
        <v>84</v>
      </c>
      <c r="T107">
        <v>529</v>
      </c>
      <c r="U107">
        <v>1362</v>
      </c>
      <c r="V107" t="s">
        <v>1219</v>
      </c>
      <c r="W107">
        <v>2185.1849999999999</v>
      </c>
      <c r="X107">
        <v>1121.694</v>
      </c>
      <c r="Y107">
        <v>1.948</v>
      </c>
      <c r="Z107">
        <v>9.7210000000000001</v>
      </c>
      <c r="AA107">
        <v>150.08994899999999</v>
      </c>
      <c r="AB107">
        <v>5.1452299999999997</v>
      </c>
      <c r="AC107">
        <v>52.413010999999997</v>
      </c>
      <c r="AD107" s="1">
        <v>517</v>
      </c>
      <c r="AE107">
        <v>2</v>
      </c>
      <c r="AF107">
        <v>84</v>
      </c>
      <c r="AG107">
        <v>65</v>
      </c>
      <c r="AH107">
        <v>14.559169000000001</v>
      </c>
      <c r="AI107">
        <v>44.3</v>
      </c>
      <c r="AJ107">
        <v>0</v>
      </c>
      <c r="AK107">
        <v>16</v>
      </c>
      <c r="AL107">
        <v>12057</v>
      </c>
      <c r="AM107" t="s">
        <v>1220</v>
      </c>
      <c r="AN107" t="s">
        <v>1520</v>
      </c>
      <c r="AO107">
        <v>381.78</v>
      </c>
      <c r="AR107" t="s">
        <v>136</v>
      </c>
      <c r="AS107">
        <v>45413</v>
      </c>
      <c r="AT107" t="s">
        <v>1019</v>
      </c>
      <c r="AU107" t="s">
        <v>1219</v>
      </c>
      <c r="AV107" t="s">
        <v>49</v>
      </c>
      <c r="AW107">
        <v>10</v>
      </c>
      <c r="BB107">
        <v>1.0033362420822118</v>
      </c>
      <c r="BC107" t="s">
        <v>74</v>
      </c>
      <c r="BF107" t="s">
        <v>136</v>
      </c>
      <c r="BG107" t="s">
        <v>328</v>
      </c>
      <c r="BH107" t="s">
        <v>1219</v>
      </c>
      <c r="BI107">
        <v>1362</v>
      </c>
      <c r="BJ107">
        <v>10</v>
      </c>
      <c r="BK107" t="s">
        <v>1019</v>
      </c>
      <c r="BL107" t="s">
        <v>997</v>
      </c>
      <c r="BM107">
        <v>0.99464282269083637</v>
      </c>
      <c r="BN107" t="s">
        <v>69</v>
      </c>
      <c r="BO107" t="s">
        <v>675</v>
      </c>
      <c r="BP107">
        <v>2099.0430000000001</v>
      </c>
    </row>
    <row r="108" spans="1:68" ht="16.5">
      <c r="A108" s="132" t="str">
        <f t="shared" si="54"/>
        <v>인천스마트</v>
      </c>
      <c r="B108" s="133" t="str">
        <f t="shared" si="55"/>
        <v>이명석</v>
      </c>
      <c r="C108" s="134" t="str">
        <f t="shared" si="56"/>
        <v>D</v>
      </c>
      <c r="D108" s="135">
        <f t="shared" si="57"/>
        <v>0.83223390095707483</v>
      </c>
      <c r="E108" s="136">
        <f t="shared" si="58"/>
        <v>7107</v>
      </c>
      <c r="F108" s="137" t="str">
        <f t="shared" si="59"/>
        <v>21</v>
      </c>
      <c r="G108" s="138" t="str">
        <f t="shared" si="60"/>
        <v>70바3625</v>
      </c>
      <c r="H108" s="139">
        <f t="shared" si="61"/>
        <v>2</v>
      </c>
      <c r="I108" s="140">
        <f t="shared" si="62"/>
        <v>1943.404</v>
      </c>
      <c r="J108" s="141">
        <f t="shared" si="63"/>
        <v>1.1670317860718584E-2</v>
      </c>
      <c r="K108" s="141">
        <f t="shared" si="64"/>
        <v>0.37964647144176356</v>
      </c>
      <c r="L108" s="141">
        <f t="shared" si="65"/>
        <v>0.23618352128533235</v>
      </c>
      <c r="M108" s="142">
        <f t="shared" si="66"/>
        <v>14.768000000000001</v>
      </c>
      <c r="N108" s="143">
        <f t="shared" si="67"/>
        <v>0.51456104855192231</v>
      </c>
      <c r="O108" s="143">
        <f t="shared" si="68"/>
        <v>15.848480295399208</v>
      </c>
      <c r="P108" s="238">
        <f t="shared" si="69"/>
        <v>5</v>
      </c>
      <c r="Q108" s="239">
        <f t="shared" si="70"/>
        <v>10</v>
      </c>
      <c r="R108" s="239">
        <f t="shared" si="71"/>
        <v>308</v>
      </c>
      <c r="T108">
        <v>529</v>
      </c>
      <c r="U108">
        <v>7107</v>
      </c>
      <c r="V108" t="s">
        <v>1221</v>
      </c>
      <c r="W108">
        <v>1943.404</v>
      </c>
      <c r="X108">
        <v>1003.568</v>
      </c>
      <c r="Y108">
        <v>1.9359999999999999</v>
      </c>
      <c r="Z108">
        <v>14.768000000000001</v>
      </c>
      <c r="AA108">
        <v>132.88301300000001</v>
      </c>
      <c r="AB108">
        <v>1.5507869999999999</v>
      </c>
      <c r="AC108">
        <v>50.448566999999997</v>
      </c>
      <c r="AD108" s="1">
        <v>459</v>
      </c>
      <c r="AE108">
        <v>10</v>
      </c>
      <c r="AF108">
        <v>308</v>
      </c>
      <c r="AG108">
        <v>93</v>
      </c>
      <c r="AH108">
        <v>14.624924</v>
      </c>
      <c r="AI108">
        <v>1739.2</v>
      </c>
      <c r="AJ108">
        <v>115.1</v>
      </c>
      <c r="AK108">
        <v>5</v>
      </c>
      <c r="AL108">
        <v>646</v>
      </c>
      <c r="AM108" t="s">
        <v>1222</v>
      </c>
      <c r="AN108" t="s">
        <v>1521</v>
      </c>
      <c r="AO108">
        <v>1830.415</v>
      </c>
      <c r="AR108" t="s">
        <v>136</v>
      </c>
      <c r="AS108">
        <v>21</v>
      </c>
      <c r="AT108" t="s">
        <v>937</v>
      </c>
      <c r="AU108" t="s">
        <v>1221</v>
      </c>
      <c r="AV108" t="s">
        <v>49</v>
      </c>
      <c r="AW108">
        <v>2</v>
      </c>
      <c r="BB108">
        <v>0.84418812176414826</v>
      </c>
      <c r="BC108" t="s">
        <v>70</v>
      </c>
      <c r="BF108" t="s">
        <v>136</v>
      </c>
      <c r="BG108" t="s">
        <v>290</v>
      </c>
      <c r="BH108" t="s">
        <v>1221</v>
      </c>
      <c r="BI108">
        <v>7107</v>
      </c>
      <c r="BJ108">
        <v>2</v>
      </c>
      <c r="BK108" t="s">
        <v>937</v>
      </c>
      <c r="BL108" t="s">
        <v>932</v>
      </c>
      <c r="BM108">
        <v>0.83223390095707483</v>
      </c>
      <c r="BN108" t="s">
        <v>70</v>
      </c>
      <c r="BO108" t="s">
        <v>678</v>
      </c>
      <c r="BP108">
        <v>1943.404</v>
      </c>
    </row>
    <row r="109" spans="1:68" ht="16.5">
      <c r="A109" s="132" t="str">
        <f t="shared" si="54"/>
        <v>인천스마트</v>
      </c>
      <c r="B109" s="133" t="str">
        <f t="shared" si="55"/>
        <v>이수환</v>
      </c>
      <c r="C109" s="134" t="str">
        <f t="shared" si="56"/>
        <v>C</v>
      </c>
      <c r="D109" s="135">
        <f t="shared" si="57"/>
        <v>0.87941590401940206</v>
      </c>
      <c r="E109" s="136">
        <f t="shared" si="58"/>
        <v>1456</v>
      </c>
      <c r="F109" s="137" t="str">
        <f t="shared" si="59"/>
        <v>5</v>
      </c>
      <c r="G109" s="138" t="str">
        <f t="shared" si="60"/>
        <v>70바3508</v>
      </c>
      <c r="H109" s="139">
        <f t="shared" si="61"/>
        <v>3</v>
      </c>
      <c r="I109" s="140">
        <f t="shared" si="62"/>
        <v>2351.5630000000001</v>
      </c>
      <c r="J109" s="141">
        <f t="shared" si="63"/>
        <v>1.9609052485729778E-2</v>
      </c>
      <c r="K109" s="141">
        <f t="shared" si="64"/>
        <v>0.35649045305474802</v>
      </c>
      <c r="L109" s="141">
        <f t="shared" si="65"/>
        <v>0.20497005608610103</v>
      </c>
      <c r="M109" s="142">
        <f t="shared" si="66"/>
        <v>9.9060000000000006</v>
      </c>
      <c r="N109" s="143">
        <f t="shared" si="67"/>
        <v>0</v>
      </c>
      <c r="O109" s="143">
        <f t="shared" si="68"/>
        <v>19.518932726871444</v>
      </c>
      <c r="P109" s="238">
        <f t="shared" si="69"/>
        <v>16</v>
      </c>
      <c r="Q109" s="239">
        <f t="shared" si="70"/>
        <v>0</v>
      </c>
      <c r="R109" s="239">
        <f t="shared" si="71"/>
        <v>459</v>
      </c>
      <c r="T109">
        <v>529</v>
      </c>
      <c r="U109">
        <v>1456</v>
      </c>
      <c r="V109" t="s">
        <v>1223</v>
      </c>
      <c r="W109">
        <v>2351.5630000000001</v>
      </c>
      <c r="X109">
        <v>1251.7449999999999</v>
      </c>
      <c r="Y109">
        <v>1.879</v>
      </c>
      <c r="Z109">
        <v>9.9060000000000006</v>
      </c>
      <c r="AA109">
        <v>137.944962</v>
      </c>
      <c r="AB109">
        <v>2.7049699999999999</v>
      </c>
      <c r="AC109">
        <v>49.176062000000002</v>
      </c>
      <c r="AD109" s="1">
        <v>482</v>
      </c>
      <c r="AE109">
        <v>0</v>
      </c>
      <c r="AF109">
        <v>459</v>
      </c>
      <c r="AG109">
        <v>93</v>
      </c>
      <c r="AH109">
        <v>17.04711</v>
      </c>
      <c r="AI109">
        <v>2813.5</v>
      </c>
      <c r="AJ109">
        <v>33.4</v>
      </c>
      <c r="AK109">
        <v>16</v>
      </c>
      <c r="AL109">
        <v>7390</v>
      </c>
      <c r="AM109" t="s">
        <v>1224</v>
      </c>
      <c r="AN109" t="s">
        <v>1522</v>
      </c>
      <c r="AO109">
        <v>2083.578</v>
      </c>
      <c r="AR109" t="s">
        <v>136</v>
      </c>
      <c r="AS109">
        <v>5</v>
      </c>
      <c r="AT109" t="s">
        <v>996</v>
      </c>
      <c r="AU109" t="s">
        <v>1223</v>
      </c>
      <c r="AV109" t="s">
        <v>49</v>
      </c>
      <c r="AW109">
        <v>3</v>
      </c>
      <c r="BB109">
        <v>0.89472113572770018</v>
      </c>
      <c r="BC109" t="s">
        <v>72</v>
      </c>
      <c r="BF109" t="s">
        <v>136</v>
      </c>
      <c r="BG109" t="s">
        <v>293</v>
      </c>
      <c r="BH109" t="s">
        <v>1223</v>
      </c>
      <c r="BI109">
        <v>1456</v>
      </c>
      <c r="BJ109">
        <v>3</v>
      </c>
      <c r="BK109" t="s">
        <v>996</v>
      </c>
      <c r="BL109" t="s">
        <v>1000</v>
      </c>
      <c r="BM109">
        <v>0.87941590401940206</v>
      </c>
      <c r="BN109" t="s">
        <v>72</v>
      </c>
      <c r="BO109" t="s">
        <v>676</v>
      </c>
      <c r="BP109">
        <v>2351.5630000000001</v>
      </c>
    </row>
    <row r="110" spans="1:68" ht="16.5">
      <c r="A110" s="132" t="str">
        <f t="shared" ref="A110:A123" si="72">BF110</f>
        <v>인천스마트</v>
      </c>
      <c r="B110" s="133" t="str">
        <f t="shared" ref="B110:B123" si="73">BH110</f>
        <v>이순길</v>
      </c>
      <c r="C110" s="134" t="str">
        <f t="shared" ref="C110:C123" si="74">BN110</f>
        <v>D</v>
      </c>
      <c r="D110" s="135">
        <f t="shared" ref="D110:D123" si="75">BM110</f>
        <v>0.84403973184856129</v>
      </c>
      <c r="E110" s="136">
        <f t="shared" ref="E110:E123" si="76">U110</f>
        <v>3869</v>
      </c>
      <c r="F110" s="137" t="str">
        <f t="shared" ref="F110:F123" si="77">BG110</f>
        <v>38</v>
      </c>
      <c r="G110" s="138" t="str">
        <f t="shared" ref="G110:G123" si="78">BK110</f>
        <v>70바3554</v>
      </c>
      <c r="H110" s="139">
        <f t="shared" ref="H110:H123" si="79">BJ110</f>
        <v>2</v>
      </c>
      <c r="I110" s="140">
        <f t="shared" ref="I110:I123" si="80">BP110</f>
        <v>2570.297</v>
      </c>
      <c r="J110" s="141">
        <f t="shared" ref="J110:J123" si="81">AB110/AA110</f>
        <v>1.22412740334777E-2</v>
      </c>
      <c r="K110" s="141">
        <f t="shared" ref="K110:K123" si="82">AC110/AA110</f>
        <v>0.39673230354049288</v>
      </c>
      <c r="L110" s="141">
        <f t="shared" ref="L110:L123" si="83">AD110/I110</f>
        <v>0.19803158934551143</v>
      </c>
      <c r="M110" s="142">
        <f t="shared" ref="M110:M123" si="84">Z110</f>
        <v>13.266</v>
      </c>
      <c r="N110" s="143">
        <f t="shared" ref="N110:N123" si="85">AE110*100/W110</f>
        <v>0</v>
      </c>
      <c r="O110" s="143">
        <f t="shared" ref="O110:O123" si="86">AF110*100/W110</f>
        <v>11.944144976242045</v>
      </c>
      <c r="P110" s="238">
        <f t="shared" ref="P110:P123" si="87">AK110</f>
        <v>25</v>
      </c>
      <c r="Q110" s="239">
        <f t="shared" ref="Q110:Q123" si="88">AE110</f>
        <v>0</v>
      </c>
      <c r="R110" s="239">
        <f t="shared" ref="R110:R123" si="89">AF110</f>
        <v>307</v>
      </c>
      <c r="T110">
        <v>529</v>
      </c>
      <c r="U110">
        <v>3869</v>
      </c>
      <c r="V110" t="s">
        <v>1225</v>
      </c>
      <c r="W110">
        <v>2570.297</v>
      </c>
      <c r="X110">
        <v>1315.89</v>
      </c>
      <c r="Y110">
        <v>1.9530000000000001</v>
      </c>
      <c r="Z110">
        <v>13.266</v>
      </c>
      <c r="AA110">
        <v>165.24080699999999</v>
      </c>
      <c r="AB110">
        <v>2.0227580000000001</v>
      </c>
      <c r="AC110">
        <v>65.556365999999997</v>
      </c>
      <c r="AD110" s="1">
        <v>509</v>
      </c>
      <c r="AE110">
        <v>0</v>
      </c>
      <c r="AF110">
        <v>307</v>
      </c>
      <c r="AG110">
        <v>94</v>
      </c>
      <c r="AH110">
        <v>15.554855999999999</v>
      </c>
      <c r="AI110">
        <v>2162.1999999999998</v>
      </c>
      <c r="AJ110">
        <v>104</v>
      </c>
      <c r="AK110">
        <v>25</v>
      </c>
      <c r="AL110">
        <v>5846</v>
      </c>
      <c r="AM110" t="s">
        <v>1226</v>
      </c>
      <c r="AN110" t="s">
        <v>1523</v>
      </c>
      <c r="AO110">
        <v>2452.3240000000001</v>
      </c>
      <c r="AR110" t="s">
        <v>136</v>
      </c>
      <c r="AS110">
        <v>38</v>
      </c>
      <c r="AT110" t="s">
        <v>989</v>
      </c>
      <c r="AU110" t="s">
        <v>1225</v>
      </c>
      <c r="AV110" t="s">
        <v>49</v>
      </c>
      <c r="AW110">
        <v>2</v>
      </c>
      <c r="BB110">
        <v>0.84933848856005156</v>
      </c>
      <c r="BC110" t="s">
        <v>70</v>
      </c>
      <c r="BF110" t="s">
        <v>136</v>
      </c>
      <c r="BG110" t="s">
        <v>292</v>
      </c>
      <c r="BH110" t="s">
        <v>1225</v>
      </c>
      <c r="BI110">
        <v>3869</v>
      </c>
      <c r="BJ110">
        <v>2</v>
      </c>
      <c r="BK110" t="s">
        <v>989</v>
      </c>
      <c r="BL110" t="s">
        <v>979</v>
      </c>
      <c r="BM110">
        <v>0.84403973184856129</v>
      </c>
      <c r="BN110" t="s">
        <v>70</v>
      </c>
      <c r="BO110" t="s">
        <v>678</v>
      </c>
      <c r="BP110">
        <v>2570.297</v>
      </c>
    </row>
    <row r="111" spans="1:68" ht="16.5">
      <c r="A111" s="132" t="str">
        <f t="shared" si="72"/>
        <v>인천스마트</v>
      </c>
      <c r="B111" s="133" t="str">
        <f t="shared" si="73"/>
        <v>이승수</v>
      </c>
      <c r="C111" s="134" t="str">
        <f t="shared" si="74"/>
        <v>B</v>
      </c>
      <c r="D111" s="135">
        <f t="shared" si="75"/>
        <v>0.935628038820426</v>
      </c>
      <c r="E111" s="136">
        <f t="shared" si="76"/>
        <v>3634</v>
      </c>
      <c r="F111" s="137" t="str">
        <f t="shared" si="77"/>
        <v>27</v>
      </c>
      <c r="G111" s="138" t="str">
        <f t="shared" si="78"/>
        <v>70바3641</v>
      </c>
      <c r="H111" s="139">
        <f t="shared" si="79"/>
        <v>2</v>
      </c>
      <c r="I111" s="140">
        <f t="shared" si="80"/>
        <v>2635.2069999999999</v>
      </c>
      <c r="J111" s="141">
        <f t="shared" si="81"/>
        <v>3.3091365368442462E-2</v>
      </c>
      <c r="K111" s="141">
        <f t="shared" si="82"/>
        <v>0.3438366052588937</v>
      </c>
      <c r="L111" s="141">
        <f t="shared" si="83"/>
        <v>0.25197261543400579</v>
      </c>
      <c r="M111" s="142">
        <f t="shared" si="84"/>
        <v>11.15</v>
      </c>
      <c r="N111" s="143">
        <f t="shared" si="85"/>
        <v>7.5895366094580044E-2</v>
      </c>
      <c r="O111" s="143">
        <f t="shared" si="86"/>
        <v>16.127765295098261</v>
      </c>
      <c r="P111" s="238">
        <f t="shared" si="87"/>
        <v>11</v>
      </c>
      <c r="Q111" s="239">
        <f t="shared" si="88"/>
        <v>2</v>
      </c>
      <c r="R111" s="239">
        <f t="shared" si="89"/>
        <v>425</v>
      </c>
      <c r="T111">
        <v>529</v>
      </c>
      <c r="U111">
        <v>3634</v>
      </c>
      <c r="V111" t="s">
        <v>1227</v>
      </c>
      <c r="W111">
        <v>2635.2069999999999</v>
      </c>
      <c r="X111">
        <v>1407.425</v>
      </c>
      <c r="Y111">
        <v>1.8720000000000001</v>
      </c>
      <c r="Z111">
        <v>11.15</v>
      </c>
      <c r="AA111">
        <v>172.50107199999999</v>
      </c>
      <c r="AB111">
        <v>5.7082959999999998</v>
      </c>
      <c r="AC111">
        <v>59.312182999999997</v>
      </c>
      <c r="AD111" s="1">
        <v>664</v>
      </c>
      <c r="AE111">
        <v>2</v>
      </c>
      <c r="AF111">
        <v>425</v>
      </c>
      <c r="AG111">
        <v>68</v>
      </c>
      <c r="AH111">
        <v>15.276467</v>
      </c>
      <c r="AI111">
        <v>1134</v>
      </c>
      <c r="AJ111">
        <v>0</v>
      </c>
      <c r="AK111">
        <v>11</v>
      </c>
      <c r="AL111">
        <v>2101</v>
      </c>
      <c r="AM111" t="s">
        <v>1228</v>
      </c>
      <c r="AN111" t="s">
        <v>1524</v>
      </c>
      <c r="AO111">
        <v>2504.3319999999999</v>
      </c>
      <c r="AR111" t="s">
        <v>136</v>
      </c>
      <c r="AS111">
        <v>27</v>
      </c>
      <c r="AT111" t="s">
        <v>963</v>
      </c>
      <c r="AU111" t="s">
        <v>1227</v>
      </c>
      <c r="AV111" t="s">
        <v>49</v>
      </c>
      <c r="AW111">
        <v>2</v>
      </c>
      <c r="BB111">
        <v>0.93808179812819259</v>
      </c>
      <c r="BC111" t="s">
        <v>71</v>
      </c>
      <c r="BF111" t="s">
        <v>136</v>
      </c>
      <c r="BG111" t="s">
        <v>291</v>
      </c>
      <c r="BH111" t="s">
        <v>1227</v>
      </c>
      <c r="BI111">
        <v>3634</v>
      </c>
      <c r="BJ111">
        <v>2</v>
      </c>
      <c r="BK111" t="s">
        <v>963</v>
      </c>
      <c r="BL111" t="s">
        <v>948</v>
      </c>
      <c r="BM111">
        <v>0.935628038820426</v>
      </c>
      <c r="BN111" t="s">
        <v>71</v>
      </c>
      <c r="BO111" t="s">
        <v>674</v>
      </c>
      <c r="BP111">
        <v>2635.2069999999999</v>
      </c>
    </row>
    <row r="112" spans="1:68" ht="16.5">
      <c r="A112" s="132" t="str">
        <f t="shared" si="72"/>
        <v>인천스마트</v>
      </c>
      <c r="B112" s="133" t="str">
        <f t="shared" si="73"/>
        <v>이승욱</v>
      </c>
      <c r="C112" s="134" t="str">
        <f t="shared" si="74"/>
        <v>C</v>
      </c>
      <c r="D112" s="135">
        <f t="shared" si="75"/>
        <v>0.86707769487801822</v>
      </c>
      <c r="E112" s="136">
        <f t="shared" si="76"/>
        <v>7302</v>
      </c>
      <c r="F112" s="137" t="str">
        <f t="shared" si="77"/>
        <v>27</v>
      </c>
      <c r="G112" s="138" t="str">
        <f t="shared" si="78"/>
        <v>70바3636</v>
      </c>
      <c r="H112" s="139">
        <f t="shared" si="79"/>
        <v>2</v>
      </c>
      <c r="I112" s="140">
        <f t="shared" si="80"/>
        <v>1506.9490000000001</v>
      </c>
      <c r="J112" s="141">
        <f t="shared" si="81"/>
        <v>2.9146152862791267E-2</v>
      </c>
      <c r="K112" s="141">
        <f t="shared" si="82"/>
        <v>0.36254762667988538</v>
      </c>
      <c r="L112" s="141">
        <f t="shared" si="83"/>
        <v>0.19045103716184156</v>
      </c>
      <c r="M112" s="142">
        <f t="shared" si="84"/>
        <v>11.074</v>
      </c>
      <c r="N112" s="143">
        <f t="shared" si="85"/>
        <v>0</v>
      </c>
      <c r="O112" s="143">
        <f t="shared" si="86"/>
        <v>9.3566537420974427</v>
      </c>
      <c r="P112" s="238">
        <f t="shared" si="87"/>
        <v>7</v>
      </c>
      <c r="Q112" s="239">
        <f t="shared" si="88"/>
        <v>0</v>
      </c>
      <c r="R112" s="239">
        <f t="shared" si="89"/>
        <v>141</v>
      </c>
      <c r="T112">
        <v>529</v>
      </c>
      <c r="U112">
        <v>7302</v>
      </c>
      <c r="V112" t="s">
        <v>1229</v>
      </c>
      <c r="W112">
        <v>1506.9490000000001</v>
      </c>
      <c r="X112">
        <v>856.245</v>
      </c>
      <c r="Y112">
        <v>1.76</v>
      </c>
      <c r="Z112">
        <v>11.074</v>
      </c>
      <c r="AA112">
        <v>96.638586000000004</v>
      </c>
      <c r="AB112">
        <v>2.816643</v>
      </c>
      <c r="AC112">
        <v>35.036090000000002</v>
      </c>
      <c r="AD112" s="1">
        <v>287</v>
      </c>
      <c r="AE112">
        <v>0</v>
      </c>
      <c r="AF112">
        <v>141</v>
      </c>
      <c r="AG112">
        <v>76</v>
      </c>
      <c r="AH112">
        <v>15.593657</v>
      </c>
      <c r="AI112">
        <v>494.3</v>
      </c>
      <c r="AJ112">
        <v>0</v>
      </c>
      <c r="AK112">
        <v>7</v>
      </c>
      <c r="AL112">
        <v>1575</v>
      </c>
      <c r="AM112" t="s">
        <v>1230</v>
      </c>
      <c r="AN112" t="s">
        <v>1525</v>
      </c>
      <c r="AO112">
        <v>1383.606</v>
      </c>
      <c r="AR112" t="s">
        <v>136</v>
      </c>
      <c r="AS112">
        <v>27</v>
      </c>
      <c r="AT112" t="s">
        <v>955</v>
      </c>
      <c r="AU112" t="s">
        <v>1229</v>
      </c>
      <c r="AV112" t="s">
        <v>49</v>
      </c>
      <c r="AW112">
        <v>2</v>
      </c>
      <c r="BB112">
        <v>0.88094471246206729</v>
      </c>
      <c r="BC112" t="s">
        <v>72</v>
      </c>
      <c r="BF112" t="s">
        <v>136</v>
      </c>
      <c r="BG112" t="s">
        <v>291</v>
      </c>
      <c r="BH112" t="s">
        <v>1229</v>
      </c>
      <c r="BI112">
        <v>7302</v>
      </c>
      <c r="BJ112">
        <v>2</v>
      </c>
      <c r="BK112" t="s">
        <v>955</v>
      </c>
      <c r="BL112" t="s">
        <v>963</v>
      </c>
      <c r="BM112">
        <v>0.86707769487801822</v>
      </c>
      <c r="BN112" t="s">
        <v>72</v>
      </c>
      <c r="BO112" t="s">
        <v>676</v>
      </c>
      <c r="BP112">
        <v>1506.9490000000001</v>
      </c>
    </row>
    <row r="113" spans="1:68" ht="16.5">
      <c r="A113" s="132" t="str">
        <f t="shared" si="72"/>
        <v>인천스마트</v>
      </c>
      <c r="B113" s="133" t="str">
        <f t="shared" si="73"/>
        <v>이영준</v>
      </c>
      <c r="C113" s="134" t="str">
        <f t="shared" si="74"/>
        <v>B</v>
      </c>
      <c r="D113" s="135">
        <f t="shared" si="75"/>
        <v>0.94388834947987088</v>
      </c>
      <c r="E113" s="136">
        <f t="shared" si="76"/>
        <v>8080</v>
      </c>
      <c r="F113" s="137" t="str">
        <f t="shared" si="77"/>
        <v>38</v>
      </c>
      <c r="G113" s="138" t="str">
        <f t="shared" si="78"/>
        <v>70바3575</v>
      </c>
      <c r="H113" s="139">
        <f t="shared" si="79"/>
        <v>2</v>
      </c>
      <c r="I113" s="140">
        <f t="shared" si="80"/>
        <v>2386.8820000000001</v>
      </c>
      <c r="J113" s="141">
        <f t="shared" si="81"/>
        <v>2.2221088585017954E-2</v>
      </c>
      <c r="K113" s="141">
        <f t="shared" si="82"/>
        <v>0.37983972081768286</v>
      </c>
      <c r="L113" s="141">
        <f t="shared" si="83"/>
        <v>0.1948148253663147</v>
      </c>
      <c r="M113" s="142">
        <f t="shared" si="84"/>
        <v>12.342000000000001</v>
      </c>
      <c r="N113" s="143">
        <f t="shared" si="85"/>
        <v>0</v>
      </c>
      <c r="O113" s="143">
        <f t="shared" si="86"/>
        <v>12.359220103884482</v>
      </c>
      <c r="P113" s="238">
        <f t="shared" si="87"/>
        <v>21</v>
      </c>
      <c r="Q113" s="239">
        <f t="shared" si="88"/>
        <v>0</v>
      </c>
      <c r="R113" s="239">
        <f t="shared" si="89"/>
        <v>295</v>
      </c>
      <c r="T113">
        <v>529</v>
      </c>
      <c r="U113">
        <v>8080</v>
      </c>
      <c r="V113" t="s">
        <v>1231</v>
      </c>
      <c r="W113">
        <v>2386.8820000000001</v>
      </c>
      <c r="X113">
        <v>1097.451</v>
      </c>
      <c r="Y113">
        <v>2.1749999999999998</v>
      </c>
      <c r="Z113">
        <v>12.342000000000001</v>
      </c>
      <c r="AA113">
        <v>164.99497700000001</v>
      </c>
      <c r="AB113">
        <v>3.6663679999999998</v>
      </c>
      <c r="AC113">
        <v>62.671646000000003</v>
      </c>
      <c r="AD113" s="1">
        <v>465</v>
      </c>
      <c r="AE113">
        <v>0</v>
      </c>
      <c r="AF113">
        <v>295</v>
      </c>
      <c r="AG113">
        <v>85</v>
      </c>
      <c r="AH113">
        <v>14.466391</v>
      </c>
      <c r="AI113">
        <v>508.4</v>
      </c>
      <c r="AJ113">
        <v>12.4</v>
      </c>
      <c r="AK113">
        <v>21</v>
      </c>
      <c r="AL113">
        <v>12090</v>
      </c>
      <c r="AM113" t="s">
        <v>1232</v>
      </c>
      <c r="AN113" t="s">
        <v>1526</v>
      </c>
      <c r="AO113">
        <v>2153.7849999999999</v>
      </c>
      <c r="AR113" t="s">
        <v>136</v>
      </c>
      <c r="AS113">
        <v>38</v>
      </c>
      <c r="AT113" t="s">
        <v>990</v>
      </c>
      <c r="AU113" t="s">
        <v>1231</v>
      </c>
      <c r="AV113" t="s">
        <v>49</v>
      </c>
      <c r="AW113">
        <v>2</v>
      </c>
      <c r="BB113">
        <v>0.94613443742123393</v>
      </c>
      <c r="BC113" t="s">
        <v>71</v>
      </c>
      <c r="BF113" t="s">
        <v>136</v>
      </c>
      <c r="BG113" t="s">
        <v>292</v>
      </c>
      <c r="BH113" t="s">
        <v>1231</v>
      </c>
      <c r="BI113">
        <v>8080</v>
      </c>
      <c r="BJ113">
        <v>2</v>
      </c>
      <c r="BK113" t="s">
        <v>990</v>
      </c>
      <c r="BL113" t="s">
        <v>994</v>
      </c>
      <c r="BM113">
        <v>0.94388834947987088</v>
      </c>
      <c r="BN113" t="s">
        <v>71</v>
      </c>
      <c r="BO113" t="s">
        <v>674</v>
      </c>
      <c r="BP113">
        <v>2386.8820000000001</v>
      </c>
    </row>
    <row r="114" spans="1:68" ht="16.5">
      <c r="A114" s="132" t="str">
        <f t="shared" si="72"/>
        <v>인천스마트</v>
      </c>
      <c r="B114" s="133" t="str">
        <f t="shared" si="73"/>
        <v>이영화</v>
      </c>
      <c r="C114" s="134" t="str">
        <f t="shared" si="74"/>
        <v>S</v>
      </c>
      <c r="D114" s="135">
        <f t="shared" si="75"/>
        <v>1.0426971042239295</v>
      </c>
      <c r="E114" s="136">
        <f t="shared" si="76"/>
        <v>66</v>
      </c>
      <c r="F114" s="137" t="str">
        <f t="shared" si="77"/>
        <v>5</v>
      </c>
      <c r="G114" s="138" t="str">
        <f t="shared" si="78"/>
        <v>70바3631</v>
      </c>
      <c r="H114" s="139">
        <f t="shared" si="79"/>
        <v>3</v>
      </c>
      <c r="I114" s="140">
        <f t="shared" si="80"/>
        <v>2140.8670000000002</v>
      </c>
      <c r="J114" s="141">
        <f t="shared" si="81"/>
        <v>5.3437635672649898E-3</v>
      </c>
      <c r="K114" s="141">
        <f t="shared" si="82"/>
        <v>0.33371049732348135</v>
      </c>
      <c r="L114" s="141">
        <f t="shared" si="83"/>
        <v>0.21860302391507738</v>
      </c>
      <c r="M114" s="142">
        <f t="shared" si="84"/>
        <v>7.9240000000000004</v>
      </c>
      <c r="N114" s="143">
        <f t="shared" si="85"/>
        <v>4.6710047845102007E-2</v>
      </c>
      <c r="O114" s="143">
        <f t="shared" si="86"/>
        <v>2.6157626793257123</v>
      </c>
      <c r="P114" s="238">
        <f t="shared" si="87"/>
        <v>1</v>
      </c>
      <c r="Q114" s="239">
        <f t="shared" si="88"/>
        <v>1</v>
      </c>
      <c r="R114" s="239">
        <f t="shared" si="89"/>
        <v>56</v>
      </c>
      <c r="T114">
        <v>529</v>
      </c>
      <c r="U114">
        <v>66</v>
      </c>
      <c r="V114" t="s">
        <v>1233</v>
      </c>
      <c r="W114">
        <v>2140.8670000000002</v>
      </c>
      <c r="X114">
        <v>979.71699999999998</v>
      </c>
      <c r="Y114">
        <v>2.1850000000000001</v>
      </c>
      <c r="Z114">
        <v>7.9240000000000004</v>
      </c>
      <c r="AA114">
        <v>125.83827700000001</v>
      </c>
      <c r="AB114">
        <v>0.67244999999999999</v>
      </c>
      <c r="AC114">
        <v>41.993554000000003</v>
      </c>
      <c r="AD114" s="1">
        <v>468</v>
      </c>
      <c r="AE114">
        <v>1</v>
      </c>
      <c r="AF114">
        <v>56</v>
      </c>
      <c r="AG114">
        <v>67</v>
      </c>
      <c r="AH114">
        <v>17.012844000000001</v>
      </c>
      <c r="AI114">
        <v>269.89999999999998</v>
      </c>
      <c r="AJ114">
        <v>0</v>
      </c>
      <c r="AK114">
        <v>1</v>
      </c>
      <c r="AL114">
        <v>110</v>
      </c>
      <c r="AM114" t="s">
        <v>1234</v>
      </c>
      <c r="AN114" t="s">
        <v>1527</v>
      </c>
      <c r="AO114">
        <v>1875.3620000000001</v>
      </c>
      <c r="AR114" t="s">
        <v>136</v>
      </c>
      <c r="AS114">
        <v>5</v>
      </c>
      <c r="AT114" t="s">
        <v>1010</v>
      </c>
      <c r="AU114" t="s">
        <v>1233</v>
      </c>
      <c r="AV114" t="s">
        <v>49</v>
      </c>
      <c r="AW114">
        <v>3</v>
      </c>
      <c r="BB114">
        <v>1.0426971042239295</v>
      </c>
      <c r="BC114" t="s">
        <v>74</v>
      </c>
      <c r="BF114" t="s">
        <v>136</v>
      </c>
      <c r="BG114" t="s">
        <v>293</v>
      </c>
      <c r="BH114" t="s">
        <v>1233</v>
      </c>
      <c r="BI114">
        <v>66</v>
      </c>
      <c r="BJ114">
        <v>3</v>
      </c>
      <c r="BK114" t="s">
        <v>1010</v>
      </c>
      <c r="BL114" t="s">
        <v>1026</v>
      </c>
      <c r="BM114">
        <v>1.0426971042239295</v>
      </c>
      <c r="BN114" t="s">
        <v>74</v>
      </c>
      <c r="BO114" t="s">
        <v>675</v>
      </c>
      <c r="BP114">
        <v>2140.8670000000002</v>
      </c>
    </row>
    <row r="115" spans="1:68" ht="16.5">
      <c r="A115" s="132" t="str">
        <f t="shared" si="72"/>
        <v>인천스마트</v>
      </c>
      <c r="B115" s="133" t="str">
        <f t="shared" si="73"/>
        <v>이용대</v>
      </c>
      <c r="C115" s="134" t="str">
        <f t="shared" si="74"/>
        <v>D</v>
      </c>
      <c r="D115" s="135">
        <f t="shared" si="75"/>
        <v>0.84527828950865491</v>
      </c>
      <c r="E115" s="136">
        <f t="shared" si="76"/>
        <v>6524</v>
      </c>
      <c r="F115" s="137" t="str">
        <f t="shared" si="77"/>
        <v>38</v>
      </c>
      <c r="G115" s="138" t="str">
        <f t="shared" si="78"/>
        <v>70바3660</v>
      </c>
      <c r="H115" s="139">
        <f t="shared" si="79"/>
        <v>2</v>
      </c>
      <c r="I115" s="140">
        <f t="shared" si="80"/>
        <v>2430.5410000000002</v>
      </c>
      <c r="J115" s="141">
        <f t="shared" si="81"/>
        <v>2.2063993927264512E-2</v>
      </c>
      <c r="K115" s="141">
        <f t="shared" si="82"/>
        <v>0.38053313907492792</v>
      </c>
      <c r="L115" s="141">
        <f t="shared" si="83"/>
        <v>0.17403532793727816</v>
      </c>
      <c r="M115" s="142">
        <f t="shared" si="84"/>
        <v>10.884</v>
      </c>
      <c r="N115" s="143">
        <f t="shared" si="85"/>
        <v>0</v>
      </c>
      <c r="O115" s="143">
        <f t="shared" si="86"/>
        <v>7.1177569109099572</v>
      </c>
      <c r="P115" s="238">
        <f t="shared" si="87"/>
        <v>16</v>
      </c>
      <c r="Q115" s="239">
        <f t="shared" si="88"/>
        <v>0</v>
      </c>
      <c r="R115" s="239">
        <f t="shared" si="89"/>
        <v>173</v>
      </c>
      <c r="T115">
        <v>529</v>
      </c>
      <c r="U115">
        <v>6524</v>
      </c>
      <c r="V115" t="s">
        <v>1235</v>
      </c>
      <c r="W115">
        <v>2430.5410000000002</v>
      </c>
      <c r="X115">
        <v>1245.144</v>
      </c>
      <c r="Y115">
        <v>1.952</v>
      </c>
      <c r="Z115">
        <v>10.884</v>
      </c>
      <c r="AA115">
        <v>171.734139</v>
      </c>
      <c r="AB115">
        <v>3.7891409999999999</v>
      </c>
      <c r="AC115">
        <v>65.350531000000004</v>
      </c>
      <c r="AD115" s="1">
        <v>423</v>
      </c>
      <c r="AE115">
        <v>0</v>
      </c>
      <c r="AF115">
        <v>173</v>
      </c>
      <c r="AG115">
        <v>65</v>
      </c>
      <c r="AH115">
        <v>14.152927999999999</v>
      </c>
      <c r="AI115">
        <v>448.6</v>
      </c>
      <c r="AJ115">
        <v>0</v>
      </c>
      <c r="AK115">
        <v>16</v>
      </c>
      <c r="AL115">
        <v>2623</v>
      </c>
      <c r="AM115" t="s">
        <v>1236</v>
      </c>
      <c r="AN115" t="s">
        <v>1528</v>
      </c>
      <c r="AO115">
        <v>2325.6030000000001</v>
      </c>
      <c r="AR115" t="s">
        <v>136</v>
      </c>
      <c r="AS115">
        <v>38</v>
      </c>
      <c r="AT115" t="s">
        <v>994</v>
      </c>
      <c r="AU115" t="s">
        <v>1235</v>
      </c>
      <c r="AV115" t="s">
        <v>49</v>
      </c>
      <c r="AW115">
        <v>2</v>
      </c>
      <c r="BB115">
        <v>0.84918787162843667</v>
      </c>
      <c r="BC115" t="s">
        <v>70</v>
      </c>
      <c r="BF115" t="s">
        <v>136</v>
      </c>
      <c r="BG115" t="s">
        <v>292</v>
      </c>
      <c r="BH115" t="s">
        <v>1235</v>
      </c>
      <c r="BI115">
        <v>6524</v>
      </c>
      <c r="BJ115">
        <v>2</v>
      </c>
      <c r="BK115" t="s">
        <v>994</v>
      </c>
      <c r="BL115" t="s">
        <v>987</v>
      </c>
      <c r="BM115">
        <v>0.84527828950865491</v>
      </c>
      <c r="BN115" t="s">
        <v>70</v>
      </c>
      <c r="BO115" t="s">
        <v>678</v>
      </c>
      <c r="BP115">
        <v>2430.5410000000002</v>
      </c>
    </row>
    <row r="116" spans="1:68" ht="16.5">
      <c r="A116" s="132" t="str">
        <f t="shared" si="72"/>
        <v>인천스마트</v>
      </c>
      <c r="B116" s="133" t="str">
        <f t="shared" si="73"/>
        <v>이용일</v>
      </c>
      <c r="C116" s="134" t="str">
        <f t="shared" si="74"/>
        <v>C</v>
      </c>
      <c r="D116" s="135">
        <f t="shared" si="75"/>
        <v>0.86299999999999999</v>
      </c>
      <c r="E116" s="136">
        <f t="shared" si="76"/>
        <v>91</v>
      </c>
      <c r="F116" s="137" t="str">
        <f t="shared" si="77"/>
        <v>27</v>
      </c>
      <c r="G116" s="138" t="str">
        <f t="shared" si="78"/>
        <v>70바3634</v>
      </c>
      <c r="H116" s="139">
        <f t="shared" si="79"/>
        <v>1</v>
      </c>
      <c r="I116" s="140">
        <f t="shared" si="80"/>
        <v>563.31100000000004</v>
      </c>
      <c r="J116" s="141">
        <f t="shared" si="81"/>
        <v>3.2500425961669639E-2</v>
      </c>
      <c r="K116" s="141">
        <f t="shared" si="82"/>
        <v>0.34592377153753084</v>
      </c>
      <c r="L116" s="141">
        <f t="shared" si="83"/>
        <v>0.19349879551437837</v>
      </c>
      <c r="M116" s="142">
        <f t="shared" si="84"/>
        <v>10.765000000000001</v>
      </c>
      <c r="N116" s="143">
        <f t="shared" si="85"/>
        <v>0</v>
      </c>
      <c r="O116" s="143">
        <f t="shared" si="86"/>
        <v>20.66993557870078</v>
      </c>
      <c r="P116" s="238">
        <f t="shared" si="87"/>
        <v>7</v>
      </c>
      <c r="Q116" s="239">
        <f t="shared" si="88"/>
        <v>0</v>
      </c>
      <c r="R116" s="239">
        <f t="shared" si="89"/>
        <v>126</v>
      </c>
      <c r="T116">
        <v>529</v>
      </c>
      <c r="U116">
        <v>91</v>
      </c>
      <c r="V116" t="s">
        <v>1529</v>
      </c>
      <c r="W116">
        <v>609.58100000000002</v>
      </c>
      <c r="X116">
        <v>348.90699999999998</v>
      </c>
      <c r="Y116">
        <v>1.7470000000000001</v>
      </c>
      <c r="Z116">
        <v>10.765000000000001</v>
      </c>
      <c r="AA116">
        <v>40.050552000000003</v>
      </c>
      <c r="AB116">
        <v>1.30166</v>
      </c>
      <c r="AC116">
        <v>13.854438</v>
      </c>
      <c r="AD116" s="1">
        <v>109</v>
      </c>
      <c r="AE116">
        <v>0</v>
      </c>
      <c r="AF116">
        <v>126</v>
      </c>
      <c r="AG116">
        <v>81</v>
      </c>
      <c r="AH116">
        <v>15.220288999999999</v>
      </c>
      <c r="AI116">
        <v>766.6</v>
      </c>
      <c r="AJ116">
        <v>0</v>
      </c>
      <c r="AK116">
        <v>7</v>
      </c>
      <c r="AL116">
        <v>1101</v>
      </c>
      <c r="AM116" t="s">
        <v>1530</v>
      </c>
      <c r="AN116" t="s">
        <v>1531</v>
      </c>
      <c r="AO116">
        <v>563.31100000000004</v>
      </c>
      <c r="AR116" t="s">
        <v>136</v>
      </c>
      <c r="AS116">
        <v>27</v>
      </c>
      <c r="AT116" t="s">
        <v>951</v>
      </c>
      <c r="AU116" t="s">
        <v>1529</v>
      </c>
      <c r="AV116" t="s">
        <v>49</v>
      </c>
      <c r="AW116">
        <v>1</v>
      </c>
      <c r="BB116">
        <v>0.86299999999999999</v>
      </c>
      <c r="BC116" t="s">
        <v>72</v>
      </c>
      <c r="BF116" t="s">
        <v>136</v>
      </c>
      <c r="BG116" t="s">
        <v>291</v>
      </c>
      <c r="BH116" t="s">
        <v>1529</v>
      </c>
      <c r="BI116">
        <v>91</v>
      </c>
      <c r="BJ116">
        <v>1</v>
      </c>
      <c r="BK116" t="s">
        <v>951</v>
      </c>
      <c r="BL116" t="s">
        <v>673</v>
      </c>
      <c r="BM116">
        <v>0.86299999999999999</v>
      </c>
      <c r="BN116" t="s">
        <v>72</v>
      </c>
      <c r="BO116" t="s">
        <v>676</v>
      </c>
      <c r="BP116">
        <v>563.31100000000004</v>
      </c>
    </row>
    <row r="117" spans="1:68" ht="16.5">
      <c r="A117" s="132" t="str">
        <f t="shared" si="72"/>
        <v>인천스마트</v>
      </c>
      <c r="B117" s="133" t="str">
        <f t="shared" si="73"/>
        <v>이용재</v>
      </c>
      <c r="C117" s="134" t="str">
        <f t="shared" si="74"/>
        <v>C</v>
      </c>
      <c r="D117" s="135">
        <f t="shared" si="75"/>
        <v>0.86715339670878056</v>
      </c>
      <c r="E117" s="136">
        <f t="shared" si="76"/>
        <v>6626</v>
      </c>
      <c r="F117" s="137" t="str">
        <f t="shared" si="77"/>
        <v>27</v>
      </c>
      <c r="G117" s="138" t="str">
        <f t="shared" si="78"/>
        <v>70바3637</v>
      </c>
      <c r="H117" s="139">
        <f t="shared" si="79"/>
        <v>2</v>
      </c>
      <c r="I117" s="140">
        <f t="shared" si="80"/>
        <v>1686.444</v>
      </c>
      <c r="J117" s="141">
        <f t="shared" si="81"/>
        <v>2.1021523643116567E-2</v>
      </c>
      <c r="K117" s="141">
        <f t="shared" si="82"/>
        <v>0.38161835563317409</v>
      </c>
      <c r="L117" s="141">
        <f t="shared" si="83"/>
        <v>0.15357758692254234</v>
      </c>
      <c r="M117" s="142">
        <f t="shared" si="84"/>
        <v>13.34</v>
      </c>
      <c r="N117" s="143">
        <f t="shared" si="85"/>
        <v>0.17788909682147763</v>
      </c>
      <c r="O117" s="143">
        <f t="shared" si="86"/>
        <v>10.910531271717295</v>
      </c>
      <c r="P117" s="238">
        <f t="shared" si="87"/>
        <v>3</v>
      </c>
      <c r="Q117" s="239">
        <f t="shared" si="88"/>
        <v>3</v>
      </c>
      <c r="R117" s="239">
        <f t="shared" si="89"/>
        <v>184</v>
      </c>
      <c r="T117">
        <v>529</v>
      </c>
      <c r="U117">
        <v>6626</v>
      </c>
      <c r="V117" t="s">
        <v>1237</v>
      </c>
      <c r="W117">
        <v>1686.444</v>
      </c>
      <c r="X117">
        <v>940.78599999999994</v>
      </c>
      <c r="Y117">
        <v>1.7929999999999999</v>
      </c>
      <c r="Z117">
        <v>13.34</v>
      </c>
      <c r="AA117">
        <v>108.261087</v>
      </c>
      <c r="AB117">
        <v>2.2758129999999999</v>
      </c>
      <c r="AC117">
        <v>41.314418000000003</v>
      </c>
      <c r="AD117" s="1">
        <v>259</v>
      </c>
      <c r="AE117">
        <v>3</v>
      </c>
      <c r="AF117">
        <v>184</v>
      </c>
      <c r="AG117">
        <v>77</v>
      </c>
      <c r="AH117">
        <v>15.577563</v>
      </c>
      <c r="AI117">
        <v>1008</v>
      </c>
      <c r="AJ117">
        <v>0</v>
      </c>
      <c r="AK117">
        <v>3</v>
      </c>
      <c r="AL117">
        <v>269</v>
      </c>
      <c r="AM117" t="s">
        <v>1238</v>
      </c>
      <c r="AN117" t="s">
        <v>1532</v>
      </c>
      <c r="AO117">
        <v>1580.634</v>
      </c>
      <c r="AR117" t="s">
        <v>136</v>
      </c>
      <c r="AS117">
        <v>27</v>
      </c>
      <c r="AT117" t="s">
        <v>957</v>
      </c>
      <c r="AU117" t="s">
        <v>1237</v>
      </c>
      <c r="AV117" t="s">
        <v>49</v>
      </c>
      <c r="AW117">
        <v>2</v>
      </c>
      <c r="BB117">
        <v>0.89645124237745222</v>
      </c>
      <c r="BC117" t="s">
        <v>72</v>
      </c>
      <c r="BF117" t="s">
        <v>136</v>
      </c>
      <c r="BG117" t="s">
        <v>291</v>
      </c>
      <c r="BH117" t="s">
        <v>1237</v>
      </c>
      <c r="BI117">
        <v>6626</v>
      </c>
      <c r="BJ117">
        <v>2</v>
      </c>
      <c r="BK117" t="s">
        <v>957</v>
      </c>
      <c r="BL117" t="s">
        <v>955</v>
      </c>
      <c r="BM117">
        <v>0.86715339670878056</v>
      </c>
      <c r="BN117" t="s">
        <v>72</v>
      </c>
      <c r="BO117" t="s">
        <v>676</v>
      </c>
      <c r="BP117">
        <v>1686.444</v>
      </c>
    </row>
    <row r="118" spans="1:68" ht="16.5">
      <c r="A118" s="132" t="str">
        <f t="shared" si="72"/>
        <v>인천스마트</v>
      </c>
      <c r="B118" s="133" t="str">
        <f t="shared" si="73"/>
        <v>이용재B</v>
      </c>
      <c r="C118" s="134" t="str">
        <f t="shared" si="74"/>
        <v>F</v>
      </c>
      <c r="D118" s="135">
        <f t="shared" si="75"/>
        <v>0.78668619982790156</v>
      </c>
      <c r="E118" s="136">
        <f t="shared" si="76"/>
        <v>9867</v>
      </c>
      <c r="F118" s="137" t="str">
        <f t="shared" si="77"/>
        <v>27</v>
      </c>
      <c r="G118" s="138" t="str">
        <f t="shared" si="78"/>
        <v>70바3639</v>
      </c>
      <c r="H118" s="139">
        <f t="shared" si="79"/>
        <v>2</v>
      </c>
      <c r="I118" s="140">
        <f t="shared" si="80"/>
        <v>887.44499999999994</v>
      </c>
      <c r="J118" s="141">
        <f t="shared" si="81"/>
        <v>2.3140757544416805E-2</v>
      </c>
      <c r="K118" s="141">
        <f t="shared" si="82"/>
        <v>0.39849638609905363</v>
      </c>
      <c r="L118" s="141">
        <f t="shared" si="83"/>
        <v>0.17916603282456942</v>
      </c>
      <c r="M118" s="142">
        <f t="shared" si="84"/>
        <v>14.037000000000001</v>
      </c>
      <c r="N118" s="143">
        <f t="shared" si="85"/>
        <v>0</v>
      </c>
      <c r="O118" s="143">
        <f t="shared" si="86"/>
        <v>53.975175926395437</v>
      </c>
      <c r="P118" s="238">
        <f t="shared" si="87"/>
        <v>21</v>
      </c>
      <c r="Q118" s="239">
        <f t="shared" si="88"/>
        <v>0</v>
      </c>
      <c r="R118" s="239">
        <f t="shared" si="89"/>
        <v>479</v>
      </c>
      <c r="T118">
        <v>529</v>
      </c>
      <c r="U118">
        <v>9867</v>
      </c>
      <c r="V118" t="s">
        <v>1239</v>
      </c>
      <c r="W118">
        <v>887.44500000000005</v>
      </c>
      <c r="X118">
        <v>498.91</v>
      </c>
      <c r="Y118">
        <v>1.7789999999999999</v>
      </c>
      <c r="Z118">
        <v>14.037000000000001</v>
      </c>
      <c r="AA118">
        <v>54.208596999999997</v>
      </c>
      <c r="AB118">
        <v>1.2544280000000001</v>
      </c>
      <c r="AC118">
        <v>21.601929999999999</v>
      </c>
      <c r="AD118" s="1">
        <v>159</v>
      </c>
      <c r="AE118">
        <v>0</v>
      </c>
      <c r="AF118">
        <v>479</v>
      </c>
      <c r="AG118">
        <v>80</v>
      </c>
      <c r="AH118">
        <v>16.370926999999998</v>
      </c>
      <c r="AI118">
        <v>1270.2</v>
      </c>
      <c r="AJ118">
        <v>0</v>
      </c>
      <c r="AK118">
        <v>21</v>
      </c>
      <c r="AL118">
        <v>10095</v>
      </c>
      <c r="AM118" t="s">
        <v>1240</v>
      </c>
      <c r="AN118" t="s">
        <v>1533</v>
      </c>
      <c r="AO118">
        <v>772.14</v>
      </c>
      <c r="AR118" t="s">
        <v>136</v>
      </c>
      <c r="AS118">
        <v>27</v>
      </c>
      <c r="AT118" t="s">
        <v>961</v>
      </c>
      <c r="AU118" t="s">
        <v>1239</v>
      </c>
      <c r="AV118" t="s">
        <v>49</v>
      </c>
      <c r="AW118">
        <v>2</v>
      </c>
      <c r="BB118">
        <v>0.8841957513664831</v>
      </c>
      <c r="BC118" t="s">
        <v>72</v>
      </c>
      <c r="BF118" t="s">
        <v>136</v>
      </c>
      <c r="BG118" t="s">
        <v>291</v>
      </c>
      <c r="BH118" t="s">
        <v>1239</v>
      </c>
      <c r="BI118">
        <v>9867</v>
      </c>
      <c r="BJ118">
        <v>2</v>
      </c>
      <c r="BK118" t="s">
        <v>961</v>
      </c>
      <c r="BL118" t="s">
        <v>969</v>
      </c>
      <c r="BM118">
        <v>0.78668619982790156</v>
      </c>
      <c r="BN118" t="s">
        <v>73</v>
      </c>
      <c r="BO118" t="s">
        <v>676</v>
      </c>
      <c r="BP118">
        <v>887.44499999999994</v>
      </c>
    </row>
    <row r="119" spans="1:68" ht="16.5">
      <c r="A119" s="132" t="str">
        <f t="shared" si="72"/>
        <v>인천스마트</v>
      </c>
      <c r="B119" s="133" t="str">
        <f t="shared" si="73"/>
        <v>이용진</v>
      </c>
      <c r="C119" s="134" t="str">
        <f t="shared" si="74"/>
        <v>D</v>
      </c>
      <c r="D119" s="135">
        <f t="shared" si="75"/>
        <v>0.84967979623314493</v>
      </c>
      <c r="E119" s="136">
        <f t="shared" si="76"/>
        <v>7097</v>
      </c>
      <c r="F119" s="137" t="str">
        <f t="shared" si="77"/>
        <v>21</v>
      </c>
      <c r="G119" s="138" t="str">
        <f t="shared" si="78"/>
        <v>70바3623</v>
      </c>
      <c r="H119" s="139">
        <f t="shared" si="79"/>
        <v>2</v>
      </c>
      <c r="I119" s="140">
        <f t="shared" si="80"/>
        <v>1932.653</v>
      </c>
      <c r="J119" s="141">
        <f t="shared" si="81"/>
        <v>4.4593685862386365E-2</v>
      </c>
      <c r="K119" s="141">
        <f t="shared" si="82"/>
        <v>0.38990573329393474</v>
      </c>
      <c r="L119" s="141">
        <f t="shared" si="83"/>
        <v>0.15212249689933993</v>
      </c>
      <c r="M119" s="142">
        <f t="shared" si="84"/>
        <v>10.237</v>
      </c>
      <c r="N119" s="143">
        <f t="shared" si="85"/>
        <v>4.9804616489511642E-2</v>
      </c>
      <c r="O119" s="143">
        <f t="shared" si="86"/>
        <v>31.625931470839895</v>
      </c>
      <c r="P119" s="238">
        <f t="shared" si="87"/>
        <v>31</v>
      </c>
      <c r="Q119" s="239">
        <f t="shared" si="88"/>
        <v>1</v>
      </c>
      <c r="R119" s="239">
        <f t="shared" si="89"/>
        <v>635</v>
      </c>
      <c r="T119">
        <v>529</v>
      </c>
      <c r="U119">
        <v>7097</v>
      </c>
      <c r="V119" t="s">
        <v>1241</v>
      </c>
      <c r="W119">
        <v>2007.846</v>
      </c>
      <c r="X119">
        <v>1018.955</v>
      </c>
      <c r="Y119">
        <v>1.97</v>
      </c>
      <c r="Z119">
        <v>10.237</v>
      </c>
      <c r="AA119">
        <v>147.80913200000001</v>
      </c>
      <c r="AB119">
        <v>6.5913539999999999</v>
      </c>
      <c r="AC119">
        <v>57.631627999999999</v>
      </c>
      <c r="AD119" s="1">
        <v>294</v>
      </c>
      <c r="AE119">
        <v>1</v>
      </c>
      <c r="AF119">
        <v>635</v>
      </c>
      <c r="AG119">
        <v>73</v>
      </c>
      <c r="AH119">
        <v>13.584045</v>
      </c>
      <c r="AI119">
        <v>1150.5</v>
      </c>
      <c r="AJ119">
        <v>0</v>
      </c>
      <c r="AK119">
        <v>31</v>
      </c>
      <c r="AL119">
        <v>13031</v>
      </c>
      <c r="AM119" t="s">
        <v>1242</v>
      </c>
      <c r="AN119" t="s">
        <v>1534</v>
      </c>
      <c r="AO119">
        <v>1821.3330000000001</v>
      </c>
      <c r="AR119" t="s">
        <v>136</v>
      </c>
      <c r="AS119">
        <v>21</v>
      </c>
      <c r="AT119" t="s">
        <v>934</v>
      </c>
      <c r="AU119" t="s">
        <v>1241</v>
      </c>
      <c r="AV119" t="s">
        <v>49</v>
      </c>
      <c r="AW119">
        <v>2</v>
      </c>
      <c r="BB119">
        <v>0.85980879104577701</v>
      </c>
      <c r="BC119" t="s">
        <v>72</v>
      </c>
      <c r="BF119" t="s">
        <v>136</v>
      </c>
      <c r="BG119" t="s">
        <v>290</v>
      </c>
      <c r="BH119" t="s">
        <v>1241</v>
      </c>
      <c r="BI119">
        <v>7097</v>
      </c>
      <c r="BJ119">
        <v>2</v>
      </c>
      <c r="BK119" t="s">
        <v>934</v>
      </c>
      <c r="BL119" t="s">
        <v>926</v>
      </c>
      <c r="BM119">
        <v>0.84967979623314493</v>
      </c>
      <c r="BN119" t="s">
        <v>70</v>
      </c>
      <c r="BO119" t="s">
        <v>676</v>
      </c>
      <c r="BP119">
        <v>1932.653</v>
      </c>
    </row>
    <row r="120" spans="1:68" ht="16.5">
      <c r="A120" s="132" t="str">
        <f t="shared" si="72"/>
        <v>인천스마트</v>
      </c>
      <c r="B120" s="133" t="str">
        <f t="shared" si="73"/>
        <v>이정성</v>
      </c>
      <c r="C120" s="134" t="str">
        <f t="shared" si="74"/>
        <v>S</v>
      </c>
      <c r="D120" s="135">
        <f t="shared" si="75"/>
        <v>1.0331501928961022</v>
      </c>
      <c r="E120" s="136">
        <f t="shared" si="76"/>
        <v>976</v>
      </c>
      <c r="F120" s="137" t="str">
        <f t="shared" si="77"/>
        <v>38</v>
      </c>
      <c r="G120" s="138" t="str">
        <f t="shared" si="78"/>
        <v>70바3546</v>
      </c>
      <c r="H120" s="139">
        <f t="shared" si="79"/>
        <v>2</v>
      </c>
      <c r="I120" s="140">
        <f t="shared" si="80"/>
        <v>1796.5629999999999</v>
      </c>
      <c r="J120" s="141">
        <f t="shared" si="81"/>
        <v>3.3085895419890324E-3</v>
      </c>
      <c r="K120" s="141">
        <f t="shared" si="82"/>
        <v>0.3737490651168322</v>
      </c>
      <c r="L120" s="141">
        <f t="shared" si="83"/>
        <v>2.7830919372156725E-2</v>
      </c>
      <c r="M120" s="142">
        <f t="shared" si="84"/>
        <v>8.5310000000000006</v>
      </c>
      <c r="N120" s="143">
        <f t="shared" si="85"/>
        <v>0</v>
      </c>
      <c r="O120" s="143">
        <f t="shared" si="86"/>
        <v>8.1521422665284682</v>
      </c>
      <c r="P120" s="238">
        <f t="shared" si="87"/>
        <v>4</v>
      </c>
      <c r="Q120" s="239">
        <f t="shared" si="88"/>
        <v>0</v>
      </c>
      <c r="R120" s="239">
        <f t="shared" si="89"/>
        <v>154</v>
      </c>
      <c r="T120">
        <v>529</v>
      </c>
      <c r="U120">
        <v>976</v>
      </c>
      <c r="V120" t="s">
        <v>1243</v>
      </c>
      <c r="W120">
        <v>1889.0740000000001</v>
      </c>
      <c r="X120">
        <v>791.81799999999998</v>
      </c>
      <c r="Y120">
        <v>2.3860000000000001</v>
      </c>
      <c r="Z120">
        <v>8.5310000000000006</v>
      </c>
      <c r="AA120">
        <v>121.477746</v>
      </c>
      <c r="AB120">
        <v>0.40192</v>
      </c>
      <c r="AC120">
        <v>45.402194000000001</v>
      </c>
      <c r="AD120" s="1">
        <v>50</v>
      </c>
      <c r="AE120">
        <v>0</v>
      </c>
      <c r="AF120">
        <v>154</v>
      </c>
      <c r="AG120">
        <v>78</v>
      </c>
      <c r="AH120">
        <v>15.550782</v>
      </c>
      <c r="AI120">
        <v>158</v>
      </c>
      <c r="AJ120">
        <v>0</v>
      </c>
      <c r="AK120">
        <v>4</v>
      </c>
      <c r="AL120">
        <v>364</v>
      </c>
      <c r="AM120" t="s">
        <v>1244</v>
      </c>
      <c r="AN120" t="s">
        <v>1535</v>
      </c>
      <c r="AO120">
        <v>1678.136</v>
      </c>
      <c r="AR120" t="s">
        <v>136</v>
      </c>
      <c r="AS120">
        <v>38</v>
      </c>
      <c r="AT120" t="s">
        <v>976</v>
      </c>
      <c r="AU120" t="s">
        <v>1243</v>
      </c>
      <c r="AV120" t="s">
        <v>49</v>
      </c>
      <c r="AW120">
        <v>2</v>
      </c>
      <c r="BB120">
        <v>1.0331501928961022</v>
      </c>
      <c r="BC120" t="s">
        <v>74</v>
      </c>
      <c r="BF120" t="s">
        <v>136</v>
      </c>
      <c r="BG120" t="s">
        <v>292</v>
      </c>
      <c r="BH120" t="s">
        <v>1243</v>
      </c>
      <c r="BI120">
        <v>976</v>
      </c>
      <c r="BJ120">
        <v>2</v>
      </c>
      <c r="BK120" t="s">
        <v>976</v>
      </c>
      <c r="BL120" t="s">
        <v>987</v>
      </c>
      <c r="BM120">
        <v>1.0331501928961022</v>
      </c>
      <c r="BN120" t="s">
        <v>74</v>
      </c>
      <c r="BO120" t="s">
        <v>675</v>
      </c>
      <c r="BP120">
        <v>1796.5629999999999</v>
      </c>
    </row>
    <row r="121" spans="1:68" ht="16.5">
      <c r="A121" s="132" t="str">
        <f t="shared" si="72"/>
        <v>인천스마트</v>
      </c>
      <c r="B121" s="133" t="str">
        <f t="shared" si="73"/>
        <v>이종흔</v>
      </c>
      <c r="C121" s="134" t="str">
        <f t="shared" si="74"/>
        <v>B</v>
      </c>
      <c r="D121" s="135">
        <f t="shared" si="75"/>
        <v>0.92086956521739127</v>
      </c>
      <c r="E121" s="136">
        <f t="shared" si="76"/>
        <v>8137</v>
      </c>
      <c r="F121" s="137" t="str">
        <f t="shared" si="77"/>
        <v>38</v>
      </c>
      <c r="G121" s="138" t="str">
        <f t="shared" si="78"/>
        <v>70바3553</v>
      </c>
      <c r="H121" s="139">
        <f t="shared" si="79"/>
        <v>1</v>
      </c>
      <c r="I121" s="140">
        <f t="shared" si="80"/>
        <v>2629.6089999999999</v>
      </c>
      <c r="J121" s="141">
        <f t="shared" si="81"/>
        <v>9.0264150550777821E-3</v>
      </c>
      <c r="K121" s="141">
        <f t="shared" si="82"/>
        <v>0.36149473923723013</v>
      </c>
      <c r="L121" s="141">
        <f t="shared" si="83"/>
        <v>0.23957934430556027</v>
      </c>
      <c r="M121" s="142">
        <f t="shared" si="84"/>
        <v>11.159000000000001</v>
      </c>
      <c r="N121" s="143">
        <f t="shared" si="85"/>
        <v>0</v>
      </c>
      <c r="O121" s="143">
        <f t="shared" si="86"/>
        <v>1.0267686184524012</v>
      </c>
      <c r="P121" s="238">
        <f t="shared" si="87"/>
        <v>4</v>
      </c>
      <c r="Q121" s="239">
        <f t="shared" si="88"/>
        <v>0</v>
      </c>
      <c r="R121" s="239">
        <f t="shared" si="89"/>
        <v>27</v>
      </c>
      <c r="T121">
        <v>529</v>
      </c>
      <c r="U121">
        <v>8137</v>
      </c>
      <c r="V121" t="s">
        <v>1245</v>
      </c>
      <c r="W121">
        <v>2629.6089999999999</v>
      </c>
      <c r="X121">
        <v>1239.357</v>
      </c>
      <c r="Y121">
        <v>2.1219999999999999</v>
      </c>
      <c r="Z121">
        <v>11.159000000000001</v>
      </c>
      <c r="AA121">
        <v>169.15940499999999</v>
      </c>
      <c r="AB121">
        <v>1.5269029999999999</v>
      </c>
      <c r="AC121">
        <v>61.150235000000002</v>
      </c>
      <c r="AD121" s="1">
        <v>630</v>
      </c>
      <c r="AE121">
        <v>0</v>
      </c>
      <c r="AF121">
        <v>27</v>
      </c>
      <c r="AG121">
        <v>69</v>
      </c>
      <c r="AH121">
        <v>15.545153000000001</v>
      </c>
      <c r="AI121">
        <v>394.6</v>
      </c>
      <c r="AJ121">
        <v>0</v>
      </c>
      <c r="AK121">
        <v>4</v>
      </c>
      <c r="AL121">
        <v>369</v>
      </c>
      <c r="AM121" t="s">
        <v>1246</v>
      </c>
      <c r="AN121" t="s">
        <v>1536</v>
      </c>
      <c r="AO121">
        <v>2629.6089999999999</v>
      </c>
      <c r="AR121" t="s">
        <v>136</v>
      </c>
      <c r="AS121">
        <v>38</v>
      </c>
      <c r="AT121" t="s">
        <v>987</v>
      </c>
      <c r="AU121" t="s">
        <v>1245</v>
      </c>
      <c r="AV121" t="s">
        <v>49</v>
      </c>
      <c r="AW121">
        <v>1</v>
      </c>
      <c r="BB121">
        <v>0.92260869565217396</v>
      </c>
      <c r="BC121" t="s">
        <v>71</v>
      </c>
      <c r="BF121" t="s">
        <v>136</v>
      </c>
      <c r="BG121" t="s">
        <v>292</v>
      </c>
      <c r="BH121" t="s">
        <v>1245</v>
      </c>
      <c r="BI121">
        <v>8137</v>
      </c>
      <c r="BJ121">
        <v>1</v>
      </c>
      <c r="BK121" t="s">
        <v>987</v>
      </c>
      <c r="BL121" t="s">
        <v>673</v>
      </c>
      <c r="BM121">
        <v>0.92086956521739127</v>
      </c>
      <c r="BN121" t="s">
        <v>71</v>
      </c>
      <c r="BO121" t="s">
        <v>674</v>
      </c>
      <c r="BP121">
        <v>2629.6089999999999</v>
      </c>
    </row>
    <row r="122" spans="1:68" ht="16.5">
      <c r="A122" s="132" t="str">
        <f t="shared" si="72"/>
        <v>인천스마트</v>
      </c>
      <c r="B122" s="133" t="str">
        <f t="shared" si="73"/>
        <v>이준섭</v>
      </c>
      <c r="C122" s="134" t="str">
        <f t="shared" si="74"/>
        <v>S</v>
      </c>
      <c r="D122" s="135">
        <f t="shared" si="75"/>
        <v>1.0784040510087491</v>
      </c>
      <c r="E122" s="136">
        <f t="shared" si="76"/>
        <v>9710</v>
      </c>
      <c r="F122" s="137" t="str">
        <f t="shared" si="77"/>
        <v>21</v>
      </c>
      <c r="G122" s="138" t="str">
        <f t="shared" si="78"/>
        <v>70바3623</v>
      </c>
      <c r="H122" s="139">
        <f t="shared" si="79"/>
        <v>2</v>
      </c>
      <c r="I122" s="140">
        <f t="shared" si="80"/>
        <v>1869.652</v>
      </c>
      <c r="J122" s="141">
        <f t="shared" si="81"/>
        <v>7.738892756822895E-3</v>
      </c>
      <c r="K122" s="141">
        <f t="shared" si="82"/>
        <v>0.34231946305606087</v>
      </c>
      <c r="L122" s="141">
        <f t="shared" si="83"/>
        <v>0.12515698108525009</v>
      </c>
      <c r="M122" s="142">
        <f t="shared" si="84"/>
        <v>5.9539999999999997</v>
      </c>
      <c r="N122" s="143">
        <f t="shared" si="85"/>
        <v>0</v>
      </c>
      <c r="O122" s="143">
        <f t="shared" si="86"/>
        <v>2.5673226889282068</v>
      </c>
      <c r="P122" s="238">
        <f t="shared" si="87"/>
        <v>0</v>
      </c>
      <c r="Q122" s="239">
        <f t="shared" si="88"/>
        <v>0</v>
      </c>
      <c r="R122" s="239">
        <f t="shared" si="89"/>
        <v>48</v>
      </c>
      <c r="T122">
        <v>529</v>
      </c>
      <c r="U122">
        <v>9710</v>
      </c>
      <c r="V122" t="s">
        <v>1247</v>
      </c>
      <c r="W122">
        <v>1869.652</v>
      </c>
      <c r="X122">
        <v>764.60500000000002</v>
      </c>
      <c r="Y122">
        <v>2.4449999999999998</v>
      </c>
      <c r="Z122">
        <v>5.9539999999999997</v>
      </c>
      <c r="AA122">
        <v>126.879391</v>
      </c>
      <c r="AB122">
        <v>0.98190599999999995</v>
      </c>
      <c r="AC122">
        <v>43.433284999999998</v>
      </c>
      <c r="AD122" s="1">
        <v>234</v>
      </c>
      <c r="AE122">
        <v>0</v>
      </c>
      <c r="AF122">
        <v>48</v>
      </c>
      <c r="AG122">
        <v>91</v>
      </c>
      <c r="AH122">
        <v>14.735663000000001</v>
      </c>
      <c r="AI122">
        <v>108</v>
      </c>
      <c r="AJ122">
        <v>9.1999999999999993</v>
      </c>
      <c r="AK122">
        <v>0</v>
      </c>
      <c r="AL122">
        <v>0</v>
      </c>
      <c r="AM122" t="s">
        <v>1248</v>
      </c>
      <c r="AN122" t="s">
        <v>1537</v>
      </c>
      <c r="AO122">
        <v>1757.952</v>
      </c>
      <c r="AR122" t="s">
        <v>136</v>
      </c>
      <c r="AS122">
        <v>21</v>
      </c>
      <c r="AT122" t="s">
        <v>934</v>
      </c>
      <c r="AU122" t="s">
        <v>1247</v>
      </c>
      <c r="AV122" t="s">
        <v>49</v>
      </c>
      <c r="AW122">
        <v>2</v>
      </c>
      <c r="BB122">
        <v>1.0661644675538064</v>
      </c>
      <c r="BC122" t="s">
        <v>74</v>
      </c>
      <c r="BF122" t="s">
        <v>136</v>
      </c>
      <c r="BG122" t="s">
        <v>290</v>
      </c>
      <c r="BH122" t="s">
        <v>1247</v>
      </c>
      <c r="BI122">
        <v>9710</v>
      </c>
      <c r="BJ122">
        <v>2</v>
      </c>
      <c r="BK122" t="s">
        <v>934</v>
      </c>
      <c r="BL122" t="s">
        <v>947</v>
      </c>
      <c r="BM122">
        <v>1.0784040510087491</v>
      </c>
      <c r="BN122" t="s">
        <v>74</v>
      </c>
      <c r="BO122" t="s">
        <v>675</v>
      </c>
      <c r="BP122">
        <v>1869.652</v>
      </c>
    </row>
    <row r="123" spans="1:68" ht="16.5">
      <c r="A123" s="132" t="str">
        <f t="shared" si="72"/>
        <v>인천스마트</v>
      </c>
      <c r="B123" s="133" t="str">
        <f t="shared" si="73"/>
        <v>이진철</v>
      </c>
      <c r="C123" s="134" t="str">
        <f t="shared" si="74"/>
        <v>D</v>
      </c>
      <c r="D123" s="135">
        <f t="shared" si="75"/>
        <v>0.82511827387058756</v>
      </c>
      <c r="E123" s="136">
        <f t="shared" si="76"/>
        <v>1930</v>
      </c>
      <c r="F123" s="137" t="str">
        <f t="shared" si="77"/>
        <v>38</v>
      </c>
      <c r="G123" s="138" t="str">
        <f t="shared" si="78"/>
        <v>70바3550</v>
      </c>
      <c r="H123" s="139">
        <f t="shared" si="79"/>
        <v>3</v>
      </c>
      <c r="I123" s="140">
        <f t="shared" si="80"/>
        <v>2275.3620000000001</v>
      </c>
      <c r="J123" s="141">
        <f t="shared" si="81"/>
        <v>8.0528630203914962E-3</v>
      </c>
      <c r="K123" s="141">
        <f t="shared" si="82"/>
        <v>0.36136087546265694</v>
      </c>
      <c r="L123" s="141">
        <f t="shared" si="83"/>
        <v>8.5700648951683292E-2</v>
      </c>
      <c r="M123" s="142">
        <f t="shared" si="84"/>
        <v>13.12</v>
      </c>
      <c r="N123" s="143">
        <f t="shared" si="85"/>
        <v>4.3949050744452968E-2</v>
      </c>
      <c r="O123" s="143">
        <f t="shared" si="86"/>
        <v>19.733123784259384</v>
      </c>
      <c r="P123" s="238">
        <f t="shared" si="87"/>
        <v>2</v>
      </c>
      <c r="Q123" s="239">
        <f t="shared" si="88"/>
        <v>1</v>
      </c>
      <c r="R123" s="239">
        <f t="shared" si="89"/>
        <v>449</v>
      </c>
      <c r="T123">
        <v>529</v>
      </c>
      <c r="U123">
        <v>1930</v>
      </c>
      <c r="V123" t="s">
        <v>1249</v>
      </c>
      <c r="W123">
        <v>2275.3620000000001</v>
      </c>
      <c r="X123">
        <v>1191.0840000000001</v>
      </c>
      <c r="Y123">
        <v>1.91</v>
      </c>
      <c r="Z123">
        <v>13.12</v>
      </c>
      <c r="AA123">
        <v>138.008308</v>
      </c>
      <c r="AB123">
        <v>1.111362</v>
      </c>
      <c r="AC123">
        <v>49.870803000000002</v>
      </c>
      <c r="AD123" s="1">
        <v>195</v>
      </c>
      <c r="AE123">
        <v>1</v>
      </c>
      <c r="AF123">
        <v>449</v>
      </c>
      <c r="AG123">
        <v>85</v>
      </c>
      <c r="AH123">
        <v>16.487137000000001</v>
      </c>
      <c r="AI123">
        <v>1855.9</v>
      </c>
      <c r="AJ123">
        <v>49</v>
      </c>
      <c r="AK123">
        <v>2</v>
      </c>
      <c r="AL123">
        <v>1500</v>
      </c>
      <c r="AM123" t="s">
        <v>1250</v>
      </c>
      <c r="AN123" t="s">
        <v>1538</v>
      </c>
      <c r="AO123">
        <v>1991.5609999999999</v>
      </c>
      <c r="AR123" t="s">
        <v>136</v>
      </c>
      <c r="AS123">
        <v>38</v>
      </c>
      <c r="AT123" t="s">
        <v>983</v>
      </c>
      <c r="AU123" t="s">
        <v>1249</v>
      </c>
      <c r="AV123" t="s">
        <v>49</v>
      </c>
      <c r="AW123">
        <v>3</v>
      </c>
      <c r="BB123">
        <v>0.83295858952285973</v>
      </c>
      <c r="BC123" t="s">
        <v>70</v>
      </c>
      <c r="BF123" t="s">
        <v>136</v>
      </c>
      <c r="BG123" t="s">
        <v>292</v>
      </c>
      <c r="BH123" t="s">
        <v>1249</v>
      </c>
      <c r="BI123">
        <v>1930</v>
      </c>
      <c r="BJ123">
        <v>3</v>
      </c>
      <c r="BK123" t="s">
        <v>983</v>
      </c>
      <c r="BL123" t="s">
        <v>989</v>
      </c>
      <c r="BM123">
        <v>0.82511827387058756</v>
      </c>
      <c r="BN123" t="s">
        <v>70</v>
      </c>
      <c r="BO123" t="s">
        <v>678</v>
      </c>
      <c r="BP123">
        <v>2275.3620000000001</v>
      </c>
    </row>
    <row r="124" spans="1:68" ht="16.5">
      <c r="A124" s="132" t="str">
        <f t="shared" ref="A124:A153" si="90">BF124</f>
        <v>인천스마트</v>
      </c>
      <c r="B124" s="133" t="str">
        <f t="shared" ref="B124:B153" si="91">BH124</f>
        <v>이춘복</v>
      </c>
      <c r="C124" s="134" t="str">
        <f t="shared" ref="C124:C153" si="92">BN124</f>
        <v>F</v>
      </c>
      <c r="D124" s="135">
        <f t="shared" ref="D124:D153" si="93">BM124</f>
        <v>0.76632451166547322</v>
      </c>
      <c r="E124" s="136">
        <f t="shared" ref="E124:E153" si="94">U124</f>
        <v>5539</v>
      </c>
      <c r="F124" s="137" t="str">
        <f t="shared" ref="F124:F153" si="95">BG124</f>
        <v>38</v>
      </c>
      <c r="G124" s="138" t="str">
        <f t="shared" ref="G124:G153" si="96">BK124</f>
        <v>70바3545</v>
      </c>
      <c r="H124" s="139">
        <f t="shared" ref="H124:H153" si="97">BJ124</f>
        <v>3</v>
      </c>
      <c r="I124" s="140">
        <f t="shared" ref="I124:I153" si="98">BP124</f>
        <v>2593.105</v>
      </c>
      <c r="J124" s="141">
        <f t="shared" ref="J124:J153" si="99">AB124/AA124</f>
        <v>7.1968804475747213E-3</v>
      </c>
      <c r="K124" s="141">
        <f t="shared" ref="K124:K153" si="100">AC124/AA124</f>
        <v>0.41074709995344499</v>
      </c>
      <c r="L124" s="141">
        <f t="shared" ref="L124:L153" si="101">AD124/I124</f>
        <v>0.15386958877484713</v>
      </c>
      <c r="M124" s="142">
        <f t="shared" ref="M124:M153" si="102">Z124</f>
        <v>13.686999999999999</v>
      </c>
      <c r="N124" s="143">
        <f t="shared" ref="N124:N153" si="103">AE124*100/W124</f>
        <v>3.8563806710488008E-2</v>
      </c>
      <c r="O124" s="143">
        <f t="shared" ref="O124:O153" si="104">AF124*100/W124</f>
        <v>3.8949444777592888</v>
      </c>
      <c r="P124" s="238">
        <f t="shared" ref="P124:P153" si="105">AK124</f>
        <v>26</v>
      </c>
      <c r="Q124" s="239">
        <f t="shared" ref="Q124:Q153" si="106">AE124</f>
        <v>1</v>
      </c>
      <c r="R124" s="239">
        <f t="shared" ref="R124:R153" si="107">AF124</f>
        <v>101</v>
      </c>
      <c r="T124">
        <v>529</v>
      </c>
      <c r="U124">
        <v>5539</v>
      </c>
      <c r="V124" t="s">
        <v>1251</v>
      </c>
      <c r="W124">
        <v>2593.105</v>
      </c>
      <c r="X124">
        <v>1468.1690000000001</v>
      </c>
      <c r="Y124">
        <v>1.766</v>
      </c>
      <c r="Z124">
        <v>13.686999999999999</v>
      </c>
      <c r="AA124">
        <v>183.94997799999999</v>
      </c>
      <c r="AB124">
        <v>1.323866</v>
      </c>
      <c r="AC124">
        <v>75.556920000000005</v>
      </c>
      <c r="AD124" s="1">
        <v>399</v>
      </c>
      <c r="AE124">
        <v>1</v>
      </c>
      <c r="AF124">
        <v>101</v>
      </c>
      <c r="AG124">
        <v>77</v>
      </c>
      <c r="AH124">
        <v>14.096793999999999</v>
      </c>
      <c r="AI124">
        <v>282</v>
      </c>
      <c r="AJ124">
        <v>0</v>
      </c>
      <c r="AK124">
        <v>26</v>
      </c>
      <c r="AL124">
        <v>4419</v>
      </c>
      <c r="AM124" t="s">
        <v>1252</v>
      </c>
      <c r="AN124" t="s">
        <v>1539</v>
      </c>
      <c r="AO124">
        <v>2358.5329999999999</v>
      </c>
      <c r="AR124" t="s">
        <v>136</v>
      </c>
      <c r="AS124">
        <v>38</v>
      </c>
      <c r="AT124" t="s">
        <v>973</v>
      </c>
      <c r="AU124" t="s">
        <v>1251</v>
      </c>
      <c r="AV124" t="s">
        <v>49</v>
      </c>
      <c r="AW124">
        <v>3</v>
      </c>
      <c r="BB124">
        <v>0.76847819656860927</v>
      </c>
      <c r="BC124" t="s">
        <v>73</v>
      </c>
      <c r="BF124" t="s">
        <v>136</v>
      </c>
      <c r="BG124" t="s">
        <v>292</v>
      </c>
      <c r="BH124" t="s">
        <v>1251</v>
      </c>
      <c r="BI124">
        <v>5539</v>
      </c>
      <c r="BJ124">
        <v>3</v>
      </c>
      <c r="BK124" t="s">
        <v>973</v>
      </c>
      <c r="BL124" t="s">
        <v>983</v>
      </c>
      <c r="BM124">
        <v>0.76632451166547322</v>
      </c>
      <c r="BN124" t="s">
        <v>73</v>
      </c>
      <c r="BO124" t="s">
        <v>689</v>
      </c>
      <c r="BP124">
        <v>2593.105</v>
      </c>
    </row>
    <row r="125" spans="1:68" ht="16.5">
      <c r="A125" s="132" t="str">
        <f t="shared" si="90"/>
        <v>인천스마트</v>
      </c>
      <c r="B125" s="133" t="str">
        <f t="shared" si="91"/>
        <v>이택선</v>
      </c>
      <c r="C125" s="134" t="str">
        <f t="shared" si="92"/>
        <v>B</v>
      </c>
      <c r="D125" s="135">
        <f t="shared" si="93"/>
        <v>0.93465559084106398</v>
      </c>
      <c r="E125" s="136">
        <f t="shared" si="94"/>
        <v>4038</v>
      </c>
      <c r="F125" s="137" t="str">
        <f t="shared" si="95"/>
        <v>5-1</v>
      </c>
      <c r="G125" s="138" t="str">
        <f t="shared" si="96"/>
        <v>70바3645</v>
      </c>
      <c r="H125" s="139">
        <f t="shared" si="97"/>
        <v>2</v>
      </c>
      <c r="I125" s="140">
        <f t="shared" si="98"/>
        <v>1517.883</v>
      </c>
      <c r="J125" s="141">
        <f t="shared" si="99"/>
        <v>5.7490600678505192E-2</v>
      </c>
      <c r="K125" s="141">
        <f t="shared" si="100"/>
        <v>0.36427127883302424</v>
      </c>
      <c r="L125" s="141">
        <f t="shared" si="101"/>
        <v>0.19171438114795408</v>
      </c>
      <c r="M125" s="142">
        <f t="shared" si="102"/>
        <v>11.282</v>
      </c>
      <c r="N125" s="143">
        <f t="shared" si="103"/>
        <v>0</v>
      </c>
      <c r="O125" s="143">
        <f t="shared" si="104"/>
        <v>31.195125510065459</v>
      </c>
      <c r="P125" s="238">
        <f t="shared" si="105"/>
        <v>5</v>
      </c>
      <c r="Q125" s="239">
        <f t="shared" si="106"/>
        <v>0</v>
      </c>
      <c r="R125" s="239">
        <f t="shared" si="107"/>
        <v>496</v>
      </c>
      <c r="T125">
        <v>529</v>
      </c>
      <c r="U125">
        <v>4038</v>
      </c>
      <c r="V125" t="s">
        <v>1253</v>
      </c>
      <c r="W125">
        <v>1589.992</v>
      </c>
      <c r="X125">
        <v>891.28399999999999</v>
      </c>
      <c r="Y125">
        <v>1.784</v>
      </c>
      <c r="Z125">
        <v>11.282</v>
      </c>
      <c r="AA125">
        <v>114.18217799999999</v>
      </c>
      <c r="AB125">
        <v>6.5644020000000003</v>
      </c>
      <c r="AC125">
        <v>41.593288000000001</v>
      </c>
      <c r="AD125" s="1">
        <v>291</v>
      </c>
      <c r="AE125">
        <v>0</v>
      </c>
      <c r="AF125">
        <v>496</v>
      </c>
      <c r="AG125">
        <v>67</v>
      </c>
      <c r="AH125">
        <v>13.925045000000001</v>
      </c>
      <c r="AI125">
        <v>430.6</v>
      </c>
      <c r="AJ125">
        <v>0</v>
      </c>
      <c r="AK125">
        <v>5</v>
      </c>
      <c r="AL125">
        <v>766</v>
      </c>
      <c r="AM125" t="s">
        <v>1254</v>
      </c>
      <c r="AN125" t="s">
        <v>1540</v>
      </c>
      <c r="AO125">
        <v>1413.337</v>
      </c>
      <c r="AR125" t="s">
        <v>136</v>
      </c>
      <c r="AS125">
        <v>45413</v>
      </c>
      <c r="AT125" t="s">
        <v>1019</v>
      </c>
      <c r="AU125" t="s">
        <v>1253</v>
      </c>
      <c r="AV125" t="s">
        <v>49</v>
      </c>
      <c r="AW125">
        <v>2</v>
      </c>
      <c r="BB125">
        <v>0.9896953227327504</v>
      </c>
      <c r="BC125" t="s">
        <v>69</v>
      </c>
      <c r="BF125" t="s">
        <v>136</v>
      </c>
      <c r="BG125" t="s">
        <v>328</v>
      </c>
      <c r="BH125" t="s">
        <v>1253</v>
      </c>
      <c r="BI125">
        <v>4038</v>
      </c>
      <c r="BJ125">
        <v>2</v>
      </c>
      <c r="BK125" t="s">
        <v>1019</v>
      </c>
      <c r="BL125" t="s">
        <v>1393</v>
      </c>
      <c r="BM125">
        <v>0.93465559084106398</v>
      </c>
      <c r="BN125" t="s">
        <v>71</v>
      </c>
      <c r="BO125" t="s">
        <v>677</v>
      </c>
      <c r="BP125">
        <v>1517.883</v>
      </c>
    </row>
    <row r="126" spans="1:68" ht="16.5">
      <c r="A126" s="132" t="str">
        <f t="shared" si="90"/>
        <v>인천스마트</v>
      </c>
      <c r="B126" s="133" t="str">
        <f t="shared" si="91"/>
        <v>이형규</v>
      </c>
      <c r="C126" s="134" t="str">
        <f t="shared" si="92"/>
        <v>B</v>
      </c>
      <c r="D126" s="135">
        <f t="shared" si="93"/>
        <v>0.93163551783647458</v>
      </c>
      <c r="E126" s="136">
        <f t="shared" si="94"/>
        <v>2992</v>
      </c>
      <c r="F126" s="137" t="str">
        <f t="shared" si="95"/>
        <v>20</v>
      </c>
      <c r="G126" s="138" t="str">
        <f t="shared" si="96"/>
        <v>70바3505</v>
      </c>
      <c r="H126" s="139">
        <f t="shared" si="97"/>
        <v>2</v>
      </c>
      <c r="I126" s="140">
        <f t="shared" si="98"/>
        <v>1351.0170000000001</v>
      </c>
      <c r="J126" s="141">
        <f t="shared" si="99"/>
        <v>3.3082455033737405E-2</v>
      </c>
      <c r="K126" s="141">
        <f t="shared" si="100"/>
        <v>0.39405341998154647</v>
      </c>
      <c r="L126" s="141">
        <f t="shared" si="101"/>
        <v>0.17690376953065726</v>
      </c>
      <c r="M126" s="142">
        <f t="shared" si="102"/>
        <v>11.866</v>
      </c>
      <c r="N126" s="143">
        <f t="shared" si="103"/>
        <v>0</v>
      </c>
      <c r="O126" s="143">
        <f t="shared" si="104"/>
        <v>8.5121060652826728</v>
      </c>
      <c r="P126" s="238">
        <f t="shared" si="105"/>
        <v>13</v>
      </c>
      <c r="Q126" s="239">
        <f t="shared" si="106"/>
        <v>0</v>
      </c>
      <c r="R126" s="239">
        <f t="shared" si="107"/>
        <v>115</v>
      </c>
      <c r="T126">
        <v>529</v>
      </c>
      <c r="U126">
        <v>2992</v>
      </c>
      <c r="V126" t="s">
        <v>1255</v>
      </c>
      <c r="W126">
        <v>1351.0170000000001</v>
      </c>
      <c r="X126">
        <v>722.65099999999995</v>
      </c>
      <c r="Y126">
        <v>1.87</v>
      </c>
      <c r="Z126">
        <v>11.866</v>
      </c>
      <c r="AA126">
        <v>90.446642999999995</v>
      </c>
      <c r="AB126">
        <v>2.992197</v>
      </c>
      <c r="AC126">
        <v>35.640808999999997</v>
      </c>
      <c r="AD126" s="1">
        <v>239</v>
      </c>
      <c r="AE126">
        <v>0</v>
      </c>
      <c r="AF126">
        <v>115</v>
      </c>
      <c r="AG126">
        <v>85</v>
      </c>
      <c r="AH126">
        <v>14.937170999999999</v>
      </c>
      <c r="AI126">
        <v>1195</v>
      </c>
      <c r="AJ126">
        <v>0</v>
      </c>
      <c r="AK126">
        <v>13</v>
      </c>
      <c r="AL126">
        <v>5194</v>
      </c>
      <c r="AM126" t="s">
        <v>1256</v>
      </c>
      <c r="AN126" t="s">
        <v>1541</v>
      </c>
      <c r="AO126">
        <v>1220.1210000000001</v>
      </c>
      <c r="AR126" t="s">
        <v>136</v>
      </c>
      <c r="AS126">
        <v>20</v>
      </c>
      <c r="AT126" t="s">
        <v>910</v>
      </c>
      <c r="AU126" t="s">
        <v>1255</v>
      </c>
      <c r="AV126" t="s">
        <v>49</v>
      </c>
      <c r="AW126">
        <v>2</v>
      </c>
      <c r="BB126">
        <v>0.93489279409511505</v>
      </c>
      <c r="BC126" t="s">
        <v>71</v>
      </c>
      <c r="BF126" t="s">
        <v>136</v>
      </c>
      <c r="BG126" t="s">
        <v>289</v>
      </c>
      <c r="BH126" t="s">
        <v>1255</v>
      </c>
      <c r="BI126">
        <v>2992</v>
      </c>
      <c r="BJ126">
        <v>2</v>
      </c>
      <c r="BK126" t="s">
        <v>910</v>
      </c>
      <c r="BL126" t="s">
        <v>915</v>
      </c>
      <c r="BM126">
        <v>0.93163551783647458</v>
      </c>
      <c r="BN126" t="s">
        <v>71</v>
      </c>
      <c r="BO126" t="s">
        <v>674</v>
      </c>
      <c r="BP126">
        <v>1351.0170000000001</v>
      </c>
    </row>
    <row r="127" spans="1:68" ht="16.5">
      <c r="A127" s="132" t="str">
        <f t="shared" si="90"/>
        <v>인천스마트</v>
      </c>
      <c r="B127" s="133" t="str">
        <f t="shared" si="91"/>
        <v>이호용</v>
      </c>
      <c r="C127" s="134" t="str">
        <f t="shared" si="92"/>
        <v>B</v>
      </c>
      <c r="D127" s="135">
        <f t="shared" si="93"/>
        <v>0.93057547178392819</v>
      </c>
      <c r="E127" s="136">
        <f t="shared" si="94"/>
        <v>9630</v>
      </c>
      <c r="F127" s="137" t="str">
        <f t="shared" si="95"/>
        <v>21</v>
      </c>
      <c r="G127" s="138" t="str">
        <f t="shared" si="96"/>
        <v>70바3649</v>
      </c>
      <c r="H127" s="139">
        <f t="shared" si="97"/>
        <v>11</v>
      </c>
      <c r="I127" s="140">
        <f t="shared" si="98"/>
        <v>2921.9560000000001</v>
      </c>
      <c r="J127" s="141">
        <f t="shared" si="99"/>
        <v>2.2727326792686946E-2</v>
      </c>
      <c r="K127" s="141">
        <f t="shared" si="100"/>
        <v>0.37256238880186932</v>
      </c>
      <c r="L127" s="141">
        <f t="shared" si="101"/>
        <v>0.18138534598056918</v>
      </c>
      <c r="M127" s="142">
        <f t="shared" si="102"/>
        <v>11.355</v>
      </c>
      <c r="N127" s="143">
        <f t="shared" si="103"/>
        <v>0.71869665388527404</v>
      </c>
      <c r="O127" s="143">
        <f t="shared" si="104"/>
        <v>13.621012773635194</v>
      </c>
      <c r="P127" s="238">
        <f t="shared" si="105"/>
        <v>26</v>
      </c>
      <c r="Q127" s="239">
        <f t="shared" si="106"/>
        <v>21</v>
      </c>
      <c r="R127" s="239">
        <f t="shared" si="107"/>
        <v>398</v>
      </c>
      <c r="T127">
        <v>529</v>
      </c>
      <c r="U127">
        <v>9630</v>
      </c>
      <c r="V127" t="s">
        <v>1257</v>
      </c>
      <c r="W127">
        <v>2921.9560000000001</v>
      </c>
      <c r="X127">
        <v>1426.508</v>
      </c>
      <c r="Y127">
        <v>2.048</v>
      </c>
      <c r="Z127">
        <v>11.355</v>
      </c>
      <c r="AA127">
        <v>212.284931</v>
      </c>
      <c r="AB127">
        <v>4.8246690000000001</v>
      </c>
      <c r="AC127">
        <v>79.089381000000003</v>
      </c>
      <c r="AD127" s="1">
        <v>530</v>
      </c>
      <c r="AE127">
        <v>21</v>
      </c>
      <c r="AF127">
        <v>398</v>
      </c>
      <c r="AG127">
        <v>81</v>
      </c>
      <c r="AH127">
        <v>13.764310999999999</v>
      </c>
      <c r="AI127">
        <v>1337.8</v>
      </c>
      <c r="AJ127">
        <v>0</v>
      </c>
      <c r="AK127">
        <v>26</v>
      </c>
      <c r="AL127">
        <v>8892</v>
      </c>
      <c r="AM127" t="s">
        <v>1258</v>
      </c>
      <c r="AN127" t="s">
        <v>1542</v>
      </c>
      <c r="AO127">
        <v>825.10900000000004</v>
      </c>
      <c r="AR127" t="s">
        <v>136</v>
      </c>
      <c r="AS127">
        <v>21</v>
      </c>
      <c r="AT127" t="s">
        <v>945</v>
      </c>
      <c r="AU127" t="s">
        <v>1257</v>
      </c>
      <c r="AV127" t="s">
        <v>49</v>
      </c>
      <c r="AW127">
        <v>11</v>
      </c>
      <c r="BB127">
        <v>0.94533488100589635</v>
      </c>
      <c r="BC127" t="s">
        <v>71</v>
      </c>
      <c r="BF127" t="s">
        <v>136</v>
      </c>
      <c r="BG127" t="s">
        <v>290</v>
      </c>
      <c r="BH127" t="s">
        <v>1257</v>
      </c>
      <c r="BI127">
        <v>9630</v>
      </c>
      <c r="BJ127">
        <v>11</v>
      </c>
      <c r="BK127" t="s">
        <v>945</v>
      </c>
      <c r="BL127" t="s">
        <v>943</v>
      </c>
      <c r="BM127">
        <v>0.93057547178392819</v>
      </c>
      <c r="BN127" t="s">
        <v>71</v>
      </c>
      <c r="BO127" t="s">
        <v>674</v>
      </c>
      <c r="BP127">
        <v>2921.9560000000001</v>
      </c>
    </row>
    <row r="128" spans="1:68" ht="16.5">
      <c r="A128" s="132" t="str">
        <f t="shared" si="90"/>
        <v>인천스마트</v>
      </c>
      <c r="B128" s="133" t="str">
        <f t="shared" si="91"/>
        <v>이환욱</v>
      </c>
      <c r="C128" s="134" t="str">
        <f t="shared" si="92"/>
        <v>A</v>
      </c>
      <c r="D128" s="135">
        <f t="shared" si="93"/>
        <v>0.99299999999999999</v>
      </c>
      <c r="E128" s="136">
        <f t="shared" si="94"/>
        <v>1706</v>
      </c>
      <c r="F128" s="137" t="str">
        <f t="shared" si="95"/>
        <v>27</v>
      </c>
      <c r="G128" s="138" t="str">
        <f t="shared" si="96"/>
        <v>70바3636</v>
      </c>
      <c r="H128" s="139">
        <f t="shared" si="97"/>
        <v>1</v>
      </c>
      <c r="I128" s="140">
        <f t="shared" si="98"/>
        <v>2362.9160000000002</v>
      </c>
      <c r="J128" s="141">
        <f t="shared" si="99"/>
        <v>2.3579585903915786E-2</v>
      </c>
      <c r="K128" s="141">
        <f t="shared" si="100"/>
        <v>0.34726885718350725</v>
      </c>
      <c r="L128" s="141">
        <f t="shared" si="101"/>
        <v>0.10326224038433866</v>
      </c>
      <c r="M128" s="142">
        <f t="shared" si="102"/>
        <v>8.359</v>
      </c>
      <c r="N128" s="143">
        <f t="shared" si="103"/>
        <v>4.2320590321450274E-2</v>
      </c>
      <c r="O128" s="143">
        <f t="shared" si="104"/>
        <v>3.9358148998948752</v>
      </c>
      <c r="P128" s="238">
        <f t="shared" si="105"/>
        <v>2</v>
      </c>
      <c r="Q128" s="239">
        <f t="shared" si="106"/>
        <v>1</v>
      </c>
      <c r="R128" s="239">
        <f t="shared" si="107"/>
        <v>93</v>
      </c>
      <c r="T128">
        <v>529</v>
      </c>
      <c r="U128">
        <v>1706</v>
      </c>
      <c r="V128" t="s">
        <v>1259</v>
      </c>
      <c r="W128">
        <v>2362.9160000000002</v>
      </c>
      <c r="X128">
        <v>1179.807</v>
      </c>
      <c r="Y128">
        <v>2.0030000000000001</v>
      </c>
      <c r="Z128">
        <v>8.359</v>
      </c>
      <c r="AA128">
        <v>150.18775199999999</v>
      </c>
      <c r="AB128">
        <v>3.5413649999999999</v>
      </c>
      <c r="AC128">
        <v>52.155529000000001</v>
      </c>
      <c r="AD128" s="1">
        <v>244</v>
      </c>
      <c r="AE128">
        <v>1</v>
      </c>
      <c r="AF128">
        <v>93</v>
      </c>
      <c r="AG128">
        <v>86</v>
      </c>
      <c r="AH128">
        <v>15.733079999999999</v>
      </c>
      <c r="AI128">
        <v>252.5</v>
      </c>
      <c r="AJ128">
        <v>0.8</v>
      </c>
      <c r="AK128">
        <v>2</v>
      </c>
      <c r="AL128">
        <v>297</v>
      </c>
      <c r="AM128" t="s">
        <v>1260</v>
      </c>
      <c r="AN128" t="s">
        <v>1543</v>
      </c>
      <c r="AO128">
        <v>2362.9160000000002</v>
      </c>
      <c r="AR128" t="s">
        <v>136</v>
      </c>
      <c r="AS128">
        <v>27</v>
      </c>
      <c r="AT128" t="s">
        <v>955</v>
      </c>
      <c r="AU128" t="s">
        <v>1259</v>
      </c>
      <c r="AV128" t="s">
        <v>49</v>
      </c>
      <c r="AW128">
        <v>1</v>
      </c>
      <c r="BB128">
        <v>1.0015000000000001</v>
      </c>
      <c r="BC128" t="s">
        <v>74</v>
      </c>
      <c r="BF128" t="s">
        <v>136</v>
      </c>
      <c r="BG128" t="s">
        <v>291</v>
      </c>
      <c r="BH128" t="s">
        <v>1259</v>
      </c>
      <c r="BI128">
        <v>1706</v>
      </c>
      <c r="BJ128">
        <v>1</v>
      </c>
      <c r="BK128" t="s">
        <v>955</v>
      </c>
      <c r="BL128" t="s">
        <v>673</v>
      </c>
      <c r="BM128">
        <v>0.99299999999999999</v>
      </c>
      <c r="BN128" t="s">
        <v>69</v>
      </c>
      <c r="BO128" t="s">
        <v>675</v>
      </c>
      <c r="BP128">
        <v>2362.9160000000002</v>
      </c>
    </row>
    <row r="129" spans="1:68" ht="16.5">
      <c r="A129" s="132" t="str">
        <f t="shared" si="90"/>
        <v>인천스마트</v>
      </c>
      <c r="B129" s="133" t="str">
        <f t="shared" si="91"/>
        <v>인호덕</v>
      </c>
      <c r="C129" s="134" t="str">
        <f t="shared" si="92"/>
        <v>C</v>
      </c>
      <c r="D129" s="135">
        <f t="shared" si="93"/>
        <v>0.8939120806294053</v>
      </c>
      <c r="E129" s="136">
        <f t="shared" si="94"/>
        <v>3123</v>
      </c>
      <c r="F129" s="137" t="str">
        <f t="shared" si="95"/>
        <v>27</v>
      </c>
      <c r="G129" s="138" t="str">
        <f t="shared" si="96"/>
        <v>70바3676</v>
      </c>
      <c r="H129" s="139">
        <f t="shared" si="97"/>
        <v>3</v>
      </c>
      <c r="I129" s="140">
        <f t="shared" si="98"/>
        <v>2140.7849999999999</v>
      </c>
      <c r="J129" s="141">
        <f t="shared" si="99"/>
        <v>4.040011176728691E-2</v>
      </c>
      <c r="K129" s="141">
        <f t="shared" si="100"/>
        <v>0.39569412666935344</v>
      </c>
      <c r="L129" s="141">
        <f t="shared" si="101"/>
        <v>0.21487445026006816</v>
      </c>
      <c r="M129" s="142">
        <f t="shared" si="102"/>
        <v>15.334</v>
      </c>
      <c r="N129" s="143">
        <f t="shared" si="103"/>
        <v>4.6711837013058297E-2</v>
      </c>
      <c r="O129" s="143">
        <f t="shared" si="104"/>
        <v>26.532323423417115</v>
      </c>
      <c r="P129" s="238">
        <f t="shared" si="105"/>
        <v>38</v>
      </c>
      <c r="Q129" s="239">
        <f t="shared" si="106"/>
        <v>1</v>
      </c>
      <c r="R129" s="239">
        <f t="shared" si="107"/>
        <v>568</v>
      </c>
      <c r="T129">
        <v>529</v>
      </c>
      <c r="U129">
        <v>3123</v>
      </c>
      <c r="V129" t="s">
        <v>1261</v>
      </c>
      <c r="W129">
        <v>2140.7849999999999</v>
      </c>
      <c r="X129">
        <v>1143.4449999999999</v>
      </c>
      <c r="Y129">
        <v>1.8720000000000001</v>
      </c>
      <c r="Z129">
        <v>15.334</v>
      </c>
      <c r="AA129">
        <v>137.038309</v>
      </c>
      <c r="AB129">
        <v>5.5363629999999997</v>
      </c>
      <c r="AC129">
        <v>54.225254</v>
      </c>
      <c r="AD129" s="1">
        <v>460</v>
      </c>
      <c r="AE129">
        <v>1</v>
      </c>
      <c r="AF129">
        <v>568</v>
      </c>
      <c r="AG129">
        <v>74</v>
      </c>
      <c r="AH129">
        <v>15.621798999999999</v>
      </c>
      <c r="AI129">
        <v>2127.1999999999998</v>
      </c>
      <c r="AJ129">
        <v>0</v>
      </c>
      <c r="AK129">
        <v>38</v>
      </c>
      <c r="AL129">
        <v>10499</v>
      </c>
      <c r="AM129" t="s">
        <v>1262</v>
      </c>
      <c r="AN129" t="s">
        <v>1544</v>
      </c>
      <c r="AO129">
        <v>1934.623</v>
      </c>
      <c r="AR129" t="s">
        <v>136</v>
      </c>
      <c r="AS129">
        <v>27</v>
      </c>
      <c r="AT129" t="s">
        <v>969</v>
      </c>
      <c r="AU129" t="s">
        <v>1261</v>
      </c>
      <c r="AV129" t="s">
        <v>49</v>
      </c>
      <c r="AW129">
        <v>3</v>
      </c>
      <c r="BB129">
        <v>0.89599267561732199</v>
      </c>
      <c r="BC129" t="s">
        <v>72</v>
      </c>
      <c r="BF129" t="s">
        <v>136</v>
      </c>
      <c r="BG129" t="s">
        <v>291</v>
      </c>
      <c r="BH129" t="s">
        <v>1261</v>
      </c>
      <c r="BI129">
        <v>3123</v>
      </c>
      <c r="BJ129">
        <v>3</v>
      </c>
      <c r="BK129" t="s">
        <v>969</v>
      </c>
      <c r="BL129" t="s">
        <v>957</v>
      </c>
      <c r="BM129">
        <v>0.8939120806294053</v>
      </c>
      <c r="BN129" t="s">
        <v>72</v>
      </c>
      <c r="BO129" t="s">
        <v>676</v>
      </c>
      <c r="BP129">
        <v>2140.7849999999999</v>
      </c>
    </row>
    <row r="130" spans="1:68" ht="16.5">
      <c r="A130" s="132" t="str">
        <f t="shared" si="90"/>
        <v>인천스마트</v>
      </c>
      <c r="B130" s="133" t="str">
        <f t="shared" si="91"/>
        <v>임광빈</v>
      </c>
      <c r="C130" s="134" t="str">
        <f t="shared" si="92"/>
        <v>D</v>
      </c>
      <c r="D130" s="135">
        <f t="shared" si="93"/>
        <v>0.8495664515737954</v>
      </c>
      <c r="E130" s="136">
        <f t="shared" si="94"/>
        <v>8629</v>
      </c>
      <c r="F130" s="137" t="str">
        <f t="shared" si="95"/>
        <v>5-1</v>
      </c>
      <c r="G130" s="138" t="str">
        <f t="shared" si="96"/>
        <v>70바3648</v>
      </c>
      <c r="H130" s="139">
        <f t="shared" si="97"/>
        <v>4</v>
      </c>
      <c r="I130" s="140">
        <f t="shared" si="98"/>
        <v>754.44499999999994</v>
      </c>
      <c r="J130" s="141">
        <f t="shared" si="99"/>
        <v>7.4232313994739476E-3</v>
      </c>
      <c r="K130" s="141">
        <f t="shared" si="100"/>
        <v>0.33291912449319067</v>
      </c>
      <c r="L130" s="141">
        <f t="shared" si="101"/>
        <v>7.8203182471883306E-2</v>
      </c>
      <c r="M130" s="142">
        <f t="shared" si="102"/>
        <v>10.077</v>
      </c>
      <c r="N130" s="143">
        <f t="shared" si="103"/>
        <v>0.19493025395513486</v>
      </c>
      <c r="O130" s="143">
        <f t="shared" si="104"/>
        <v>16.081745951298625</v>
      </c>
      <c r="P130" s="238">
        <f t="shared" si="105"/>
        <v>5</v>
      </c>
      <c r="Q130" s="239">
        <f t="shared" si="106"/>
        <v>2</v>
      </c>
      <c r="R130" s="239">
        <f t="shared" si="107"/>
        <v>165</v>
      </c>
      <c r="T130">
        <v>529</v>
      </c>
      <c r="U130">
        <v>8629</v>
      </c>
      <c r="V130" t="s">
        <v>1263</v>
      </c>
      <c r="W130">
        <v>1026.008</v>
      </c>
      <c r="X130">
        <v>505.08100000000002</v>
      </c>
      <c r="Y130">
        <v>2.0310000000000001</v>
      </c>
      <c r="Z130">
        <v>10.077</v>
      </c>
      <c r="AA130">
        <v>62.223844999999997</v>
      </c>
      <c r="AB130">
        <v>0.46190199999999998</v>
      </c>
      <c r="AC130">
        <v>20.715508</v>
      </c>
      <c r="AD130" s="1">
        <v>59</v>
      </c>
      <c r="AE130">
        <v>2</v>
      </c>
      <c r="AF130">
        <v>165</v>
      </c>
      <c r="AG130">
        <v>80</v>
      </c>
      <c r="AH130">
        <v>16.488983999999999</v>
      </c>
      <c r="AI130">
        <v>114.6</v>
      </c>
      <c r="AJ130">
        <v>0</v>
      </c>
      <c r="AK130">
        <v>5</v>
      </c>
      <c r="AL130">
        <v>3363</v>
      </c>
      <c r="AM130" t="s">
        <v>1264</v>
      </c>
      <c r="AN130" t="s">
        <v>1545</v>
      </c>
      <c r="AO130">
        <v>306.22300000000001</v>
      </c>
      <c r="AR130" t="s">
        <v>136</v>
      </c>
      <c r="AS130">
        <v>45413</v>
      </c>
      <c r="AT130" t="s">
        <v>1022</v>
      </c>
      <c r="AU130" t="s">
        <v>1263</v>
      </c>
      <c r="AV130" t="s">
        <v>49</v>
      </c>
      <c r="AW130">
        <v>4</v>
      </c>
      <c r="BB130">
        <v>1.1005767765582333</v>
      </c>
      <c r="BC130" t="s">
        <v>74</v>
      </c>
      <c r="BF130" t="s">
        <v>136</v>
      </c>
      <c r="BG130" t="s">
        <v>328</v>
      </c>
      <c r="BH130" t="s">
        <v>1263</v>
      </c>
      <c r="BI130">
        <v>8629</v>
      </c>
      <c r="BJ130">
        <v>4</v>
      </c>
      <c r="BK130" t="s">
        <v>1022</v>
      </c>
      <c r="BL130" t="s">
        <v>1393</v>
      </c>
      <c r="BM130">
        <v>0.8495664515737954</v>
      </c>
      <c r="BN130" t="s">
        <v>70</v>
      </c>
      <c r="BO130" t="s">
        <v>675</v>
      </c>
      <c r="BP130">
        <v>754.44499999999994</v>
      </c>
    </row>
    <row r="131" spans="1:68" ht="16.5">
      <c r="A131" s="132" t="str">
        <f t="shared" si="90"/>
        <v>인천스마트</v>
      </c>
      <c r="B131" s="133" t="str">
        <f t="shared" si="91"/>
        <v>임인복</v>
      </c>
      <c r="C131" s="134" t="str">
        <f t="shared" si="92"/>
        <v>D</v>
      </c>
      <c r="D131" s="135">
        <f t="shared" si="93"/>
        <v>0.83005690783438324</v>
      </c>
      <c r="E131" s="136">
        <f t="shared" si="94"/>
        <v>7690</v>
      </c>
      <c r="F131" s="137" t="str">
        <f t="shared" si="95"/>
        <v>27</v>
      </c>
      <c r="G131" s="138" t="str">
        <f t="shared" si="96"/>
        <v>70바3640</v>
      </c>
      <c r="H131" s="139">
        <f t="shared" si="97"/>
        <v>1</v>
      </c>
      <c r="I131" s="140">
        <f t="shared" si="98"/>
        <v>1761.442</v>
      </c>
      <c r="J131" s="141">
        <f t="shared" si="99"/>
        <v>2.0922458719386448E-2</v>
      </c>
      <c r="K131" s="141">
        <f t="shared" si="100"/>
        <v>0.36293248087983432</v>
      </c>
      <c r="L131" s="141">
        <f t="shared" si="101"/>
        <v>0.14476775278436643</v>
      </c>
      <c r="M131" s="142">
        <f t="shared" si="102"/>
        <v>12.956</v>
      </c>
      <c r="N131" s="143">
        <f t="shared" si="103"/>
        <v>0</v>
      </c>
      <c r="O131" s="143">
        <f t="shared" si="104"/>
        <v>15.039250791901942</v>
      </c>
      <c r="P131" s="238">
        <f t="shared" si="105"/>
        <v>2</v>
      </c>
      <c r="Q131" s="239">
        <f t="shared" si="106"/>
        <v>0</v>
      </c>
      <c r="R131" s="239">
        <f t="shared" si="107"/>
        <v>273</v>
      </c>
      <c r="T131">
        <v>529</v>
      </c>
      <c r="U131">
        <v>7690</v>
      </c>
      <c r="V131" t="s">
        <v>1265</v>
      </c>
      <c r="W131">
        <v>1815.25</v>
      </c>
      <c r="X131">
        <v>1013.179</v>
      </c>
      <c r="Y131">
        <v>1.792</v>
      </c>
      <c r="Z131">
        <v>12.956</v>
      </c>
      <c r="AA131">
        <v>108.83940699999999</v>
      </c>
      <c r="AB131">
        <v>2.2771880000000002</v>
      </c>
      <c r="AC131">
        <v>39.501356000000001</v>
      </c>
      <c r="AD131" s="1">
        <v>255</v>
      </c>
      <c r="AE131">
        <v>0</v>
      </c>
      <c r="AF131">
        <v>273</v>
      </c>
      <c r="AG131">
        <v>93</v>
      </c>
      <c r="AH131">
        <v>16.678242000000001</v>
      </c>
      <c r="AI131">
        <v>743</v>
      </c>
      <c r="AJ131">
        <v>41</v>
      </c>
      <c r="AK131">
        <v>2</v>
      </c>
      <c r="AL131">
        <v>74</v>
      </c>
      <c r="AM131" t="s">
        <v>1266</v>
      </c>
      <c r="AN131" t="s">
        <v>1546</v>
      </c>
      <c r="AO131">
        <v>1761.442</v>
      </c>
      <c r="AR131" t="s">
        <v>136</v>
      </c>
      <c r="AS131">
        <v>27</v>
      </c>
      <c r="AT131" t="s">
        <v>962</v>
      </c>
      <c r="AU131" t="s">
        <v>1265</v>
      </c>
      <c r="AV131" t="s">
        <v>49</v>
      </c>
      <c r="AW131">
        <v>1</v>
      </c>
      <c r="BB131">
        <v>0.89549999999999996</v>
      </c>
      <c r="BC131" t="s">
        <v>72</v>
      </c>
      <c r="BF131" t="s">
        <v>136</v>
      </c>
      <c r="BG131" t="s">
        <v>291</v>
      </c>
      <c r="BH131" t="s">
        <v>1265</v>
      </c>
      <c r="BI131">
        <v>7690</v>
      </c>
      <c r="BJ131">
        <v>1</v>
      </c>
      <c r="BK131" t="s">
        <v>962</v>
      </c>
      <c r="BL131" t="s">
        <v>673</v>
      </c>
      <c r="BM131">
        <v>0.83005690783438324</v>
      </c>
      <c r="BN131" t="s">
        <v>70</v>
      </c>
      <c r="BO131" t="s">
        <v>676</v>
      </c>
      <c r="BP131">
        <v>1761.442</v>
      </c>
    </row>
    <row r="132" spans="1:68" ht="16.5">
      <c r="A132" s="132" t="str">
        <f t="shared" si="90"/>
        <v>인천스마트</v>
      </c>
      <c r="B132" s="133" t="str">
        <f t="shared" si="91"/>
        <v>임재준</v>
      </c>
      <c r="C132" s="134" t="str">
        <f t="shared" si="92"/>
        <v>S</v>
      </c>
      <c r="D132" s="135">
        <f t="shared" si="93"/>
        <v>1.0439547586887294</v>
      </c>
      <c r="E132" s="136">
        <f t="shared" si="94"/>
        <v>6064</v>
      </c>
      <c r="F132" s="137" t="str">
        <f t="shared" si="95"/>
        <v>20</v>
      </c>
      <c r="G132" s="138" t="str">
        <f t="shared" si="96"/>
        <v>70바3574</v>
      </c>
      <c r="H132" s="139">
        <f t="shared" si="97"/>
        <v>3</v>
      </c>
      <c r="I132" s="140">
        <f t="shared" si="98"/>
        <v>2515.0470000000005</v>
      </c>
      <c r="J132" s="141">
        <f t="shared" si="99"/>
        <v>2.3068867939770726E-2</v>
      </c>
      <c r="K132" s="141">
        <f t="shared" si="100"/>
        <v>0.41570182614573087</v>
      </c>
      <c r="L132" s="141">
        <f t="shared" si="101"/>
        <v>4.9303253577368526E-2</v>
      </c>
      <c r="M132" s="142">
        <f t="shared" si="102"/>
        <v>11.465</v>
      </c>
      <c r="N132" s="143">
        <f t="shared" si="103"/>
        <v>0</v>
      </c>
      <c r="O132" s="143">
        <f t="shared" si="104"/>
        <v>25.32755849095464</v>
      </c>
      <c r="P132" s="238">
        <f t="shared" si="105"/>
        <v>42</v>
      </c>
      <c r="Q132" s="239">
        <f t="shared" si="106"/>
        <v>0</v>
      </c>
      <c r="R132" s="239">
        <f t="shared" si="107"/>
        <v>637</v>
      </c>
      <c r="T132">
        <v>529</v>
      </c>
      <c r="U132">
        <v>6064</v>
      </c>
      <c r="V132" t="s">
        <v>1267</v>
      </c>
      <c r="W132">
        <v>2515.047</v>
      </c>
      <c r="X132">
        <v>1200.0229999999999</v>
      </c>
      <c r="Y132">
        <v>2.0960000000000001</v>
      </c>
      <c r="Z132">
        <v>11.465</v>
      </c>
      <c r="AA132">
        <v>158.136065</v>
      </c>
      <c r="AB132">
        <v>3.6480199999999998</v>
      </c>
      <c r="AC132">
        <v>65.737450999999993</v>
      </c>
      <c r="AD132" s="1">
        <v>124</v>
      </c>
      <c r="AE132">
        <v>0</v>
      </c>
      <c r="AF132">
        <v>637</v>
      </c>
      <c r="AG132">
        <v>81</v>
      </c>
      <c r="AH132">
        <v>15.904322000000001</v>
      </c>
      <c r="AI132">
        <v>1709.2</v>
      </c>
      <c r="AJ132">
        <v>0</v>
      </c>
      <c r="AK132">
        <v>42</v>
      </c>
      <c r="AL132">
        <v>8585</v>
      </c>
      <c r="AM132" t="s">
        <v>1268</v>
      </c>
      <c r="AN132" t="s">
        <v>1547</v>
      </c>
      <c r="AO132">
        <v>2252.5830000000001</v>
      </c>
      <c r="AR132" t="s">
        <v>136</v>
      </c>
      <c r="AS132">
        <v>20</v>
      </c>
      <c r="AT132" t="s">
        <v>924</v>
      </c>
      <c r="AU132" t="s">
        <v>1267</v>
      </c>
      <c r="AV132" t="s">
        <v>49</v>
      </c>
      <c r="AW132">
        <v>3</v>
      </c>
      <c r="BB132">
        <v>1.0476256142766014</v>
      </c>
      <c r="BC132" t="s">
        <v>74</v>
      </c>
      <c r="BF132" t="s">
        <v>136</v>
      </c>
      <c r="BG132" t="s">
        <v>289</v>
      </c>
      <c r="BH132" t="s">
        <v>1267</v>
      </c>
      <c r="BI132">
        <v>6064</v>
      </c>
      <c r="BJ132">
        <v>3</v>
      </c>
      <c r="BK132" t="s">
        <v>924</v>
      </c>
      <c r="BL132" t="s">
        <v>1023</v>
      </c>
      <c r="BM132">
        <v>1.0439547586887294</v>
      </c>
      <c r="BN132" t="s">
        <v>74</v>
      </c>
      <c r="BO132" t="s">
        <v>675</v>
      </c>
      <c r="BP132">
        <v>2515.0470000000005</v>
      </c>
    </row>
    <row r="133" spans="1:68" ht="16.5">
      <c r="A133" s="132" t="str">
        <f t="shared" si="90"/>
        <v>인천스마트</v>
      </c>
      <c r="B133" s="133" t="str">
        <f t="shared" si="91"/>
        <v>임충환</v>
      </c>
      <c r="C133" s="134" t="str">
        <f t="shared" si="92"/>
        <v>A</v>
      </c>
      <c r="D133" s="135">
        <f t="shared" si="93"/>
        <v>0.95379563062537032</v>
      </c>
      <c r="E133" s="136">
        <f t="shared" si="94"/>
        <v>170</v>
      </c>
      <c r="F133" s="137" t="str">
        <f t="shared" si="95"/>
        <v>5</v>
      </c>
      <c r="G133" s="138" t="str">
        <f t="shared" si="96"/>
        <v>70바3632</v>
      </c>
      <c r="H133" s="139">
        <f t="shared" si="97"/>
        <v>2</v>
      </c>
      <c r="I133" s="140">
        <f t="shared" si="98"/>
        <v>1947.5119999999999</v>
      </c>
      <c r="J133" s="141">
        <f t="shared" si="99"/>
        <v>1.3970026124181412E-2</v>
      </c>
      <c r="K133" s="141">
        <f t="shared" si="100"/>
        <v>0.30510672285133994</v>
      </c>
      <c r="L133" s="141">
        <f t="shared" si="101"/>
        <v>0.19922855417578941</v>
      </c>
      <c r="M133" s="142">
        <f t="shared" si="102"/>
        <v>6.1180000000000003</v>
      </c>
      <c r="N133" s="143">
        <f t="shared" si="103"/>
        <v>5.1347565509224077E-2</v>
      </c>
      <c r="O133" s="143">
        <f t="shared" si="104"/>
        <v>1.4890793997674983</v>
      </c>
      <c r="P133" s="238">
        <f t="shared" si="105"/>
        <v>897</v>
      </c>
      <c r="Q133" s="239">
        <f t="shared" si="106"/>
        <v>1</v>
      </c>
      <c r="R133" s="239">
        <f t="shared" si="107"/>
        <v>29</v>
      </c>
      <c r="T133">
        <v>529</v>
      </c>
      <c r="U133">
        <v>170</v>
      </c>
      <c r="V133" t="s">
        <v>1269</v>
      </c>
      <c r="W133">
        <v>1947.5119999999999</v>
      </c>
      <c r="X133">
        <v>975.12199999999996</v>
      </c>
      <c r="Y133">
        <v>1.9970000000000001</v>
      </c>
      <c r="Z133">
        <v>6.1180000000000003</v>
      </c>
      <c r="AA133">
        <v>116.09856600000001</v>
      </c>
      <c r="AB133">
        <v>1.6218999999999999</v>
      </c>
      <c r="AC133">
        <v>35.422452999999997</v>
      </c>
      <c r="AD133" s="1">
        <v>388</v>
      </c>
      <c r="AE133">
        <v>1</v>
      </c>
      <c r="AF133">
        <v>29</v>
      </c>
      <c r="AG133">
        <v>88</v>
      </c>
      <c r="AH133">
        <v>16.774643000000001</v>
      </c>
      <c r="AI133">
        <v>374.7</v>
      </c>
      <c r="AJ133">
        <v>13.8</v>
      </c>
      <c r="AK133">
        <v>897</v>
      </c>
      <c r="AL133">
        <v>0</v>
      </c>
      <c r="AM133" t="s">
        <v>1270</v>
      </c>
      <c r="AN133" t="s">
        <v>1548</v>
      </c>
      <c r="AO133">
        <v>1718.884</v>
      </c>
      <c r="AR133" t="s">
        <v>136</v>
      </c>
      <c r="AS133">
        <v>5</v>
      </c>
      <c r="AT133" t="s">
        <v>1012</v>
      </c>
      <c r="AU133" t="s">
        <v>1269</v>
      </c>
      <c r="AV133" t="s">
        <v>49</v>
      </c>
      <c r="AW133">
        <v>2</v>
      </c>
      <c r="BB133">
        <v>0.95379563062537032</v>
      </c>
      <c r="BC133" t="s">
        <v>69</v>
      </c>
      <c r="BF133" t="s">
        <v>136</v>
      </c>
      <c r="BG133" t="s">
        <v>293</v>
      </c>
      <c r="BH133" t="s">
        <v>1269</v>
      </c>
      <c r="BI133">
        <v>170</v>
      </c>
      <c r="BJ133">
        <v>2</v>
      </c>
      <c r="BK133" t="s">
        <v>1012</v>
      </c>
      <c r="BL133" t="s">
        <v>998</v>
      </c>
      <c r="BM133">
        <v>0.95379563062537032</v>
      </c>
      <c r="BN133" t="s">
        <v>69</v>
      </c>
      <c r="BO133" t="s">
        <v>677</v>
      </c>
      <c r="BP133">
        <v>1947.5119999999999</v>
      </c>
    </row>
    <row r="134" spans="1:68" ht="16.5">
      <c r="A134" s="132" t="str">
        <f t="shared" si="90"/>
        <v>인천스마트</v>
      </c>
      <c r="B134" s="133" t="str">
        <f t="shared" si="91"/>
        <v>자선호</v>
      </c>
      <c r="C134" s="134" t="str">
        <f t="shared" si="92"/>
        <v>C</v>
      </c>
      <c r="D134" s="135">
        <f t="shared" si="93"/>
        <v>0.88742834767522938</v>
      </c>
      <c r="E134" s="136">
        <f t="shared" si="94"/>
        <v>8420</v>
      </c>
      <c r="F134" s="137" t="str">
        <f t="shared" si="95"/>
        <v>5</v>
      </c>
      <c r="G134" s="138" t="str">
        <f t="shared" si="96"/>
        <v>70바3622</v>
      </c>
      <c r="H134" s="139">
        <f t="shared" si="97"/>
        <v>2</v>
      </c>
      <c r="I134" s="140">
        <f t="shared" si="98"/>
        <v>2582.3070000000002</v>
      </c>
      <c r="J134" s="141">
        <f t="shared" si="99"/>
        <v>6.8953804403037153E-2</v>
      </c>
      <c r="K134" s="141">
        <f t="shared" si="100"/>
        <v>0.38105821329225192</v>
      </c>
      <c r="L134" s="141">
        <f t="shared" si="101"/>
        <v>0.22073285631801329</v>
      </c>
      <c r="M134" s="142">
        <f t="shared" si="102"/>
        <v>11.089</v>
      </c>
      <c r="N134" s="143">
        <f t="shared" si="103"/>
        <v>0</v>
      </c>
      <c r="O134" s="143">
        <f t="shared" si="104"/>
        <v>6.196010001909146</v>
      </c>
      <c r="P134" s="238">
        <f t="shared" si="105"/>
        <v>69</v>
      </c>
      <c r="Q134" s="239">
        <f t="shared" si="106"/>
        <v>0</v>
      </c>
      <c r="R134" s="239">
        <f t="shared" si="107"/>
        <v>160</v>
      </c>
      <c r="T134">
        <v>529</v>
      </c>
      <c r="U134">
        <v>8420</v>
      </c>
      <c r="V134" t="s">
        <v>1271</v>
      </c>
      <c r="W134">
        <v>2582.3069999999998</v>
      </c>
      <c r="X134">
        <v>1379.0309999999999</v>
      </c>
      <c r="Y134">
        <v>1.873</v>
      </c>
      <c r="Z134">
        <v>11.089</v>
      </c>
      <c r="AA134">
        <v>178.41607300000001</v>
      </c>
      <c r="AB134">
        <v>12.302467</v>
      </c>
      <c r="AC134">
        <v>67.986909999999995</v>
      </c>
      <c r="AD134" s="1">
        <v>570</v>
      </c>
      <c r="AE134">
        <v>0</v>
      </c>
      <c r="AF134">
        <v>160</v>
      </c>
      <c r="AG134">
        <v>67</v>
      </c>
      <c r="AH134">
        <v>14.473511</v>
      </c>
      <c r="AI134">
        <v>2173.1</v>
      </c>
      <c r="AJ134">
        <v>0</v>
      </c>
      <c r="AK134">
        <v>69</v>
      </c>
      <c r="AL134">
        <v>43130</v>
      </c>
      <c r="AM134" t="s">
        <v>1272</v>
      </c>
      <c r="AN134" t="s">
        <v>1549</v>
      </c>
      <c r="AO134">
        <v>2341.181</v>
      </c>
      <c r="AR134" t="s">
        <v>136</v>
      </c>
      <c r="AS134">
        <v>5</v>
      </c>
      <c r="AT134" t="s">
        <v>1004</v>
      </c>
      <c r="AU134" t="s">
        <v>1271</v>
      </c>
      <c r="AV134" t="s">
        <v>49</v>
      </c>
      <c r="AW134">
        <v>2</v>
      </c>
      <c r="BB134">
        <v>0.89178998635162821</v>
      </c>
      <c r="BC134" t="s">
        <v>72</v>
      </c>
      <c r="BF134" t="s">
        <v>136</v>
      </c>
      <c r="BG134" t="s">
        <v>293</v>
      </c>
      <c r="BH134" t="s">
        <v>1271</v>
      </c>
      <c r="BI134">
        <v>8420</v>
      </c>
      <c r="BJ134">
        <v>2</v>
      </c>
      <c r="BK134" t="s">
        <v>1004</v>
      </c>
      <c r="BL134" t="s">
        <v>1010</v>
      </c>
      <c r="BM134">
        <v>0.88742834767522938</v>
      </c>
      <c r="BN134" t="s">
        <v>72</v>
      </c>
      <c r="BO134" t="s">
        <v>676</v>
      </c>
      <c r="BP134">
        <v>2582.3070000000002</v>
      </c>
    </row>
    <row r="135" spans="1:68" ht="16.5">
      <c r="A135" s="132" t="str">
        <f t="shared" si="90"/>
        <v>인천스마트</v>
      </c>
      <c r="B135" s="133" t="str">
        <f t="shared" si="91"/>
        <v>장길영</v>
      </c>
      <c r="C135" s="134" t="str">
        <f t="shared" si="92"/>
        <v>A</v>
      </c>
      <c r="D135" s="135">
        <f t="shared" si="93"/>
        <v>0.98339087858478869</v>
      </c>
      <c r="E135" s="136">
        <f t="shared" si="94"/>
        <v>8961</v>
      </c>
      <c r="F135" s="137" t="str">
        <f t="shared" si="95"/>
        <v>38</v>
      </c>
      <c r="G135" s="138" t="str">
        <f t="shared" si="96"/>
        <v>70바3546</v>
      </c>
      <c r="H135" s="139">
        <f t="shared" si="97"/>
        <v>9</v>
      </c>
      <c r="I135" s="140">
        <f t="shared" si="98"/>
        <v>2088.7449999999999</v>
      </c>
      <c r="J135" s="141">
        <f t="shared" si="99"/>
        <v>1.9799412399676301E-2</v>
      </c>
      <c r="K135" s="141">
        <f t="shared" si="100"/>
        <v>0.37572850517960193</v>
      </c>
      <c r="L135" s="141">
        <f t="shared" si="101"/>
        <v>0.18144866893756778</v>
      </c>
      <c r="M135" s="142">
        <f t="shared" si="102"/>
        <v>9.3550000000000004</v>
      </c>
      <c r="N135" s="143">
        <f t="shared" si="103"/>
        <v>4.3776052223079266E-2</v>
      </c>
      <c r="O135" s="143">
        <f t="shared" si="104"/>
        <v>21.844250059316554</v>
      </c>
      <c r="P135" s="238">
        <f t="shared" si="105"/>
        <v>17</v>
      </c>
      <c r="Q135" s="239">
        <f t="shared" si="106"/>
        <v>1</v>
      </c>
      <c r="R135" s="239">
        <f t="shared" si="107"/>
        <v>499</v>
      </c>
      <c r="T135">
        <v>529</v>
      </c>
      <c r="U135">
        <v>8961</v>
      </c>
      <c r="V135" t="s">
        <v>1273</v>
      </c>
      <c r="W135">
        <v>2284.3539999999998</v>
      </c>
      <c r="X135">
        <v>1015.907</v>
      </c>
      <c r="Y135">
        <v>2.2490000000000001</v>
      </c>
      <c r="Z135">
        <v>9.3550000000000004</v>
      </c>
      <c r="AA135">
        <v>163.31747300000001</v>
      </c>
      <c r="AB135">
        <v>3.23359</v>
      </c>
      <c r="AC135">
        <v>61.363030000000002</v>
      </c>
      <c r="AD135" s="1">
        <v>379</v>
      </c>
      <c r="AE135">
        <v>1</v>
      </c>
      <c r="AF135">
        <v>499</v>
      </c>
      <c r="AG135">
        <v>78</v>
      </c>
      <c r="AH135">
        <v>13.987199</v>
      </c>
      <c r="AI135">
        <v>699.5</v>
      </c>
      <c r="AJ135">
        <v>0</v>
      </c>
      <c r="AK135">
        <v>17</v>
      </c>
      <c r="AL135">
        <v>8761</v>
      </c>
      <c r="AM135" t="s">
        <v>1274</v>
      </c>
      <c r="AN135" t="s">
        <v>1550</v>
      </c>
      <c r="AO135">
        <v>412.03699999999998</v>
      </c>
      <c r="AR135" t="s">
        <v>136</v>
      </c>
      <c r="AS135">
        <v>38</v>
      </c>
      <c r="AT135" t="s">
        <v>976</v>
      </c>
      <c r="AU135" t="s">
        <v>1273</v>
      </c>
      <c r="AV135" t="s">
        <v>49</v>
      </c>
      <c r="AW135">
        <v>9</v>
      </c>
      <c r="BB135">
        <v>0.99379765072918524</v>
      </c>
      <c r="BC135" t="s">
        <v>69</v>
      </c>
      <c r="BF135" t="s">
        <v>136</v>
      </c>
      <c r="BG135" t="s">
        <v>292</v>
      </c>
      <c r="BH135" t="s">
        <v>1273</v>
      </c>
      <c r="BI135">
        <v>8961</v>
      </c>
      <c r="BJ135">
        <v>9</v>
      </c>
      <c r="BK135" t="s">
        <v>976</v>
      </c>
      <c r="BL135" t="s">
        <v>987</v>
      </c>
      <c r="BM135">
        <v>0.98339087858478869</v>
      </c>
      <c r="BN135" t="s">
        <v>69</v>
      </c>
      <c r="BO135" t="s">
        <v>677</v>
      </c>
      <c r="BP135">
        <v>2088.7449999999999</v>
      </c>
    </row>
    <row r="136" spans="1:68" ht="16.5">
      <c r="A136" s="132" t="str">
        <f t="shared" si="90"/>
        <v>인천스마트</v>
      </c>
      <c r="B136" s="133" t="str">
        <f t="shared" si="91"/>
        <v>장남균</v>
      </c>
      <c r="C136" s="134" t="str">
        <f t="shared" si="92"/>
        <v>A</v>
      </c>
      <c r="D136" s="135">
        <f t="shared" si="93"/>
        <v>0.99819473097994016</v>
      </c>
      <c r="E136" s="136">
        <f t="shared" si="94"/>
        <v>8562</v>
      </c>
      <c r="F136" s="137" t="str">
        <f t="shared" si="95"/>
        <v>21</v>
      </c>
      <c r="G136" s="138" t="str">
        <f t="shared" si="96"/>
        <v>70바3626</v>
      </c>
      <c r="H136" s="139">
        <f t="shared" si="97"/>
        <v>2</v>
      </c>
      <c r="I136" s="140">
        <f t="shared" si="98"/>
        <v>1794.749</v>
      </c>
      <c r="J136" s="141">
        <f t="shared" si="99"/>
        <v>2.3945932585606941E-2</v>
      </c>
      <c r="K136" s="141">
        <f t="shared" si="100"/>
        <v>0.36000703667242562</v>
      </c>
      <c r="L136" s="141">
        <f t="shared" si="101"/>
        <v>0.19167025584078887</v>
      </c>
      <c r="M136" s="142">
        <f t="shared" si="102"/>
        <v>9.5419999999999998</v>
      </c>
      <c r="N136" s="143">
        <f t="shared" si="103"/>
        <v>5.5718097628136301E-2</v>
      </c>
      <c r="O136" s="143">
        <f t="shared" si="104"/>
        <v>2.1172877098691796</v>
      </c>
      <c r="P136" s="238">
        <f t="shared" si="105"/>
        <v>5</v>
      </c>
      <c r="Q136" s="239">
        <f t="shared" si="106"/>
        <v>1</v>
      </c>
      <c r="R136" s="239">
        <f t="shared" si="107"/>
        <v>38</v>
      </c>
      <c r="T136">
        <v>529</v>
      </c>
      <c r="U136">
        <v>8562</v>
      </c>
      <c r="V136" t="s">
        <v>1275</v>
      </c>
      <c r="W136">
        <v>1794.749</v>
      </c>
      <c r="X136">
        <v>782.25699999999995</v>
      </c>
      <c r="Y136">
        <v>2.294</v>
      </c>
      <c r="Z136">
        <v>9.5419999999999998</v>
      </c>
      <c r="AA136">
        <v>125.292176</v>
      </c>
      <c r="AB136">
        <v>3.000238</v>
      </c>
      <c r="AC136">
        <v>45.106065000000001</v>
      </c>
      <c r="AD136" s="1">
        <v>344</v>
      </c>
      <c r="AE136">
        <v>1</v>
      </c>
      <c r="AF136">
        <v>38</v>
      </c>
      <c r="AG136">
        <v>66</v>
      </c>
      <c r="AH136">
        <v>14.324509000000001</v>
      </c>
      <c r="AI136">
        <v>58.1</v>
      </c>
      <c r="AJ136">
        <v>0</v>
      </c>
      <c r="AK136">
        <v>5</v>
      </c>
      <c r="AL136">
        <v>1081</v>
      </c>
      <c r="AM136" t="s">
        <v>1276</v>
      </c>
      <c r="AN136" t="s">
        <v>1551</v>
      </c>
      <c r="AO136">
        <v>1683.296</v>
      </c>
      <c r="AR136" t="s">
        <v>136</v>
      </c>
      <c r="AS136">
        <v>21</v>
      </c>
      <c r="AT136" t="s">
        <v>939</v>
      </c>
      <c r="AU136" t="s">
        <v>1275</v>
      </c>
      <c r="AV136" t="s">
        <v>49</v>
      </c>
      <c r="AW136">
        <v>2</v>
      </c>
      <c r="BB136">
        <v>0.9979647336903863</v>
      </c>
      <c r="BC136" t="s">
        <v>69</v>
      </c>
      <c r="BF136" t="s">
        <v>136</v>
      </c>
      <c r="BG136" t="s">
        <v>290</v>
      </c>
      <c r="BH136" t="s">
        <v>1275</v>
      </c>
      <c r="BI136">
        <v>8562</v>
      </c>
      <c r="BJ136">
        <v>2</v>
      </c>
      <c r="BK136" t="s">
        <v>939</v>
      </c>
      <c r="BL136" t="s">
        <v>934</v>
      </c>
      <c r="BM136">
        <v>0.99819473097994016</v>
      </c>
      <c r="BN136" t="s">
        <v>69</v>
      </c>
      <c r="BO136" t="s">
        <v>677</v>
      </c>
      <c r="BP136">
        <v>1794.749</v>
      </c>
    </row>
    <row r="137" spans="1:68" ht="16.5">
      <c r="A137" s="132" t="str">
        <f t="shared" si="90"/>
        <v>인천스마트</v>
      </c>
      <c r="B137" s="133" t="str">
        <f t="shared" si="91"/>
        <v>장명근</v>
      </c>
      <c r="C137" s="134" t="str">
        <f t="shared" si="92"/>
        <v>A</v>
      </c>
      <c r="D137" s="135">
        <f t="shared" si="93"/>
        <v>0.9971269002644304</v>
      </c>
      <c r="E137" s="136">
        <f t="shared" si="94"/>
        <v>4259</v>
      </c>
      <c r="F137" s="137" t="str">
        <f t="shared" si="95"/>
        <v>38</v>
      </c>
      <c r="G137" s="138" t="str">
        <f t="shared" si="96"/>
        <v>70바3553</v>
      </c>
      <c r="H137" s="139">
        <f t="shared" si="97"/>
        <v>2</v>
      </c>
      <c r="I137" s="140">
        <f t="shared" si="98"/>
        <v>2310.7470000000003</v>
      </c>
      <c r="J137" s="141">
        <f t="shared" si="99"/>
        <v>6.12269469236298E-3</v>
      </c>
      <c r="K137" s="141">
        <f t="shared" si="100"/>
        <v>0.38139590434220955</v>
      </c>
      <c r="L137" s="141">
        <f t="shared" si="101"/>
        <v>0.14237820064247619</v>
      </c>
      <c r="M137" s="142">
        <f t="shared" si="102"/>
        <v>9.5269999999999992</v>
      </c>
      <c r="N137" s="143">
        <f t="shared" si="103"/>
        <v>4.3276048827500371E-2</v>
      </c>
      <c r="O137" s="143">
        <f t="shared" si="104"/>
        <v>9.3909025955675816</v>
      </c>
      <c r="P137" s="238">
        <f t="shared" si="105"/>
        <v>6</v>
      </c>
      <c r="Q137" s="239">
        <f t="shared" si="106"/>
        <v>1</v>
      </c>
      <c r="R137" s="239">
        <f t="shared" si="107"/>
        <v>217</v>
      </c>
      <c r="T137">
        <v>529</v>
      </c>
      <c r="U137">
        <v>4259</v>
      </c>
      <c r="V137" t="s">
        <v>1277</v>
      </c>
      <c r="W137">
        <v>2310.7469999999998</v>
      </c>
      <c r="X137">
        <v>1004.998</v>
      </c>
      <c r="Y137">
        <v>2.2989999999999999</v>
      </c>
      <c r="Z137">
        <v>9.5269999999999992</v>
      </c>
      <c r="AA137">
        <v>154.294971</v>
      </c>
      <c r="AB137">
        <v>0.94470100000000001</v>
      </c>
      <c r="AC137">
        <v>58.847470000000001</v>
      </c>
      <c r="AD137" s="1">
        <v>329</v>
      </c>
      <c r="AE137">
        <v>1</v>
      </c>
      <c r="AF137">
        <v>217</v>
      </c>
      <c r="AG137">
        <v>67</v>
      </c>
      <c r="AH137">
        <v>14.976165</v>
      </c>
      <c r="AI137">
        <v>512.29999999999995</v>
      </c>
      <c r="AJ137">
        <v>0</v>
      </c>
      <c r="AK137">
        <v>6</v>
      </c>
      <c r="AL137">
        <v>535</v>
      </c>
      <c r="AM137" t="s">
        <v>1278</v>
      </c>
      <c r="AN137" t="s">
        <v>1552</v>
      </c>
      <c r="AO137">
        <v>2146.6880000000001</v>
      </c>
      <c r="AR137" t="s">
        <v>136</v>
      </c>
      <c r="AS137">
        <v>38</v>
      </c>
      <c r="AT137" t="s">
        <v>987</v>
      </c>
      <c r="AU137" t="s">
        <v>1277</v>
      </c>
      <c r="AV137" t="s">
        <v>49</v>
      </c>
      <c r="AW137">
        <v>2</v>
      </c>
      <c r="BB137">
        <v>1.0002024218368233</v>
      </c>
      <c r="BC137" t="s">
        <v>74</v>
      </c>
      <c r="BF137" t="s">
        <v>136</v>
      </c>
      <c r="BG137" t="s">
        <v>292</v>
      </c>
      <c r="BH137" t="s">
        <v>1277</v>
      </c>
      <c r="BI137">
        <v>4259</v>
      </c>
      <c r="BJ137">
        <v>2</v>
      </c>
      <c r="BK137" t="s">
        <v>987</v>
      </c>
      <c r="BL137" t="s">
        <v>976</v>
      </c>
      <c r="BM137">
        <v>0.9971269002644304</v>
      </c>
      <c r="BN137" t="s">
        <v>69</v>
      </c>
      <c r="BO137" t="s">
        <v>675</v>
      </c>
      <c r="BP137">
        <v>2310.7470000000003</v>
      </c>
    </row>
    <row r="138" spans="1:68" ht="16.5">
      <c r="A138" s="132" t="str">
        <f t="shared" si="90"/>
        <v>인천스마트</v>
      </c>
      <c r="B138" s="133" t="str">
        <f t="shared" si="91"/>
        <v>장시혁</v>
      </c>
      <c r="C138" s="134" t="str">
        <f t="shared" si="92"/>
        <v>B</v>
      </c>
      <c r="D138" s="135">
        <f t="shared" si="93"/>
        <v>0.90430784957116062</v>
      </c>
      <c r="E138" s="136">
        <f t="shared" si="94"/>
        <v>7030</v>
      </c>
      <c r="F138" s="137" t="str">
        <f t="shared" si="95"/>
        <v>5</v>
      </c>
      <c r="G138" s="138" t="str">
        <f t="shared" si="96"/>
        <v>70바3620</v>
      </c>
      <c r="H138" s="139">
        <f t="shared" si="97"/>
        <v>1</v>
      </c>
      <c r="I138" s="140">
        <f t="shared" si="98"/>
        <v>2748.4319999999998</v>
      </c>
      <c r="J138" s="141">
        <f t="shared" si="99"/>
        <v>4.2621983597098539E-2</v>
      </c>
      <c r="K138" s="141">
        <f t="shared" si="100"/>
        <v>0.36937373351872416</v>
      </c>
      <c r="L138" s="141">
        <f t="shared" si="101"/>
        <v>0.36675457133376416</v>
      </c>
      <c r="M138" s="142">
        <f t="shared" si="102"/>
        <v>11.51</v>
      </c>
      <c r="N138" s="143">
        <f t="shared" si="103"/>
        <v>0.24607951391562075</v>
      </c>
      <c r="O138" s="143">
        <f t="shared" si="104"/>
        <v>16.276402134704629</v>
      </c>
      <c r="P138" s="238">
        <f t="shared" si="105"/>
        <v>43</v>
      </c>
      <c r="Q138" s="239">
        <f t="shared" si="106"/>
        <v>7</v>
      </c>
      <c r="R138" s="239">
        <f t="shared" si="107"/>
        <v>463</v>
      </c>
      <c r="T138">
        <v>529</v>
      </c>
      <c r="U138">
        <v>7030</v>
      </c>
      <c r="V138" t="s">
        <v>1279</v>
      </c>
      <c r="W138">
        <v>2844.6089999999999</v>
      </c>
      <c r="X138">
        <v>1485.932</v>
      </c>
      <c r="Y138">
        <v>1.9139999999999999</v>
      </c>
      <c r="Z138">
        <v>11.51</v>
      </c>
      <c r="AA138">
        <v>187.838841</v>
      </c>
      <c r="AB138">
        <v>8.0060640000000003</v>
      </c>
      <c r="AC138">
        <v>69.382733999999999</v>
      </c>
      <c r="AD138" s="1">
        <v>1008</v>
      </c>
      <c r="AE138">
        <v>7</v>
      </c>
      <c r="AF138">
        <v>463</v>
      </c>
      <c r="AG138">
        <v>68</v>
      </c>
      <c r="AH138">
        <v>15.143879999999999</v>
      </c>
      <c r="AI138">
        <v>3263.2</v>
      </c>
      <c r="AJ138">
        <v>0</v>
      </c>
      <c r="AK138">
        <v>43</v>
      </c>
      <c r="AL138">
        <v>14720</v>
      </c>
      <c r="AM138" t="s">
        <v>1280</v>
      </c>
      <c r="AN138" t="s">
        <v>1553</v>
      </c>
      <c r="AO138">
        <v>2748.4319999999998</v>
      </c>
      <c r="AR138" t="s">
        <v>136</v>
      </c>
      <c r="AS138">
        <v>5</v>
      </c>
      <c r="AT138" t="s">
        <v>1000</v>
      </c>
      <c r="AU138" t="s">
        <v>1279</v>
      </c>
      <c r="AV138" t="s">
        <v>49</v>
      </c>
      <c r="AW138">
        <v>1</v>
      </c>
      <c r="BB138">
        <v>0.91190476190476188</v>
      </c>
      <c r="BC138" t="s">
        <v>71</v>
      </c>
      <c r="BF138" t="s">
        <v>136</v>
      </c>
      <c r="BG138" t="s">
        <v>293</v>
      </c>
      <c r="BH138" t="s">
        <v>1279</v>
      </c>
      <c r="BI138">
        <v>7030</v>
      </c>
      <c r="BJ138">
        <v>1</v>
      </c>
      <c r="BK138" t="s">
        <v>1000</v>
      </c>
      <c r="BL138" t="s">
        <v>673</v>
      </c>
      <c r="BM138">
        <v>0.90430784957116062</v>
      </c>
      <c r="BN138" t="s">
        <v>71</v>
      </c>
      <c r="BO138" t="s">
        <v>674</v>
      </c>
      <c r="BP138">
        <v>2748.4319999999998</v>
      </c>
    </row>
    <row r="139" spans="1:68" ht="16.5">
      <c r="A139" s="132" t="str">
        <f t="shared" si="90"/>
        <v>인천스마트</v>
      </c>
      <c r="B139" s="133" t="str">
        <f t="shared" si="91"/>
        <v>장진호</v>
      </c>
      <c r="C139" s="134" t="str">
        <f t="shared" si="92"/>
        <v>C</v>
      </c>
      <c r="D139" s="135">
        <f t="shared" si="93"/>
        <v>0.85694148570763495</v>
      </c>
      <c r="E139" s="136">
        <f t="shared" si="94"/>
        <v>1038</v>
      </c>
      <c r="F139" s="137" t="str">
        <f t="shared" si="95"/>
        <v>21</v>
      </c>
      <c r="G139" s="138" t="str">
        <f t="shared" si="96"/>
        <v>70바3560</v>
      </c>
      <c r="H139" s="139">
        <f t="shared" si="97"/>
        <v>7</v>
      </c>
      <c r="I139" s="140">
        <f t="shared" si="98"/>
        <v>1395.528</v>
      </c>
      <c r="J139" s="141">
        <f t="shared" si="99"/>
        <v>4.9811305381123126E-2</v>
      </c>
      <c r="K139" s="141">
        <f t="shared" si="100"/>
        <v>0.3560716419861612</v>
      </c>
      <c r="L139" s="141">
        <f t="shared" si="101"/>
        <v>0.23288676400616828</v>
      </c>
      <c r="M139" s="142">
        <f t="shared" si="102"/>
        <v>11.965</v>
      </c>
      <c r="N139" s="143">
        <f t="shared" si="103"/>
        <v>0.27972184459773203</v>
      </c>
      <c r="O139" s="143">
        <f t="shared" si="104"/>
        <v>18.671433126898613</v>
      </c>
      <c r="P139" s="238">
        <f t="shared" si="105"/>
        <v>19</v>
      </c>
      <c r="Q139" s="239">
        <f t="shared" si="106"/>
        <v>4</v>
      </c>
      <c r="R139" s="239">
        <f t="shared" si="107"/>
        <v>267</v>
      </c>
      <c r="T139">
        <v>529</v>
      </c>
      <c r="U139">
        <v>1038</v>
      </c>
      <c r="V139" t="s">
        <v>1281</v>
      </c>
      <c r="W139">
        <v>1429.992</v>
      </c>
      <c r="X139">
        <v>720.851</v>
      </c>
      <c r="Y139">
        <v>1.984</v>
      </c>
      <c r="Z139">
        <v>11.965</v>
      </c>
      <c r="AA139">
        <v>97.790812000000003</v>
      </c>
      <c r="AB139">
        <v>4.8710880000000003</v>
      </c>
      <c r="AC139">
        <v>34.820535</v>
      </c>
      <c r="AD139" s="1">
        <v>325</v>
      </c>
      <c r="AE139">
        <v>4</v>
      </c>
      <c r="AF139">
        <v>267</v>
      </c>
      <c r="AG139">
        <v>83</v>
      </c>
      <c r="AH139">
        <v>14.622968</v>
      </c>
      <c r="AI139">
        <v>1663.6</v>
      </c>
      <c r="AJ139">
        <v>14.6</v>
      </c>
      <c r="AK139">
        <v>19</v>
      </c>
      <c r="AL139">
        <v>7014</v>
      </c>
      <c r="AM139" t="s">
        <v>1282</v>
      </c>
      <c r="AN139" t="s">
        <v>1554</v>
      </c>
      <c r="AO139">
        <v>290.74700000000001</v>
      </c>
      <c r="AR139" t="s">
        <v>136</v>
      </c>
      <c r="AS139">
        <v>21</v>
      </c>
      <c r="AT139" t="s">
        <v>926</v>
      </c>
      <c r="AU139" t="s">
        <v>1281</v>
      </c>
      <c r="AV139" t="s">
        <v>49</v>
      </c>
      <c r="AW139">
        <v>7</v>
      </c>
      <c r="BB139">
        <v>0.89845138044018724</v>
      </c>
      <c r="BC139" t="s">
        <v>72</v>
      </c>
      <c r="BF139" t="s">
        <v>136</v>
      </c>
      <c r="BG139" t="s">
        <v>290</v>
      </c>
      <c r="BH139" t="s">
        <v>1281</v>
      </c>
      <c r="BI139">
        <v>1038</v>
      </c>
      <c r="BJ139">
        <v>7</v>
      </c>
      <c r="BK139" t="s">
        <v>926</v>
      </c>
      <c r="BL139" t="s">
        <v>989</v>
      </c>
      <c r="BM139">
        <v>0.85694148570763495</v>
      </c>
      <c r="BN139" t="s">
        <v>72</v>
      </c>
      <c r="BO139" t="s">
        <v>676</v>
      </c>
      <c r="BP139">
        <v>1395.528</v>
      </c>
    </row>
    <row r="140" spans="1:68" ht="16.5">
      <c r="A140" s="132" t="str">
        <f t="shared" si="90"/>
        <v>인천스마트</v>
      </c>
      <c r="B140" s="133" t="str">
        <f t="shared" si="91"/>
        <v>장해욱</v>
      </c>
      <c r="C140" s="134" t="str">
        <f t="shared" si="92"/>
        <v>C</v>
      </c>
      <c r="D140" s="135">
        <f t="shared" si="93"/>
        <v>0.86592687024511639</v>
      </c>
      <c r="E140" s="136">
        <f t="shared" si="94"/>
        <v>2104</v>
      </c>
      <c r="F140" s="137" t="str">
        <f t="shared" si="95"/>
        <v>27</v>
      </c>
      <c r="G140" s="138" t="str">
        <f t="shared" si="96"/>
        <v>70바3659</v>
      </c>
      <c r="H140" s="139">
        <f t="shared" si="97"/>
        <v>9</v>
      </c>
      <c r="I140" s="140">
        <f t="shared" si="98"/>
        <v>2049.9929999999999</v>
      </c>
      <c r="J140" s="141">
        <f t="shared" si="99"/>
        <v>7.0637916763443581E-2</v>
      </c>
      <c r="K140" s="141">
        <f t="shared" si="100"/>
        <v>0.36411289883027337</v>
      </c>
      <c r="L140" s="141">
        <f t="shared" si="101"/>
        <v>9.3171049852365351E-2</v>
      </c>
      <c r="M140" s="142">
        <f t="shared" si="102"/>
        <v>12.875999999999999</v>
      </c>
      <c r="N140" s="143">
        <f t="shared" si="103"/>
        <v>0.48780654372966153</v>
      </c>
      <c r="O140" s="143">
        <f t="shared" si="104"/>
        <v>12.780531445717132</v>
      </c>
      <c r="P140" s="238">
        <f t="shared" si="105"/>
        <v>29</v>
      </c>
      <c r="Q140" s="239">
        <f t="shared" si="106"/>
        <v>10</v>
      </c>
      <c r="R140" s="239">
        <f t="shared" si="107"/>
        <v>262</v>
      </c>
      <c r="T140">
        <v>529</v>
      </c>
      <c r="U140">
        <v>2104</v>
      </c>
      <c r="V140" t="s">
        <v>1283</v>
      </c>
      <c r="W140">
        <v>2049.9929999999999</v>
      </c>
      <c r="X140">
        <v>1157.357</v>
      </c>
      <c r="Y140">
        <v>1.7709999999999999</v>
      </c>
      <c r="Z140">
        <v>12.875999999999999</v>
      </c>
      <c r="AA140">
        <v>138.70386400000001</v>
      </c>
      <c r="AB140">
        <v>9.7977519999999991</v>
      </c>
      <c r="AC140">
        <v>50.503866000000002</v>
      </c>
      <c r="AD140" s="1">
        <v>191</v>
      </c>
      <c r="AE140">
        <v>10</v>
      </c>
      <c r="AF140">
        <v>262</v>
      </c>
      <c r="AG140">
        <v>78</v>
      </c>
      <c r="AH140">
        <v>14.779638</v>
      </c>
      <c r="AI140">
        <v>1642.4</v>
      </c>
      <c r="AJ140">
        <v>0</v>
      </c>
      <c r="AK140">
        <v>29</v>
      </c>
      <c r="AL140">
        <v>12789</v>
      </c>
      <c r="AM140" t="s">
        <v>1284</v>
      </c>
      <c r="AN140" t="s">
        <v>1555</v>
      </c>
      <c r="AO140">
        <v>440.93</v>
      </c>
      <c r="AR140" t="s">
        <v>136</v>
      </c>
      <c r="AS140">
        <v>27</v>
      </c>
      <c r="AT140" t="s">
        <v>967</v>
      </c>
      <c r="AU140" t="s">
        <v>1283</v>
      </c>
      <c r="AV140" t="s">
        <v>49</v>
      </c>
      <c r="AW140">
        <v>9</v>
      </c>
      <c r="BB140">
        <v>0.89491555544549961</v>
      </c>
      <c r="BC140" t="s">
        <v>72</v>
      </c>
      <c r="BF140" t="s">
        <v>136</v>
      </c>
      <c r="BG140" t="s">
        <v>291</v>
      </c>
      <c r="BH140" t="s">
        <v>1283</v>
      </c>
      <c r="BI140">
        <v>2104</v>
      </c>
      <c r="BJ140">
        <v>9</v>
      </c>
      <c r="BK140" t="s">
        <v>967</v>
      </c>
      <c r="BL140" t="s">
        <v>961</v>
      </c>
      <c r="BM140">
        <v>0.86592687024511639</v>
      </c>
      <c r="BN140" t="s">
        <v>72</v>
      </c>
      <c r="BO140" t="s">
        <v>676</v>
      </c>
      <c r="BP140">
        <v>2049.9929999999999</v>
      </c>
    </row>
    <row r="141" spans="1:68" ht="16.5">
      <c r="A141" s="132" t="str">
        <f t="shared" si="90"/>
        <v>인천스마트</v>
      </c>
      <c r="B141" s="133" t="str">
        <f t="shared" si="91"/>
        <v>전정훈</v>
      </c>
      <c r="C141" s="134" t="str">
        <f t="shared" si="92"/>
        <v>S</v>
      </c>
      <c r="D141" s="135">
        <f t="shared" si="93"/>
        <v>1.0212372795248457</v>
      </c>
      <c r="E141" s="136">
        <f t="shared" si="94"/>
        <v>3223</v>
      </c>
      <c r="F141" s="137" t="str">
        <f t="shared" si="95"/>
        <v>27</v>
      </c>
      <c r="G141" s="138" t="str">
        <f t="shared" si="96"/>
        <v>71바7125</v>
      </c>
      <c r="H141" s="139">
        <f t="shared" si="97"/>
        <v>2</v>
      </c>
      <c r="I141" s="140">
        <f t="shared" si="98"/>
        <v>2783.433</v>
      </c>
      <c r="J141" s="141">
        <f t="shared" si="99"/>
        <v>9.8452062233412851E-3</v>
      </c>
      <c r="K141" s="141">
        <f t="shared" si="100"/>
        <v>0.34960313765929291</v>
      </c>
      <c r="L141" s="141">
        <f t="shared" si="101"/>
        <v>9.3409828797747244E-2</v>
      </c>
      <c r="M141" s="142">
        <f t="shared" si="102"/>
        <v>9.3360000000000003</v>
      </c>
      <c r="N141" s="143">
        <f t="shared" si="103"/>
        <v>0.10778057168970835</v>
      </c>
      <c r="O141" s="143">
        <f t="shared" si="104"/>
        <v>4.1315885814388205</v>
      </c>
      <c r="P141" s="238">
        <f t="shared" si="105"/>
        <v>5</v>
      </c>
      <c r="Q141" s="239">
        <f t="shared" si="106"/>
        <v>3</v>
      </c>
      <c r="R141" s="239">
        <f t="shared" si="107"/>
        <v>115</v>
      </c>
      <c r="T141">
        <v>529</v>
      </c>
      <c r="U141">
        <v>3223</v>
      </c>
      <c r="V141" t="s">
        <v>1285</v>
      </c>
      <c r="W141">
        <v>2783.433</v>
      </c>
      <c r="X141">
        <v>1363.877</v>
      </c>
      <c r="Y141">
        <v>2.0409999999999999</v>
      </c>
      <c r="Z141">
        <v>9.3360000000000003</v>
      </c>
      <c r="AA141">
        <v>176.30773400000001</v>
      </c>
      <c r="AB141">
        <v>1.7357860000000001</v>
      </c>
      <c r="AC141">
        <v>61.637737000000001</v>
      </c>
      <c r="AD141" s="1">
        <v>260</v>
      </c>
      <c r="AE141">
        <v>3</v>
      </c>
      <c r="AF141">
        <v>115</v>
      </c>
      <c r="AG141">
        <v>70</v>
      </c>
      <c r="AH141">
        <v>15.787356000000001</v>
      </c>
      <c r="AI141">
        <v>275.10000000000002</v>
      </c>
      <c r="AJ141">
        <v>0</v>
      </c>
      <c r="AK141">
        <v>5</v>
      </c>
      <c r="AL141">
        <v>976</v>
      </c>
      <c r="AM141" t="s">
        <v>1286</v>
      </c>
      <c r="AN141" t="s">
        <v>1556</v>
      </c>
      <c r="AO141">
        <v>2649.9839999999999</v>
      </c>
      <c r="AR141" t="s">
        <v>136</v>
      </c>
      <c r="AS141">
        <v>27</v>
      </c>
      <c r="AT141" t="s">
        <v>971</v>
      </c>
      <c r="AU141" t="s">
        <v>1285</v>
      </c>
      <c r="AV141" t="s">
        <v>49</v>
      </c>
      <c r="AW141">
        <v>2</v>
      </c>
      <c r="BB141">
        <v>1.0208217875192254</v>
      </c>
      <c r="BC141" t="s">
        <v>74</v>
      </c>
      <c r="BF141" t="s">
        <v>136</v>
      </c>
      <c r="BG141" t="s">
        <v>291</v>
      </c>
      <c r="BH141" t="s">
        <v>1285</v>
      </c>
      <c r="BI141">
        <v>3223</v>
      </c>
      <c r="BJ141">
        <v>2</v>
      </c>
      <c r="BK141" t="s">
        <v>971</v>
      </c>
      <c r="BL141" t="s">
        <v>957</v>
      </c>
      <c r="BM141">
        <v>1.0212372795248457</v>
      </c>
      <c r="BN141" t="s">
        <v>74</v>
      </c>
      <c r="BO141" t="s">
        <v>675</v>
      </c>
      <c r="BP141">
        <v>2783.433</v>
      </c>
    </row>
    <row r="142" spans="1:68" ht="16.5">
      <c r="A142" s="132" t="str">
        <f t="shared" si="90"/>
        <v>인천스마트</v>
      </c>
      <c r="B142" s="133" t="str">
        <f t="shared" si="91"/>
        <v>정민영</v>
      </c>
      <c r="C142" s="134" t="str">
        <f t="shared" si="92"/>
        <v>F</v>
      </c>
      <c r="D142" s="135">
        <f t="shared" si="93"/>
        <v>0.76813179117214303</v>
      </c>
      <c r="E142" s="136">
        <f t="shared" si="94"/>
        <v>1558</v>
      </c>
      <c r="F142" s="137" t="str">
        <f t="shared" si="95"/>
        <v>5-1</v>
      </c>
      <c r="G142" s="138" t="str">
        <f t="shared" si="96"/>
        <v>70바3643</v>
      </c>
      <c r="H142" s="139">
        <f t="shared" si="97"/>
        <v>1</v>
      </c>
      <c r="I142" s="140">
        <f t="shared" si="98"/>
        <v>508.584</v>
      </c>
      <c r="J142" s="141">
        <f t="shared" si="99"/>
        <v>4.7595853680753093E-2</v>
      </c>
      <c r="K142" s="141">
        <f t="shared" si="100"/>
        <v>0.36747288435095465</v>
      </c>
      <c r="L142" s="141">
        <f t="shared" si="101"/>
        <v>9.4379689490821581E-2</v>
      </c>
      <c r="M142" s="142">
        <f t="shared" si="102"/>
        <v>13.741</v>
      </c>
      <c r="N142" s="143">
        <f t="shared" si="103"/>
        <v>0.16440608302507193</v>
      </c>
      <c r="O142" s="143">
        <f t="shared" si="104"/>
        <v>34.196465269214961</v>
      </c>
      <c r="P142" s="238">
        <f t="shared" si="105"/>
        <v>11</v>
      </c>
      <c r="Q142" s="239">
        <f t="shared" si="106"/>
        <v>1</v>
      </c>
      <c r="R142" s="239">
        <f t="shared" si="107"/>
        <v>208</v>
      </c>
      <c r="T142">
        <v>529</v>
      </c>
      <c r="U142">
        <v>1558</v>
      </c>
      <c r="V142" t="s">
        <v>1557</v>
      </c>
      <c r="W142">
        <v>608.25</v>
      </c>
      <c r="X142">
        <v>375.4</v>
      </c>
      <c r="Y142">
        <v>1.62</v>
      </c>
      <c r="Z142">
        <v>13.741</v>
      </c>
      <c r="AA142">
        <v>42.201092000000003</v>
      </c>
      <c r="AB142">
        <v>2.008597</v>
      </c>
      <c r="AC142">
        <v>15.507757</v>
      </c>
      <c r="AD142" s="1">
        <v>48</v>
      </c>
      <c r="AE142">
        <v>1</v>
      </c>
      <c r="AF142">
        <v>208</v>
      </c>
      <c r="AG142">
        <v>71</v>
      </c>
      <c r="AH142">
        <v>14.413133999999999</v>
      </c>
      <c r="AI142">
        <v>172.6</v>
      </c>
      <c r="AJ142">
        <v>0</v>
      </c>
      <c r="AK142">
        <v>11</v>
      </c>
      <c r="AL142">
        <v>6850</v>
      </c>
      <c r="AM142" t="s">
        <v>1558</v>
      </c>
      <c r="AN142" t="s">
        <v>1559</v>
      </c>
      <c r="AO142">
        <v>508.584</v>
      </c>
      <c r="AR142" t="s">
        <v>136</v>
      </c>
      <c r="AS142">
        <v>45413</v>
      </c>
      <c r="AT142" t="s">
        <v>1393</v>
      </c>
      <c r="AU142" t="s">
        <v>1557</v>
      </c>
      <c r="AV142" t="s">
        <v>49</v>
      </c>
      <c r="AW142">
        <v>1</v>
      </c>
      <c r="BB142">
        <v>0.89555555555555555</v>
      </c>
      <c r="BC142" t="s">
        <v>72</v>
      </c>
      <c r="BF142" t="s">
        <v>136</v>
      </c>
      <c r="BG142" t="s">
        <v>328</v>
      </c>
      <c r="BH142" t="s">
        <v>1557</v>
      </c>
      <c r="BI142">
        <v>1558</v>
      </c>
      <c r="BJ142">
        <v>1</v>
      </c>
      <c r="BK142" t="s">
        <v>1393</v>
      </c>
      <c r="BL142" t="s">
        <v>673</v>
      </c>
      <c r="BM142">
        <v>0.76813179117214303</v>
      </c>
      <c r="BN142" t="s">
        <v>73</v>
      </c>
      <c r="BO142" t="s">
        <v>676</v>
      </c>
      <c r="BP142">
        <v>508.584</v>
      </c>
    </row>
    <row r="143" spans="1:68" ht="16.5">
      <c r="A143" s="132" t="str">
        <f t="shared" si="90"/>
        <v>인천스마트</v>
      </c>
      <c r="B143" s="133" t="str">
        <f t="shared" si="91"/>
        <v>정원진</v>
      </c>
      <c r="C143" s="134" t="str">
        <f t="shared" si="92"/>
        <v>B</v>
      </c>
      <c r="D143" s="135">
        <f t="shared" si="93"/>
        <v>0.92051656099966106</v>
      </c>
      <c r="E143" s="136">
        <f t="shared" si="94"/>
        <v>598</v>
      </c>
      <c r="F143" s="137" t="str">
        <f t="shared" si="95"/>
        <v>27</v>
      </c>
      <c r="G143" s="138" t="str">
        <f t="shared" si="96"/>
        <v>70바3659</v>
      </c>
      <c r="H143" s="139">
        <f t="shared" si="97"/>
        <v>6</v>
      </c>
      <c r="I143" s="140">
        <f t="shared" si="98"/>
        <v>1909.154</v>
      </c>
      <c r="J143" s="141">
        <f t="shared" si="99"/>
        <v>6.3976523376330599E-2</v>
      </c>
      <c r="K143" s="141">
        <f t="shared" si="100"/>
        <v>0.391479843440732</v>
      </c>
      <c r="L143" s="141">
        <f t="shared" si="101"/>
        <v>0.19589828793277023</v>
      </c>
      <c r="M143" s="142">
        <f t="shared" si="102"/>
        <v>13.282999999999999</v>
      </c>
      <c r="N143" s="143">
        <f t="shared" si="103"/>
        <v>4.8351129772498259E-2</v>
      </c>
      <c r="O143" s="143">
        <f t="shared" si="104"/>
        <v>8.8482567483671808</v>
      </c>
      <c r="P143" s="238">
        <f t="shared" si="105"/>
        <v>31</v>
      </c>
      <c r="Q143" s="239">
        <f t="shared" si="106"/>
        <v>1</v>
      </c>
      <c r="R143" s="239">
        <f t="shared" si="107"/>
        <v>183</v>
      </c>
      <c r="T143">
        <v>529</v>
      </c>
      <c r="U143">
        <v>598</v>
      </c>
      <c r="V143" t="s">
        <v>1560</v>
      </c>
      <c r="W143">
        <v>2068.2040000000002</v>
      </c>
      <c r="X143">
        <v>1132.2170000000001</v>
      </c>
      <c r="Y143">
        <v>1.827</v>
      </c>
      <c r="Z143">
        <v>13.282999999999999</v>
      </c>
      <c r="AA143">
        <v>140.09442100000001</v>
      </c>
      <c r="AB143">
        <v>8.9627540000000003</v>
      </c>
      <c r="AC143">
        <v>54.844141999999998</v>
      </c>
      <c r="AD143" s="1">
        <v>374</v>
      </c>
      <c r="AE143">
        <v>1</v>
      </c>
      <c r="AF143">
        <v>183</v>
      </c>
      <c r="AG143">
        <v>71</v>
      </c>
      <c r="AH143">
        <v>14.762929</v>
      </c>
      <c r="AI143">
        <v>1338.2</v>
      </c>
      <c r="AJ143">
        <v>0</v>
      </c>
      <c r="AK143">
        <v>31</v>
      </c>
      <c r="AL143">
        <v>11373</v>
      </c>
      <c r="AM143" t="s">
        <v>1561</v>
      </c>
      <c r="AN143" t="s">
        <v>1562</v>
      </c>
      <c r="AO143">
        <v>702.31899999999996</v>
      </c>
      <c r="AR143" t="s">
        <v>136</v>
      </c>
      <c r="AS143">
        <v>27</v>
      </c>
      <c r="AT143" t="s">
        <v>967</v>
      </c>
      <c r="AU143" t="s">
        <v>1560</v>
      </c>
      <c r="AV143" t="s">
        <v>49</v>
      </c>
      <c r="AW143">
        <v>6</v>
      </c>
      <c r="BB143">
        <v>0.92051656099966106</v>
      </c>
      <c r="BC143" t="s">
        <v>71</v>
      </c>
      <c r="BF143" t="s">
        <v>136</v>
      </c>
      <c r="BG143" t="s">
        <v>291</v>
      </c>
      <c r="BH143" t="s">
        <v>1560</v>
      </c>
      <c r="BI143">
        <v>598</v>
      </c>
      <c r="BJ143">
        <v>6</v>
      </c>
      <c r="BK143" t="s">
        <v>967</v>
      </c>
      <c r="BL143" t="s">
        <v>971</v>
      </c>
      <c r="BM143">
        <v>0.92051656099966106</v>
      </c>
      <c r="BN143" t="s">
        <v>71</v>
      </c>
      <c r="BO143" t="s">
        <v>674</v>
      </c>
      <c r="BP143">
        <v>1909.154</v>
      </c>
    </row>
    <row r="144" spans="1:68" ht="16.5">
      <c r="A144" s="132" t="str">
        <f t="shared" si="90"/>
        <v>인천스마트</v>
      </c>
      <c r="B144" s="133" t="str">
        <f t="shared" si="91"/>
        <v>정윤수</v>
      </c>
      <c r="C144" s="134" t="str">
        <f t="shared" si="92"/>
        <v>S</v>
      </c>
      <c r="D144" s="135">
        <f t="shared" si="93"/>
        <v>1.0509999999999999</v>
      </c>
      <c r="E144" s="136">
        <f t="shared" si="94"/>
        <v>2795</v>
      </c>
      <c r="F144" s="137" t="str">
        <f t="shared" si="95"/>
        <v>20</v>
      </c>
      <c r="G144" s="138" t="str">
        <f t="shared" si="96"/>
        <v>70바3567</v>
      </c>
      <c r="H144" s="139">
        <f t="shared" si="97"/>
        <v>1</v>
      </c>
      <c r="I144" s="140">
        <f t="shared" si="98"/>
        <v>162.64099999999999</v>
      </c>
      <c r="J144" s="141">
        <f t="shared" si="99"/>
        <v>9.7477126361048567E-3</v>
      </c>
      <c r="K144" s="141">
        <f t="shared" si="100"/>
        <v>0.34248522015388305</v>
      </c>
      <c r="L144" s="141">
        <f t="shared" si="101"/>
        <v>0.63329664721687651</v>
      </c>
      <c r="M144" s="142">
        <f t="shared" si="102"/>
        <v>13.537000000000001</v>
      </c>
      <c r="N144" s="143">
        <f t="shared" si="103"/>
        <v>1.0159332193230497</v>
      </c>
      <c r="O144" s="143">
        <f t="shared" si="104"/>
        <v>34.541729456983695</v>
      </c>
      <c r="P144" s="238">
        <f t="shared" si="105"/>
        <v>8</v>
      </c>
      <c r="Q144" s="239">
        <f t="shared" si="106"/>
        <v>6</v>
      </c>
      <c r="R144" s="239">
        <f t="shared" si="107"/>
        <v>204</v>
      </c>
      <c r="T144">
        <v>529</v>
      </c>
      <c r="U144">
        <v>2795</v>
      </c>
      <c r="V144" t="s">
        <v>1287</v>
      </c>
      <c r="W144">
        <v>590.59</v>
      </c>
      <c r="X144">
        <v>287.37700000000001</v>
      </c>
      <c r="Y144">
        <v>2.0550000000000002</v>
      </c>
      <c r="Z144">
        <v>13.537000000000001</v>
      </c>
      <c r="AA144">
        <v>29.066101</v>
      </c>
      <c r="AB144">
        <v>0.28332800000000002</v>
      </c>
      <c r="AC144">
        <v>9.9547100000000004</v>
      </c>
      <c r="AD144" s="1">
        <v>103</v>
      </c>
      <c r="AE144">
        <v>6</v>
      </c>
      <c r="AF144">
        <v>204</v>
      </c>
      <c r="AG144">
        <v>88</v>
      </c>
      <c r="AH144">
        <v>20.318857999999999</v>
      </c>
      <c r="AI144">
        <v>932.9</v>
      </c>
      <c r="AJ144">
        <v>5.8</v>
      </c>
      <c r="AK144">
        <v>8</v>
      </c>
      <c r="AL144">
        <v>1760</v>
      </c>
      <c r="AM144" t="s">
        <v>1288</v>
      </c>
      <c r="AN144" t="s">
        <v>1563</v>
      </c>
      <c r="AO144">
        <v>162.64099999999999</v>
      </c>
      <c r="AR144" t="s">
        <v>136</v>
      </c>
      <c r="AS144">
        <v>20</v>
      </c>
      <c r="AT144" t="s">
        <v>920</v>
      </c>
      <c r="AU144" t="s">
        <v>1287</v>
      </c>
      <c r="AV144" t="s">
        <v>49</v>
      </c>
      <c r="AW144">
        <v>1</v>
      </c>
      <c r="BB144">
        <v>1.0509999999999999</v>
      </c>
      <c r="BC144" t="s">
        <v>74</v>
      </c>
      <c r="BF144" t="s">
        <v>136</v>
      </c>
      <c r="BG144" t="s">
        <v>289</v>
      </c>
      <c r="BH144" t="s">
        <v>1287</v>
      </c>
      <c r="BI144">
        <v>2795</v>
      </c>
      <c r="BJ144">
        <v>1</v>
      </c>
      <c r="BK144" t="s">
        <v>920</v>
      </c>
      <c r="BL144" t="s">
        <v>673</v>
      </c>
      <c r="BM144">
        <v>1.0509999999999999</v>
      </c>
      <c r="BN144" t="s">
        <v>74</v>
      </c>
      <c r="BO144" t="s">
        <v>675</v>
      </c>
      <c r="BP144">
        <v>162.64099999999999</v>
      </c>
    </row>
    <row r="145" spans="1:68" ht="16.5">
      <c r="A145" s="132" t="str">
        <f t="shared" si="90"/>
        <v>인천스마트</v>
      </c>
      <c r="B145" s="133" t="str">
        <f t="shared" si="91"/>
        <v>정재철</v>
      </c>
      <c r="C145" s="134" t="str">
        <f t="shared" si="92"/>
        <v>S</v>
      </c>
      <c r="D145" s="135">
        <f t="shared" si="93"/>
        <v>1.101049721290885</v>
      </c>
      <c r="E145" s="136">
        <f t="shared" si="94"/>
        <v>4690</v>
      </c>
      <c r="F145" s="137" t="str">
        <f t="shared" si="95"/>
        <v>27</v>
      </c>
      <c r="G145" s="138" t="str">
        <f t="shared" si="96"/>
        <v>70바3633</v>
      </c>
      <c r="H145" s="139">
        <f t="shared" si="97"/>
        <v>3</v>
      </c>
      <c r="I145" s="140">
        <f t="shared" si="98"/>
        <v>2944.7400000000002</v>
      </c>
      <c r="J145" s="141">
        <f t="shared" si="99"/>
        <v>2.0502101950728158E-2</v>
      </c>
      <c r="K145" s="141">
        <f t="shared" si="100"/>
        <v>0.33508808572382559</v>
      </c>
      <c r="L145" s="141">
        <f t="shared" si="101"/>
        <v>6.6559356683442331E-2</v>
      </c>
      <c r="M145" s="142">
        <f t="shared" si="102"/>
        <v>9.298</v>
      </c>
      <c r="N145" s="143">
        <f t="shared" si="103"/>
        <v>0.13583542180294356</v>
      </c>
      <c r="O145" s="143">
        <f t="shared" si="104"/>
        <v>2.6487907251573994</v>
      </c>
      <c r="P145" s="238">
        <f t="shared" si="105"/>
        <v>2</v>
      </c>
      <c r="Q145" s="239">
        <f t="shared" si="106"/>
        <v>4</v>
      </c>
      <c r="R145" s="239">
        <f t="shared" si="107"/>
        <v>78</v>
      </c>
      <c r="T145">
        <v>529</v>
      </c>
      <c r="U145">
        <v>4690</v>
      </c>
      <c r="V145" t="s">
        <v>1289</v>
      </c>
      <c r="W145">
        <v>2944.74</v>
      </c>
      <c r="X145">
        <v>1332.097</v>
      </c>
      <c r="Y145">
        <v>2.2109999999999999</v>
      </c>
      <c r="Z145">
        <v>9.298</v>
      </c>
      <c r="AA145">
        <v>192.79662200000001</v>
      </c>
      <c r="AB145">
        <v>3.9527359999999998</v>
      </c>
      <c r="AC145">
        <v>64.603851000000006</v>
      </c>
      <c r="AD145" s="1">
        <v>196</v>
      </c>
      <c r="AE145">
        <v>4</v>
      </c>
      <c r="AF145">
        <v>78</v>
      </c>
      <c r="AG145">
        <v>69</v>
      </c>
      <c r="AH145">
        <v>15.273815000000001</v>
      </c>
      <c r="AI145">
        <v>208</v>
      </c>
      <c r="AJ145">
        <v>0</v>
      </c>
      <c r="AK145">
        <v>2</v>
      </c>
      <c r="AL145">
        <v>172</v>
      </c>
      <c r="AM145" t="s">
        <v>1290</v>
      </c>
      <c r="AN145" t="s">
        <v>1564</v>
      </c>
      <c r="AO145">
        <v>2722.8980000000001</v>
      </c>
      <c r="AR145" t="s">
        <v>136</v>
      </c>
      <c r="AS145">
        <v>27</v>
      </c>
      <c r="AT145" t="s">
        <v>948</v>
      </c>
      <c r="AU145" t="s">
        <v>1289</v>
      </c>
      <c r="AV145" t="s">
        <v>49</v>
      </c>
      <c r="AW145">
        <v>3</v>
      </c>
      <c r="BB145">
        <v>1.1077879710227301</v>
      </c>
      <c r="BC145" t="s">
        <v>74</v>
      </c>
      <c r="BF145" t="s">
        <v>136</v>
      </c>
      <c r="BG145" t="s">
        <v>291</v>
      </c>
      <c r="BH145" t="s">
        <v>1289</v>
      </c>
      <c r="BI145">
        <v>4690</v>
      </c>
      <c r="BJ145">
        <v>3</v>
      </c>
      <c r="BK145" t="s">
        <v>948</v>
      </c>
      <c r="BL145" t="s">
        <v>953</v>
      </c>
      <c r="BM145">
        <v>1.101049721290885</v>
      </c>
      <c r="BN145" t="s">
        <v>74</v>
      </c>
      <c r="BO145" t="s">
        <v>675</v>
      </c>
      <c r="BP145">
        <v>2944.7400000000002</v>
      </c>
    </row>
    <row r="146" spans="1:68" ht="16.5">
      <c r="A146" s="132" t="str">
        <f t="shared" si="90"/>
        <v>인천스마트</v>
      </c>
      <c r="B146" s="133" t="str">
        <f t="shared" si="91"/>
        <v>정해열</v>
      </c>
      <c r="C146" s="134" t="str">
        <f t="shared" si="92"/>
        <v>A</v>
      </c>
      <c r="D146" s="135">
        <f t="shared" si="93"/>
        <v>0.95393165918407963</v>
      </c>
      <c r="E146" s="136">
        <f t="shared" si="94"/>
        <v>4179</v>
      </c>
      <c r="F146" s="137" t="str">
        <f t="shared" si="95"/>
        <v>20</v>
      </c>
      <c r="G146" s="138" t="str">
        <f t="shared" si="96"/>
        <v>70바3573</v>
      </c>
      <c r="H146" s="139">
        <f t="shared" si="97"/>
        <v>3</v>
      </c>
      <c r="I146" s="140">
        <f t="shared" si="98"/>
        <v>2244.9110000000001</v>
      </c>
      <c r="J146" s="141">
        <f t="shared" si="99"/>
        <v>1.8072200376121891E-2</v>
      </c>
      <c r="K146" s="141">
        <f t="shared" si="100"/>
        <v>0.33799645540227713</v>
      </c>
      <c r="L146" s="141">
        <f t="shared" si="101"/>
        <v>0.15056276173086594</v>
      </c>
      <c r="M146" s="142">
        <f t="shared" si="102"/>
        <v>9.7759999999999998</v>
      </c>
      <c r="N146" s="143">
        <f t="shared" si="103"/>
        <v>0.44545195778362706</v>
      </c>
      <c r="O146" s="143">
        <f t="shared" si="104"/>
        <v>6.4590533878625918</v>
      </c>
      <c r="P146" s="238">
        <f t="shared" si="105"/>
        <v>9</v>
      </c>
      <c r="Q146" s="239">
        <f t="shared" si="106"/>
        <v>10</v>
      </c>
      <c r="R146" s="239">
        <f t="shared" si="107"/>
        <v>145</v>
      </c>
      <c r="T146">
        <v>529</v>
      </c>
      <c r="U146">
        <v>4179</v>
      </c>
      <c r="V146" t="s">
        <v>1291</v>
      </c>
      <c r="W146">
        <v>2244.9110000000001</v>
      </c>
      <c r="X146">
        <v>1168.3430000000001</v>
      </c>
      <c r="Y146">
        <v>1.921</v>
      </c>
      <c r="Z146">
        <v>9.7759999999999998</v>
      </c>
      <c r="AA146">
        <v>147.44635099999999</v>
      </c>
      <c r="AB146">
        <v>2.6646800000000002</v>
      </c>
      <c r="AC146">
        <v>49.836343999999997</v>
      </c>
      <c r="AD146" s="1">
        <v>338</v>
      </c>
      <c r="AE146">
        <v>10</v>
      </c>
      <c r="AF146">
        <v>145</v>
      </c>
      <c r="AG146">
        <v>71</v>
      </c>
      <c r="AH146">
        <v>15.225273</v>
      </c>
      <c r="AI146">
        <v>829.8</v>
      </c>
      <c r="AJ146">
        <v>0</v>
      </c>
      <c r="AK146">
        <v>9</v>
      </c>
      <c r="AL146">
        <v>1117</v>
      </c>
      <c r="AM146" t="s">
        <v>1292</v>
      </c>
      <c r="AN146" t="s">
        <v>1565</v>
      </c>
      <c r="AO146">
        <v>2016.048</v>
      </c>
      <c r="AR146" t="s">
        <v>136</v>
      </c>
      <c r="AS146">
        <v>20</v>
      </c>
      <c r="AT146" t="s">
        <v>922</v>
      </c>
      <c r="AU146" t="s">
        <v>1291</v>
      </c>
      <c r="AV146" t="s">
        <v>49</v>
      </c>
      <c r="AW146">
        <v>3</v>
      </c>
      <c r="BB146">
        <v>0.96104569312547361</v>
      </c>
      <c r="BC146" t="s">
        <v>69</v>
      </c>
      <c r="BF146" t="s">
        <v>136</v>
      </c>
      <c r="BG146" t="s">
        <v>289</v>
      </c>
      <c r="BH146" t="s">
        <v>1291</v>
      </c>
      <c r="BI146">
        <v>4179</v>
      </c>
      <c r="BJ146">
        <v>3</v>
      </c>
      <c r="BK146" t="s">
        <v>922</v>
      </c>
      <c r="BL146" t="s">
        <v>905</v>
      </c>
      <c r="BM146">
        <v>0.95393165918407963</v>
      </c>
      <c r="BN146" t="s">
        <v>69</v>
      </c>
      <c r="BO146" t="s">
        <v>677</v>
      </c>
      <c r="BP146">
        <v>2244.9110000000001</v>
      </c>
    </row>
    <row r="147" spans="1:68" ht="16.5">
      <c r="A147" s="132" t="str">
        <f t="shared" si="90"/>
        <v>인천스마트</v>
      </c>
      <c r="B147" s="133" t="str">
        <f t="shared" si="91"/>
        <v>조경민</v>
      </c>
      <c r="C147" s="134" t="str">
        <f t="shared" si="92"/>
        <v>F</v>
      </c>
      <c r="D147" s="135">
        <f t="shared" si="93"/>
        <v>0.78391304347826085</v>
      </c>
      <c r="E147" s="136">
        <f t="shared" si="94"/>
        <v>4402</v>
      </c>
      <c r="F147" s="137" t="str">
        <f t="shared" si="95"/>
        <v>21</v>
      </c>
      <c r="G147" s="138" t="str">
        <f t="shared" si="96"/>
        <v>70바3624</v>
      </c>
      <c r="H147" s="139">
        <f t="shared" si="97"/>
        <v>1</v>
      </c>
      <c r="I147" s="140">
        <f t="shared" si="98"/>
        <v>1034.394</v>
      </c>
      <c r="J147" s="141">
        <f t="shared" si="99"/>
        <v>2.339619676922735E-2</v>
      </c>
      <c r="K147" s="141">
        <f t="shared" si="100"/>
        <v>0.3658686858982601</v>
      </c>
      <c r="L147" s="141">
        <f t="shared" si="101"/>
        <v>0.15854693666049879</v>
      </c>
      <c r="M147" s="142">
        <f t="shared" si="102"/>
        <v>10.784000000000001</v>
      </c>
      <c r="N147" s="143">
        <f t="shared" si="103"/>
        <v>9.0115825870991983E-2</v>
      </c>
      <c r="O147" s="143">
        <f t="shared" si="104"/>
        <v>6.9389185920663827</v>
      </c>
      <c r="P147" s="238">
        <f t="shared" si="105"/>
        <v>3</v>
      </c>
      <c r="Q147" s="239">
        <f t="shared" si="106"/>
        <v>1</v>
      </c>
      <c r="R147" s="239">
        <f t="shared" si="107"/>
        <v>77</v>
      </c>
      <c r="T147">
        <v>529</v>
      </c>
      <c r="U147">
        <v>4402</v>
      </c>
      <c r="V147" t="s">
        <v>1293</v>
      </c>
      <c r="W147">
        <v>1109.683</v>
      </c>
      <c r="X147">
        <v>589.40499999999997</v>
      </c>
      <c r="Y147">
        <v>1.883</v>
      </c>
      <c r="Z147">
        <v>10.784000000000001</v>
      </c>
      <c r="AA147">
        <v>76.067747999999995</v>
      </c>
      <c r="AB147">
        <v>1.7796959999999999</v>
      </c>
      <c r="AC147">
        <v>27.830807</v>
      </c>
      <c r="AD147" s="1">
        <v>164</v>
      </c>
      <c r="AE147">
        <v>1</v>
      </c>
      <c r="AF147">
        <v>77</v>
      </c>
      <c r="AG147">
        <v>91</v>
      </c>
      <c r="AH147">
        <v>14.588087</v>
      </c>
      <c r="AI147">
        <v>380.9</v>
      </c>
      <c r="AJ147">
        <v>24.9</v>
      </c>
      <c r="AK147">
        <v>3</v>
      </c>
      <c r="AL147">
        <v>91</v>
      </c>
      <c r="AM147" t="s">
        <v>1294</v>
      </c>
      <c r="AN147" t="s">
        <v>1566</v>
      </c>
      <c r="AO147">
        <v>1034.394</v>
      </c>
      <c r="AR147" t="s">
        <v>136</v>
      </c>
      <c r="AS147">
        <v>21</v>
      </c>
      <c r="AT147" t="s">
        <v>935</v>
      </c>
      <c r="AU147" t="s">
        <v>1293</v>
      </c>
      <c r="AV147" t="s">
        <v>49</v>
      </c>
      <c r="AW147">
        <v>1</v>
      </c>
      <c r="BB147">
        <v>0.81217391304347841</v>
      </c>
      <c r="BC147" t="s">
        <v>70</v>
      </c>
      <c r="BF147" t="s">
        <v>136</v>
      </c>
      <c r="BG147" t="s">
        <v>290</v>
      </c>
      <c r="BH147" t="s">
        <v>1293</v>
      </c>
      <c r="BI147">
        <v>4402</v>
      </c>
      <c r="BJ147">
        <v>1</v>
      </c>
      <c r="BK147" t="s">
        <v>935</v>
      </c>
      <c r="BL147" t="s">
        <v>673</v>
      </c>
      <c r="BM147">
        <v>0.78391304347826085</v>
      </c>
      <c r="BN147" t="s">
        <v>73</v>
      </c>
      <c r="BO147" t="s">
        <v>678</v>
      </c>
      <c r="BP147">
        <v>1034.394</v>
      </c>
    </row>
    <row r="148" spans="1:68" ht="16.5">
      <c r="A148" s="132" t="str">
        <f t="shared" si="90"/>
        <v>인천스마트</v>
      </c>
      <c r="B148" s="133" t="str">
        <f t="shared" si="91"/>
        <v>조남식</v>
      </c>
      <c r="C148" s="134" t="str">
        <f t="shared" si="92"/>
        <v>F</v>
      </c>
      <c r="D148" s="135">
        <f t="shared" si="93"/>
        <v>0.67556785754938786</v>
      </c>
      <c r="E148" s="136">
        <f t="shared" si="94"/>
        <v>1099</v>
      </c>
      <c r="F148" s="137" t="str">
        <f t="shared" si="95"/>
        <v>20</v>
      </c>
      <c r="G148" s="138" t="str">
        <f t="shared" si="96"/>
        <v>70바3565</v>
      </c>
      <c r="H148" s="139">
        <f t="shared" si="97"/>
        <v>1</v>
      </c>
      <c r="I148" s="140">
        <f t="shared" si="98"/>
        <v>211.32499999999999</v>
      </c>
      <c r="J148" s="141">
        <f t="shared" si="99"/>
        <v>9.1979941471666618E-2</v>
      </c>
      <c r="K148" s="141">
        <f t="shared" si="100"/>
        <v>0.37082871908994675</v>
      </c>
      <c r="L148" s="141">
        <f t="shared" si="101"/>
        <v>0.39275996687566544</v>
      </c>
      <c r="M148" s="142">
        <f t="shared" si="102"/>
        <v>20.332999999999998</v>
      </c>
      <c r="N148" s="143">
        <f t="shared" si="103"/>
        <v>8.0134042398193337</v>
      </c>
      <c r="O148" s="143">
        <f t="shared" si="104"/>
        <v>77.462907651586903</v>
      </c>
      <c r="P148" s="238">
        <f t="shared" si="105"/>
        <v>10</v>
      </c>
      <c r="Q148" s="239">
        <f t="shared" si="106"/>
        <v>33</v>
      </c>
      <c r="R148" s="239">
        <f t="shared" si="107"/>
        <v>319</v>
      </c>
      <c r="T148">
        <v>529</v>
      </c>
      <c r="U148">
        <v>1099</v>
      </c>
      <c r="V148" t="s">
        <v>1295</v>
      </c>
      <c r="W148">
        <v>411.81</v>
      </c>
      <c r="X148">
        <v>243.56800000000001</v>
      </c>
      <c r="Y148">
        <v>1.6910000000000001</v>
      </c>
      <c r="Z148">
        <v>20.332999999999998</v>
      </c>
      <c r="AA148">
        <v>22.160549</v>
      </c>
      <c r="AB148">
        <v>2.0383260000000001</v>
      </c>
      <c r="AC148">
        <v>8.2177679999999995</v>
      </c>
      <c r="AD148" s="1">
        <v>83</v>
      </c>
      <c r="AE148">
        <v>33</v>
      </c>
      <c r="AF148">
        <v>319</v>
      </c>
      <c r="AG148">
        <v>86</v>
      </c>
      <c r="AH148">
        <v>18.583023000000001</v>
      </c>
      <c r="AI148">
        <v>937.9</v>
      </c>
      <c r="AJ148">
        <v>2.6</v>
      </c>
      <c r="AK148">
        <v>10</v>
      </c>
      <c r="AL148">
        <v>5011</v>
      </c>
      <c r="AM148" t="s">
        <v>1296</v>
      </c>
      <c r="AN148" t="s">
        <v>1567</v>
      </c>
      <c r="AO148">
        <v>211.32499999999999</v>
      </c>
      <c r="AR148" t="s">
        <v>136</v>
      </c>
      <c r="AS148">
        <v>20</v>
      </c>
      <c r="AT148" t="s">
        <v>919</v>
      </c>
      <c r="AU148" t="s">
        <v>1295</v>
      </c>
      <c r="AV148" t="s">
        <v>49</v>
      </c>
      <c r="AW148">
        <v>1</v>
      </c>
      <c r="BB148">
        <v>0.82399999999999995</v>
      </c>
      <c r="BC148" t="s">
        <v>70</v>
      </c>
      <c r="BF148" t="s">
        <v>136</v>
      </c>
      <c r="BG148" t="s">
        <v>289</v>
      </c>
      <c r="BH148" t="s">
        <v>1295</v>
      </c>
      <c r="BI148">
        <v>1099</v>
      </c>
      <c r="BJ148">
        <v>1</v>
      </c>
      <c r="BK148" t="s">
        <v>919</v>
      </c>
      <c r="BL148" t="s">
        <v>673</v>
      </c>
      <c r="BM148">
        <v>0.67556785754938786</v>
      </c>
      <c r="BN148" t="s">
        <v>73</v>
      </c>
      <c r="BO148" t="s">
        <v>678</v>
      </c>
      <c r="BP148">
        <v>211.32499999999999</v>
      </c>
    </row>
    <row r="149" spans="1:68" ht="16.5">
      <c r="A149" s="132" t="str">
        <f t="shared" si="90"/>
        <v>인천스마트</v>
      </c>
      <c r="B149" s="133" t="str">
        <f t="shared" si="91"/>
        <v>조동래</v>
      </c>
      <c r="C149" s="134" t="str">
        <f t="shared" si="92"/>
        <v>A</v>
      </c>
      <c r="D149" s="135">
        <f t="shared" si="93"/>
        <v>0.98481755867015242</v>
      </c>
      <c r="E149" s="136">
        <f t="shared" si="94"/>
        <v>1170</v>
      </c>
      <c r="F149" s="137" t="str">
        <f t="shared" si="95"/>
        <v>20</v>
      </c>
      <c r="G149" s="138" t="str">
        <f t="shared" si="96"/>
        <v>70바3556</v>
      </c>
      <c r="H149" s="139">
        <f t="shared" si="97"/>
        <v>7</v>
      </c>
      <c r="I149" s="140">
        <f t="shared" si="98"/>
        <v>1086.4699999999998</v>
      </c>
      <c r="J149" s="141">
        <f t="shared" si="99"/>
        <v>2.0117822024028072E-2</v>
      </c>
      <c r="K149" s="141">
        <f t="shared" si="100"/>
        <v>0.37400887676167255</v>
      </c>
      <c r="L149" s="141">
        <f t="shared" si="101"/>
        <v>0.22366011026535482</v>
      </c>
      <c r="M149" s="142">
        <f t="shared" si="102"/>
        <v>11.801</v>
      </c>
      <c r="N149" s="143">
        <f t="shared" si="103"/>
        <v>0</v>
      </c>
      <c r="O149" s="143">
        <f t="shared" si="104"/>
        <v>14.082303238929745</v>
      </c>
      <c r="P149" s="238">
        <f t="shared" si="105"/>
        <v>5</v>
      </c>
      <c r="Q149" s="239">
        <f t="shared" si="106"/>
        <v>0</v>
      </c>
      <c r="R149" s="239">
        <f t="shared" si="107"/>
        <v>153</v>
      </c>
      <c r="T149">
        <v>529</v>
      </c>
      <c r="U149">
        <v>1170</v>
      </c>
      <c r="V149" t="s">
        <v>1297</v>
      </c>
      <c r="W149">
        <v>1086.47</v>
      </c>
      <c r="X149">
        <v>553.92100000000005</v>
      </c>
      <c r="Y149">
        <v>1.9610000000000001</v>
      </c>
      <c r="Z149">
        <v>11.801</v>
      </c>
      <c r="AA149">
        <v>65.943867999999995</v>
      </c>
      <c r="AB149">
        <v>1.3266469999999999</v>
      </c>
      <c r="AC149">
        <v>24.663592000000001</v>
      </c>
      <c r="AD149" s="1">
        <v>243</v>
      </c>
      <c r="AE149">
        <v>0</v>
      </c>
      <c r="AF149">
        <v>153</v>
      </c>
      <c r="AG149">
        <v>86</v>
      </c>
      <c r="AH149">
        <v>16.475677999999998</v>
      </c>
      <c r="AI149">
        <v>1219</v>
      </c>
      <c r="AJ149">
        <v>0</v>
      </c>
      <c r="AK149">
        <v>5</v>
      </c>
      <c r="AL149">
        <v>1100</v>
      </c>
      <c r="AM149" t="s">
        <v>1298</v>
      </c>
      <c r="AN149" t="s">
        <v>1568</v>
      </c>
      <c r="AO149">
        <v>355.87700000000001</v>
      </c>
      <c r="AR149" t="s">
        <v>136</v>
      </c>
      <c r="AS149">
        <v>20</v>
      </c>
      <c r="AT149" t="s">
        <v>915</v>
      </c>
      <c r="AU149" t="s">
        <v>1297</v>
      </c>
      <c r="AV149" t="s">
        <v>49</v>
      </c>
      <c r="AW149">
        <v>7</v>
      </c>
      <c r="BB149">
        <v>0.98673828085451054</v>
      </c>
      <c r="BC149" t="s">
        <v>69</v>
      </c>
      <c r="BF149" t="s">
        <v>136</v>
      </c>
      <c r="BG149" t="s">
        <v>289</v>
      </c>
      <c r="BH149" t="s">
        <v>1297</v>
      </c>
      <c r="BI149">
        <v>1170</v>
      </c>
      <c r="BJ149">
        <v>7</v>
      </c>
      <c r="BK149" t="s">
        <v>915</v>
      </c>
      <c r="BL149" t="s">
        <v>909</v>
      </c>
      <c r="BM149">
        <v>0.98481755867015242</v>
      </c>
      <c r="BN149" t="s">
        <v>69</v>
      </c>
      <c r="BO149" t="s">
        <v>677</v>
      </c>
      <c r="BP149">
        <v>1086.4699999999998</v>
      </c>
    </row>
    <row r="150" spans="1:68" ht="16.5">
      <c r="A150" s="132" t="str">
        <f t="shared" si="90"/>
        <v>인천스마트</v>
      </c>
      <c r="B150" s="133" t="str">
        <f t="shared" si="91"/>
        <v>조성훈</v>
      </c>
      <c r="C150" s="134" t="str">
        <f t="shared" si="92"/>
        <v>S</v>
      </c>
      <c r="D150" s="135">
        <f t="shared" si="93"/>
        <v>1.0267079903675493</v>
      </c>
      <c r="E150" s="136">
        <f t="shared" si="94"/>
        <v>1459</v>
      </c>
      <c r="F150" s="137" t="str">
        <f t="shared" si="95"/>
        <v>21</v>
      </c>
      <c r="G150" s="138" t="str">
        <f t="shared" si="96"/>
        <v>70바3563</v>
      </c>
      <c r="H150" s="139">
        <f t="shared" si="97"/>
        <v>3</v>
      </c>
      <c r="I150" s="140">
        <f t="shared" si="98"/>
        <v>2300.6030000000001</v>
      </c>
      <c r="J150" s="141">
        <f t="shared" si="99"/>
        <v>4.6127444911444826E-2</v>
      </c>
      <c r="K150" s="141">
        <f t="shared" si="100"/>
        <v>0.35651149020424805</v>
      </c>
      <c r="L150" s="141">
        <f t="shared" si="101"/>
        <v>0.26167052724872564</v>
      </c>
      <c r="M150" s="142">
        <f t="shared" si="102"/>
        <v>9.3179999999999996</v>
      </c>
      <c r="N150" s="143">
        <f t="shared" si="103"/>
        <v>4.3466864991482668E-2</v>
      </c>
      <c r="O150" s="143">
        <f t="shared" si="104"/>
        <v>8.1717706183987406</v>
      </c>
      <c r="P150" s="238">
        <f t="shared" si="105"/>
        <v>3</v>
      </c>
      <c r="Q150" s="239">
        <f t="shared" si="106"/>
        <v>1</v>
      </c>
      <c r="R150" s="239">
        <f t="shared" si="107"/>
        <v>188</v>
      </c>
      <c r="T150">
        <v>529</v>
      </c>
      <c r="U150">
        <v>1459</v>
      </c>
      <c r="V150" t="s">
        <v>1299</v>
      </c>
      <c r="W150">
        <v>2300.6030000000001</v>
      </c>
      <c r="X150">
        <v>1009.09</v>
      </c>
      <c r="Y150">
        <v>2.2799999999999998</v>
      </c>
      <c r="Z150">
        <v>9.3179999999999996</v>
      </c>
      <c r="AA150">
        <v>158.448837</v>
      </c>
      <c r="AB150">
        <v>7.30884</v>
      </c>
      <c r="AC150">
        <v>56.488830999999998</v>
      </c>
      <c r="AD150" s="1">
        <v>602</v>
      </c>
      <c r="AE150">
        <v>1</v>
      </c>
      <c r="AF150">
        <v>188</v>
      </c>
      <c r="AG150">
        <v>91</v>
      </c>
      <c r="AH150">
        <v>14.519532</v>
      </c>
      <c r="AI150">
        <v>411.8</v>
      </c>
      <c r="AJ150">
        <v>26.2</v>
      </c>
      <c r="AK150">
        <v>3</v>
      </c>
      <c r="AL150">
        <v>1472</v>
      </c>
      <c r="AM150" t="s">
        <v>1300</v>
      </c>
      <c r="AN150" t="s">
        <v>1569</v>
      </c>
      <c r="AO150">
        <v>1958.9829999999999</v>
      </c>
      <c r="AR150" t="s">
        <v>136</v>
      </c>
      <c r="AS150">
        <v>21</v>
      </c>
      <c r="AT150" t="s">
        <v>932</v>
      </c>
      <c r="AU150" t="s">
        <v>1299</v>
      </c>
      <c r="AV150" t="s">
        <v>49</v>
      </c>
      <c r="AW150">
        <v>3</v>
      </c>
      <c r="BB150">
        <v>1.0353408927972774</v>
      </c>
      <c r="BC150" t="s">
        <v>74</v>
      </c>
      <c r="BF150" t="s">
        <v>136</v>
      </c>
      <c r="BG150" t="s">
        <v>290</v>
      </c>
      <c r="BH150" t="s">
        <v>1299</v>
      </c>
      <c r="BI150">
        <v>1459</v>
      </c>
      <c r="BJ150">
        <v>3</v>
      </c>
      <c r="BK150" t="s">
        <v>932</v>
      </c>
      <c r="BL150" t="s">
        <v>947</v>
      </c>
      <c r="BM150">
        <v>1.0267079903675493</v>
      </c>
      <c r="BN150" t="s">
        <v>74</v>
      </c>
      <c r="BO150" t="s">
        <v>675</v>
      </c>
      <c r="BP150">
        <v>2300.6030000000001</v>
      </c>
    </row>
    <row r="151" spans="1:68" ht="16.5">
      <c r="A151" s="132" t="str">
        <f t="shared" si="90"/>
        <v>인천스마트</v>
      </c>
      <c r="B151" s="133" t="str">
        <f t="shared" si="91"/>
        <v>조은수</v>
      </c>
      <c r="C151" s="134" t="str">
        <f t="shared" si="92"/>
        <v>C</v>
      </c>
      <c r="D151" s="135">
        <f t="shared" si="93"/>
        <v>0.85325056783539266</v>
      </c>
      <c r="E151" s="136">
        <f t="shared" si="94"/>
        <v>1202</v>
      </c>
      <c r="F151" s="137" t="str">
        <f t="shared" si="95"/>
        <v>5</v>
      </c>
      <c r="G151" s="138" t="str">
        <f t="shared" si="96"/>
        <v>70바3622</v>
      </c>
      <c r="H151" s="139">
        <f t="shared" si="97"/>
        <v>10</v>
      </c>
      <c r="I151" s="140">
        <f t="shared" si="98"/>
        <v>2060.165</v>
      </c>
      <c r="J151" s="141">
        <f t="shared" si="99"/>
        <v>4.7972930266810106E-2</v>
      </c>
      <c r="K151" s="141">
        <f t="shared" si="100"/>
        <v>0.38165398796323874</v>
      </c>
      <c r="L151" s="141">
        <f t="shared" si="101"/>
        <v>0.26308572371630429</v>
      </c>
      <c r="M151" s="142">
        <f t="shared" si="102"/>
        <v>11.576000000000001</v>
      </c>
      <c r="N151" s="143">
        <f t="shared" si="103"/>
        <v>0</v>
      </c>
      <c r="O151" s="143">
        <f t="shared" si="104"/>
        <v>7.9226343176086802</v>
      </c>
      <c r="P151" s="238">
        <f t="shared" si="105"/>
        <v>131</v>
      </c>
      <c r="Q151" s="239">
        <f t="shared" si="106"/>
        <v>0</v>
      </c>
      <c r="R151" s="239">
        <f t="shared" si="107"/>
        <v>171</v>
      </c>
      <c r="T151">
        <v>529</v>
      </c>
      <c r="U151">
        <v>1202</v>
      </c>
      <c r="V151" t="s">
        <v>1301</v>
      </c>
      <c r="W151">
        <v>2158.373</v>
      </c>
      <c r="X151">
        <v>1149.518</v>
      </c>
      <c r="Y151">
        <v>1.8779999999999999</v>
      </c>
      <c r="Z151">
        <v>11.576000000000001</v>
      </c>
      <c r="AA151">
        <v>143.80163899999999</v>
      </c>
      <c r="AB151">
        <v>6.8985859999999999</v>
      </c>
      <c r="AC151">
        <v>54.882469</v>
      </c>
      <c r="AD151" s="1">
        <v>542</v>
      </c>
      <c r="AE151">
        <v>0</v>
      </c>
      <c r="AF151">
        <v>171</v>
      </c>
      <c r="AG151">
        <v>70</v>
      </c>
      <c r="AH151">
        <v>15.009376</v>
      </c>
      <c r="AI151">
        <v>2922.6</v>
      </c>
      <c r="AJ151">
        <v>0</v>
      </c>
      <c r="AK151">
        <v>131</v>
      </c>
      <c r="AL151">
        <v>24444</v>
      </c>
      <c r="AM151" t="s">
        <v>1302</v>
      </c>
      <c r="AN151" t="s">
        <v>1570</v>
      </c>
      <c r="AO151">
        <v>277.70400000000001</v>
      </c>
      <c r="AR151" t="s">
        <v>136</v>
      </c>
      <c r="AS151">
        <v>5</v>
      </c>
      <c r="AT151" t="s">
        <v>1004</v>
      </c>
      <c r="AU151" t="s">
        <v>1301</v>
      </c>
      <c r="AV151" t="s">
        <v>49</v>
      </c>
      <c r="AW151">
        <v>10</v>
      </c>
      <c r="BB151">
        <v>0.89540886496261918</v>
      </c>
      <c r="BC151" t="s">
        <v>72</v>
      </c>
      <c r="BF151" t="s">
        <v>136</v>
      </c>
      <c r="BG151" t="s">
        <v>293</v>
      </c>
      <c r="BH151" t="s">
        <v>1301</v>
      </c>
      <c r="BI151">
        <v>1202</v>
      </c>
      <c r="BJ151">
        <v>10</v>
      </c>
      <c r="BK151" t="s">
        <v>1004</v>
      </c>
      <c r="BL151" t="s">
        <v>998</v>
      </c>
      <c r="BM151">
        <v>0.85325056783539266</v>
      </c>
      <c r="BN151" t="s">
        <v>72</v>
      </c>
      <c r="BO151" t="s">
        <v>676</v>
      </c>
      <c r="BP151">
        <v>2060.165</v>
      </c>
    </row>
    <row r="152" spans="1:68" ht="16.5">
      <c r="A152" s="132" t="str">
        <f t="shared" si="90"/>
        <v>인천스마트</v>
      </c>
      <c r="B152" s="133" t="str">
        <f t="shared" si="91"/>
        <v>조정래</v>
      </c>
      <c r="C152" s="134" t="str">
        <f t="shared" si="92"/>
        <v>B</v>
      </c>
      <c r="D152" s="135">
        <f t="shared" si="93"/>
        <v>0.91906221153791112</v>
      </c>
      <c r="E152" s="136">
        <f t="shared" si="94"/>
        <v>708</v>
      </c>
      <c r="F152" s="137" t="str">
        <f t="shared" si="95"/>
        <v>5</v>
      </c>
      <c r="G152" s="138" t="str">
        <f t="shared" si="96"/>
        <v>70바3661</v>
      </c>
      <c r="H152" s="139">
        <f t="shared" si="97"/>
        <v>8</v>
      </c>
      <c r="I152" s="140">
        <f t="shared" si="98"/>
        <v>2046.2579999999998</v>
      </c>
      <c r="J152" s="141">
        <f t="shared" si="99"/>
        <v>7.1001116914238604E-2</v>
      </c>
      <c r="K152" s="141">
        <f t="shared" si="100"/>
        <v>0.34400265123525053</v>
      </c>
      <c r="L152" s="141">
        <f t="shared" si="101"/>
        <v>0.2248005872182296</v>
      </c>
      <c r="M152" s="142">
        <f t="shared" si="102"/>
        <v>10.381</v>
      </c>
      <c r="N152" s="143">
        <f t="shared" si="103"/>
        <v>0</v>
      </c>
      <c r="O152" s="143">
        <f t="shared" si="104"/>
        <v>11.044550589417366</v>
      </c>
      <c r="P152" s="238">
        <f t="shared" si="105"/>
        <v>167</v>
      </c>
      <c r="Q152" s="239">
        <f t="shared" si="106"/>
        <v>0</v>
      </c>
      <c r="R152" s="239">
        <f t="shared" si="107"/>
        <v>226</v>
      </c>
      <c r="T152">
        <v>529</v>
      </c>
      <c r="U152">
        <v>708</v>
      </c>
      <c r="V152" t="s">
        <v>1303</v>
      </c>
      <c r="W152">
        <v>2046.258</v>
      </c>
      <c r="X152">
        <v>1064.4159999999999</v>
      </c>
      <c r="Y152">
        <v>1.9219999999999999</v>
      </c>
      <c r="Z152">
        <v>10.381</v>
      </c>
      <c r="AA152">
        <v>136.13578799999999</v>
      </c>
      <c r="AB152">
        <v>9.6657930000000007</v>
      </c>
      <c r="AC152">
        <v>46.831071999999999</v>
      </c>
      <c r="AD152" s="1">
        <v>460</v>
      </c>
      <c r="AE152">
        <v>0</v>
      </c>
      <c r="AF152">
        <v>226</v>
      </c>
      <c r="AG152">
        <v>70</v>
      </c>
      <c r="AH152">
        <v>15.031007000000001</v>
      </c>
      <c r="AI152">
        <v>819.1</v>
      </c>
      <c r="AJ152">
        <v>0</v>
      </c>
      <c r="AK152">
        <v>167</v>
      </c>
      <c r="AL152">
        <v>9432</v>
      </c>
      <c r="AM152" t="s">
        <v>1304</v>
      </c>
      <c r="AN152" t="s">
        <v>1571</v>
      </c>
      <c r="AO152">
        <v>469.69299999999998</v>
      </c>
      <c r="AR152" t="s">
        <v>136</v>
      </c>
      <c r="AS152">
        <v>5</v>
      </c>
      <c r="AT152" t="s">
        <v>1014</v>
      </c>
      <c r="AU152" t="s">
        <v>1303</v>
      </c>
      <c r="AV152" t="s">
        <v>49</v>
      </c>
      <c r="AW152">
        <v>8</v>
      </c>
      <c r="BB152">
        <v>0.91906221153791112</v>
      </c>
      <c r="BC152" t="s">
        <v>71</v>
      </c>
      <c r="BF152" t="s">
        <v>136</v>
      </c>
      <c r="BG152" t="s">
        <v>293</v>
      </c>
      <c r="BH152" t="s">
        <v>1303</v>
      </c>
      <c r="BI152">
        <v>708</v>
      </c>
      <c r="BJ152">
        <v>8</v>
      </c>
      <c r="BK152" t="s">
        <v>1014</v>
      </c>
      <c r="BL152" t="s">
        <v>1012</v>
      </c>
      <c r="BM152">
        <v>0.91906221153791112</v>
      </c>
      <c r="BN152" t="s">
        <v>71</v>
      </c>
      <c r="BO152" t="s">
        <v>674</v>
      </c>
      <c r="BP152">
        <v>2046.2579999999998</v>
      </c>
    </row>
    <row r="153" spans="1:68" ht="16.5">
      <c r="A153" s="132" t="str">
        <f t="shared" si="90"/>
        <v>인천스마트</v>
      </c>
      <c r="B153" s="133" t="str">
        <f t="shared" si="91"/>
        <v>차영섭</v>
      </c>
      <c r="C153" s="134" t="str">
        <f t="shared" si="92"/>
        <v>D</v>
      </c>
      <c r="D153" s="135">
        <f t="shared" si="93"/>
        <v>0.83844341732782202</v>
      </c>
      <c r="E153" s="136">
        <f t="shared" si="94"/>
        <v>7032</v>
      </c>
      <c r="F153" s="137" t="str">
        <f t="shared" si="95"/>
        <v>27</v>
      </c>
      <c r="G153" s="138" t="str">
        <f t="shared" si="96"/>
        <v>70바3639</v>
      </c>
      <c r="H153" s="139">
        <f t="shared" si="97"/>
        <v>2</v>
      </c>
      <c r="I153" s="140">
        <f t="shared" si="98"/>
        <v>1327.1130000000001</v>
      </c>
      <c r="J153" s="141">
        <f t="shared" si="99"/>
        <v>3.7798948067761899E-2</v>
      </c>
      <c r="K153" s="141">
        <f t="shared" si="100"/>
        <v>0.36848353721852822</v>
      </c>
      <c r="L153" s="141">
        <f t="shared" si="101"/>
        <v>0.15221009816044301</v>
      </c>
      <c r="M153" s="142">
        <f t="shared" si="102"/>
        <v>11.55</v>
      </c>
      <c r="N153" s="143">
        <f t="shared" si="103"/>
        <v>0</v>
      </c>
      <c r="O153" s="143">
        <f t="shared" si="104"/>
        <v>20.570968711782644</v>
      </c>
      <c r="P153" s="238">
        <f t="shared" si="105"/>
        <v>4</v>
      </c>
      <c r="Q153" s="239">
        <f t="shared" si="106"/>
        <v>0</v>
      </c>
      <c r="R153" s="239">
        <f t="shared" si="107"/>
        <v>273</v>
      </c>
      <c r="T153">
        <v>529</v>
      </c>
      <c r="U153">
        <v>7032</v>
      </c>
      <c r="V153" t="s">
        <v>1305</v>
      </c>
      <c r="W153">
        <v>1327.1130000000001</v>
      </c>
      <c r="X153">
        <v>746.89400000000001</v>
      </c>
      <c r="Y153">
        <v>1.7769999999999999</v>
      </c>
      <c r="Z153">
        <v>11.55</v>
      </c>
      <c r="AA153">
        <v>87.494418999999994</v>
      </c>
      <c r="AB153">
        <v>3.3071969999999999</v>
      </c>
      <c r="AC153">
        <v>32.240253000000003</v>
      </c>
      <c r="AD153" s="1">
        <v>202</v>
      </c>
      <c r="AE153">
        <v>0</v>
      </c>
      <c r="AF153">
        <v>273</v>
      </c>
      <c r="AG153">
        <v>70</v>
      </c>
      <c r="AH153">
        <v>15.167973</v>
      </c>
      <c r="AI153">
        <v>496.2</v>
      </c>
      <c r="AJ153">
        <v>0</v>
      </c>
      <c r="AK153">
        <v>4</v>
      </c>
      <c r="AL153">
        <v>215</v>
      </c>
      <c r="AM153" t="s">
        <v>1306</v>
      </c>
      <c r="AN153" t="s">
        <v>1572</v>
      </c>
      <c r="AO153">
        <v>1197.8910000000001</v>
      </c>
      <c r="AR153" t="s">
        <v>136</v>
      </c>
      <c r="AS153">
        <v>27</v>
      </c>
      <c r="AT153" t="s">
        <v>961</v>
      </c>
      <c r="AU153" t="s">
        <v>1305</v>
      </c>
      <c r="AV153" t="s">
        <v>49</v>
      </c>
      <c r="AW153">
        <v>2</v>
      </c>
      <c r="BB153">
        <v>0.88414845441625123</v>
      </c>
      <c r="BC153" t="s">
        <v>72</v>
      </c>
      <c r="BF153" t="s">
        <v>136</v>
      </c>
      <c r="BG153" t="s">
        <v>291</v>
      </c>
      <c r="BH153" t="s">
        <v>1305</v>
      </c>
      <c r="BI153">
        <v>7032</v>
      </c>
      <c r="BJ153">
        <v>2</v>
      </c>
      <c r="BK153" t="s">
        <v>961</v>
      </c>
      <c r="BL153" t="s">
        <v>1028</v>
      </c>
      <c r="BM153">
        <v>0.83844341732782202</v>
      </c>
      <c r="BN153" t="s">
        <v>70</v>
      </c>
      <c r="BO153" t="s">
        <v>676</v>
      </c>
      <c r="BP153">
        <v>1327.1130000000001</v>
      </c>
    </row>
    <row r="154" spans="1:68" ht="16.5">
      <c r="A154" s="132" t="str">
        <f t="shared" ref="A154:A167" si="108">BF154</f>
        <v>인천스마트</v>
      </c>
      <c r="B154" s="133" t="str">
        <f t="shared" ref="B154:B167" si="109">BH154</f>
        <v>채규철</v>
      </c>
      <c r="C154" s="134" t="str">
        <f t="shared" ref="C154:C167" si="110">BN154</f>
        <v>B</v>
      </c>
      <c r="D154" s="135">
        <f t="shared" ref="D154:D167" si="111">BM154</f>
        <v>0.91292937944316499</v>
      </c>
      <c r="E154" s="136">
        <f t="shared" ref="E154:E167" si="112">U154</f>
        <v>6692</v>
      </c>
      <c r="F154" s="137" t="str">
        <f t="shared" ref="F154:F167" si="113">BG154</f>
        <v>21</v>
      </c>
      <c r="G154" s="138" t="str">
        <f t="shared" ref="G154:G167" si="114">BK154</f>
        <v>71바7126</v>
      </c>
      <c r="H154" s="139">
        <f t="shared" ref="H154:H167" si="115">BJ154</f>
        <v>2</v>
      </c>
      <c r="I154" s="140">
        <f t="shared" ref="I154:I167" si="116">BP154</f>
        <v>2153.0509999999999</v>
      </c>
      <c r="J154" s="141">
        <f t="shared" ref="J154:J167" si="117">AB154/AA154</f>
        <v>2.5268343845454674E-2</v>
      </c>
      <c r="K154" s="141">
        <f t="shared" ref="K154:K167" si="118">AC154/AA154</f>
        <v>0.40768558280917533</v>
      </c>
      <c r="L154" s="141">
        <f t="shared" ref="L154:L167" si="119">AD154/I154</f>
        <v>0.20854127468415751</v>
      </c>
      <c r="M154" s="142">
        <f t="shared" ref="M154:M167" si="120">Z154</f>
        <v>11.78</v>
      </c>
      <c r="N154" s="143">
        <f t="shared" ref="N154:N167" si="121">AE154*100/W154</f>
        <v>9.2891436384925391E-2</v>
      </c>
      <c r="O154" s="143">
        <f t="shared" ref="O154:O167" si="122">AF154*100/W154</f>
        <v>22.20105329599717</v>
      </c>
      <c r="P154" s="238">
        <f t="shared" ref="P154:P167" si="123">AK154</f>
        <v>40</v>
      </c>
      <c r="Q154" s="239">
        <f t="shared" ref="Q154:Q167" si="124">AE154</f>
        <v>2</v>
      </c>
      <c r="R154" s="239">
        <f t="shared" ref="R154:R167" si="125">AF154</f>
        <v>478</v>
      </c>
      <c r="T154">
        <v>529</v>
      </c>
      <c r="U154">
        <v>6692</v>
      </c>
      <c r="V154" t="s">
        <v>1307</v>
      </c>
      <c r="W154">
        <v>2153.0509999999999</v>
      </c>
      <c r="X154">
        <v>1064.2760000000001</v>
      </c>
      <c r="Y154">
        <v>2.0230000000000001</v>
      </c>
      <c r="Z154">
        <v>11.78</v>
      </c>
      <c r="AA154">
        <v>166.43469099999999</v>
      </c>
      <c r="AB154">
        <v>4.2055290000000003</v>
      </c>
      <c r="AC154">
        <v>67.853024000000005</v>
      </c>
      <c r="AD154" s="1">
        <v>449</v>
      </c>
      <c r="AE154">
        <v>2</v>
      </c>
      <c r="AF154">
        <v>478</v>
      </c>
      <c r="AG154">
        <v>91</v>
      </c>
      <c r="AH154">
        <v>12.936311</v>
      </c>
      <c r="AI154">
        <v>578.4</v>
      </c>
      <c r="AJ154">
        <v>7.3</v>
      </c>
      <c r="AK154">
        <v>40</v>
      </c>
      <c r="AL154">
        <v>10437</v>
      </c>
      <c r="AM154" t="s">
        <v>1308</v>
      </c>
      <c r="AN154" t="s">
        <v>1573</v>
      </c>
      <c r="AO154">
        <v>1960.5429999999999</v>
      </c>
      <c r="AR154" t="s">
        <v>136</v>
      </c>
      <c r="AS154">
        <v>21</v>
      </c>
      <c r="AT154" t="s">
        <v>947</v>
      </c>
      <c r="AU154" t="s">
        <v>1307</v>
      </c>
      <c r="AV154" t="s">
        <v>49</v>
      </c>
      <c r="AW154">
        <v>2</v>
      </c>
      <c r="BB154">
        <v>0.92020534412033717</v>
      </c>
      <c r="BC154" t="s">
        <v>71</v>
      </c>
      <c r="BF154" t="s">
        <v>136</v>
      </c>
      <c r="BG154" t="s">
        <v>290</v>
      </c>
      <c r="BH154" t="s">
        <v>1307</v>
      </c>
      <c r="BI154">
        <v>6692</v>
      </c>
      <c r="BJ154">
        <v>2</v>
      </c>
      <c r="BK154" t="s">
        <v>947</v>
      </c>
      <c r="BL154" t="s">
        <v>932</v>
      </c>
      <c r="BM154">
        <v>0.91292937944316499</v>
      </c>
      <c r="BN154" t="s">
        <v>71</v>
      </c>
      <c r="BO154" t="s">
        <v>674</v>
      </c>
      <c r="BP154">
        <v>2153.0509999999999</v>
      </c>
    </row>
    <row r="155" spans="1:68" ht="16.5">
      <c r="A155" s="132" t="str">
        <f t="shared" si="108"/>
        <v>인천스마트</v>
      </c>
      <c r="B155" s="133" t="str">
        <f t="shared" si="109"/>
        <v>최국철</v>
      </c>
      <c r="C155" s="134" t="str">
        <f t="shared" si="110"/>
        <v>D</v>
      </c>
      <c r="D155" s="135">
        <f t="shared" si="111"/>
        <v>0.84150464646399226</v>
      </c>
      <c r="E155" s="136">
        <f t="shared" si="112"/>
        <v>7689</v>
      </c>
      <c r="F155" s="137" t="str">
        <f t="shared" si="113"/>
        <v>20</v>
      </c>
      <c r="G155" s="138" t="str">
        <f t="shared" si="114"/>
        <v>70바3574</v>
      </c>
      <c r="H155" s="139">
        <f t="shared" si="115"/>
        <v>7</v>
      </c>
      <c r="I155" s="140">
        <f t="shared" si="116"/>
        <v>1888.242</v>
      </c>
      <c r="J155" s="141">
        <f t="shared" si="117"/>
        <v>4.3411926594042943E-2</v>
      </c>
      <c r="K155" s="141">
        <f t="shared" si="118"/>
        <v>0.39637706126390193</v>
      </c>
      <c r="L155" s="141">
        <f t="shared" si="119"/>
        <v>0.23408016557199765</v>
      </c>
      <c r="M155" s="142">
        <f t="shared" si="120"/>
        <v>14.843</v>
      </c>
      <c r="N155" s="143">
        <f t="shared" si="121"/>
        <v>0.10591862695565506</v>
      </c>
      <c r="O155" s="143">
        <f t="shared" si="122"/>
        <v>26.214860171524624</v>
      </c>
      <c r="P155" s="238">
        <f t="shared" si="123"/>
        <v>29</v>
      </c>
      <c r="Q155" s="239">
        <f t="shared" si="124"/>
        <v>2</v>
      </c>
      <c r="R155" s="239">
        <f t="shared" si="125"/>
        <v>495</v>
      </c>
      <c r="T155">
        <v>529</v>
      </c>
      <c r="U155">
        <v>7689</v>
      </c>
      <c r="V155" t="s">
        <v>1309</v>
      </c>
      <c r="W155">
        <v>1888.242</v>
      </c>
      <c r="X155">
        <v>1079.412</v>
      </c>
      <c r="Y155">
        <v>1.7490000000000001</v>
      </c>
      <c r="Z155">
        <v>14.843</v>
      </c>
      <c r="AA155">
        <v>121.746359</v>
      </c>
      <c r="AB155">
        <v>5.2852439999999996</v>
      </c>
      <c r="AC155">
        <v>48.257463999999999</v>
      </c>
      <c r="AD155" s="1">
        <v>442</v>
      </c>
      <c r="AE155">
        <v>2</v>
      </c>
      <c r="AF155">
        <v>495</v>
      </c>
      <c r="AG155">
        <v>77</v>
      </c>
      <c r="AH155">
        <v>15.509638000000001</v>
      </c>
      <c r="AI155">
        <v>2681.6</v>
      </c>
      <c r="AJ155">
        <v>0</v>
      </c>
      <c r="AK155">
        <v>29</v>
      </c>
      <c r="AL155">
        <v>8614</v>
      </c>
      <c r="AM155" t="s">
        <v>1310</v>
      </c>
      <c r="AN155" t="s">
        <v>1574</v>
      </c>
      <c r="AO155">
        <v>617.58100000000002</v>
      </c>
      <c r="AR155" t="s">
        <v>136</v>
      </c>
      <c r="AS155">
        <v>20</v>
      </c>
      <c r="AT155" t="s">
        <v>924</v>
      </c>
      <c r="AU155" t="s">
        <v>1309</v>
      </c>
      <c r="AV155" t="s">
        <v>49</v>
      </c>
      <c r="AW155">
        <v>7</v>
      </c>
      <c r="BB155">
        <v>0.88132927823870033</v>
      </c>
      <c r="BC155" t="s">
        <v>72</v>
      </c>
      <c r="BF155" t="s">
        <v>136</v>
      </c>
      <c r="BG155" t="s">
        <v>289</v>
      </c>
      <c r="BH155" t="s">
        <v>1309</v>
      </c>
      <c r="BI155">
        <v>7689</v>
      </c>
      <c r="BJ155">
        <v>7</v>
      </c>
      <c r="BK155" t="s">
        <v>924</v>
      </c>
      <c r="BL155" t="s">
        <v>914</v>
      </c>
      <c r="BM155">
        <v>0.84150464646399226</v>
      </c>
      <c r="BN155" t="s">
        <v>70</v>
      </c>
      <c r="BO155" t="s">
        <v>676</v>
      </c>
      <c r="BP155">
        <v>1888.242</v>
      </c>
    </row>
    <row r="156" spans="1:68" ht="16.5">
      <c r="A156" s="132" t="str">
        <f t="shared" si="108"/>
        <v>인천스마트</v>
      </c>
      <c r="B156" s="133" t="str">
        <f t="shared" si="109"/>
        <v>최기성</v>
      </c>
      <c r="C156" s="134" t="str">
        <f t="shared" si="110"/>
        <v>S</v>
      </c>
      <c r="D156" s="135">
        <f t="shared" si="111"/>
        <v>1.0263774474953846</v>
      </c>
      <c r="E156" s="136">
        <f t="shared" si="112"/>
        <v>8190</v>
      </c>
      <c r="F156" s="137" t="str">
        <f t="shared" si="113"/>
        <v>27</v>
      </c>
      <c r="G156" s="138" t="str">
        <f t="shared" si="114"/>
        <v>70바3640</v>
      </c>
      <c r="H156" s="139">
        <f t="shared" si="115"/>
        <v>2</v>
      </c>
      <c r="I156" s="140">
        <f t="shared" si="116"/>
        <v>2042.1079999999999</v>
      </c>
      <c r="J156" s="141">
        <f t="shared" si="117"/>
        <v>8.2098571212967895E-3</v>
      </c>
      <c r="K156" s="141">
        <f t="shared" si="118"/>
        <v>0.32769601066239773</v>
      </c>
      <c r="L156" s="141">
        <f t="shared" si="119"/>
        <v>2.2525743006736178E-2</v>
      </c>
      <c r="M156" s="142">
        <f t="shared" si="120"/>
        <v>8.6929999999999996</v>
      </c>
      <c r="N156" s="143">
        <f t="shared" si="121"/>
        <v>0</v>
      </c>
      <c r="O156" s="143">
        <f t="shared" si="122"/>
        <v>4.7142408167541259</v>
      </c>
      <c r="P156" s="238">
        <f t="shared" si="123"/>
        <v>1</v>
      </c>
      <c r="Q156" s="239">
        <f t="shared" si="124"/>
        <v>0</v>
      </c>
      <c r="R156" s="239">
        <f t="shared" si="125"/>
        <v>99</v>
      </c>
      <c r="T156">
        <v>529</v>
      </c>
      <c r="U156">
        <v>8190</v>
      </c>
      <c r="V156" t="s">
        <v>1311</v>
      </c>
      <c r="W156">
        <v>2100.02</v>
      </c>
      <c r="X156">
        <v>1010.52</v>
      </c>
      <c r="Y156">
        <v>2.0779999999999998</v>
      </c>
      <c r="Z156">
        <v>8.6929999999999996</v>
      </c>
      <c r="AA156">
        <v>129.00663</v>
      </c>
      <c r="AB156">
        <v>1.059126</v>
      </c>
      <c r="AC156">
        <v>42.274957999999998</v>
      </c>
      <c r="AD156" s="1">
        <v>46</v>
      </c>
      <c r="AE156">
        <v>0</v>
      </c>
      <c r="AF156">
        <v>99</v>
      </c>
      <c r="AG156">
        <v>87</v>
      </c>
      <c r="AH156">
        <v>16.278388</v>
      </c>
      <c r="AI156">
        <v>559</v>
      </c>
      <c r="AJ156">
        <v>4.5</v>
      </c>
      <c r="AK156">
        <v>1</v>
      </c>
      <c r="AL156">
        <v>3</v>
      </c>
      <c r="AM156" t="s">
        <v>1312</v>
      </c>
      <c r="AN156" t="s">
        <v>1575</v>
      </c>
      <c r="AO156">
        <v>1936.335</v>
      </c>
      <c r="AR156" t="s">
        <v>136</v>
      </c>
      <c r="AS156">
        <v>27</v>
      </c>
      <c r="AT156" t="s">
        <v>962</v>
      </c>
      <c r="AU156" t="s">
        <v>1311</v>
      </c>
      <c r="AV156" t="s">
        <v>49</v>
      </c>
      <c r="AW156">
        <v>2</v>
      </c>
      <c r="BB156">
        <v>1.0368457741309705</v>
      </c>
      <c r="BC156" t="s">
        <v>74</v>
      </c>
      <c r="BF156" t="s">
        <v>136</v>
      </c>
      <c r="BG156" t="s">
        <v>291</v>
      </c>
      <c r="BH156" t="s">
        <v>1311</v>
      </c>
      <c r="BI156">
        <v>8190</v>
      </c>
      <c r="BJ156">
        <v>2</v>
      </c>
      <c r="BK156" t="s">
        <v>962</v>
      </c>
      <c r="BL156" t="s">
        <v>969</v>
      </c>
      <c r="BM156">
        <v>1.0263774474953846</v>
      </c>
      <c r="BN156" t="s">
        <v>74</v>
      </c>
      <c r="BO156" t="s">
        <v>675</v>
      </c>
      <c r="BP156">
        <v>2042.1079999999999</v>
      </c>
    </row>
    <row r="157" spans="1:68" ht="16.5">
      <c r="A157" s="132" t="str">
        <f t="shared" si="108"/>
        <v>인천스마트</v>
      </c>
      <c r="B157" s="133" t="str">
        <f t="shared" si="109"/>
        <v>최병국</v>
      </c>
      <c r="C157" s="134" t="str">
        <f t="shared" si="110"/>
        <v>B</v>
      </c>
      <c r="D157" s="135">
        <f t="shared" si="111"/>
        <v>0.94347826086956521</v>
      </c>
      <c r="E157" s="136">
        <f t="shared" si="112"/>
        <v>1788</v>
      </c>
      <c r="F157" s="137" t="str">
        <f t="shared" si="113"/>
        <v>38</v>
      </c>
      <c r="G157" s="138" t="str">
        <f t="shared" si="114"/>
        <v>70바3576</v>
      </c>
      <c r="H157" s="139">
        <f t="shared" si="115"/>
        <v>1</v>
      </c>
      <c r="I157" s="140">
        <f t="shared" si="116"/>
        <v>2099.1309999999999</v>
      </c>
      <c r="J157" s="141">
        <f t="shared" si="117"/>
        <v>5.3630877613246222E-3</v>
      </c>
      <c r="K157" s="141">
        <f t="shared" si="118"/>
        <v>0.3577087837750898</v>
      </c>
      <c r="L157" s="141">
        <f t="shared" si="119"/>
        <v>0.1448218334158278</v>
      </c>
      <c r="M157" s="142">
        <f t="shared" si="120"/>
        <v>8.1869999999999994</v>
      </c>
      <c r="N157" s="143">
        <f t="shared" si="121"/>
        <v>0</v>
      </c>
      <c r="O157" s="143">
        <f t="shared" si="122"/>
        <v>2.9059644205149655</v>
      </c>
      <c r="P157" s="238">
        <f t="shared" si="123"/>
        <v>16</v>
      </c>
      <c r="Q157" s="239">
        <f t="shared" si="124"/>
        <v>0</v>
      </c>
      <c r="R157" s="239">
        <f t="shared" si="125"/>
        <v>61</v>
      </c>
      <c r="T157">
        <v>529</v>
      </c>
      <c r="U157">
        <v>1788</v>
      </c>
      <c r="V157" t="s">
        <v>1313</v>
      </c>
      <c r="W157">
        <v>2099.1309999999999</v>
      </c>
      <c r="X157">
        <v>968.83</v>
      </c>
      <c r="Y157">
        <v>2.1669999999999998</v>
      </c>
      <c r="Z157">
        <v>8.1869999999999994</v>
      </c>
      <c r="AA157">
        <v>144.243584</v>
      </c>
      <c r="AB157">
        <v>0.77359100000000003</v>
      </c>
      <c r="AC157">
        <v>51.597197000000001</v>
      </c>
      <c r="AD157" s="1">
        <v>304</v>
      </c>
      <c r="AE157">
        <v>0</v>
      </c>
      <c r="AF157">
        <v>61</v>
      </c>
      <c r="AG157">
        <v>64</v>
      </c>
      <c r="AH157">
        <v>14.552681</v>
      </c>
      <c r="AI157">
        <v>5.9</v>
      </c>
      <c r="AJ157">
        <v>0</v>
      </c>
      <c r="AK157">
        <v>16</v>
      </c>
      <c r="AL157">
        <v>2121</v>
      </c>
      <c r="AM157" t="s">
        <v>1314</v>
      </c>
      <c r="AN157" t="s">
        <v>1576</v>
      </c>
      <c r="AO157">
        <v>2099.1309999999999</v>
      </c>
      <c r="AR157" t="s">
        <v>136</v>
      </c>
      <c r="AS157">
        <v>38</v>
      </c>
      <c r="AT157" t="s">
        <v>992</v>
      </c>
      <c r="AU157" t="s">
        <v>1313</v>
      </c>
      <c r="AV157" t="s">
        <v>49</v>
      </c>
      <c r="AW157">
        <v>1</v>
      </c>
      <c r="BB157">
        <v>0.94217391304347831</v>
      </c>
      <c r="BC157" t="s">
        <v>71</v>
      </c>
      <c r="BF157" t="s">
        <v>136</v>
      </c>
      <c r="BG157" t="s">
        <v>292</v>
      </c>
      <c r="BH157" t="s">
        <v>1313</v>
      </c>
      <c r="BI157">
        <v>1788</v>
      </c>
      <c r="BJ157">
        <v>1</v>
      </c>
      <c r="BK157" t="s">
        <v>992</v>
      </c>
      <c r="BL157" t="s">
        <v>673</v>
      </c>
      <c r="BM157">
        <v>0.94347826086956521</v>
      </c>
      <c r="BN157" t="s">
        <v>71</v>
      </c>
      <c r="BO157" t="s">
        <v>674</v>
      </c>
      <c r="BP157">
        <v>2099.1309999999999</v>
      </c>
    </row>
    <row r="158" spans="1:68" ht="16.5">
      <c r="A158" s="132" t="str">
        <f t="shared" si="108"/>
        <v>인천스마트</v>
      </c>
      <c r="B158" s="133" t="str">
        <f t="shared" si="109"/>
        <v>최병철C</v>
      </c>
      <c r="C158" s="134" t="str">
        <f t="shared" si="110"/>
        <v>S</v>
      </c>
      <c r="D158" s="135">
        <f t="shared" si="111"/>
        <v>1.0855512761846509</v>
      </c>
      <c r="E158" s="136">
        <f t="shared" si="112"/>
        <v>4123</v>
      </c>
      <c r="F158" s="137" t="str">
        <f t="shared" si="113"/>
        <v>38</v>
      </c>
      <c r="G158" s="138" t="str">
        <f t="shared" si="114"/>
        <v>70바3554</v>
      </c>
      <c r="H158" s="139">
        <f t="shared" si="115"/>
        <v>2</v>
      </c>
      <c r="I158" s="140">
        <f t="shared" si="116"/>
        <v>2631.2879999999996</v>
      </c>
      <c r="J158" s="141">
        <f t="shared" si="117"/>
        <v>3.1739829759431211E-3</v>
      </c>
      <c r="K158" s="141">
        <f t="shared" si="118"/>
        <v>0.34349148415678854</v>
      </c>
      <c r="L158" s="141">
        <f t="shared" si="119"/>
        <v>0.15125672294328862</v>
      </c>
      <c r="M158" s="142">
        <f t="shared" si="120"/>
        <v>7.0309999999999997</v>
      </c>
      <c r="N158" s="143">
        <f t="shared" si="121"/>
        <v>3.8004201744544878E-2</v>
      </c>
      <c r="O158" s="143">
        <f t="shared" si="122"/>
        <v>2.6222899203735963</v>
      </c>
      <c r="P158" s="238">
        <f t="shared" si="123"/>
        <v>12</v>
      </c>
      <c r="Q158" s="239">
        <f t="shared" si="124"/>
        <v>1</v>
      </c>
      <c r="R158" s="239">
        <f t="shared" si="125"/>
        <v>69</v>
      </c>
      <c r="T158">
        <v>529</v>
      </c>
      <c r="U158">
        <v>4123</v>
      </c>
      <c r="V158" t="s">
        <v>1315</v>
      </c>
      <c r="W158">
        <v>2631.288</v>
      </c>
      <c r="X158">
        <v>1053.096</v>
      </c>
      <c r="Y158">
        <v>2.4990000000000001</v>
      </c>
      <c r="Z158">
        <v>7.0309999999999997</v>
      </c>
      <c r="AA158">
        <v>173.01164</v>
      </c>
      <c r="AB158">
        <v>0.54913599999999996</v>
      </c>
      <c r="AC158">
        <v>59.428024999999998</v>
      </c>
      <c r="AD158" s="1">
        <v>398</v>
      </c>
      <c r="AE158">
        <v>1</v>
      </c>
      <c r="AF158">
        <v>69</v>
      </c>
      <c r="AG158">
        <v>69</v>
      </c>
      <c r="AH158">
        <v>15.208733000000001</v>
      </c>
      <c r="AI158">
        <v>249.7</v>
      </c>
      <c r="AJ158">
        <v>0</v>
      </c>
      <c r="AK158">
        <v>12</v>
      </c>
      <c r="AL158">
        <v>1249</v>
      </c>
      <c r="AM158" t="s">
        <v>1316</v>
      </c>
      <c r="AN158" t="s">
        <v>1577</v>
      </c>
      <c r="AO158">
        <v>2513.2689999999998</v>
      </c>
      <c r="AR158" t="s">
        <v>136</v>
      </c>
      <c r="AS158">
        <v>38</v>
      </c>
      <c r="AT158" t="s">
        <v>989</v>
      </c>
      <c r="AU158" t="s">
        <v>1315</v>
      </c>
      <c r="AV158" t="s">
        <v>49</v>
      </c>
      <c r="AW158">
        <v>2</v>
      </c>
      <c r="BB158">
        <v>1.0869263824243194</v>
      </c>
      <c r="BC158" t="s">
        <v>74</v>
      </c>
      <c r="BF158" t="s">
        <v>136</v>
      </c>
      <c r="BG158" t="s">
        <v>292</v>
      </c>
      <c r="BH158" t="s">
        <v>1315</v>
      </c>
      <c r="BI158">
        <v>4123</v>
      </c>
      <c r="BJ158">
        <v>2</v>
      </c>
      <c r="BK158" t="s">
        <v>989</v>
      </c>
      <c r="BL158" t="s">
        <v>977</v>
      </c>
      <c r="BM158">
        <v>1.0855512761846509</v>
      </c>
      <c r="BN158" t="s">
        <v>74</v>
      </c>
      <c r="BO158" t="s">
        <v>675</v>
      </c>
      <c r="BP158">
        <v>2631.2879999999996</v>
      </c>
    </row>
    <row r="159" spans="1:68" ht="16.5">
      <c r="A159" s="132" t="str">
        <f t="shared" si="108"/>
        <v>인천스마트</v>
      </c>
      <c r="B159" s="133" t="str">
        <f t="shared" si="109"/>
        <v>최상진</v>
      </c>
      <c r="C159" s="134" t="str">
        <f t="shared" si="110"/>
        <v>B</v>
      </c>
      <c r="D159" s="135">
        <f t="shared" si="111"/>
        <v>0.93338673015641827</v>
      </c>
      <c r="E159" s="136">
        <f t="shared" si="112"/>
        <v>9554</v>
      </c>
      <c r="F159" s="137" t="str">
        <f t="shared" si="113"/>
        <v>21</v>
      </c>
      <c r="G159" s="138" t="str">
        <f t="shared" si="114"/>
        <v>70바3649</v>
      </c>
      <c r="H159" s="139">
        <f t="shared" si="115"/>
        <v>11</v>
      </c>
      <c r="I159" s="140">
        <f t="shared" si="116"/>
        <v>4503.0340000000006</v>
      </c>
      <c r="J159" s="141">
        <f t="shared" si="117"/>
        <v>2.6323356923066223E-2</v>
      </c>
      <c r="K159" s="141">
        <f t="shared" si="118"/>
        <v>0.39086096407732712</v>
      </c>
      <c r="L159" s="141">
        <f t="shared" si="119"/>
        <v>0.16877509696795537</v>
      </c>
      <c r="M159" s="142">
        <f t="shared" si="120"/>
        <v>12.981999999999999</v>
      </c>
      <c r="N159" s="143">
        <f t="shared" si="121"/>
        <v>0.93270448324396404</v>
      </c>
      <c r="O159" s="143">
        <f t="shared" si="122"/>
        <v>16.45557195437565</v>
      </c>
      <c r="P159" s="238">
        <f t="shared" si="123"/>
        <v>54</v>
      </c>
      <c r="Q159" s="239">
        <f t="shared" si="124"/>
        <v>42</v>
      </c>
      <c r="R159" s="239">
        <f t="shared" si="125"/>
        <v>741</v>
      </c>
      <c r="T159">
        <v>529</v>
      </c>
      <c r="U159">
        <v>9554</v>
      </c>
      <c r="V159" t="s">
        <v>1317</v>
      </c>
      <c r="W159">
        <v>4503.0339999999997</v>
      </c>
      <c r="X159">
        <v>2230.549</v>
      </c>
      <c r="Y159">
        <v>2.0190000000000001</v>
      </c>
      <c r="Z159">
        <v>12.981999999999999</v>
      </c>
      <c r="AA159">
        <v>318.25017700000001</v>
      </c>
      <c r="AB159">
        <v>8.3774130000000007</v>
      </c>
      <c r="AC159">
        <v>124.391571</v>
      </c>
      <c r="AD159" s="1">
        <v>760</v>
      </c>
      <c r="AE159">
        <v>42</v>
      </c>
      <c r="AF159">
        <v>741</v>
      </c>
      <c r="AG159">
        <v>92</v>
      </c>
      <c r="AH159">
        <v>14.149352</v>
      </c>
      <c r="AI159">
        <v>2532.8000000000002</v>
      </c>
      <c r="AJ159">
        <v>18.2</v>
      </c>
      <c r="AK159">
        <v>54</v>
      </c>
      <c r="AL159">
        <v>28692</v>
      </c>
      <c r="AM159" t="s">
        <v>1318</v>
      </c>
      <c r="AN159" t="s">
        <v>1578</v>
      </c>
      <c r="AO159">
        <v>2690.5650000000001</v>
      </c>
      <c r="AR159" t="s">
        <v>136</v>
      </c>
      <c r="AS159">
        <v>21</v>
      </c>
      <c r="AT159" t="s">
        <v>945</v>
      </c>
      <c r="AU159" t="s">
        <v>1317</v>
      </c>
      <c r="AV159" t="s">
        <v>49</v>
      </c>
      <c r="AW159">
        <v>11</v>
      </c>
      <c r="BB159">
        <v>0.95082834092334767</v>
      </c>
      <c r="BC159" t="s">
        <v>69</v>
      </c>
      <c r="BF159" t="s">
        <v>136</v>
      </c>
      <c r="BG159" t="s">
        <v>290</v>
      </c>
      <c r="BH159" t="s">
        <v>1317</v>
      </c>
      <c r="BI159">
        <v>9554</v>
      </c>
      <c r="BJ159">
        <v>11</v>
      </c>
      <c r="BK159" t="s">
        <v>945</v>
      </c>
      <c r="BL159" t="s">
        <v>928</v>
      </c>
      <c r="BM159">
        <v>0.93338673015641827</v>
      </c>
      <c r="BN159" t="s">
        <v>71</v>
      </c>
      <c r="BO159" t="s">
        <v>677</v>
      </c>
      <c r="BP159">
        <v>4503.0340000000006</v>
      </c>
    </row>
    <row r="160" spans="1:68" ht="16.5">
      <c r="A160" s="132" t="str">
        <f t="shared" si="108"/>
        <v>인천스마트</v>
      </c>
      <c r="B160" s="133" t="str">
        <f t="shared" si="109"/>
        <v>최성희</v>
      </c>
      <c r="C160" s="134" t="str">
        <f t="shared" si="110"/>
        <v>S</v>
      </c>
      <c r="D160" s="135">
        <f t="shared" si="111"/>
        <v>1.0555040875160751</v>
      </c>
      <c r="E160" s="136">
        <f t="shared" si="112"/>
        <v>1119</v>
      </c>
      <c r="F160" s="137" t="str">
        <f t="shared" si="113"/>
        <v>21</v>
      </c>
      <c r="G160" s="138" t="str">
        <f t="shared" si="114"/>
        <v>70바3561</v>
      </c>
      <c r="H160" s="139">
        <f t="shared" si="115"/>
        <v>4</v>
      </c>
      <c r="I160" s="140">
        <f t="shared" si="116"/>
        <v>2074.2960000000003</v>
      </c>
      <c r="J160" s="141">
        <f t="shared" si="117"/>
        <v>1.2150222356593163E-2</v>
      </c>
      <c r="K160" s="141">
        <f t="shared" si="118"/>
        <v>0.38591555218875334</v>
      </c>
      <c r="L160" s="141">
        <f t="shared" si="119"/>
        <v>0.24731282324219878</v>
      </c>
      <c r="M160" s="142">
        <f t="shared" si="120"/>
        <v>9.8840000000000003</v>
      </c>
      <c r="N160" s="143">
        <f t="shared" si="121"/>
        <v>0.13867138026096104</v>
      </c>
      <c r="O160" s="143">
        <f t="shared" si="122"/>
        <v>1.4329375960299309</v>
      </c>
      <c r="P160" s="238">
        <f t="shared" si="123"/>
        <v>39</v>
      </c>
      <c r="Q160" s="239">
        <f t="shared" si="124"/>
        <v>3</v>
      </c>
      <c r="R160" s="239">
        <f t="shared" si="125"/>
        <v>31</v>
      </c>
      <c r="T160">
        <v>529</v>
      </c>
      <c r="U160">
        <v>1119</v>
      </c>
      <c r="V160" t="s">
        <v>1319</v>
      </c>
      <c r="W160">
        <v>2163.3879999999999</v>
      </c>
      <c r="X160">
        <v>923.39599999999996</v>
      </c>
      <c r="Y160">
        <v>2.343</v>
      </c>
      <c r="Z160">
        <v>9.8840000000000003</v>
      </c>
      <c r="AA160">
        <v>155.84718899999999</v>
      </c>
      <c r="AB160">
        <v>1.893578</v>
      </c>
      <c r="AC160">
        <v>60.143853999999997</v>
      </c>
      <c r="AD160" s="1">
        <v>513</v>
      </c>
      <c r="AE160">
        <v>3</v>
      </c>
      <c r="AF160">
        <v>31</v>
      </c>
      <c r="AG160">
        <v>82</v>
      </c>
      <c r="AH160">
        <v>13.881468999999999</v>
      </c>
      <c r="AI160">
        <v>558.5</v>
      </c>
      <c r="AJ160">
        <v>0</v>
      </c>
      <c r="AK160">
        <v>39</v>
      </c>
      <c r="AL160">
        <v>10425</v>
      </c>
      <c r="AM160" t="s">
        <v>1320</v>
      </c>
      <c r="AN160" t="s">
        <v>1579</v>
      </c>
      <c r="AO160">
        <v>1745.925</v>
      </c>
      <c r="AR160" t="s">
        <v>136</v>
      </c>
      <c r="AS160">
        <v>21</v>
      </c>
      <c r="AT160" t="s">
        <v>928</v>
      </c>
      <c r="AU160" t="s">
        <v>1319</v>
      </c>
      <c r="AV160" t="s">
        <v>49</v>
      </c>
      <c r="AW160">
        <v>4</v>
      </c>
      <c r="BB160">
        <v>1.0697339061012112</v>
      </c>
      <c r="BC160" t="s">
        <v>74</v>
      </c>
      <c r="BF160" t="s">
        <v>136</v>
      </c>
      <c r="BG160" t="s">
        <v>290</v>
      </c>
      <c r="BH160" t="s">
        <v>1319</v>
      </c>
      <c r="BI160">
        <v>1119</v>
      </c>
      <c r="BJ160">
        <v>4</v>
      </c>
      <c r="BK160" t="s">
        <v>928</v>
      </c>
      <c r="BL160" t="s">
        <v>1023</v>
      </c>
      <c r="BM160">
        <v>1.0555040875160751</v>
      </c>
      <c r="BN160" t="s">
        <v>74</v>
      </c>
      <c r="BO160" t="s">
        <v>675</v>
      </c>
      <c r="BP160">
        <v>2074.2960000000003</v>
      </c>
    </row>
    <row r="161" spans="1:68" ht="16.5">
      <c r="A161" s="132" t="str">
        <f t="shared" si="108"/>
        <v>인천스마트</v>
      </c>
      <c r="B161" s="133" t="str">
        <f t="shared" si="109"/>
        <v>최용선</v>
      </c>
      <c r="C161" s="134" t="str">
        <f t="shared" si="110"/>
        <v>C</v>
      </c>
      <c r="D161" s="135">
        <f t="shared" si="111"/>
        <v>0.86430584535917754</v>
      </c>
      <c r="E161" s="136">
        <f t="shared" si="112"/>
        <v>3659</v>
      </c>
      <c r="F161" s="137" t="str">
        <f t="shared" si="113"/>
        <v>5</v>
      </c>
      <c r="G161" s="138" t="str">
        <f t="shared" si="114"/>
        <v>70바3662</v>
      </c>
      <c r="H161" s="139">
        <f t="shared" si="115"/>
        <v>2</v>
      </c>
      <c r="I161" s="140">
        <f t="shared" si="116"/>
        <v>1245.0029999999999</v>
      </c>
      <c r="J161" s="141">
        <f t="shared" si="117"/>
        <v>4.980326681760873E-2</v>
      </c>
      <c r="K161" s="141">
        <f t="shared" si="118"/>
        <v>0.31884412523130418</v>
      </c>
      <c r="L161" s="141">
        <f t="shared" si="119"/>
        <v>8.9156411671297189E-2</v>
      </c>
      <c r="M161" s="142">
        <f t="shared" si="120"/>
        <v>9.3770000000000007</v>
      </c>
      <c r="N161" s="143">
        <f t="shared" si="121"/>
        <v>0</v>
      </c>
      <c r="O161" s="143">
        <f t="shared" si="122"/>
        <v>6.827292785639874</v>
      </c>
      <c r="P161" s="238">
        <f t="shared" si="123"/>
        <v>7</v>
      </c>
      <c r="Q161" s="239">
        <f t="shared" si="124"/>
        <v>0</v>
      </c>
      <c r="R161" s="239">
        <f t="shared" si="125"/>
        <v>85</v>
      </c>
      <c r="T161">
        <v>529</v>
      </c>
      <c r="U161">
        <v>3659</v>
      </c>
      <c r="V161" t="s">
        <v>1321</v>
      </c>
      <c r="W161">
        <v>1245.0029999999999</v>
      </c>
      <c r="X161">
        <v>664.00699999999995</v>
      </c>
      <c r="Y161">
        <v>1.875</v>
      </c>
      <c r="Z161">
        <v>9.3770000000000007</v>
      </c>
      <c r="AA161">
        <v>77.370526999999996</v>
      </c>
      <c r="AB161">
        <v>3.8533050000000002</v>
      </c>
      <c r="AC161">
        <v>24.669138</v>
      </c>
      <c r="AD161" s="1">
        <v>111</v>
      </c>
      <c r="AE161">
        <v>0</v>
      </c>
      <c r="AF161">
        <v>85</v>
      </c>
      <c r="AG161">
        <v>67</v>
      </c>
      <c r="AH161">
        <v>16.091436999999999</v>
      </c>
      <c r="AI161">
        <v>354.5</v>
      </c>
      <c r="AJ161">
        <v>0</v>
      </c>
      <c r="AK161">
        <v>7</v>
      </c>
      <c r="AL161">
        <v>2075</v>
      </c>
      <c r="AM161" t="s">
        <v>1322</v>
      </c>
      <c r="AN161" t="s">
        <v>1580</v>
      </c>
      <c r="AO161">
        <v>1142.346</v>
      </c>
      <c r="AR161" t="s">
        <v>136</v>
      </c>
      <c r="AS161">
        <v>5</v>
      </c>
      <c r="AT161" t="s">
        <v>1016</v>
      </c>
      <c r="AU161" t="s">
        <v>1321</v>
      </c>
      <c r="AV161" t="s">
        <v>49</v>
      </c>
      <c r="AW161">
        <v>2</v>
      </c>
      <c r="BB161">
        <v>0.89515605527513931</v>
      </c>
      <c r="BC161" t="s">
        <v>72</v>
      </c>
      <c r="BF161" t="s">
        <v>136</v>
      </c>
      <c r="BG161" t="s">
        <v>293</v>
      </c>
      <c r="BH161" t="s">
        <v>1321</v>
      </c>
      <c r="BI161">
        <v>3659</v>
      </c>
      <c r="BJ161">
        <v>2</v>
      </c>
      <c r="BK161" t="s">
        <v>1016</v>
      </c>
      <c r="BL161" t="s">
        <v>1008</v>
      </c>
      <c r="BM161">
        <v>0.86430584535917754</v>
      </c>
      <c r="BN161" t="s">
        <v>72</v>
      </c>
      <c r="BO161" t="s">
        <v>676</v>
      </c>
      <c r="BP161">
        <v>1245.0029999999999</v>
      </c>
    </row>
    <row r="162" spans="1:68" ht="16.5">
      <c r="A162" s="132" t="str">
        <f t="shared" si="108"/>
        <v>인천스마트</v>
      </c>
      <c r="B162" s="133" t="str">
        <f t="shared" si="109"/>
        <v>최정만</v>
      </c>
      <c r="C162" s="134" t="str">
        <f t="shared" si="110"/>
        <v>C</v>
      </c>
      <c r="D162" s="135">
        <f t="shared" si="111"/>
        <v>0.89587141352082589</v>
      </c>
      <c r="E162" s="136">
        <f t="shared" si="112"/>
        <v>7979</v>
      </c>
      <c r="F162" s="137" t="str">
        <f t="shared" si="113"/>
        <v>27</v>
      </c>
      <c r="G162" s="138" t="str">
        <f t="shared" si="114"/>
        <v>70바3635</v>
      </c>
      <c r="H162" s="139">
        <f t="shared" si="115"/>
        <v>6</v>
      </c>
      <c r="I162" s="140">
        <f t="shared" si="116"/>
        <v>1417.23</v>
      </c>
      <c r="J162" s="141">
        <f t="shared" si="117"/>
        <v>4.6240116025986419E-2</v>
      </c>
      <c r="K162" s="141">
        <f t="shared" si="118"/>
        <v>0.33765688929139154</v>
      </c>
      <c r="L162" s="141">
        <f t="shared" si="119"/>
        <v>0.148176372219047</v>
      </c>
      <c r="M162" s="142">
        <f t="shared" si="120"/>
        <v>12.1</v>
      </c>
      <c r="N162" s="143">
        <f t="shared" si="121"/>
        <v>0</v>
      </c>
      <c r="O162" s="143">
        <f t="shared" si="122"/>
        <v>12.527520563791734</v>
      </c>
      <c r="P162" s="238">
        <f t="shared" si="123"/>
        <v>13</v>
      </c>
      <c r="Q162" s="239">
        <f t="shared" si="124"/>
        <v>0</v>
      </c>
      <c r="R162" s="239">
        <f t="shared" si="125"/>
        <v>188</v>
      </c>
      <c r="T162">
        <v>529</v>
      </c>
      <c r="U162">
        <v>7979</v>
      </c>
      <c r="V162" t="s">
        <v>1323</v>
      </c>
      <c r="W162">
        <v>1500.6959999999999</v>
      </c>
      <c r="X162">
        <v>818.19600000000003</v>
      </c>
      <c r="Y162">
        <v>1.8340000000000001</v>
      </c>
      <c r="Z162">
        <v>12.1</v>
      </c>
      <c r="AA162">
        <v>95.191089000000005</v>
      </c>
      <c r="AB162">
        <v>4.4016469999999996</v>
      </c>
      <c r="AC162">
        <v>32.141927000000003</v>
      </c>
      <c r="AD162" s="1">
        <v>210</v>
      </c>
      <c r="AE162">
        <v>0</v>
      </c>
      <c r="AF162">
        <v>188</v>
      </c>
      <c r="AG162">
        <v>76</v>
      </c>
      <c r="AH162">
        <v>15.765089</v>
      </c>
      <c r="AI162">
        <v>632.20000000000005</v>
      </c>
      <c r="AJ162">
        <v>0</v>
      </c>
      <c r="AK162">
        <v>13</v>
      </c>
      <c r="AL162">
        <v>3060</v>
      </c>
      <c r="AM162" t="s">
        <v>1324</v>
      </c>
      <c r="AN162" t="s">
        <v>1581</v>
      </c>
      <c r="AO162">
        <v>472.78699999999998</v>
      </c>
      <c r="AR162" t="s">
        <v>136</v>
      </c>
      <c r="AS162">
        <v>27</v>
      </c>
      <c r="AT162" t="s">
        <v>953</v>
      </c>
      <c r="AU162" t="s">
        <v>1323</v>
      </c>
      <c r="AV162" t="s">
        <v>49</v>
      </c>
      <c r="AW162">
        <v>6</v>
      </c>
      <c r="BB162">
        <v>0.92589782737079485</v>
      </c>
      <c r="BC162" t="s">
        <v>71</v>
      </c>
      <c r="BF162" t="s">
        <v>136</v>
      </c>
      <c r="BG162" t="s">
        <v>291</v>
      </c>
      <c r="BH162" t="s">
        <v>1323</v>
      </c>
      <c r="BI162">
        <v>7979</v>
      </c>
      <c r="BJ162">
        <v>6</v>
      </c>
      <c r="BK162" t="s">
        <v>953</v>
      </c>
      <c r="BL162" t="s">
        <v>957</v>
      </c>
      <c r="BM162">
        <v>0.89587141352082589</v>
      </c>
      <c r="BN162" t="s">
        <v>72</v>
      </c>
      <c r="BO162" t="s">
        <v>674</v>
      </c>
      <c r="BP162">
        <v>1417.23</v>
      </c>
    </row>
    <row r="163" spans="1:68" ht="16.5">
      <c r="A163" s="132" t="str">
        <f t="shared" si="108"/>
        <v>인천스마트</v>
      </c>
      <c r="B163" s="133" t="str">
        <f t="shared" si="109"/>
        <v>최정배</v>
      </c>
      <c r="C163" s="134" t="str">
        <f t="shared" si="110"/>
        <v>C</v>
      </c>
      <c r="D163" s="135">
        <f t="shared" si="111"/>
        <v>0.89545454545454539</v>
      </c>
      <c r="E163" s="136">
        <f t="shared" si="112"/>
        <v>5258</v>
      </c>
      <c r="F163" s="137" t="str">
        <f t="shared" si="113"/>
        <v>21</v>
      </c>
      <c r="G163" s="138" t="str">
        <f t="shared" si="114"/>
        <v>70바3561</v>
      </c>
      <c r="H163" s="139">
        <f t="shared" si="115"/>
        <v>1</v>
      </c>
      <c r="I163" s="140">
        <f t="shared" si="116"/>
        <v>2090.1999999999998</v>
      </c>
      <c r="J163" s="141">
        <f t="shared" si="117"/>
        <v>5.4980508527906959E-2</v>
      </c>
      <c r="K163" s="141">
        <f t="shared" si="118"/>
        <v>0.39050536043772943</v>
      </c>
      <c r="L163" s="141">
        <f t="shared" si="119"/>
        <v>0.13969955028226966</v>
      </c>
      <c r="M163" s="142">
        <f t="shared" si="120"/>
        <v>13.954000000000001</v>
      </c>
      <c r="N163" s="143">
        <f t="shared" si="121"/>
        <v>0.38273849392402642</v>
      </c>
      <c r="O163" s="143">
        <f t="shared" si="122"/>
        <v>30.475552578700604</v>
      </c>
      <c r="P163" s="238">
        <f t="shared" si="123"/>
        <v>61</v>
      </c>
      <c r="Q163" s="239">
        <f t="shared" si="124"/>
        <v>8</v>
      </c>
      <c r="R163" s="239">
        <f t="shared" si="125"/>
        <v>637</v>
      </c>
      <c r="T163">
        <v>529</v>
      </c>
      <c r="U163">
        <v>5258</v>
      </c>
      <c r="V163" t="s">
        <v>1325</v>
      </c>
      <c r="W163">
        <v>2090.1999999999998</v>
      </c>
      <c r="X163">
        <v>1058.6880000000001</v>
      </c>
      <c r="Y163">
        <v>1.974</v>
      </c>
      <c r="Z163">
        <v>13.954000000000001</v>
      </c>
      <c r="AA163">
        <v>161.27386300000001</v>
      </c>
      <c r="AB163">
        <v>8.8669189999999993</v>
      </c>
      <c r="AC163">
        <v>62.978307999999998</v>
      </c>
      <c r="AD163" s="1">
        <v>292</v>
      </c>
      <c r="AE163">
        <v>8</v>
      </c>
      <c r="AF163">
        <v>637</v>
      </c>
      <c r="AG163">
        <v>69</v>
      </c>
      <c r="AH163">
        <v>12.960561999999999</v>
      </c>
      <c r="AI163">
        <v>2689.3</v>
      </c>
      <c r="AJ163">
        <v>0</v>
      </c>
      <c r="AK163">
        <v>61</v>
      </c>
      <c r="AL163">
        <v>28285</v>
      </c>
      <c r="AM163" t="s">
        <v>1326</v>
      </c>
      <c r="AN163" t="s">
        <v>1582</v>
      </c>
      <c r="AO163">
        <v>2090.1999999999998</v>
      </c>
      <c r="AR163" t="s">
        <v>136</v>
      </c>
      <c r="AS163">
        <v>21</v>
      </c>
      <c r="AT163" t="s">
        <v>928</v>
      </c>
      <c r="AU163" t="s">
        <v>1325</v>
      </c>
      <c r="AV163" t="s">
        <v>49</v>
      </c>
      <c r="AW163">
        <v>1</v>
      </c>
      <c r="BB163">
        <v>0.89727272727272722</v>
      </c>
      <c r="BC163" t="s">
        <v>72</v>
      </c>
      <c r="BF163" t="s">
        <v>136</v>
      </c>
      <c r="BG163" t="s">
        <v>290</v>
      </c>
      <c r="BH163" t="s">
        <v>1325</v>
      </c>
      <c r="BI163">
        <v>5258</v>
      </c>
      <c r="BJ163">
        <v>1</v>
      </c>
      <c r="BK163" t="s">
        <v>928</v>
      </c>
      <c r="BL163" t="s">
        <v>673</v>
      </c>
      <c r="BM163">
        <v>0.89545454545454539</v>
      </c>
      <c r="BN163" t="s">
        <v>72</v>
      </c>
      <c r="BO163" t="s">
        <v>676</v>
      </c>
      <c r="BP163">
        <v>2090.1999999999998</v>
      </c>
    </row>
    <row r="164" spans="1:68" ht="16.5">
      <c r="A164" s="132" t="str">
        <f t="shared" si="108"/>
        <v>인천스마트</v>
      </c>
      <c r="B164" s="133" t="str">
        <f t="shared" si="109"/>
        <v>최정수</v>
      </c>
      <c r="C164" s="134" t="str">
        <f t="shared" si="110"/>
        <v>F</v>
      </c>
      <c r="D164" s="135">
        <f t="shared" si="111"/>
        <v>0.72395876472427245</v>
      </c>
      <c r="E164" s="136">
        <f t="shared" si="112"/>
        <v>3937</v>
      </c>
      <c r="F164" s="137" t="str">
        <f t="shared" si="113"/>
        <v>5</v>
      </c>
      <c r="G164" s="138" t="str">
        <f t="shared" si="114"/>
        <v>70바3619</v>
      </c>
      <c r="H164" s="139">
        <f t="shared" si="115"/>
        <v>3</v>
      </c>
      <c r="I164" s="140">
        <f t="shared" si="116"/>
        <v>1096.72</v>
      </c>
      <c r="J164" s="141">
        <f t="shared" si="117"/>
        <v>6.8168878480315331E-2</v>
      </c>
      <c r="K164" s="141">
        <f t="shared" si="118"/>
        <v>0.37021573276701897</v>
      </c>
      <c r="L164" s="141">
        <f t="shared" si="119"/>
        <v>0.15774308848201909</v>
      </c>
      <c r="M164" s="142">
        <f t="shared" si="120"/>
        <v>17.757999999999999</v>
      </c>
      <c r="N164" s="143">
        <f t="shared" si="121"/>
        <v>9.1180976001167119E-2</v>
      </c>
      <c r="O164" s="143">
        <f t="shared" si="122"/>
        <v>21.792253264278941</v>
      </c>
      <c r="P164" s="238">
        <f t="shared" si="123"/>
        <v>17</v>
      </c>
      <c r="Q164" s="239">
        <f t="shared" si="124"/>
        <v>1</v>
      </c>
      <c r="R164" s="239">
        <f t="shared" si="125"/>
        <v>239</v>
      </c>
      <c r="T164">
        <v>529</v>
      </c>
      <c r="U164">
        <v>3937</v>
      </c>
      <c r="V164" t="s">
        <v>1327</v>
      </c>
      <c r="W164">
        <v>1096.72</v>
      </c>
      <c r="X164">
        <v>636.18100000000004</v>
      </c>
      <c r="Y164">
        <v>1.724</v>
      </c>
      <c r="Z164">
        <v>17.757999999999999</v>
      </c>
      <c r="AA164">
        <v>67.491370000000003</v>
      </c>
      <c r="AB164">
        <v>4.6008110000000002</v>
      </c>
      <c r="AC164">
        <v>24.986367000000001</v>
      </c>
      <c r="AD164" s="1">
        <v>173</v>
      </c>
      <c r="AE164">
        <v>1</v>
      </c>
      <c r="AF164">
        <v>239</v>
      </c>
      <c r="AG164">
        <v>69</v>
      </c>
      <c r="AH164">
        <v>16.249780999999999</v>
      </c>
      <c r="AI164">
        <v>1644.6</v>
      </c>
      <c r="AJ164">
        <v>0</v>
      </c>
      <c r="AK164">
        <v>17</v>
      </c>
      <c r="AL164">
        <v>17885</v>
      </c>
      <c r="AM164" t="s">
        <v>1328</v>
      </c>
      <c r="AN164" t="s">
        <v>1583</v>
      </c>
      <c r="AO164">
        <v>817.40899999999999</v>
      </c>
      <c r="AR164" t="s">
        <v>136</v>
      </c>
      <c r="AS164">
        <v>5</v>
      </c>
      <c r="AT164" t="s">
        <v>998</v>
      </c>
      <c r="AU164" t="s">
        <v>1327</v>
      </c>
      <c r="AV164" t="s">
        <v>49</v>
      </c>
      <c r="AW164">
        <v>3</v>
      </c>
      <c r="BB164">
        <v>0.82181154455363004</v>
      </c>
      <c r="BC164" t="s">
        <v>70</v>
      </c>
      <c r="BF164" t="s">
        <v>136</v>
      </c>
      <c r="BG164" t="s">
        <v>293</v>
      </c>
      <c r="BH164" t="s">
        <v>1327</v>
      </c>
      <c r="BI164">
        <v>3937</v>
      </c>
      <c r="BJ164">
        <v>3</v>
      </c>
      <c r="BK164" t="s">
        <v>998</v>
      </c>
      <c r="BL164" t="s">
        <v>1028</v>
      </c>
      <c r="BM164">
        <v>0.72395876472427245</v>
      </c>
      <c r="BN164" t="s">
        <v>73</v>
      </c>
      <c r="BO164" t="s">
        <v>678</v>
      </c>
      <c r="BP164">
        <v>1096.72</v>
      </c>
    </row>
    <row r="165" spans="1:68" ht="16.5">
      <c r="A165" s="132" t="str">
        <f t="shared" si="108"/>
        <v>인천스마트</v>
      </c>
      <c r="B165" s="133" t="str">
        <f t="shared" si="109"/>
        <v>최종만</v>
      </c>
      <c r="C165" s="134" t="str">
        <f t="shared" si="110"/>
        <v>D</v>
      </c>
      <c r="D165" s="135">
        <f t="shared" si="111"/>
        <v>0.81243717699665519</v>
      </c>
      <c r="E165" s="136">
        <f t="shared" si="112"/>
        <v>3179</v>
      </c>
      <c r="F165" s="137" t="str">
        <f t="shared" si="113"/>
        <v>38</v>
      </c>
      <c r="G165" s="138" t="str">
        <f t="shared" si="114"/>
        <v>70바3548</v>
      </c>
      <c r="H165" s="139">
        <f t="shared" si="115"/>
        <v>2</v>
      </c>
      <c r="I165" s="140">
        <f t="shared" si="116"/>
        <v>2136.2280000000001</v>
      </c>
      <c r="J165" s="141">
        <f t="shared" si="117"/>
        <v>2.8883687187951701E-2</v>
      </c>
      <c r="K165" s="141">
        <f t="shared" si="118"/>
        <v>0.37610559235096591</v>
      </c>
      <c r="L165" s="141">
        <f t="shared" si="119"/>
        <v>0.22937626508031914</v>
      </c>
      <c r="M165" s="142">
        <f t="shared" si="120"/>
        <v>14.074</v>
      </c>
      <c r="N165" s="143">
        <f t="shared" si="121"/>
        <v>0</v>
      </c>
      <c r="O165" s="143">
        <f t="shared" si="122"/>
        <v>6.834476469740121</v>
      </c>
      <c r="P165" s="238">
        <f t="shared" si="123"/>
        <v>17</v>
      </c>
      <c r="Q165" s="239">
        <f t="shared" si="124"/>
        <v>0</v>
      </c>
      <c r="R165" s="239">
        <f t="shared" si="125"/>
        <v>146</v>
      </c>
      <c r="T165">
        <v>529</v>
      </c>
      <c r="U165">
        <v>3179</v>
      </c>
      <c r="V165" t="s">
        <v>1329</v>
      </c>
      <c r="W165">
        <v>2136.2280000000001</v>
      </c>
      <c r="X165">
        <v>1136.6500000000001</v>
      </c>
      <c r="Y165">
        <v>1.879</v>
      </c>
      <c r="Z165">
        <v>14.074</v>
      </c>
      <c r="AA165">
        <v>145.08331200000001</v>
      </c>
      <c r="AB165">
        <v>4.1905409999999996</v>
      </c>
      <c r="AC165">
        <v>54.566645000000001</v>
      </c>
      <c r="AD165" s="1">
        <v>490</v>
      </c>
      <c r="AE165">
        <v>0</v>
      </c>
      <c r="AF165">
        <v>146</v>
      </c>
      <c r="AG165">
        <v>81</v>
      </c>
      <c r="AH165">
        <v>14.724145999999999</v>
      </c>
      <c r="AI165">
        <v>1114.4000000000001</v>
      </c>
      <c r="AJ165">
        <v>0</v>
      </c>
      <c r="AK165">
        <v>17</v>
      </c>
      <c r="AL165">
        <v>5892</v>
      </c>
      <c r="AM165" t="s">
        <v>1330</v>
      </c>
      <c r="AN165" t="s">
        <v>1584</v>
      </c>
      <c r="AO165">
        <v>2018.095</v>
      </c>
      <c r="AR165" t="s">
        <v>136</v>
      </c>
      <c r="AS165">
        <v>38</v>
      </c>
      <c r="AT165" t="s">
        <v>979</v>
      </c>
      <c r="AU165" t="s">
        <v>1329</v>
      </c>
      <c r="AV165" t="s">
        <v>49</v>
      </c>
      <c r="AW165">
        <v>2</v>
      </c>
      <c r="BB165">
        <v>0.81722900507037577</v>
      </c>
      <c r="BC165" t="s">
        <v>70</v>
      </c>
      <c r="BF165" t="s">
        <v>136</v>
      </c>
      <c r="BG165" t="s">
        <v>292</v>
      </c>
      <c r="BH165" t="s">
        <v>1329</v>
      </c>
      <c r="BI165">
        <v>3179</v>
      </c>
      <c r="BJ165">
        <v>2</v>
      </c>
      <c r="BK165" t="s">
        <v>979</v>
      </c>
      <c r="BL165" t="s">
        <v>990</v>
      </c>
      <c r="BM165">
        <v>0.81243717699665519</v>
      </c>
      <c r="BN165" t="s">
        <v>70</v>
      </c>
      <c r="BO165" t="s">
        <v>678</v>
      </c>
      <c r="BP165">
        <v>2136.2280000000001</v>
      </c>
    </row>
    <row r="166" spans="1:68" ht="16.5">
      <c r="A166" s="132" t="str">
        <f t="shared" si="108"/>
        <v>인천스마트</v>
      </c>
      <c r="B166" s="133" t="str">
        <f t="shared" si="109"/>
        <v>최찬준</v>
      </c>
      <c r="C166" s="134" t="str">
        <f t="shared" si="110"/>
        <v>C</v>
      </c>
      <c r="D166" s="135">
        <f t="shared" si="111"/>
        <v>0.86095238095238091</v>
      </c>
      <c r="E166" s="136">
        <f t="shared" si="112"/>
        <v>6678</v>
      </c>
      <c r="F166" s="137" t="str">
        <f t="shared" si="113"/>
        <v>21</v>
      </c>
      <c r="G166" s="138" t="str">
        <f t="shared" si="114"/>
        <v>70바3560</v>
      </c>
      <c r="H166" s="139">
        <f t="shared" si="115"/>
        <v>1</v>
      </c>
      <c r="I166" s="140">
        <f t="shared" si="116"/>
        <v>696.26900000000001</v>
      </c>
      <c r="J166" s="141">
        <f t="shared" si="117"/>
        <v>3.6766936448791157E-2</v>
      </c>
      <c r="K166" s="141">
        <f t="shared" si="118"/>
        <v>0.44442236859516299</v>
      </c>
      <c r="L166" s="141">
        <f t="shared" si="119"/>
        <v>0.20394416525796782</v>
      </c>
      <c r="M166" s="142">
        <f t="shared" si="120"/>
        <v>18.044</v>
      </c>
      <c r="N166" s="143">
        <f t="shared" si="121"/>
        <v>1.2926038643110638</v>
      </c>
      <c r="O166" s="143">
        <f t="shared" si="122"/>
        <v>17.234718190814181</v>
      </c>
      <c r="P166" s="238">
        <f t="shared" si="123"/>
        <v>26</v>
      </c>
      <c r="Q166" s="239">
        <f t="shared" si="124"/>
        <v>9</v>
      </c>
      <c r="R166" s="239">
        <f t="shared" si="125"/>
        <v>120</v>
      </c>
      <c r="T166">
        <v>529</v>
      </c>
      <c r="U166">
        <v>6678</v>
      </c>
      <c r="V166" t="s">
        <v>1331</v>
      </c>
      <c r="W166">
        <v>696.26900000000001</v>
      </c>
      <c r="X166">
        <v>385.09500000000003</v>
      </c>
      <c r="Y166">
        <v>1.8080000000000001</v>
      </c>
      <c r="Z166">
        <v>18.044</v>
      </c>
      <c r="AA166">
        <v>53.346381000000001</v>
      </c>
      <c r="AB166">
        <v>1.9613830000000001</v>
      </c>
      <c r="AC166">
        <v>23.708324999999999</v>
      </c>
      <c r="AD166" s="1">
        <v>142</v>
      </c>
      <c r="AE166">
        <v>9</v>
      </c>
      <c r="AF166">
        <v>120</v>
      </c>
      <c r="AG166">
        <v>86</v>
      </c>
      <c r="AH166">
        <v>13.05185</v>
      </c>
      <c r="AI166">
        <v>1140.7</v>
      </c>
      <c r="AJ166">
        <v>11.8</v>
      </c>
      <c r="AK166">
        <v>26</v>
      </c>
      <c r="AL166">
        <v>15579</v>
      </c>
      <c r="AM166" t="s">
        <v>1332</v>
      </c>
      <c r="AN166" t="s">
        <v>1585</v>
      </c>
      <c r="AO166">
        <v>696.26900000000001</v>
      </c>
      <c r="AR166" t="s">
        <v>136</v>
      </c>
      <c r="AS166">
        <v>21</v>
      </c>
      <c r="AT166" t="s">
        <v>926</v>
      </c>
      <c r="AU166" t="s">
        <v>1331</v>
      </c>
      <c r="AV166" t="s">
        <v>49</v>
      </c>
      <c r="AW166">
        <v>1</v>
      </c>
      <c r="BB166">
        <v>0.86095238095238091</v>
      </c>
      <c r="BC166" t="s">
        <v>72</v>
      </c>
      <c r="BF166" t="s">
        <v>136</v>
      </c>
      <c r="BG166" t="s">
        <v>290</v>
      </c>
      <c r="BH166" t="s">
        <v>1331</v>
      </c>
      <c r="BI166">
        <v>6678</v>
      </c>
      <c r="BJ166">
        <v>1</v>
      </c>
      <c r="BK166" t="s">
        <v>926</v>
      </c>
      <c r="BL166" t="s">
        <v>673</v>
      </c>
      <c r="BM166">
        <v>0.86095238095238091</v>
      </c>
      <c r="BN166" t="s">
        <v>72</v>
      </c>
      <c r="BO166" t="s">
        <v>676</v>
      </c>
      <c r="BP166">
        <v>696.26900000000001</v>
      </c>
    </row>
    <row r="167" spans="1:68" ht="16.5">
      <c r="A167" s="132" t="str">
        <f t="shared" si="108"/>
        <v>인천스마트</v>
      </c>
      <c r="B167" s="133" t="str">
        <f t="shared" si="109"/>
        <v>최홍락</v>
      </c>
      <c r="C167" s="134" t="str">
        <f t="shared" si="110"/>
        <v>A</v>
      </c>
      <c r="D167" s="135">
        <f t="shared" si="111"/>
        <v>0.99857142857142855</v>
      </c>
      <c r="E167" s="136">
        <f t="shared" si="112"/>
        <v>6658</v>
      </c>
      <c r="F167" s="137" t="str">
        <f t="shared" si="113"/>
        <v>21</v>
      </c>
      <c r="G167" s="138" t="str">
        <f t="shared" si="114"/>
        <v>70바3627</v>
      </c>
      <c r="H167" s="139">
        <f t="shared" si="115"/>
        <v>1</v>
      </c>
      <c r="I167" s="140">
        <f t="shared" si="116"/>
        <v>1749.6130000000001</v>
      </c>
      <c r="J167" s="141">
        <f t="shared" si="117"/>
        <v>2.8705789307665042E-3</v>
      </c>
      <c r="K167" s="141">
        <f t="shared" si="118"/>
        <v>0.36259776432528912</v>
      </c>
      <c r="L167" s="141">
        <f t="shared" si="119"/>
        <v>0.18518380921952454</v>
      </c>
      <c r="M167" s="142">
        <f t="shared" si="120"/>
        <v>10.007999999999999</v>
      </c>
      <c r="N167" s="143">
        <f t="shared" si="121"/>
        <v>0.2262000762294257</v>
      </c>
      <c r="O167" s="143">
        <f t="shared" si="122"/>
        <v>4.8633016389326524</v>
      </c>
      <c r="P167" s="238">
        <f t="shared" si="123"/>
        <v>4</v>
      </c>
      <c r="Q167" s="239">
        <f t="shared" si="124"/>
        <v>4</v>
      </c>
      <c r="R167" s="239">
        <f t="shared" si="125"/>
        <v>86</v>
      </c>
      <c r="T167">
        <v>529</v>
      </c>
      <c r="U167">
        <v>6658</v>
      </c>
      <c r="V167" t="s">
        <v>1333</v>
      </c>
      <c r="W167">
        <v>1768.346</v>
      </c>
      <c r="X167">
        <v>837.947</v>
      </c>
      <c r="Y167">
        <v>2.11</v>
      </c>
      <c r="Z167">
        <v>10.007999999999999</v>
      </c>
      <c r="AA167">
        <v>119.01606200000001</v>
      </c>
      <c r="AB167">
        <v>0.34164499999999998</v>
      </c>
      <c r="AC167">
        <v>43.154958000000001</v>
      </c>
      <c r="AD167" s="1">
        <v>324</v>
      </c>
      <c r="AE167">
        <v>4</v>
      </c>
      <c r="AF167">
        <v>86</v>
      </c>
      <c r="AG167">
        <v>69</v>
      </c>
      <c r="AH167">
        <v>14.858044</v>
      </c>
      <c r="AI167">
        <v>354.5</v>
      </c>
      <c r="AJ167">
        <v>0</v>
      </c>
      <c r="AK167">
        <v>4</v>
      </c>
      <c r="AL167">
        <v>903</v>
      </c>
      <c r="AM167" t="s">
        <v>1334</v>
      </c>
      <c r="AN167" t="s">
        <v>1586</v>
      </c>
      <c r="AO167">
        <v>1749.6130000000001</v>
      </c>
      <c r="AR167" t="s">
        <v>136</v>
      </c>
      <c r="AS167">
        <v>21</v>
      </c>
      <c r="AT167" t="s">
        <v>941</v>
      </c>
      <c r="AU167" t="s">
        <v>1333</v>
      </c>
      <c r="AV167" t="s">
        <v>49</v>
      </c>
      <c r="AW167">
        <v>1</v>
      </c>
      <c r="BB167">
        <v>1.0052380952380953</v>
      </c>
      <c r="BC167" t="s">
        <v>74</v>
      </c>
      <c r="BF167" t="s">
        <v>136</v>
      </c>
      <c r="BG167" t="s">
        <v>290</v>
      </c>
      <c r="BH167" t="s">
        <v>1333</v>
      </c>
      <c r="BI167">
        <v>6658</v>
      </c>
      <c r="BJ167">
        <v>1</v>
      </c>
      <c r="BK167" t="s">
        <v>941</v>
      </c>
      <c r="BL167" t="s">
        <v>673</v>
      </c>
      <c r="BM167">
        <v>0.99857142857142855</v>
      </c>
      <c r="BN167" t="s">
        <v>69</v>
      </c>
      <c r="BO167" t="s">
        <v>675</v>
      </c>
      <c r="BP167">
        <v>1749.6130000000001</v>
      </c>
    </row>
    <row r="168" spans="1:68" ht="16.5">
      <c r="A168" s="132" t="str">
        <f t="shared" ref="A168:A173" si="126">BF168</f>
        <v>인천스마트</v>
      </c>
      <c r="B168" s="133" t="str">
        <f t="shared" ref="B168:B173" si="127">BH168</f>
        <v>편정범</v>
      </c>
      <c r="C168" s="134" t="str">
        <f t="shared" ref="C168:C173" si="128">BN168</f>
        <v>C</v>
      </c>
      <c r="D168" s="135">
        <f t="shared" ref="D168:D173" si="129">BM168</f>
        <v>0.86920049238461106</v>
      </c>
      <c r="E168" s="136">
        <f t="shared" ref="E168:E173" si="130">U168</f>
        <v>4601</v>
      </c>
      <c r="F168" s="137" t="str">
        <f t="shared" ref="F168:F173" si="131">BG168</f>
        <v>38</v>
      </c>
      <c r="G168" s="138" t="str">
        <f t="shared" ref="G168:G173" si="132">BK168</f>
        <v>70바3546</v>
      </c>
      <c r="H168" s="139">
        <f t="shared" ref="H168:H173" si="133">BJ168</f>
        <v>10</v>
      </c>
      <c r="I168" s="140">
        <f t="shared" ref="I168:I173" si="134">BP168</f>
        <v>2377.3790000000004</v>
      </c>
      <c r="J168" s="141">
        <f t="shared" ref="J168:J173" si="135">AB168/AA168</f>
        <v>4.9360387196060625E-3</v>
      </c>
      <c r="K168" s="141">
        <f t="shared" ref="K168:K173" si="136">AC168/AA168</f>
        <v>0.35145148246236085</v>
      </c>
      <c r="L168" s="141">
        <f t="shared" ref="L168:L173" si="137">AD168/I168</f>
        <v>0.10053087875345074</v>
      </c>
      <c r="M168" s="142">
        <f t="shared" ref="M168:M173" si="138">Z168</f>
        <v>9.9250000000000007</v>
      </c>
      <c r="N168" s="143">
        <f t="shared" ref="N168:N173" si="139">AE168*100/W168</f>
        <v>0.12334785822890566</v>
      </c>
      <c r="O168" s="143">
        <f t="shared" ref="O168:O173" si="140">AF168*100/W168</f>
        <v>5.67400147852966</v>
      </c>
      <c r="P168" s="238">
        <f t="shared" ref="P168:P173" si="141">AK168</f>
        <v>15</v>
      </c>
      <c r="Q168" s="239">
        <f t="shared" ref="Q168:Q173" si="142">AE168</f>
        <v>3</v>
      </c>
      <c r="R168" s="239">
        <f t="shared" ref="R168:R173" si="143">AF168</f>
        <v>138</v>
      </c>
      <c r="T168">
        <v>529</v>
      </c>
      <c r="U168">
        <v>4601</v>
      </c>
      <c r="V168" t="s">
        <v>1335</v>
      </c>
      <c r="W168">
        <v>2432.1460000000002</v>
      </c>
      <c r="X168">
        <v>1205.377</v>
      </c>
      <c r="Y168">
        <v>2.0179999999999998</v>
      </c>
      <c r="Z168">
        <v>9.9250000000000007</v>
      </c>
      <c r="AA168">
        <v>167.07607999999999</v>
      </c>
      <c r="AB168">
        <v>0.82469400000000004</v>
      </c>
      <c r="AC168">
        <v>58.719135999999999</v>
      </c>
      <c r="AD168" s="1">
        <v>239</v>
      </c>
      <c r="AE168">
        <v>3</v>
      </c>
      <c r="AF168">
        <v>138</v>
      </c>
      <c r="AG168">
        <v>72</v>
      </c>
      <c r="AH168">
        <v>14.557116000000001</v>
      </c>
      <c r="AI168">
        <v>337.2</v>
      </c>
      <c r="AJ168">
        <v>0</v>
      </c>
      <c r="AK168">
        <v>15</v>
      </c>
      <c r="AL168">
        <v>5118</v>
      </c>
      <c r="AM168" t="s">
        <v>1336</v>
      </c>
      <c r="AN168" t="s">
        <v>1587</v>
      </c>
      <c r="AO168">
        <v>615.69100000000003</v>
      </c>
      <c r="AR168" t="s">
        <v>136</v>
      </c>
      <c r="AS168">
        <v>38</v>
      </c>
      <c r="AT168" t="s">
        <v>976</v>
      </c>
      <c r="AU168" t="s">
        <v>1335</v>
      </c>
      <c r="AV168" t="s">
        <v>49</v>
      </c>
      <c r="AW168">
        <v>10</v>
      </c>
      <c r="BB168">
        <v>0.88279709578947652</v>
      </c>
      <c r="BC168" t="s">
        <v>72</v>
      </c>
      <c r="BF168" t="s">
        <v>136</v>
      </c>
      <c r="BG168" t="s">
        <v>292</v>
      </c>
      <c r="BH168" t="s">
        <v>1335</v>
      </c>
      <c r="BI168">
        <v>4601</v>
      </c>
      <c r="BJ168">
        <v>10</v>
      </c>
      <c r="BK168" t="s">
        <v>976</v>
      </c>
      <c r="BL168" t="s">
        <v>984</v>
      </c>
      <c r="BM168">
        <v>0.86920049238461106</v>
      </c>
      <c r="BN168" t="s">
        <v>72</v>
      </c>
      <c r="BO168" t="s">
        <v>676</v>
      </c>
      <c r="BP168">
        <v>2377.3790000000004</v>
      </c>
    </row>
    <row r="169" spans="1:68" ht="16.5">
      <c r="A169" s="132" t="str">
        <f t="shared" si="126"/>
        <v>인천스마트</v>
      </c>
      <c r="B169" s="133" t="str">
        <f t="shared" si="127"/>
        <v>한국현</v>
      </c>
      <c r="C169" s="134" t="str">
        <f t="shared" si="128"/>
        <v>C</v>
      </c>
      <c r="D169" s="135">
        <f t="shared" si="129"/>
        <v>0.88260869565217392</v>
      </c>
      <c r="E169" s="136">
        <f t="shared" si="130"/>
        <v>6073</v>
      </c>
      <c r="F169" s="137" t="str">
        <f t="shared" si="131"/>
        <v>21</v>
      </c>
      <c r="G169" s="138" t="str">
        <f t="shared" si="132"/>
        <v>70바3625</v>
      </c>
      <c r="H169" s="139">
        <f t="shared" si="133"/>
        <v>1</v>
      </c>
      <c r="I169" s="140">
        <f t="shared" si="134"/>
        <v>2349.752</v>
      </c>
      <c r="J169" s="141">
        <f t="shared" si="135"/>
        <v>3.131951579166467E-2</v>
      </c>
      <c r="K169" s="141">
        <f t="shared" si="136"/>
        <v>0.37822540290427992</v>
      </c>
      <c r="L169" s="141">
        <f t="shared" si="137"/>
        <v>0.13831246872010322</v>
      </c>
      <c r="M169" s="142">
        <f t="shared" si="138"/>
        <v>12.37</v>
      </c>
      <c r="N169" s="143">
        <f t="shared" si="139"/>
        <v>0.16677291491120802</v>
      </c>
      <c r="O169" s="143">
        <f t="shared" si="140"/>
        <v>4.5862551600582204</v>
      </c>
      <c r="P169" s="238">
        <f t="shared" si="141"/>
        <v>70</v>
      </c>
      <c r="Q169" s="239">
        <f t="shared" si="142"/>
        <v>4</v>
      </c>
      <c r="R169" s="239">
        <f t="shared" si="143"/>
        <v>110</v>
      </c>
      <c r="T169">
        <v>529</v>
      </c>
      <c r="U169">
        <v>6073</v>
      </c>
      <c r="V169" t="s">
        <v>1337</v>
      </c>
      <c r="W169">
        <v>2398.471</v>
      </c>
      <c r="X169">
        <v>1178.3620000000001</v>
      </c>
      <c r="Y169">
        <v>2.0350000000000001</v>
      </c>
      <c r="Z169">
        <v>12.37</v>
      </c>
      <c r="AA169">
        <v>182.162746</v>
      </c>
      <c r="AB169">
        <v>5.7052490000000002</v>
      </c>
      <c r="AC169">
        <v>68.898578000000001</v>
      </c>
      <c r="AD169" s="1">
        <v>325</v>
      </c>
      <c r="AE169">
        <v>4</v>
      </c>
      <c r="AF169">
        <v>110</v>
      </c>
      <c r="AG169">
        <v>90</v>
      </c>
      <c r="AH169">
        <v>13.166638000000001</v>
      </c>
      <c r="AI169">
        <v>1735.2</v>
      </c>
      <c r="AJ169">
        <v>72.400000000000006</v>
      </c>
      <c r="AK169">
        <v>70</v>
      </c>
      <c r="AL169">
        <v>22401</v>
      </c>
      <c r="AM169" t="s">
        <v>1338</v>
      </c>
      <c r="AN169" t="s">
        <v>1588</v>
      </c>
      <c r="AO169">
        <v>2349.752</v>
      </c>
      <c r="AR169" t="s">
        <v>136</v>
      </c>
      <c r="AS169">
        <v>21</v>
      </c>
      <c r="AT169" t="s">
        <v>937</v>
      </c>
      <c r="AU169" t="s">
        <v>1337</v>
      </c>
      <c r="AV169" t="s">
        <v>49</v>
      </c>
      <c r="AW169">
        <v>1</v>
      </c>
      <c r="BB169">
        <v>0.88652173913043486</v>
      </c>
      <c r="BC169" t="s">
        <v>72</v>
      </c>
      <c r="BF169" t="s">
        <v>136</v>
      </c>
      <c r="BG169" t="s">
        <v>290</v>
      </c>
      <c r="BH169" t="s">
        <v>1337</v>
      </c>
      <c r="BI169">
        <v>6073</v>
      </c>
      <c r="BJ169">
        <v>1</v>
      </c>
      <c r="BK169" t="s">
        <v>937</v>
      </c>
      <c r="BL169" t="s">
        <v>673</v>
      </c>
      <c r="BM169">
        <v>0.88260869565217392</v>
      </c>
      <c r="BN169" t="s">
        <v>72</v>
      </c>
      <c r="BO169" t="s">
        <v>676</v>
      </c>
      <c r="BP169">
        <v>2349.752</v>
      </c>
    </row>
    <row r="170" spans="1:68" ht="16.5">
      <c r="A170" s="132" t="str">
        <f t="shared" si="126"/>
        <v>인천스마트</v>
      </c>
      <c r="B170" s="133" t="str">
        <f t="shared" si="127"/>
        <v>허선균</v>
      </c>
      <c r="C170" s="134" t="str">
        <f t="shared" si="128"/>
        <v>S</v>
      </c>
      <c r="D170" s="135">
        <f t="shared" si="129"/>
        <v>1.0032602584393389</v>
      </c>
      <c r="E170" s="136">
        <f t="shared" si="130"/>
        <v>4853</v>
      </c>
      <c r="F170" s="137" t="str">
        <f t="shared" si="131"/>
        <v>21</v>
      </c>
      <c r="G170" s="138" t="str">
        <f t="shared" si="132"/>
        <v>70바3560</v>
      </c>
      <c r="H170" s="139">
        <f t="shared" si="133"/>
        <v>9</v>
      </c>
      <c r="I170" s="140">
        <f t="shared" si="134"/>
        <v>2211.973</v>
      </c>
      <c r="J170" s="141">
        <f t="shared" si="135"/>
        <v>3.3373420856546591E-2</v>
      </c>
      <c r="K170" s="141">
        <f t="shared" si="136"/>
        <v>0.36207336786059785</v>
      </c>
      <c r="L170" s="141">
        <f t="shared" si="137"/>
        <v>0.17721735301470679</v>
      </c>
      <c r="M170" s="142">
        <f t="shared" si="138"/>
        <v>10.199</v>
      </c>
      <c r="N170" s="143">
        <f t="shared" si="139"/>
        <v>8.6564122806789739E-2</v>
      </c>
      <c r="O170" s="143">
        <f t="shared" si="140"/>
        <v>5.1505653070039896</v>
      </c>
      <c r="P170" s="238">
        <f t="shared" si="141"/>
        <v>6</v>
      </c>
      <c r="Q170" s="239">
        <f t="shared" si="142"/>
        <v>2</v>
      </c>
      <c r="R170" s="239">
        <f t="shared" si="143"/>
        <v>119</v>
      </c>
      <c r="T170">
        <v>529</v>
      </c>
      <c r="U170">
        <v>4853</v>
      </c>
      <c r="V170" t="s">
        <v>1339</v>
      </c>
      <c r="W170">
        <v>2310.4259999999999</v>
      </c>
      <c r="X170">
        <v>1059.454</v>
      </c>
      <c r="Y170">
        <v>2.181</v>
      </c>
      <c r="Z170">
        <v>10.199</v>
      </c>
      <c r="AA170">
        <v>164.04272800000001</v>
      </c>
      <c r="AB170">
        <v>5.4746670000000002</v>
      </c>
      <c r="AC170">
        <v>59.395502999999998</v>
      </c>
      <c r="AD170" s="1">
        <v>392</v>
      </c>
      <c r="AE170">
        <v>2</v>
      </c>
      <c r="AF170">
        <v>119</v>
      </c>
      <c r="AG170">
        <v>68</v>
      </c>
      <c r="AH170">
        <v>14.084293000000001</v>
      </c>
      <c r="AI170">
        <v>882.8</v>
      </c>
      <c r="AJ170">
        <v>0</v>
      </c>
      <c r="AK170">
        <v>6</v>
      </c>
      <c r="AL170">
        <v>3434</v>
      </c>
      <c r="AM170" t="s">
        <v>1340</v>
      </c>
      <c r="AN170" t="s">
        <v>1589</v>
      </c>
      <c r="AO170">
        <v>532.62199999999996</v>
      </c>
      <c r="AR170" t="s">
        <v>136</v>
      </c>
      <c r="AS170">
        <v>21</v>
      </c>
      <c r="AT170" t="s">
        <v>926</v>
      </c>
      <c r="AU170" t="s">
        <v>1339</v>
      </c>
      <c r="AV170" t="s">
        <v>49</v>
      </c>
      <c r="AW170">
        <v>9</v>
      </c>
      <c r="BB170">
        <v>1.0027359781722749</v>
      </c>
      <c r="BC170" t="s">
        <v>74</v>
      </c>
      <c r="BF170" t="s">
        <v>136</v>
      </c>
      <c r="BG170" t="s">
        <v>290</v>
      </c>
      <c r="BH170" t="s">
        <v>1339</v>
      </c>
      <c r="BI170">
        <v>4853</v>
      </c>
      <c r="BJ170">
        <v>9</v>
      </c>
      <c r="BK170" t="s">
        <v>926</v>
      </c>
      <c r="BL170" t="s">
        <v>941</v>
      </c>
      <c r="BM170">
        <v>1.0032602584393389</v>
      </c>
      <c r="BN170" t="s">
        <v>74</v>
      </c>
      <c r="BO170" t="s">
        <v>675</v>
      </c>
      <c r="BP170">
        <v>2211.973</v>
      </c>
    </row>
    <row r="171" spans="1:68" ht="16.5">
      <c r="A171" s="132" t="str">
        <f t="shared" si="126"/>
        <v>인천스마트</v>
      </c>
      <c r="B171" s="133" t="str">
        <f t="shared" si="127"/>
        <v>홍성운</v>
      </c>
      <c r="C171" s="134" t="str">
        <f t="shared" si="128"/>
        <v>D</v>
      </c>
      <c r="D171" s="135">
        <f t="shared" si="129"/>
        <v>0.81723914983822377</v>
      </c>
      <c r="E171" s="136">
        <f t="shared" si="130"/>
        <v>9888</v>
      </c>
      <c r="F171" s="137" t="str">
        <f t="shared" si="131"/>
        <v>27</v>
      </c>
      <c r="G171" s="138" t="str">
        <f t="shared" si="132"/>
        <v>70바3676</v>
      </c>
      <c r="H171" s="139">
        <f t="shared" si="133"/>
        <v>1</v>
      </c>
      <c r="I171" s="140">
        <f t="shared" si="134"/>
        <v>2454.0329999999999</v>
      </c>
      <c r="J171" s="141">
        <f t="shared" si="135"/>
        <v>1.5942324689999218E-2</v>
      </c>
      <c r="K171" s="141">
        <f t="shared" si="136"/>
        <v>0.40633468123330607</v>
      </c>
      <c r="L171" s="141">
        <f t="shared" si="137"/>
        <v>0.23145573022041677</v>
      </c>
      <c r="M171" s="142">
        <f t="shared" si="138"/>
        <v>16.707999999999998</v>
      </c>
      <c r="N171" s="143">
        <f t="shared" si="139"/>
        <v>1.1489694338472924</v>
      </c>
      <c r="O171" s="143">
        <f t="shared" si="140"/>
        <v>61.767011978204444</v>
      </c>
      <c r="P171" s="238">
        <f t="shared" si="141"/>
        <v>36</v>
      </c>
      <c r="Q171" s="239">
        <f t="shared" si="142"/>
        <v>29</v>
      </c>
      <c r="R171" s="239">
        <f t="shared" si="143"/>
        <v>1559</v>
      </c>
      <c r="T171">
        <v>529</v>
      </c>
      <c r="U171">
        <v>9888</v>
      </c>
      <c r="V171" t="s">
        <v>1341</v>
      </c>
      <c r="W171">
        <v>2524.0010000000002</v>
      </c>
      <c r="X171">
        <v>1431.9359999999999</v>
      </c>
      <c r="Y171">
        <v>1.7629999999999999</v>
      </c>
      <c r="Z171">
        <v>16.707999999999998</v>
      </c>
      <c r="AA171">
        <v>159.14830799999999</v>
      </c>
      <c r="AB171">
        <v>2.5371939999999999</v>
      </c>
      <c r="AC171">
        <v>64.667477000000005</v>
      </c>
      <c r="AD171" s="1">
        <v>568</v>
      </c>
      <c r="AE171">
        <v>29</v>
      </c>
      <c r="AF171">
        <v>1559</v>
      </c>
      <c r="AG171">
        <v>91</v>
      </c>
      <c r="AH171">
        <v>15.859427</v>
      </c>
      <c r="AI171">
        <v>6161.9</v>
      </c>
      <c r="AJ171">
        <v>102.1</v>
      </c>
      <c r="AK171">
        <v>36</v>
      </c>
      <c r="AL171">
        <v>14475</v>
      </c>
      <c r="AM171" t="s">
        <v>1342</v>
      </c>
      <c r="AN171" t="s">
        <v>1590</v>
      </c>
      <c r="AO171">
        <v>2454.0329999999999</v>
      </c>
      <c r="AR171" t="s">
        <v>136</v>
      </c>
      <c r="AS171">
        <v>27</v>
      </c>
      <c r="AT171" t="s">
        <v>969</v>
      </c>
      <c r="AU171" t="s">
        <v>1341</v>
      </c>
      <c r="AV171" t="s">
        <v>49</v>
      </c>
      <c r="AW171">
        <v>1</v>
      </c>
      <c r="BB171">
        <v>0.83714285714285708</v>
      </c>
      <c r="BC171" t="s">
        <v>70</v>
      </c>
      <c r="BF171" t="s">
        <v>136</v>
      </c>
      <c r="BG171" t="s">
        <v>291</v>
      </c>
      <c r="BH171" t="s">
        <v>1341</v>
      </c>
      <c r="BI171">
        <v>9888</v>
      </c>
      <c r="BJ171">
        <v>1</v>
      </c>
      <c r="BK171" t="s">
        <v>969</v>
      </c>
      <c r="BL171" t="s">
        <v>673</v>
      </c>
      <c r="BM171">
        <v>0.81723914983822377</v>
      </c>
      <c r="BN171" t="s">
        <v>70</v>
      </c>
      <c r="BO171" t="s">
        <v>678</v>
      </c>
      <c r="BP171">
        <v>2454.0329999999999</v>
      </c>
    </row>
    <row r="172" spans="1:68" ht="16.5">
      <c r="A172" s="132" t="str">
        <f t="shared" si="126"/>
        <v>인천스마트</v>
      </c>
      <c r="B172" s="133" t="str">
        <f t="shared" si="127"/>
        <v>홍성진</v>
      </c>
      <c r="C172" s="134" t="str">
        <f t="shared" si="128"/>
        <v>F</v>
      </c>
      <c r="D172" s="135">
        <f t="shared" si="129"/>
        <v>0.71559803736804128</v>
      </c>
      <c r="E172" s="136">
        <f t="shared" si="130"/>
        <v>2834</v>
      </c>
      <c r="F172" s="137" t="str">
        <f t="shared" si="131"/>
        <v>20</v>
      </c>
      <c r="G172" s="138" t="str">
        <f t="shared" si="132"/>
        <v>70바3564</v>
      </c>
      <c r="H172" s="139">
        <f t="shared" si="133"/>
        <v>1</v>
      </c>
      <c r="I172" s="140">
        <f t="shared" si="134"/>
        <v>727.74300000000005</v>
      </c>
      <c r="J172" s="141">
        <f t="shared" si="135"/>
        <v>2.0801535628428496E-2</v>
      </c>
      <c r="K172" s="141">
        <f t="shared" si="136"/>
        <v>0.39949858827752538</v>
      </c>
      <c r="L172" s="141">
        <f t="shared" si="137"/>
        <v>0.35726898094519627</v>
      </c>
      <c r="M172" s="142">
        <f t="shared" si="138"/>
        <v>18.864999999999998</v>
      </c>
      <c r="N172" s="143">
        <f t="shared" si="139"/>
        <v>1.3254688846179337</v>
      </c>
      <c r="O172" s="143">
        <f t="shared" si="140"/>
        <v>77.600178335813567</v>
      </c>
      <c r="P172" s="238">
        <f t="shared" si="141"/>
        <v>22</v>
      </c>
      <c r="Q172" s="239">
        <f t="shared" si="142"/>
        <v>11</v>
      </c>
      <c r="R172" s="239">
        <f t="shared" si="143"/>
        <v>644</v>
      </c>
      <c r="T172">
        <v>529</v>
      </c>
      <c r="U172">
        <v>2834</v>
      </c>
      <c r="V172" t="s">
        <v>1343</v>
      </c>
      <c r="W172">
        <v>829.89499999999998</v>
      </c>
      <c r="X172">
        <v>463.149</v>
      </c>
      <c r="Y172">
        <v>1.792</v>
      </c>
      <c r="Z172">
        <v>18.864999999999998</v>
      </c>
      <c r="AA172">
        <v>41.569431000000002</v>
      </c>
      <c r="AB172">
        <v>0.86470800000000003</v>
      </c>
      <c r="AC172">
        <v>16.606929000000001</v>
      </c>
      <c r="AD172" s="1">
        <v>260</v>
      </c>
      <c r="AE172">
        <v>11</v>
      </c>
      <c r="AF172">
        <v>644</v>
      </c>
      <c r="AG172">
        <v>80</v>
      </c>
      <c r="AH172">
        <v>19.964068999999999</v>
      </c>
      <c r="AI172">
        <v>1926.4</v>
      </c>
      <c r="AJ172">
        <v>0</v>
      </c>
      <c r="AK172">
        <v>22</v>
      </c>
      <c r="AL172">
        <v>10565</v>
      </c>
      <c r="AM172" t="s">
        <v>1344</v>
      </c>
      <c r="AN172" t="s">
        <v>1591</v>
      </c>
      <c r="AO172">
        <v>727.74300000000005</v>
      </c>
      <c r="AR172" t="s">
        <v>136</v>
      </c>
      <c r="AS172">
        <v>20</v>
      </c>
      <c r="AT172" t="s">
        <v>917</v>
      </c>
      <c r="AU172" t="s">
        <v>1343</v>
      </c>
      <c r="AV172" t="s">
        <v>49</v>
      </c>
      <c r="AW172">
        <v>1</v>
      </c>
      <c r="BB172">
        <v>0.90200000000000002</v>
      </c>
      <c r="BC172" t="s">
        <v>71</v>
      </c>
      <c r="BF172" t="s">
        <v>136</v>
      </c>
      <c r="BG172" t="s">
        <v>289</v>
      </c>
      <c r="BH172" t="s">
        <v>1343</v>
      </c>
      <c r="BI172">
        <v>2834</v>
      </c>
      <c r="BJ172">
        <v>1</v>
      </c>
      <c r="BK172" t="s">
        <v>917</v>
      </c>
      <c r="BL172" t="s">
        <v>673</v>
      </c>
      <c r="BM172">
        <v>0.71559803736804128</v>
      </c>
      <c r="BN172" t="s">
        <v>73</v>
      </c>
      <c r="BO172" t="s">
        <v>674</v>
      </c>
      <c r="BP172">
        <v>727.74300000000005</v>
      </c>
    </row>
    <row r="173" spans="1:68" ht="16.5">
      <c r="A173" s="132" t="str">
        <f t="shared" si="126"/>
        <v>인천스마트</v>
      </c>
      <c r="B173" s="133" t="str">
        <f t="shared" si="127"/>
        <v>황상원</v>
      </c>
      <c r="C173" s="134" t="str">
        <f t="shared" si="128"/>
        <v>S</v>
      </c>
      <c r="D173" s="135">
        <f t="shared" si="129"/>
        <v>1.0202909596314278</v>
      </c>
      <c r="E173" s="136">
        <f t="shared" si="130"/>
        <v>9315</v>
      </c>
      <c r="F173" s="137" t="str">
        <f t="shared" si="131"/>
        <v>5</v>
      </c>
      <c r="G173" s="138" t="str">
        <f t="shared" si="132"/>
        <v>70바3661</v>
      </c>
      <c r="H173" s="139">
        <f t="shared" si="133"/>
        <v>7</v>
      </c>
      <c r="I173" s="140">
        <f t="shared" si="134"/>
        <v>2152.1079999999997</v>
      </c>
      <c r="J173" s="141">
        <f t="shared" si="135"/>
        <v>6.221470175110288E-3</v>
      </c>
      <c r="K173" s="141">
        <f t="shared" si="136"/>
        <v>0.33077814661680655</v>
      </c>
      <c r="L173" s="141">
        <f t="shared" si="137"/>
        <v>0.20445070600546073</v>
      </c>
      <c r="M173" s="142">
        <f t="shared" si="138"/>
        <v>8.7680000000000007</v>
      </c>
      <c r="N173" s="143">
        <f t="shared" si="139"/>
        <v>0</v>
      </c>
      <c r="O173" s="143">
        <f t="shared" si="140"/>
        <v>4.3678105373893867</v>
      </c>
      <c r="P173" s="238">
        <f t="shared" si="141"/>
        <v>0</v>
      </c>
      <c r="Q173" s="239">
        <f t="shared" si="142"/>
        <v>0</v>
      </c>
      <c r="R173" s="239">
        <f t="shared" si="143"/>
        <v>94</v>
      </c>
      <c r="T173">
        <v>529</v>
      </c>
      <c r="U173">
        <v>9315</v>
      </c>
      <c r="V173" t="s">
        <v>1592</v>
      </c>
      <c r="W173">
        <v>2152.1080000000002</v>
      </c>
      <c r="X173">
        <v>991.88400000000001</v>
      </c>
      <c r="Y173">
        <v>2.17</v>
      </c>
      <c r="Z173">
        <v>8.7680000000000007</v>
      </c>
      <c r="AA173">
        <v>130.140783</v>
      </c>
      <c r="AB173">
        <v>0.80966700000000003</v>
      </c>
      <c r="AC173">
        <v>43.047727000000002</v>
      </c>
      <c r="AD173" s="1">
        <v>440</v>
      </c>
      <c r="AE173">
        <v>0</v>
      </c>
      <c r="AF173">
        <v>94</v>
      </c>
      <c r="AG173">
        <v>65</v>
      </c>
      <c r="AH173">
        <v>16.536767999999999</v>
      </c>
      <c r="AI173">
        <v>104.7</v>
      </c>
      <c r="AJ173">
        <v>0</v>
      </c>
      <c r="AK173">
        <v>0</v>
      </c>
      <c r="AL173">
        <v>0</v>
      </c>
      <c r="AM173" t="s">
        <v>1593</v>
      </c>
      <c r="AN173" t="s">
        <v>1594</v>
      </c>
      <c r="AO173">
        <v>718.97799999999995</v>
      </c>
      <c r="AR173" t="s">
        <v>136</v>
      </c>
      <c r="AS173">
        <v>5</v>
      </c>
      <c r="AT173" t="s">
        <v>1014</v>
      </c>
      <c r="AU173" t="s">
        <v>1592</v>
      </c>
      <c r="AV173" t="s">
        <v>49</v>
      </c>
      <c r="AW173">
        <v>7</v>
      </c>
      <c r="BB173">
        <v>1.038440606007824</v>
      </c>
      <c r="BC173" t="s">
        <v>74</v>
      </c>
      <c r="BF173" t="s">
        <v>136</v>
      </c>
      <c r="BG173" t="s">
        <v>293</v>
      </c>
      <c r="BH173" t="s">
        <v>1592</v>
      </c>
      <c r="BI173">
        <v>9315</v>
      </c>
      <c r="BJ173">
        <v>7</v>
      </c>
      <c r="BK173" t="s">
        <v>1014</v>
      </c>
      <c r="BL173" t="s">
        <v>1010</v>
      </c>
      <c r="BM173">
        <v>1.0202909596314278</v>
      </c>
      <c r="BN173" t="s">
        <v>74</v>
      </c>
      <c r="BO173" t="s">
        <v>675</v>
      </c>
      <c r="BP173">
        <v>2152.1079999999997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1595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0" t="s">
        <v>1596</v>
      </c>
      <c r="B4" s="36"/>
      <c r="C4" s="108"/>
      <c r="D4" s="112"/>
      <c r="E4" s="11"/>
      <c r="F4" s="8"/>
      <c r="H4" s="11"/>
    </row>
    <row r="5" spans="1:18" ht="26.25">
      <c r="A5" s="178" t="s">
        <v>1597</v>
      </c>
    </row>
    <row r="6" spans="1:18" ht="17.25">
      <c r="A6" s="179" t="s">
        <v>1598</v>
      </c>
    </row>
    <row r="7" spans="1:18" ht="17.25">
      <c r="A7" s="179"/>
    </row>
    <row r="8" spans="1:18" ht="17.25">
      <c r="A8" s="181" t="s">
        <v>897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1599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326" t="s">
        <v>136</v>
      </c>
      <c r="B14" s="248" t="s">
        <v>1033</v>
      </c>
      <c r="C14" s="249" t="s">
        <v>70</v>
      </c>
      <c r="D14" s="250">
        <v>0.83905753130183502</v>
      </c>
      <c r="E14" s="251">
        <v>3792</v>
      </c>
      <c r="F14" s="327" t="s">
        <v>292</v>
      </c>
      <c r="G14" s="252" t="s">
        <v>981</v>
      </c>
      <c r="H14" s="253">
        <v>2</v>
      </c>
      <c r="I14" s="254">
        <v>2245.0050000000001</v>
      </c>
      <c r="J14" s="255">
        <v>1.4708025855198165E-2</v>
      </c>
      <c r="K14" s="255">
        <v>0.42627821576562586</v>
      </c>
      <c r="L14" s="255">
        <v>0.12427589248130849</v>
      </c>
      <c r="M14" s="256">
        <v>15.785</v>
      </c>
      <c r="N14" s="257">
        <v>4.4543330638461824E-2</v>
      </c>
      <c r="O14" s="257">
        <v>7.2605628940692775</v>
      </c>
      <c r="P14" s="258">
        <v>41</v>
      </c>
      <c r="Q14" s="259">
        <v>1</v>
      </c>
      <c r="R14" s="259">
        <v>163</v>
      </c>
    </row>
    <row r="15" spans="1:18" ht="16.5">
      <c r="A15" s="326" t="s">
        <v>136</v>
      </c>
      <c r="B15" s="248" t="s">
        <v>1035</v>
      </c>
      <c r="C15" s="249" t="s">
        <v>70</v>
      </c>
      <c r="D15" s="250">
        <v>0.82873396708682423</v>
      </c>
      <c r="E15" s="251">
        <v>7766</v>
      </c>
      <c r="F15" s="327" t="s">
        <v>290</v>
      </c>
      <c r="G15" s="252" t="s">
        <v>947</v>
      </c>
      <c r="H15" s="253">
        <v>7</v>
      </c>
      <c r="I15" s="254">
        <v>1487.0010000000002</v>
      </c>
      <c r="J15" s="255">
        <v>3.7099793281582603E-2</v>
      </c>
      <c r="K15" s="255">
        <v>0.38548438945897656</v>
      </c>
      <c r="L15" s="255">
        <v>0.24142261316604946</v>
      </c>
      <c r="M15" s="256">
        <v>14.311999999999999</v>
      </c>
      <c r="N15" s="257">
        <v>0.60524505363479908</v>
      </c>
      <c r="O15" s="257">
        <v>24.209802145391965</v>
      </c>
      <c r="P15" s="258">
        <v>19</v>
      </c>
      <c r="Q15" s="259">
        <v>9</v>
      </c>
      <c r="R15" s="259">
        <v>375</v>
      </c>
    </row>
    <row r="16" spans="1:18" ht="16.5">
      <c r="A16" s="326" t="s">
        <v>136</v>
      </c>
      <c r="B16" s="248" t="s">
        <v>1059</v>
      </c>
      <c r="C16" s="249" t="s">
        <v>70</v>
      </c>
      <c r="D16" s="250">
        <v>0.81301629200945558</v>
      </c>
      <c r="E16" s="251">
        <v>5537</v>
      </c>
      <c r="F16" s="327" t="s">
        <v>289</v>
      </c>
      <c r="G16" s="252" t="s">
        <v>909</v>
      </c>
      <c r="H16" s="253">
        <v>2</v>
      </c>
      <c r="I16" s="254">
        <v>1442.2280000000001</v>
      </c>
      <c r="J16" s="255">
        <v>4.2068378475437464E-2</v>
      </c>
      <c r="K16" s="255">
        <v>0.44115328434726303</v>
      </c>
      <c r="L16" s="255">
        <v>0.1893948927559285</v>
      </c>
      <c r="M16" s="256">
        <v>15.551</v>
      </c>
      <c r="N16" s="257">
        <v>6.933716444279267E-2</v>
      </c>
      <c r="O16" s="257">
        <v>79.8</v>
      </c>
      <c r="P16" s="258">
        <v>47</v>
      </c>
      <c r="Q16" s="259">
        <v>1</v>
      </c>
      <c r="R16" s="259">
        <v>1370</v>
      </c>
    </row>
    <row r="17" spans="1:18" ht="16.5">
      <c r="A17" s="326" t="s">
        <v>136</v>
      </c>
      <c r="B17" s="248" t="s">
        <v>899</v>
      </c>
      <c r="C17" s="249" t="s">
        <v>70</v>
      </c>
      <c r="D17" s="250">
        <v>0.83633453778257749</v>
      </c>
      <c r="E17" s="251">
        <v>6947</v>
      </c>
      <c r="F17" s="327" t="s">
        <v>293</v>
      </c>
      <c r="G17" s="252" t="s">
        <v>1006</v>
      </c>
      <c r="H17" s="253">
        <v>2</v>
      </c>
      <c r="I17" s="254">
        <v>2167.933</v>
      </c>
      <c r="J17" s="255">
        <v>2.9703446725127081E-2</v>
      </c>
      <c r="K17" s="255">
        <v>0.35938005018738217</v>
      </c>
      <c r="L17" s="255">
        <v>0.16853349927400954</v>
      </c>
      <c r="M17" s="256">
        <v>12.786</v>
      </c>
      <c r="N17" s="257">
        <v>9.2253773525288837E-2</v>
      </c>
      <c r="O17" s="257">
        <v>8.5796009378518612</v>
      </c>
      <c r="P17" s="258">
        <v>32</v>
      </c>
      <c r="Q17" s="259">
        <v>2</v>
      </c>
      <c r="R17" s="259">
        <v>191</v>
      </c>
    </row>
    <row r="18" spans="1:18" ht="16.5">
      <c r="A18" s="326" t="s">
        <v>136</v>
      </c>
      <c r="B18" s="248" t="s">
        <v>1074</v>
      </c>
      <c r="C18" s="249" t="s">
        <v>70</v>
      </c>
      <c r="D18" s="250">
        <v>0.84616025644109183</v>
      </c>
      <c r="E18" s="251">
        <v>4613</v>
      </c>
      <c r="F18" s="327" t="s">
        <v>292</v>
      </c>
      <c r="G18" s="252" t="s">
        <v>973</v>
      </c>
      <c r="H18" s="253">
        <v>9</v>
      </c>
      <c r="I18" s="254">
        <v>2483.5840000000003</v>
      </c>
      <c r="J18" s="255">
        <v>3.7745475376727969E-2</v>
      </c>
      <c r="K18" s="255">
        <v>0.39265959035857956</v>
      </c>
      <c r="L18" s="255">
        <v>0.22105151265268258</v>
      </c>
      <c r="M18" s="256">
        <v>12.14</v>
      </c>
      <c r="N18" s="257">
        <v>0</v>
      </c>
      <c r="O18" s="257">
        <v>4.2277611709529452</v>
      </c>
      <c r="P18" s="258">
        <v>19</v>
      </c>
      <c r="Q18" s="259">
        <v>0</v>
      </c>
      <c r="R18" s="259">
        <v>105</v>
      </c>
    </row>
    <row r="19" spans="1:18" ht="16.5">
      <c r="A19" s="326" t="s">
        <v>136</v>
      </c>
      <c r="B19" s="248" t="s">
        <v>1437</v>
      </c>
      <c r="C19" s="249" t="s">
        <v>73</v>
      </c>
      <c r="D19" s="250">
        <v>0.7631454167161924</v>
      </c>
      <c r="E19" s="251">
        <v>4119</v>
      </c>
      <c r="F19" s="327" t="s">
        <v>291</v>
      </c>
      <c r="G19" s="252" t="s">
        <v>967</v>
      </c>
      <c r="H19" s="253">
        <v>3</v>
      </c>
      <c r="I19" s="254">
        <v>695.5</v>
      </c>
      <c r="J19" s="255">
        <v>4.1797500479422843E-2</v>
      </c>
      <c r="K19" s="255">
        <v>0.35939803972175888</v>
      </c>
      <c r="L19" s="255">
        <v>0.19438133194278903</v>
      </c>
      <c r="M19" s="256">
        <v>15.597</v>
      </c>
      <c r="N19" s="257">
        <v>2.1567217828900072</v>
      </c>
      <c r="O19" s="257">
        <v>25.161754133716752</v>
      </c>
      <c r="P19" s="258">
        <v>12</v>
      </c>
      <c r="Q19" s="259">
        <v>17</v>
      </c>
      <c r="R19" s="259">
        <v>193</v>
      </c>
    </row>
    <row r="20" spans="1:18" ht="16.5">
      <c r="A20" s="326" t="s">
        <v>136</v>
      </c>
      <c r="B20" s="248" t="s">
        <v>1084</v>
      </c>
      <c r="C20" s="249" t="s">
        <v>70</v>
      </c>
      <c r="D20" s="250">
        <v>0.82730964786331485</v>
      </c>
      <c r="E20" s="251">
        <v>7805</v>
      </c>
      <c r="F20" s="327" t="s">
        <v>291</v>
      </c>
      <c r="G20" s="252" t="s">
        <v>965</v>
      </c>
      <c r="H20" s="253">
        <v>2</v>
      </c>
      <c r="I20" s="254">
        <v>5119.4609999999993</v>
      </c>
      <c r="J20" s="255">
        <v>4.3240545982951573E-2</v>
      </c>
      <c r="K20" s="255">
        <v>0.35933411134941268</v>
      </c>
      <c r="L20" s="255">
        <v>0.17638575623488487</v>
      </c>
      <c r="M20" s="256">
        <v>11.721</v>
      </c>
      <c r="N20" s="257">
        <v>0.64459910916403118</v>
      </c>
      <c r="O20" s="257">
        <v>20.314638591836136</v>
      </c>
      <c r="P20" s="258">
        <v>69</v>
      </c>
      <c r="Q20" s="259">
        <v>33</v>
      </c>
      <c r="R20" s="259">
        <v>1040</v>
      </c>
    </row>
    <row r="21" spans="1:18" ht="16.5">
      <c r="A21" s="326" t="s">
        <v>136</v>
      </c>
      <c r="B21" s="248" t="s">
        <v>1086</v>
      </c>
      <c r="C21" s="249" t="s">
        <v>70</v>
      </c>
      <c r="D21" s="250">
        <v>0.80221115401159848</v>
      </c>
      <c r="E21" s="251">
        <v>3603</v>
      </c>
      <c r="F21" s="327" t="s">
        <v>291</v>
      </c>
      <c r="G21" s="252" t="s">
        <v>963</v>
      </c>
      <c r="H21" s="253">
        <v>3</v>
      </c>
      <c r="I21" s="254">
        <v>1881.3440000000001</v>
      </c>
      <c r="J21" s="255">
        <v>2.1562549607970816E-2</v>
      </c>
      <c r="K21" s="255">
        <v>0.36940109479567501</v>
      </c>
      <c r="L21" s="255">
        <v>0.15308205197986119</v>
      </c>
      <c r="M21" s="256">
        <v>14.048999999999999</v>
      </c>
      <c r="N21" s="257">
        <v>5.3153490270785142E-2</v>
      </c>
      <c r="O21" s="257">
        <v>13.926214450945707</v>
      </c>
      <c r="P21" s="258">
        <v>26</v>
      </c>
      <c r="Q21" s="259">
        <v>1</v>
      </c>
      <c r="R21" s="259">
        <v>262</v>
      </c>
    </row>
    <row r="22" spans="1:18" ht="16.5">
      <c r="A22" s="326" t="s">
        <v>136</v>
      </c>
      <c r="B22" s="248" t="s">
        <v>1089</v>
      </c>
      <c r="C22" s="249" t="s">
        <v>70</v>
      </c>
      <c r="D22" s="250">
        <v>0.84491824911369684</v>
      </c>
      <c r="E22" s="251">
        <v>6591</v>
      </c>
      <c r="F22" s="327" t="s">
        <v>290</v>
      </c>
      <c r="G22" s="252" t="s">
        <v>943</v>
      </c>
      <c r="H22" s="253">
        <v>2</v>
      </c>
      <c r="I22" s="254">
        <v>2434.6329999999998</v>
      </c>
      <c r="J22" s="255">
        <v>3.965340400241131E-2</v>
      </c>
      <c r="K22" s="255">
        <v>0.42087735608420584</v>
      </c>
      <c r="L22" s="255">
        <v>0.19386905541820884</v>
      </c>
      <c r="M22" s="256">
        <v>15.651999999999999</v>
      </c>
      <c r="N22" s="257">
        <v>4.1073952419112041E-2</v>
      </c>
      <c r="O22" s="257">
        <v>6.1200189104476941</v>
      </c>
      <c r="P22" s="258">
        <v>61</v>
      </c>
      <c r="Q22" s="259">
        <v>1</v>
      </c>
      <c r="R22" s="259">
        <v>149</v>
      </c>
    </row>
    <row r="23" spans="1:18" ht="16.5">
      <c r="A23" s="326" t="s">
        <v>136</v>
      </c>
      <c r="B23" s="248" t="s">
        <v>1093</v>
      </c>
      <c r="C23" s="249" t="s">
        <v>70</v>
      </c>
      <c r="D23" s="250">
        <v>0.84395002762442817</v>
      </c>
      <c r="E23" s="251">
        <v>1192</v>
      </c>
      <c r="F23" s="327" t="s">
        <v>289</v>
      </c>
      <c r="G23" s="252" t="s">
        <v>907</v>
      </c>
      <c r="H23" s="253">
        <v>4</v>
      </c>
      <c r="I23" s="254">
        <v>1635.62</v>
      </c>
      <c r="J23" s="255">
        <v>3.4304019634952762E-2</v>
      </c>
      <c r="K23" s="255">
        <v>0.38302716659201658</v>
      </c>
      <c r="L23" s="255">
        <v>0.27267947322727776</v>
      </c>
      <c r="M23" s="256">
        <v>12.68</v>
      </c>
      <c r="N23" s="257">
        <v>0.12227779068487792</v>
      </c>
      <c r="O23" s="257">
        <v>25.311502671769727</v>
      </c>
      <c r="P23" s="258">
        <v>35</v>
      </c>
      <c r="Q23" s="259">
        <v>2</v>
      </c>
      <c r="R23" s="259">
        <v>414</v>
      </c>
    </row>
    <row r="24" spans="1:18" ht="16.5">
      <c r="A24" s="326" t="s">
        <v>136</v>
      </c>
      <c r="B24" s="248" t="s">
        <v>1111</v>
      </c>
      <c r="C24" s="249" t="s">
        <v>70</v>
      </c>
      <c r="D24" s="250">
        <v>0.84481166225574444</v>
      </c>
      <c r="E24" s="251">
        <v>4387</v>
      </c>
      <c r="F24" s="327" t="s">
        <v>289</v>
      </c>
      <c r="G24" s="252" t="s">
        <v>920</v>
      </c>
      <c r="H24" s="253">
        <v>6</v>
      </c>
      <c r="I24" s="254">
        <v>1395.211</v>
      </c>
      <c r="J24" s="255">
        <v>1.9845204804907906E-2</v>
      </c>
      <c r="K24" s="255">
        <v>0.36388525285699869</v>
      </c>
      <c r="L24" s="255">
        <v>0.17846051971930038</v>
      </c>
      <c r="M24" s="256">
        <v>11.808</v>
      </c>
      <c r="N24" s="257">
        <v>0.57338997470633468</v>
      </c>
      <c r="O24" s="257">
        <v>4.9454885318421367</v>
      </c>
      <c r="P24" s="258">
        <v>19</v>
      </c>
      <c r="Q24" s="259">
        <v>8</v>
      </c>
      <c r="R24" s="259">
        <v>97</v>
      </c>
    </row>
    <row r="25" spans="1:18" ht="16.5">
      <c r="A25" s="326" t="s">
        <v>136</v>
      </c>
      <c r="B25" s="248" t="s">
        <v>1117</v>
      </c>
      <c r="C25" s="249" t="s">
        <v>70</v>
      </c>
      <c r="D25" s="250">
        <v>0.84869766757689891</v>
      </c>
      <c r="E25" s="251">
        <v>8966</v>
      </c>
      <c r="F25" s="327" t="s">
        <v>289</v>
      </c>
      <c r="G25" s="252" t="s">
        <v>914</v>
      </c>
      <c r="H25" s="253">
        <v>1</v>
      </c>
      <c r="I25" s="254">
        <v>1733.556</v>
      </c>
      <c r="J25" s="255">
        <v>1.8650479614262739E-2</v>
      </c>
      <c r="K25" s="255">
        <v>0.41233208259369691</v>
      </c>
      <c r="L25" s="255">
        <v>6.1182159500797285E-2</v>
      </c>
      <c r="M25" s="256">
        <v>17.661999999999999</v>
      </c>
      <c r="N25" s="257">
        <v>0.74990366622133919</v>
      </c>
      <c r="O25" s="257">
        <v>67.318275267715606</v>
      </c>
      <c r="P25" s="258">
        <v>25</v>
      </c>
      <c r="Q25" s="259">
        <v>13</v>
      </c>
      <c r="R25" s="259">
        <v>1199</v>
      </c>
    </row>
    <row r="26" spans="1:18" ht="16.5">
      <c r="A26" s="326" t="s">
        <v>136</v>
      </c>
      <c r="B26" s="248" t="s">
        <v>1462</v>
      </c>
      <c r="C26" s="249" t="s">
        <v>73</v>
      </c>
      <c r="D26" s="250">
        <v>0.76111111111111118</v>
      </c>
      <c r="E26" s="251">
        <v>4749</v>
      </c>
      <c r="F26" s="327" t="s">
        <v>328</v>
      </c>
      <c r="G26" s="252" t="s">
        <v>1021</v>
      </c>
      <c r="H26" s="253">
        <v>1</v>
      </c>
      <c r="I26" s="254">
        <v>514.97500000000002</v>
      </c>
      <c r="J26" s="255">
        <v>5.6977513203194295E-2</v>
      </c>
      <c r="K26" s="255">
        <v>0.35007852703722403</v>
      </c>
      <c r="L26" s="255">
        <v>0.22660700587135038</v>
      </c>
      <c r="M26" s="256">
        <v>15.209</v>
      </c>
      <c r="N26" s="257">
        <v>0</v>
      </c>
      <c r="O26" s="257">
        <v>28.156706636244476</v>
      </c>
      <c r="P26" s="258">
        <v>7</v>
      </c>
      <c r="Q26" s="259">
        <v>0</v>
      </c>
      <c r="R26" s="259">
        <v>145</v>
      </c>
    </row>
    <row r="27" spans="1:18" ht="16.5">
      <c r="A27" s="326" t="s">
        <v>136</v>
      </c>
      <c r="B27" s="248" t="s">
        <v>1465</v>
      </c>
      <c r="C27" s="249" t="s">
        <v>70</v>
      </c>
      <c r="D27" s="250">
        <v>0.83888888888888891</v>
      </c>
      <c r="E27" s="251">
        <v>8970</v>
      </c>
      <c r="F27" s="327" t="s">
        <v>328</v>
      </c>
      <c r="G27" s="252" t="s">
        <v>1022</v>
      </c>
      <c r="H27" s="253">
        <v>1</v>
      </c>
      <c r="I27" s="254">
        <v>783.70299999999997</v>
      </c>
      <c r="J27" s="255">
        <v>2.8544336144154265E-2</v>
      </c>
      <c r="K27" s="255">
        <v>0.40479852894016899</v>
      </c>
      <c r="L27" s="255">
        <v>8.1663589395472524E-2</v>
      </c>
      <c r="M27" s="256">
        <v>15.284000000000001</v>
      </c>
      <c r="N27" s="257">
        <v>0.51039743372170321</v>
      </c>
      <c r="O27" s="257">
        <v>56.65411514310906</v>
      </c>
      <c r="P27" s="258">
        <v>27</v>
      </c>
      <c r="Q27" s="259">
        <v>4</v>
      </c>
      <c r="R27" s="259">
        <v>444</v>
      </c>
    </row>
    <row r="28" spans="1:18" ht="16.5">
      <c r="A28" s="326" t="s">
        <v>136</v>
      </c>
      <c r="B28" s="248" t="s">
        <v>1125</v>
      </c>
      <c r="C28" s="249" t="s">
        <v>73</v>
      </c>
      <c r="D28" s="250">
        <v>0.78666666666666663</v>
      </c>
      <c r="E28" s="251">
        <v>8225</v>
      </c>
      <c r="F28" s="327" t="s">
        <v>293</v>
      </c>
      <c r="G28" s="252" t="s">
        <v>996</v>
      </c>
      <c r="H28" s="253">
        <v>1</v>
      </c>
      <c r="I28" s="254">
        <v>2220.86</v>
      </c>
      <c r="J28" s="255">
        <v>3.3685563104037489E-2</v>
      </c>
      <c r="K28" s="255">
        <v>0.39835939844595875</v>
      </c>
      <c r="L28" s="255">
        <v>6.8892230937564719E-2</v>
      </c>
      <c r="M28" s="256">
        <v>10.968999999999999</v>
      </c>
      <c r="N28" s="257">
        <v>9.0055203839953885E-2</v>
      </c>
      <c r="O28" s="257">
        <v>23.279270192628079</v>
      </c>
      <c r="P28" s="258">
        <v>50</v>
      </c>
      <c r="Q28" s="259">
        <v>2</v>
      </c>
      <c r="R28" s="259">
        <v>517</v>
      </c>
    </row>
    <row r="29" spans="1:18" ht="16.5">
      <c r="A29" s="326" t="s">
        <v>136</v>
      </c>
      <c r="B29" s="248" t="s">
        <v>1137</v>
      </c>
      <c r="C29" s="249" t="s">
        <v>70</v>
      </c>
      <c r="D29" s="250">
        <v>0.81827755936090807</v>
      </c>
      <c r="E29" s="251">
        <v>7439</v>
      </c>
      <c r="F29" s="327" t="s">
        <v>289</v>
      </c>
      <c r="G29" s="252" t="s">
        <v>905</v>
      </c>
      <c r="H29" s="253">
        <v>5</v>
      </c>
      <c r="I29" s="254">
        <v>1335.5159999999998</v>
      </c>
      <c r="J29" s="255">
        <v>6.0361281046668679E-2</v>
      </c>
      <c r="K29" s="255">
        <v>0.39308093984775938</v>
      </c>
      <c r="L29" s="255">
        <v>0.1987452079336248</v>
      </c>
      <c r="M29" s="256">
        <v>13.4</v>
      </c>
      <c r="N29" s="257">
        <v>0</v>
      </c>
      <c r="O29" s="257">
        <v>25.757834425046202</v>
      </c>
      <c r="P29" s="258">
        <v>33</v>
      </c>
      <c r="Q29" s="259">
        <v>0</v>
      </c>
      <c r="R29" s="259">
        <v>361</v>
      </c>
    </row>
    <row r="30" spans="1:18" ht="16.5">
      <c r="A30" s="326" t="s">
        <v>136</v>
      </c>
      <c r="B30" s="248" t="s">
        <v>1145</v>
      </c>
      <c r="C30" s="249" t="s">
        <v>70</v>
      </c>
      <c r="D30" s="250">
        <v>0.82758520376406519</v>
      </c>
      <c r="E30" s="251">
        <v>856</v>
      </c>
      <c r="F30" s="327" t="s">
        <v>293</v>
      </c>
      <c r="G30" s="252" t="s">
        <v>996</v>
      </c>
      <c r="H30" s="253">
        <v>4</v>
      </c>
      <c r="I30" s="254">
        <v>851.78</v>
      </c>
      <c r="J30" s="255">
        <v>6.7273993104647309E-2</v>
      </c>
      <c r="K30" s="255">
        <v>0.39212688758597697</v>
      </c>
      <c r="L30" s="255">
        <v>0.18470826143588182</v>
      </c>
      <c r="M30" s="256">
        <v>13.819000000000001</v>
      </c>
      <c r="N30" s="257">
        <v>0.82180844819084742</v>
      </c>
      <c r="O30" s="257">
        <v>43.203644133461694</v>
      </c>
      <c r="P30" s="258">
        <v>30</v>
      </c>
      <c r="Q30" s="259">
        <v>8</v>
      </c>
      <c r="R30" s="259">
        <v>448</v>
      </c>
    </row>
    <row r="31" spans="1:18" ht="16.5">
      <c r="A31" s="326" t="s">
        <v>136</v>
      </c>
      <c r="B31" s="248" t="s">
        <v>1149</v>
      </c>
      <c r="C31" s="249" t="s">
        <v>70</v>
      </c>
      <c r="D31" s="250">
        <v>0.8376195993360871</v>
      </c>
      <c r="E31" s="251">
        <v>5685</v>
      </c>
      <c r="F31" s="327" t="s">
        <v>291</v>
      </c>
      <c r="G31" s="252" t="s">
        <v>967</v>
      </c>
      <c r="H31" s="253">
        <v>2</v>
      </c>
      <c r="I31" s="254">
        <v>1561.248</v>
      </c>
      <c r="J31" s="255">
        <v>7.2594391859013147E-2</v>
      </c>
      <c r="K31" s="255">
        <v>0.37835242233942717</v>
      </c>
      <c r="L31" s="255">
        <v>0.19921558861980951</v>
      </c>
      <c r="M31" s="256">
        <v>16.63</v>
      </c>
      <c r="N31" s="257">
        <v>0.51241058435303033</v>
      </c>
      <c r="O31" s="257">
        <v>52.906392834450386</v>
      </c>
      <c r="P31" s="258">
        <v>27</v>
      </c>
      <c r="Q31" s="259">
        <v>8</v>
      </c>
      <c r="R31" s="259">
        <v>841</v>
      </c>
    </row>
    <row r="32" spans="1:18" ht="16.5">
      <c r="A32" s="326" t="s">
        <v>136</v>
      </c>
      <c r="B32" s="248" t="s">
        <v>1153</v>
      </c>
      <c r="C32" s="249" t="s">
        <v>70</v>
      </c>
      <c r="D32" s="250">
        <v>0.83308600600663429</v>
      </c>
      <c r="E32" s="251">
        <v>1777</v>
      </c>
      <c r="F32" s="327" t="s">
        <v>289</v>
      </c>
      <c r="G32" s="252" t="s">
        <v>914</v>
      </c>
      <c r="H32" s="253">
        <v>1</v>
      </c>
      <c r="I32" s="254">
        <v>1533.502</v>
      </c>
      <c r="J32" s="255">
        <v>2.2057477725410203E-2</v>
      </c>
      <c r="K32" s="255">
        <v>0.44732569100190506</v>
      </c>
      <c r="L32" s="255">
        <v>0.17346239252163229</v>
      </c>
      <c r="M32" s="256">
        <v>20.262</v>
      </c>
      <c r="N32" s="257">
        <v>0.45647152726243595</v>
      </c>
      <c r="O32" s="257">
        <v>79.8</v>
      </c>
      <c r="P32" s="258">
        <v>36</v>
      </c>
      <c r="Q32" s="259">
        <v>9</v>
      </c>
      <c r="R32" s="259">
        <v>2085</v>
      </c>
    </row>
    <row r="33" spans="1:18" ht="16.5">
      <c r="A33" s="326" t="s">
        <v>136</v>
      </c>
      <c r="B33" s="248" t="s">
        <v>1157</v>
      </c>
      <c r="C33" s="249" t="s">
        <v>73</v>
      </c>
      <c r="D33" s="250">
        <v>0.78949999999999998</v>
      </c>
      <c r="E33" s="251">
        <v>1069</v>
      </c>
      <c r="F33" s="327" t="s">
        <v>289</v>
      </c>
      <c r="G33" s="252" t="s">
        <v>915</v>
      </c>
      <c r="H33" s="253">
        <v>1</v>
      </c>
      <c r="I33" s="254">
        <v>983.94799999999998</v>
      </c>
      <c r="J33" s="255">
        <v>6.6336125954535308E-2</v>
      </c>
      <c r="K33" s="255">
        <v>0.34806062714277486</v>
      </c>
      <c r="L33" s="255">
        <v>0.20830257668265001</v>
      </c>
      <c r="M33" s="256">
        <v>15.363</v>
      </c>
      <c r="N33" s="257">
        <v>1.9309963534658336</v>
      </c>
      <c r="O33" s="257">
        <v>3.2522043847845619</v>
      </c>
      <c r="P33" s="258">
        <v>7</v>
      </c>
      <c r="Q33" s="259">
        <v>19</v>
      </c>
      <c r="R33" s="259">
        <v>32</v>
      </c>
    </row>
    <row r="34" spans="1:18" ht="16.5">
      <c r="A34" s="326" t="s">
        <v>136</v>
      </c>
      <c r="B34" s="248" t="s">
        <v>1161</v>
      </c>
      <c r="C34" s="249" t="s">
        <v>70</v>
      </c>
      <c r="D34" s="250">
        <v>0.8335145570375142</v>
      </c>
      <c r="E34" s="251">
        <v>2677</v>
      </c>
      <c r="F34" s="327" t="s">
        <v>289</v>
      </c>
      <c r="G34" s="252" t="s">
        <v>919</v>
      </c>
      <c r="H34" s="253">
        <v>2</v>
      </c>
      <c r="I34" s="254">
        <v>1426.6220000000001</v>
      </c>
      <c r="J34" s="255">
        <v>2.6535455127745175E-2</v>
      </c>
      <c r="K34" s="255">
        <v>0.39326172479874205</v>
      </c>
      <c r="L34" s="255">
        <v>0.10393701416941332</v>
      </c>
      <c r="M34" s="256">
        <v>14.231</v>
      </c>
      <c r="N34" s="257">
        <v>2.7337304485701188</v>
      </c>
      <c r="O34" s="257">
        <v>33.015052340423743</v>
      </c>
      <c r="P34" s="258">
        <v>9</v>
      </c>
      <c r="Q34" s="259">
        <v>42</v>
      </c>
      <c r="R34" s="259">
        <v>515</v>
      </c>
    </row>
    <row r="35" spans="1:18" ht="16.5">
      <c r="A35" s="326" t="s">
        <v>136</v>
      </c>
      <c r="B35" s="248" t="s">
        <v>1494</v>
      </c>
      <c r="C35" s="249" t="s">
        <v>73</v>
      </c>
      <c r="D35" s="250">
        <v>0.79408692436624995</v>
      </c>
      <c r="E35" s="251">
        <v>6897</v>
      </c>
      <c r="F35" s="327" t="s">
        <v>328</v>
      </c>
      <c r="G35" s="252" t="s">
        <v>1393</v>
      </c>
      <c r="H35" s="253">
        <v>1</v>
      </c>
      <c r="I35" s="254">
        <v>524.35599999999999</v>
      </c>
      <c r="J35" s="255">
        <v>2.6481371076094346E-2</v>
      </c>
      <c r="K35" s="255">
        <v>0.40416987887439015</v>
      </c>
      <c r="L35" s="255">
        <v>0.11624952462247966</v>
      </c>
      <c r="M35" s="256">
        <v>12.742000000000001</v>
      </c>
      <c r="N35" s="257">
        <v>0.19071012823349023</v>
      </c>
      <c r="O35" s="257">
        <v>4.0049126929032948</v>
      </c>
      <c r="P35" s="258">
        <v>26</v>
      </c>
      <c r="Q35" s="259">
        <v>1</v>
      </c>
      <c r="R35" s="259">
        <v>27</v>
      </c>
    </row>
    <row r="36" spans="1:18" ht="16.5">
      <c r="A36" s="326" t="s">
        <v>136</v>
      </c>
      <c r="B36" s="248" t="s">
        <v>1175</v>
      </c>
      <c r="C36" s="249" t="s">
        <v>70</v>
      </c>
      <c r="D36" s="250">
        <v>0.81533090780297934</v>
      </c>
      <c r="E36" s="251">
        <v>8916</v>
      </c>
      <c r="F36" s="327" t="s">
        <v>292</v>
      </c>
      <c r="G36" s="252" t="s">
        <v>992</v>
      </c>
      <c r="H36" s="253">
        <v>9</v>
      </c>
      <c r="I36" s="254">
        <v>1830.1049999999998</v>
      </c>
      <c r="J36" s="255">
        <v>1.5098933599524212E-2</v>
      </c>
      <c r="K36" s="255">
        <v>0.35253772625891922</v>
      </c>
      <c r="L36" s="255">
        <v>0.15678695217011876</v>
      </c>
      <c r="M36" s="256">
        <v>11.276</v>
      </c>
      <c r="N36" s="257">
        <v>0.49177506208660166</v>
      </c>
      <c r="O36" s="257">
        <v>8.5787427497329389</v>
      </c>
      <c r="P36" s="258">
        <v>37</v>
      </c>
      <c r="Q36" s="259">
        <v>9</v>
      </c>
      <c r="R36" s="259">
        <v>173</v>
      </c>
    </row>
    <row r="37" spans="1:18" ht="16.5">
      <c r="A37" s="326" t="s">
        <v>136</v>
      </c>
      <c r="B37" s="248" t="s">
        <v>1181</v>
      </c>
      <c r="C37" s="249" t="s">
        <v>73</v>
      </c>
      <c r="D37" s="250">
        <v>0.78907499835463313</v>
      </c>
      <c r="E37" s="251">
        <v>9068</v>
      </c>
      <c r="F37" s="327" t="s">
        <v>289</v>
      </c>
      <c r="G37" s="252" t="s">
        <v>910</v>
      </c>
      <c r="H37" s="253">
        <v>1</v>
      </c>
      <c r="I37" s="254">
        <v>419.87700000000001</v>
      </c>
      <c r="J37" s="255">
        <v>4.7861233297995971E-3</v>
      </c>
      <c r="K37" s="255">
        <v>0.35459012180250027</v>
      </c>
      <c r="L37" s="255">
        <v>0.22609996576804256</v>
      </c>
      <c r="M37" s="256">
        <v>16.731999999999999</v>
      </c>
      <c r="N37" s="257">
        <v>0.23816498641268752</v>
      </c>
      <c r="O37" s="257">
        <v>37.868232839617313</v>
      </c>
      <c r="P37" s="258">
        <v>7</v>
      </c>
      <c r="Q37" s="259">
        <v>2</v>
      </c>
      <c r="R37" s="259">
        <v>194</v>
      </c>
    </row>
    <row r="38" spans="1:18" ht="16.5">
      <c r="A38" s="326" t="s">
        <v>136</v>
      </c>
      <c r="B38" s="248" t="s">
        <v>1183</v>
      </c>
      <c r="C38" s="249" t="s">
        <v>70</v>
      </c>
      <c r="D38" s="250">
        <v>0.82905607944055348</v>
      </c>
      <c r="E38" s="251">
        <v>6339</v>
      </c>
      <c r="F38" s="327" t="s">
        <v>292</v>
      </c>
      <c r="G38" s="252" t="s">
        <v>990</v>
      </c>
      <c r="H38" s="253">
        <v>2</v>
      </c>
      <c r="I38" s="254">
        <v>2426.241</v>
      </c>
      <c r="J38" s="255">
        <v>1.3582020485221398E-2</v>
      </c>
      <c r="K38" s="255">
        <v>0.41052644709434355</v>
      </c>
      <c r="L38" s="255">
        <v>0.25182988829221831</v>
      </c>
      <c r="M38" s="256">
        <v>17.119</v>
      </c>
      <c r="N38" s="257">
        <v>0</v>
      </c>
      <c r="O38" s="257">
        <v>28.686350613974458</v>
      </c>
      <c r="P38" s="258">
        <v>6</v>
      </c>
      <c r="Q38" s="259">
        <v>0</v>
      </c>
      <c r="R38" s="259">
        <v>696</v>
      </c>
    </row>
    <row r="39" spans="1:18" ht="16.5">
      <c r="A39" s="326" t="s">
        <v>136</v>
      </c>
      <c r="B39" s="248" t="s">
        <v>1199</v>
      </c>
      <c r="C39" s="249" t="s">
        <v>70</v>
      </c>
      <c r="D39" s="250">
        <v>0.83339286086683972</v>
      </c>
      <c r="E39" s="251">
        <v>3128</v>
      </c>
      <c r="F39" s="327" t="s">
        <v>292</v>
      </c>
      <c r="G39" s="252" t="s">
        <v>979</v>
      </c>
      <c r="H39" s="253">
        <v>3</v>
      </c>
      <c r="I39" s="254">
        <v>2437.5360000000001</v>
      </c>
      <c r="J39" s="255">
        <v>3.0701650918217815E-2</v>
      </c>
      <c r="K39" s="255">
        <v>0.36781747826996836</v>
      </c>
      <c r="L39" s="255">
        <v>0.24327845824636024</v>
      </c>
      <c r="M39" s="256">
        <v>12.638999999999999</v>
      </c>
      <c r="N39" s="257">
        <v>4.102503511743006E-2</v>
      </c>
      <c r="O39" s="257">
        <v>12.553660745933598</v>
      </c>
      <c r="P39" s="258">
        <v>22</v>
      </c>
      <c r="Q39" s="259">
        <v>1</v>
      </c>
      <c r="R39" s="259">
        <v>306</v>
      </c>
    </row>
    <row r="40" spans="1:18" ht="16.5">
      <c r="A40" s="326" t="s">
        <v>136</v>
      </c>
      <c r="B40" s="248" t="s">
        <v>1201</v>
      </c>
      <c r="C40" s="249" t="s">
        <v>73</v>
      </c>
      <c r="D40" s="250">
        <v>0.79434782608695653</v>
      </c>
      <c r="E40" s="251">
        <v>223</v>
      </c>
      <c r="F40" s="327" t="s">
        <v>290</v>
      </c>
      <c r="G40" s="252" t="s">
        <v>939</v>
      </c>
      <c r="H40" s="253">
        <v>1</v>
      </c>
      <c r="I40" s="254">
        <v>1822.2739999999999</v>
      </c>
      <c r="J40" s="255">
        <v>4.6492708488966007E-2</v>
      </c>
      <c r="K40" s="255">
        <v>0.3851782965252335</v>
      </c>
      <c r="L40" s="255">
        <v>0.13024493229897149</v>
      </c>
      <c r="M40" s="256">
        <v>14.563000000000001</v>
      </c>
      <c r="N40" s="257">
        <v>0.1097529789702317</v>
      </c>
      <c r="O40" s="257">
        <v>11.24968034444875</v>
      </c>
      <c r="P40" s="258">
        <v>15</v>
      </c>
      <c r="Q40" s="259">
        <v>4</v>
      </c>
      <c r="R40" s="259">
        <v>226</v>
      </c>
    </row>
    <row r="41" spans="1:18" ht="16.5">
      <c r="A41" s="326" t="s">
        <v>136</v>
      </c>
      <c r="B41" s="248" t="s">
        <v>1211</v>
      </c>
      <c r="C41" s="249" t="s">
        <v>70</v>
      </c>
      <c r="D41" s="250">
        <v>0.81880493096559481</v>
      </c>
      <c r="E41" s="251">
        <v>2158</v>
      </c>
      <c r="F41" s="327" t="s">
        <v>291</v>
      </c>
      <c r="G41" s="252" t="s">
        <v>971</v>
      </c>
      <c r="H41" s="253">
        <v>3</v>
      </c>
      <c r="I41" s="254">
        <v>2223.547</v>
      </c>
      <c r="J41" s="255">
        <v>3.667126238780935E-2</v>
      </c>
      <c r="K41" s="255">
        <v>0.38186830464425725</v>
      </c>
      <c r="L41" s="255">
        <v>0.18888739477960215</v>
      </c>
      <c r="M41" s="256">
        <v>13.502000000000001</v>
      </c>
      <c r="N41" s="257">
        <v>0</v>
      </c>
      <c r="O41" s="257">
        <v>18.034248882528679</v>
      </c>
      <c r="P41" s="258">
        <v>23</v>
      </c>
      <c r="Q41" s="259">
        <v>0</v>
      </c>
      <c r="R41" s="259">
        <v>401</v>
      </c>
    </row>
    <row r="42" spans="1:18" ht="16.5">
      <c r="A42" s="326" t="s">
        <v>136</v>
      </c>
      <c r="B42" s="248" t="s">
        <v>1213</v>
      </c>
      <c r="C42" s="249" t="s">
        <v>70</v>
      </c>
      <c r="D42" s="250">
        <v>0.82930574591272754</v>
      </c>
      <c r="E42" s="251">
        <v>5546</v>
      </c>
      <c r="F42" s="327" t="s">
        <v>99</v>
      </c>
      <c r="G42" s="252" t="s">
        <v>1026</v>
      </c>
      <c r="H42" s="253">
        <v>5</v>
      </c>
      <c r="I42" s="254">
        <v>3105.1729999999998</v>
      </c>
      <c r="J42" s="255">
        <v>2.8579139292242681E-2</v>
      </c>
      <c r="K42" s="255">
        <v>0.400745389290731</v>
      </c>
      <c r="L42" s="255">
        <v>0.19032755984932243</v>
      </c>
      <c r="M42" s="256">
        <v>13.08</v>
      </c>
      <c r="N42" s="257">
        <v>0.48306487271401627</v>
      </c>
      <c r="O42" s="257">
        <v>22.961683616339574</v>
      </c>
      <c r="P42" s="258">
        <v>41</v>
      </c>
      <c r="Q42" s="259">
        <v>15</v>
      </c>
      <c r="R42" s="259">
        <v>713</v>
      </c>
    </row>
    <row r="43" spans="1:18" ht="16.5">
      <c r="A43" s="326" t="s">
        <v>136</v>
      </c>
      <c r="B43" s="248" t="s">
        <v>1221</v>
      </c>
      <c r="C43" s="249" t="s">
        <v>70</v>
      </c>
      <c r="D43" s="250">
        <v>0.83223390095707483</v>
      </c>
      <c r="E43" s="251">
        <v>7107</v>
      </c>
      <c r="F43" s="327" t="s">
        <v>290</v>
      </c>
      <c r="G43" s="252" t="s">
        <v>937</v>
      </c>
      <c r="H43" s="253">
        <v>2</v>
      </c>
      <c r="I43" s="254">
        <v>1943.404</v>
      </c>
      <c r="J43" s="255">
        <v>1.1670317860718584E-2</v>
      </c>
      <c r="K43" s="255">
        <v>0.37964647144176356</v>
      </c>
      <c r="L43" s="255">
        <v>0.23618352128533235</v>
      </c>
      <c r="M43" s="256">
        <v>14.768000000000001</v>
      </c>
      <c r="N43" s="257">
        <v>0.51456104855192231</v>
      </c>
      <c r="O43" s="257">
        <v>15.848480295399208</v>
      </c>
      <c r="P43" s="258">
        <v>5</v>
      </c>
      <c r="Q43" s="259">
        <v>10</v>
      </c>
      <c r="R43" s="259">
        <v>308</v>
      </c>
    </row>
    <row r="44" spans="1:18" ht="16.5">
      <c r="A44" s="326" t="s">
        <v>136</v>
      </c>
      <c r="B44" s="248" t="s">
        <v>1225</v>
      </c>
      <c r="C44" s="249" t="s">
        <v>70</v>
      </c>
      <c r="D44" s="250">
        <v>0.84403973184856129</v>
      </c>
      <c r="E44" s="251">
        <v>3869</v>
      </c>
      <c r="F44" s="327" t="s">
        <v>292</v>
      </c>
      <c r="G44" s="252" t="s">
        <v>989</v>
      </c>
      <c r="H44" s="253">
        <v>2</v>
      </c>
      <c r="I44" s="254">
        <v>2570.297</v>
      </c>
      <c r="J44" s="255">
        <v>1.22412740334777E-2</v>
      </c>
      <c r="K44" s="255">
        <v>0.39673230354049288</v>
      </c>
      <c r="L44" s="255">
        <v>0.19803158934551143</v>
      </c>
      <c r="M44" s="256">
        <v>13.266</v>
      </c>
      <c r="N44" s="257">
        <v>0</v>
      </c>
      <c r="O44" s="257">
        <v>11.944144976242045</v>
      </c>
      <c r="P44" s="258">
        <v>25</v>
      </c>
      <c r="Q44" s="259">
        <v>0</v>
      </c>
      <c r="R44" s="259">
        <v>307</v>
      </c>
    </row>
    <row r="45" spans="1:18" ht="16.5">
      <c r="A45" s="326" t="s">
        <v>136</v>
      </c>
      <c r="B45" s="248" t="s">
        <v>1235</v>
      </c>
      <c r="C45" s="249" t="s">
        <v>70</v>
      </c>
      <c r="D45" s="250">
        <v>0.84527828950865491</v>
      </c>
      <c r="E45" s="251">
        <v>6524</v>
      </c>
      <c r="F45" s="327" t="s">
        <v>292</v>
      </c>
      <c r="G45" s="252" t="s">
        <v>994</v>
      </c>
      <c r="H45" s="253">
        <v>2</v>
      </c>
      <c r="I45" s="254">
        <v>2430.5410000000002</v>
      </c>
      <c r="J45" s="255">
        <v>2.2063993927264512E-2</v>
      </c>
      <c r="K45" s="255">
        <v>0.38053313907492792</v>
      </c>
      <c r="L45" s="255">
        <v>0.17403532793727816</v>
      </c>
      <c r="M45" s="256">
        <v>10.884</v>
      </c>
      <c r="N45" s="257">
        <v>0</v>
      </c>
      <c r="O45" s="257">
        <v>7.1177569109099572</v>
      </c>
      <c r="P45" s="258">
        <v>16</v>
      </c>
      <c r="Q45" s="259">
        <v>0</v>
      </c>
      <c r="R45" s="259">
        <v>173</v>
      </c>
    </row>
    <row r="46" spans="1:18" ht="16.5">
      <c r="A46" s="326" t="s">
        <v>136</v>
      </c>
      <c r="B46" s="248" t="s">
        <v>1239</v>
      </c>
      <c r="C46" s="249" t="s">
        <v>73</v>
      </c>
      <c r="D46" s="250">
        <v>0.78668619982790156</v>
      </c>
      <c r="E46" s="251">
        <v>9867</v>
      </c>
      <c r="F46" s="327" t="s">
        <v>291</v>
      </c>
      <c r="G46" s="252" t="s">
        <v>961</v>
      </c>
      <c r="H46" s="253">
        <v>2</v>
      </c>
      <c r="I46" s="254">
        <v>887.44499999999994</v>
      </c>
      <c r="J46" s="255">
        <v>2.3140757544416805E-2</v>
      </c>
      <c r="K46" s="255">
        <v>0.39849638609905363</v>
      </c>
      <c r="L46" s="255">
        <v>0.17916603282456939</v>
      </c>
      <c r="M46" s="256">
        <v>14.037000000000001</v>
      </c>
      <c r="N46" s="257">
        <v>0</v>
      </c>
      <c r="O46" s="257">
        <v>53.975175926395444</v>
      </c>
      <c r="P46" s="258">
        <v>21</v>
      </c>
      <c r="Q46" s="259">
        <v>0</v>
      </c>
      <c r="R46" s="259">
        <v>479</v>
      </c>
    </row>
    <row r="47" spans="1:18" ht="16.5">
      <c r="A47" s="326" t="s">
        <v>136</v>
      </c>
      <c r="B47" s="248" t="s">
        <v>1241</v>
      </c>
      <c r="C47" s="249" t="s">
        <v>70</v>
      </c>
      <c r="D47" s="250">
        <v>0.84967979623314493</v>
      </c>
      <c r="E47" s="251">
        <v>7097</v>
      </c>
      <c r="F47" s="327" t="s">
        <v>290</v>
      </c>
      <c r="G47" s="252" t="s">
        <v>934</v>
      </c>
      <c r="H47" s="253">
        <v>2</v>
      </c>
      <c r="I47" s="254">
        <v>1932.653</v>
      </c>
      <c r="J47" s="255">
        <v>4.4593685862386365E-2</v>
      </c>
      <c r="K47" s="255">
        <v>0.38990573329393474</v>
      </c>
      <c r="L47" s="255">
        <v>0.14642557247916424</v>
      </c>
      <c r="M47" s="256">
        <v>10.237</v>
      </c>
      <c r="N47" s="257">
        <v>5.1742345884129223E-2</v>
      </c>
      <c r="O47" s="257">
        <v>31.148892222245795</v>
      </c>
      <c r="P47" s="258">
        <v>31</v>
      </c>
      <c r="Q47" s="259">
        <v>1</v>
      </c>
      <c r="R47" s="259">
        <v>635</v>
      </c>
    </row>
    <row r="48" spans="1:18" ht="16.5">
      <c r="A48" s="326" t="s">
        <v>136</v>
      </c>
      <c r="B48" s="248" t="s">
        <v>1249</v>
      </c>
      <c r="C48" s="249" t="s">
        <v>70</v>
      </c>
      <c r="D48" s="250">
        <v>0.82511827387058756</v>
      </c>
      <c r="E48" s="251">
        <v>1930</v>
      </c>
      <c r="F48" s="327" t="s">
        <v>292</v>
      </c>
      <c r="G48" s="252" t="s">
        <v>983</v>
      </c>
      <c r="H48" s="253">
        <v>3</v>
      </c>
      <c r="I48" s="254">
        <v>2275.3620000000001</v>
      </c>
      <c r="J48" s="255">
        <v>8.0528630203914962E-3</v>
      </c>
      <c r="K48" s="255">
        <v>0.36136087546265694</v>
      </c>
      <c r="L48" s="255">
        <v>8.5700648951683292E-2</v>
      </c>
      <c r="M48" s="256">
        <v>13.12</v>
      </c>
      <c r="N48" s="257">
        <v>4.3949050744452968E-2</v>
      </c>
      <c r="O48" s="257">
        <v>19.733123784259384</v>
      </c>
      <c r="P48" s="258">
        <v>2</v>
      </c>
      <c r="Q48" s="259">
        <v>1</v>
      </c>
      <c r="R48" s="259">
        <v>449</v>
      </c>
    </row>
    <row r="49" spans="1:18" ht="16.5">
      <c r="A49" s="326" t="s">
        <v>136</v>
      </c>
      <c r="B49" s="248" t="s">
        <v>1251</v>
      </c>
      <c r="C49" s="249" t="s">
        <v>73</v>
      </c>
      <c r="D49" s="250">
        <v>0.76632451166547322</v>
      </c>
      <c r="E49" s="251">
        <v>5539</v>
      </c>
      <c r="F49" s="327" t="s">
        <v>292</v>
      </c>
      <c r="G49" s="252" t="s">
        <v>973</v>
      </c>
      <c r="H49" s="253">
        <v>3</v>
      </c>
      <c r="I49" s="254">
        <v>2593.105</v>
      </c>
      <c r="J49" s="255">
        <v>7.1968804475747213E-3</v>
      </c>
      <c r="K49" s="255">
        <v>0.41074709995344499</v>
      </c>
      <c r="L49" s="255">
        <v>0.15386958877484713</v>
      </c>
      <c r="M49" s="256">
        <v>13.686999999999999</v>
      </c>
      <c r="N49" s="257">
        <v>3.8563806710488008E-2</v>
      </c>
      <c r="O49" s="257">
        <v>3.8949444777592888</v>
      </c>
      <c r="P49" s="258">
        <v>26</v>
      </c>
      <c r="Q49" s="259">
        <v>1</v>
      </c>
      <c r="R49" s="259">
        <v>101</v>
      </c>
    </row>
    <row r="50" spans="1:18" ht="16.5">
      <c r="A50" s="326" t="s">
        <v>136</v>
      </c>
      <c r="B50" s="248" t="s">
        <v>1263</v>
      </c>
      <c r="C50" s="249" t="s">
        <v>70</v>
      </c>
      <c r="D50" s="250">
        <v>0.8495664515737954</v>
      </c>
      <c r="E50" s="251">
        <v>8629</v>
      </c>
      <c r="F50" s="327" t="s">
        <v>328</v>
      </c>
      <c r="G50" s="252" t="s">
        <v>1022</v>
      </c>
      <c r="H50" s="253">
        <v>4</v>
      </c>
      <c r="I50" s="254">
        <v>754.44499999999994</v>
      </c>
      <c r="J50" s="255">
        <v>7.4232313994739476E-3</v>
      </c>
      <c r="K50" s="255">
        <v>0.33291912449319067</v>
      </c>
      <c r="L50" s="255">
        <v>5.7504424916764781E-2</v>
      </c>
      <c r="M50" s="256">
        <v>10.077</v>
      </c>
      <c r="N50" s="257">
        <v>0.26509553380299428</v>
      </c>
      <c r="O50" s="257">
        <v>14.580254359164686</v>
      </c>
      <c r="P50" s="258">
        <v>5</v>
      </c>
      <c r="Q50" s="259">
        <v>2</v>
      </c>
      <c r="R50" s="259">
        <v>165</v>
      </c>
    </row>
    <row r="51" spans="1:18" ht="16.5">
      <c r="A51" s="326" t="s">
        <v>136</v>
      </c>
      <c r="B51" s="248" t="s">
        <v>1265</v>
      </c>
      <c r="C51" s="249" t="s">
        <v>70</v>
      </c>
      <c r="D51" s="250">
        <v>0.83005690783438324</v>
      </c>
      <c r="E51" s="251">
        <v>7690</v>
      </c>
      <c r="F51" s="327" t="s">
        <v>291</v>
      </c>
      <c r="G51" s="252" t="s">
        <v>962</v>
      </c>
      <c r="H51" s="253">
        <v>1</v>
      </c>
      <c r="I51" s="254">
        <v>1761.442</v>
      </c>
      <c r="J51" s="255">
        <v>2.0922458719386448E-2</v>
      </c>
      <c r="K51" s="255">
        <v>0.36293248087983432</v>
      </c>
      <c r="L51" s="255">
        <v>0.14047651838589725</v>
      </c>
      <c r="M51" s="256">
        <v>12.956</v>
      </c>
      <c r="N51" s="257">
        <v>0</v>
      </c>
      <c r="O51" s="257">
        <v>15.158035291539546</v>
      </c>
      <c r="P51" s="258">
        <v>2</v>
      </c>
      <c r="Q51" s="259">
        <v>0</v>
      </c>
      <c r="R51" s="259">
        <v>273</v>
      </c>
    </row>
    <row r="52" spans="1:18" ht="16.5">
      <c r="A52" s="326" t="s">
        <v>136</v>
      </c>
      <c r="B52" s="248" t="s">
        <v>1557</v>
      </c>
      <c r="C52" s="249" t="s">
        <v>73</v>
      </c>
      <c r="D52" s="250">
        <v>0.76813179117214303</v>
      </c>
      <c r="E52" s="251">
        <v>1558</v>
      </c>
      <c r="F52" s="327" t="s">
        <v>328</v>
      </c>
      <c r="G52" s="252" t="s">
        <v>1393</v>
      </c>
      <c r="H52" s="253">
        <v>1</v>
      </c>
      <c r="I52" s="254">
        <v>508.584</v>
      </c>
      <c r="J52" s="255">
        <v>4.7595853680753093E-2</v>
      </c>
      <c r="K52" s="255">
        <v>0.36747288435095465</v>
      </c>
      <c r="L52" s="255">
        <v>7.8914919852034526E-2</v>
      </c>
      <c r="M52" s="256">
        <v>13.741</v>
      </c>
      <c r="N52" s="257">
        <v>0.19662435310587828</v>
      </c>
      <c r="O52" s="257">
        <v>37.751875796328633</v>
      </c>
      <c r="P52" s="258">
        <v>11</v>
      </c>
      <c r="Q52" s="259">
        <v>1</v>
      </c>
      <c r="R52" s="259">
        <v>208</v>
      </c>
    </row>
    <row r="53" spans="1:18" ht="16.5">
      <c r="A53" s="326" t="s">
        <v>136</v>
      </c>
      <c r="B53" s="248" t="s">
        <v>1293</v>
      </c>
      <c r="C53" s="249" t="s">
        <v>73</v>
      </c>
      <c r="D53" s="250">
        <v>0.78391304347826085</v>
      </c>
      <c r="E53" s="251">
        <v>4402</v>
      </c>
      <c r="F53" s="327" t="s">
        <v>290</v>
      </c>
      <c r="G53" s="252" t="s">
        <v>935</v>
      </c>
      <c r="H53" s="253">
        <v>1</v>
      </c>
      <c r="I53" s="254">
        <v>1034.394</v>
      </c>
      <c r="J53" s="255">
        <v>2.339619676922735E-2</v>
      </c>
      <c r="K53" s="255">
        <v>0.3658686858982601</v>
      </c>
      <c r="L53" s="255">
        <v>0.14778995442842685</v>
      </c>
      <c r="M53" s="256">
        <v>10.784000000000001</v>
      </c>
      <c r="N53" s="257">
        <v>9.6674961378352922E-2</v>
      </c>
      <c r="O53" s="257">
        <v>7.1539471419981169</v>
      </c>
      <c r="P53" s="258">
        <v>3</v>
      </c>
      <c r="Q53" s="259">
        <v>1</v>
      </c>
      <c r="R53" s="259">
        <v>77</v>
      </c>
    </row>
    <row r="54" spans="1:18" ht="16.5">
      <c r="A54" s="326" t="s">
        <v>136</v>
      </c>
      <c r="B54" s="248" t="s">
        <v>1295</v>
      </c>
      <c r="C54" s="249" t="s">
        <v>73</v>
      </c>
      <c r="D54" s="250">
        <v>0.67556785754938786</v>
      </c>
      <c r="E54" s="251">
        <v>1099</v>
      </c>
      <c r="F54" s="327" t="s">
        <v>289</v>
      </c>
      <c r="G54" s="252" t="s">
        <v>919</v>
      </c>
      <c r="H54" s="253">
        <v>1</v>
      </c>
      <c r="I54" s="254">
        <v>211.32499999999999</v>
      </c>
      <c r="J54" s="255">
        <v>9.1979941471666618E-2</v>
      </c>
      <c r="K54" s="255">
        <v>0.37082871908994675</v>
      </c>
      <c r="L54" s="255">
        <v>0.20154925815303174</v>
      </c>
      <c r="M54" s="256">
        <v>20.332999999999998</v>
      </c>
      <c r="N54" s="257">
        <v>15.142552939784693</v>
      </c>
      <c r="O54" s="257">
        <v>79.8</v>
      </c>
      <c r="P54" s="258">
        <v>10</v>
      </c>
      <c r="Q54" s="259">
        <v>33</v>
      </c>
      <c r="R54" s="259">
        <v>319</v>
      </c>
    </row>
    <row r="55" spans="1:18" ht="16.5">
      <c r="A55" s="326" t="s">
        <v>136</v>
      </c>
      <c r="B55" s="248" t="s">
        <v>1305</v>
      </c>
      <c r="C55" s="249" t="s">
        <v>70</v>
      </c>
      <c r="D55" s="250">
        <v>0.83844341732782202</v>
      </c>
      <c r="E55" s="251">
        <v>7032</v>
      </c>
      <c r="F55" s="327" t="s">
        <v>291</v>
      </c>
      <c r="G55" s="252" t="s">
        <v>961</v>
      </c>
      <c r="H55" s="253">
        <v>2</v>
      </c>
      <c r="I55" s="254">
        <v>1327.1130000000001</v>
      </c>
      <c r="J55" s="255">
        <v>3.7798948067761899E-2</v>
      </c>
      <c r="K55" s="255">
        <v>0.36848353721852822</v>
      </c>
      <c r="L55" s="255">
        <v>0.15221009816044301</v>
      </c>
      <c r="M55" s="256">
        <v>11.55</v>
      </c>
      <c r="N55" s="257">
        <v>0</v>
      </c>
      <c r="O55" s="257">
        <v>20.570968711782644</v>
      </c>
      <c r="P55" s="258">
        <v>4</v>
      </c>
      <c r="Q55" s="259">
        <v>0</v>
      </c>
      <c r="R55" s="259">
        <v>273</v>
      </c>
    </row>
    <row r="56" spans="1:18" ht="16.5">
      <c r="A56" s="326" t="s">
        <v>136</v>
      </c>
      <c r="B56" s="248" t="s">
        <v>1309</v>
      </c>
      <c r="C56" s="249" t="s">
        <v>70</v>
      </c>
      <c r="D56" s="250">
        <v>0.84150464646399226</v>
      </c>
      <c r="E56" s="251">
        <v>7689</v>
      </c>
      <c r="F56" s="327" t="s">
        <v>289</v>
      </c>
      <c r="G56" s="252" t="s">
        <v>924</v>
      </c>
      <c r="H56" s="253">
        <v>7</v>
      </c>
      <c r="I56" s="254">
        <v>1888.242</v>
      </c>
      <c r="J56" s="255">
        <v>4.3411926594042943E-2</v>
      </c>
      <c r="K56" s="255">
        <v>0.39637706126390193</v>
      </c>
      <c r="L56" s="255">
        <v>0.23408016557199765</v>
      </c>
      <c r="M56" s="256">
        <v>14.843</v>
      </c>
      <c r="N56" s="257">
        <v>0.10591862695565506</v>
      </c>
      <c r="O56" s="257">
        <v>26.214860171524624</v>
      </c>
      <c r="P56" s="258">
        <v>29</v>
      </c>
      <c r="Q56" s="259">
        <v>2</v>
      </c>
      <c r="R56" s="259">
        <v>495</v>
      </c>
    </row>
    <row r="57" spans="1:18" ht="16.5">
      <c r="A57" s="326" t="s">
        <v>136</v>
      </c>
      <c r="B57" s="248" t="s">
        <v>1327</v>
      </c>
      <c r="C57" s="249" t="s">
        <v>73</v>
      </c>
      <c r="D57" s="250">
        <v>0.72395876472427245</v>
      </c>
      <c r="E57" s="251">
        <v>3937</v>
      </c>
      <c r="F57" s="327" t="s">
        <v>293</v>
      </c>
      <c r="G57" s="252" t="s">
        <v>998</v>
      </c>
      <c r="H57" s="253">
        <v>3</v>
      </c>
      <c r="I57" s="254">
        <v>1096.72</v>
      </c>
      <c r="J57" s="255">
        <v>6.8168878480315331E-2</v>
      </c>
      <c r="K57" s="255">
        <v>0.37021573276701897</v>
      </c>
      <c r="L57" s="255">
        <v>0.15774308848201909</v>
      </c>
      <c r="M57" s="256">
        <v>17.757999999999999</v>
      </c>
      <c r="N57" s="257">
        <v>9.1180976001167119E-2</v>
      </c>
      <c r="O57" s="257">
        <v>21.792253264278941</v>
      </c>
      <c r="P57" s="258">
        <v>17</v>
      </c>
      <c r="Q57" s="259">
        <v>1</v>
      </c>
      <c r="R57" s="259">
        <v>239</v>
      </c>
    </row>
    <row r="58" spans="1:18" ht="16.5">
      <c r="A58" s="326" t="s">
        <v>136</v>
      </c>
      <c r="B58" s="248" t="s">
        <v>1329</v>
      </c>
      <c r="C58" s="249" t="s">
        <v>70</v>
      </c>
      <c r="D58" s="250">
        <v>0.81243717699665519</v>
      </c>
      <c r="E58" s="251">
        <v>3179</v>
      </c>
      <c r="F58" s="327" t="s">
        <v>292</v>
      </c>
      <c r="G58" s="252" t="s">
        <v>979</v>
      </c>
      <c r="H58" s="253">
        <v>2</v>
      </c>
      <c r="I58" s="254">
        <v>2136.2280000000001</v>
      </c>
      <c r="J58" s="255">
        <v>2.8883687187951701E-2</v>
      </c>
      <c r="K58" s="255">
        <v>0.37610559235096591</v>
      </c>
      <c r="L58" s="255">
        <v>0.22937626508031914</v>
      </c>
      <c r="M58" s="256">
        <v>14.074</v>
      </c>
      <c r="N58" s="257">
        <v>0</v>
      </c>
      <c r="O58" s="257">
        <v>6.834476469740121</v>
      </c>
      <c r="P58" s="258">
        <v>17</v>
      </c>
      <c r="Q58" s="259">
        <v>0</v>
      </c>
      <c r="R58" s="259">
        <v>146</v>
      </c>
    </row>
    <row r="59" spans="1:18" ht="16.5">
      <c r="A59" s="326" t="s">
        <v>136</v>
      </c>
      <c r="B59" s="248" t="s">
        <v>1341</v>
      </c>
      <c r="C59" s="249" t="s">
        <v>70</v>
      </c>
      <c r="D59" s="250">
        <v>0.81723914983822377</v>
      </c>
      <c r="E59" s="251">
        <v>9888</v>
      </c>
      <c r="F59" s="327" t="s">
        <v>291</v>
      </c>
      <c r="G59" s="252" t="s">
        <v>969</v>
      </c>
      <c r="H59" s="253">
        <v>1</v>
      </c>
      <c r="I59" s="254">
        <v>2454.0329999999999</v>
      </c>
      <c r="J59" s="255">
        <v>1.5942324689999218E-2</v>
      </c>
      <c r="K59" s="255">
        <v>0.40633468123330607</v>
      </c>
      <c r="L59" s="255">
        <v>0.22503953049146969</v>
      </c>
      <c r="M59" s="256">
        <v>16.707999999999998</v>
      </c>
      <c r="N59" s="257">
        <v>1.1817282000690292</v>
      </c>
      <c r="O59" s="257">
        <v>63.120585582997457</v>
      </c>
      <c r="P59" s="258">
        <v>36</v>
      </c>
      <c r="Q59" s="259">
        <v>29</v>
      </c>
      <c r="R59" s="259">
        <v>1559</v>
      </c>
    </row>
    <row r="60" spans="1:18" ht="16.5">
      <c r="A60" s="326" t="s">
        <v>136</v>
      </c>
      <c r="B60" s="248" t="s">
        <v>1343</v>
      </c>
      <c r="C60" s="249" t="s">
        <v>73</v>
      </c>
      <c r="D60" s="250">
        <v>0.71559803736804128</v>
      </c>
      <c r="E60" s="251">
        <v>2834</v>
      </c>
      <c r="F60" s="327" t="s">
        <v>289</v>
      </c>
      <c r="G60" s="252" t="s">
        <v>917</v>
      </c>
      <c r="H60" s="253">
        <v>1</v>
      </c>
      <c r="I60" s="254">
        <v>727.74300000000005</v>
      </c>
      <c r="J60" s="255">
        <v>2.0801535628428496E-2</v>
      </c>
      <c r="K60" s="255">
        <v>0.39949858827752538</v>
      </c>
      <c r="L60" s="255">
        <v>0.31329264545514796</v>
      </c>
      <c r="M60" s="256">
        <v>18.864999999999998</v>
      </c>
      <c r="N60" s="257">
        <v>0.96187802562168234</v>
      </c>
      <c r="O60" s="257">
        <v>79.69846498008225</v>
      </c>
      <c r="P60" s="258">
        <v>22</v>
      </c>
      <c r="Q60" s="259">
        <v>11</v>
      </c>
      <c r="R60" s="259">
        <v>644</v>
      </c>
    </row>
  </sheetData>
  <phoneticPr fontId="2" type="noConversion"/>
  <conditionalFormatting sqref="C14:D6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2024-05-03T00:52:07Z</dcterms:modified>
</cp:coreProperties>
</file>