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40220338-1426-486F-B3AB-98A661BCCC6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운전자별!$A$1:$R$129</definedName>
    <definedName name="_xlnm.Print_Area" localSheetId="1">종합!$A$1:$L$93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2" l="1"/>
  <c r="J14" i="12"/>
  <c r="J40" i="12" s="1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1" i="12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I15" i="12" a="1"/>
  <c r="F58" i="60" l="1"/>
  <c r="F57" i="60"/>
  <c r="F59" i="60"/>
  <c r="F56" i="60"/>
  <c r="I15" i="12"/>
  <c r="F54" i="60"/>
  <c r="F52" i="60"/>
  <c r="F49" i="60"/>
  <c r="F53" i="60"/>
  <c r="F50" i="60"/>
  <c r="F47" i="60"/>
  <c r="F48" i="60"/>
  <c r="F45" i="60"/>
  <c r="F43" i="60"/>
  <c r="F44" i="60"/>
  <c r="F51" i="60"/>
  <c r="F46" i="60"/>
  <c r="F42" i="60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9" i="12"/>
  <c r="B38" i="12"/>
  <c r="B37" i="12"/>
  <c r="B21" i="12"/>
  <c r="J13" i="12"/>
  <c r="K14" i="12" s="1"/>
  <c r="N38" i="12"/>
  <c r="N37" i="12"/>
  <c r="J11" i="12" l="1"/>
  <c r="J39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68" i="12" l="1"/>
  <c r="B66" i="12"/>
  <c r="B65" i="12"/>
  <c r="B67" i="12"/>
  <c r="B80" i="12"/>
  <c r="B79" i="12"/>
  <c r="B77" i="12"/>
  <c r="B78" i="12"/>
  <c r="B73" i="12"/>
  <c r="B76" i="12"/>
  <c r="B75" i="12"/>
  <c r="B74" i="12"/>
  <c r="B72" i="12"/>
  <c r="B71" i="12"/>
  <c r="B70" i="12"/>
  <c r="B69" i="12"/>
  <c r="J72" i="12" l="1"/>
  <c r="K72" i="12"/>
  <c r="D72" i="12"/>
  <c r="E72" i="12"/>
  <c r="G72" i="12"/>
  <c r="H72" i="12"/>
  <c r="I72" i="12"/>
  <c r="F72" i="12"/>
  <c r="K80" i="12"/>
  <c r="D80" i="12"/>
  <c r="E80" i="12"/>
  <c r="F80" i="12"/>
  <c r="H80" i="12"/>
  <c r="I80" i="12"/>
  <c r="J80" i="12"/>
  <c r="G80" i="12"/>
  <c r="D76" i="12"/>
  <c r="K76" i="12"/>
  <c r="E76" i="12"/>
  <c r="F76" i="12"/>
  <c r="H76" i="12"/>
  <c r="I76" i="12"/>
  <c r="J76" i="12"/>
  <c r="G76" i="12"/>
  <c r="D65" i="12"/>
  <c r="I68" i="12"/>
  <c r="J68" i="12"/>
  <c r="K68" i="12"/>
  <c r="D68" i="12"/>
  <c r="F68" i="12"/>
  <c r="G68" i="12"/>
  <c r="H68" i="12"/>
  <c r="E68" i="12"/>
  <c r="H65" i="12"/>
  <c r="F79" i="12"/>
  <c r="F85" i="12" s="1"/>
  <c r="J79" i="12"/>
  <c r="H79" i="12"/>
  <c r="G79" i="12"/>
  <c r="I79" i="12"/>
  <c r="D79" i="12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I83" i="12" s="1"/>
  <c r="F71" i="12"/>
  <c r="J71" i="12"/>
  <c r="J83" i="12" s="1"/>
  <c r="E71" i="12"/>
  <c r="E83" i="12" s="1"/>
  <c r="G71" i="12"/>
  <c r="I67" i="12"/>
  <c r="H67" i="12"/>
  <c r="D67" i="12"/>
  <c r="J67" i="12"/>
  <c r="G67" i="12"/>
  <c r="F67" i="12"/>
  <c r="E67" i="12"/>
  <c r="G65" i="12"/>
  <c r="D77" i="12"/>
  <c r="E77" i="12"/>
  <c r="F77" i="12"/>
  <c r="G77" i="12"/>
  <c r="I77" i="12"/>
  <c r="J77" i="12"/>
  <c r="H77" i="12"/>
  <c r="J75" i="12"/>
  <c r="E75" i="12"/>
  <c r="H75" i="12"/>
  <c r="I75" i="12"/>
  <c r="D75" i="12"/>
  <c r="G75" i="12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G83" i="12" l="1"/>
  <c r="G85" i="12"/>
  <c r="F83" i="12"/>
  <c r="I82" i="12"/>
  <c r="D83" i="12"/>
  <c r="E85" i="12"/>
  <c r="G82" i="12"/>
  <c r="I85" i="12"/>
  <c r="H83" i="12"/>
  <c r="D82" i="12"/>
  <c r="G84" i="12"/>
  <c r="J82" i="12"/>
  <c r="E82" i="12"/>
  <c r="D84" i="12"/>
  <c r="H82" i="12"/>
  <c r="H85" i="12"/>
  <c r="J84" i="12"/>
  <c r="F82" i="12"/>
  <c r="I84" i="12"/>
  <c r="E84" i="12"/>
  <c r="H84" i="12"/>
  <c r="D85" i="12"/>
  <c r="J85" i="12"/>
  <c r="F84" i="12"/>
  <c r="D40" i="12"/>
  <c r="F40" i="12"/>
  <c r="G40" i="12"/>
  <c r="H40" i="12"/>
  <c r="E40" i="12"/>
  <c r="I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O23" i="12" s="1"/>
  <c r="I37" i="12"/>
  <c r="G38" i="12"/>
  <c r="E37" i="12"/>
  <c r="H37" i="12"/>
  <c r="F37" i="12"/>
  <c r="G37" i="12"/>
  <c r="N27" i="12"/>
  <c r="O27" i="12" s="1"/>
  <c r="N25" i="12"/>
  <c r="O25" i="12" s="1"/>
  <c r="N22" i="12"/>
  <c r="N24" i="12"/>
  <c r="O24" i="12" s="1"/>
  <c r="N26" i="12"/>
  <c r="O26" i="12" s="1"/>
  <c r="D41" i="12" a="1"/>
  <c r="G41" i="12" a="1"/>
  <c r="F41" i="12" a="1"/>
  <c r="I41" i="12" a="1"/>
  <c r="E41" i="12" a="1"/>
  <c r="H41" i="12" a="1"/>
  <c r="O22" i="12" l="1"/>
  <c r="J28" i="12" s="1"/>
  <c r="F41" i="12"/>
  <c r="E41" i="12"/>
  <c r="D41" i="12"/>
  <c r="I41" i="12"/>
  <c r="H41" i="12"/>
  <c r="G41" i="12"/>
  <c r="E21" i="12"/>
  <c r="F21" i="12" s="1"/>
  <c r="G21" i="12" s="1"/>
  <c r="H21" i="12" s="1"/>
  <c r="I21" i="12" s="1"/>
  <c r="N39" i="12"/>
  <c r="J33" i="12"/>
  <c r="K30" i="12"/>
  <c r="J29" i="12"/>
  <c r="K29" i="12"/>
  <c r="K31" i="12"/>
  <c r="J31" i="12"/>
  <c r="K28" i="12"/>
  <c r="J30" i="12"/>
  <c r="K33" i="12"/>
  <c r="J32" i="12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<sst xmlns="http://schemas.openxmlformats.org/spreadsheetml/2006/main" count="6737" uniqueCount="1428">
  <si>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</si>
  <si>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</si>
  <si>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</si>
  <si>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</si>
  <si>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</si>
  <si>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</si>
  <si>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</si>
  <si>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</si>
  <si>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</si>
  <si>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</si>
  <si>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</si>
  <si>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</si>
  <si>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</si>
  <si>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</si>
  <si>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</si>
  <si>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</si>
  <si>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</si>
  <si>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</si>
  <si>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</si>
  <si>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</si>
  <si>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</si>
  <si>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</si>
  <si>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</si>
  <si>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</si>
  <si>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</si>
  <si>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</si>
  <si>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</si>
  <si>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</si>
  <si>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</si>
  <si>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</si>
  <si>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</si>
  <si>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</si>
  <si>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</si>
  <si>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</si>
  <si>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</si>
  <si>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</si>
  <si>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</si>
  <si>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</si>
  <si>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</si>
  <si>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</si>
  <si>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</si>
  <si>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</si>
  <si>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</si>
  <si>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</si>
  <si>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</si>
  <si>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</si>
  <si>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</si>
  <si>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</si>
  <si>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</si>
  <si>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</si>
  <si>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</si>
  <si>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</si>
  <si>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</si>
  <si>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</si>
  <si>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</si>
  <si>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</si>
  <si>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</si>
  <si>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</si>
  <si>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</si>
  <si>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</si>
  <si>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</si>
  <si>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</si>
  <si>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</si>
  <si>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</si>
  <si>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</si>
  <si>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</si>
  <si>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</si>
  <si>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</si>
  <si>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</si>
  <si>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</si>
  <si>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</si>
  <si>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</si>
  <si>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</si>
  <si>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</si>
  <si>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</si>
  <si>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</si>
  <si>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</si>
  <si>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</si>
  <si>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</si>
  <si>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</si>
  <si>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</si>
  <si>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</si>
  <si>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</si>
  <si>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</si>
  <si>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</si>
  <si>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</si>
  <si>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</si>
  <si>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</si>
  <si>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</si>
  <si>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</si>
  <si>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</si>
  <si>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</si>
  <si>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</si>
  <si>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</si>
  <si>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</si>
  <si>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</si>
  <si>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</si>
  <si>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</si>
  <si>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</si>
  <si>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</si>
  <si>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</si>
  <si>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</si>
  <si>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</si>
  <si>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</si>
  <si>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</si>
  <si>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</si>
  <si>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</si>
  <si>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</si>
  <si>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</si>
  <si>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</si>
  <si>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</si>
  <si>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</si>
  <si>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</si>
  <si>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</si>
  <si>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</si>
  <si>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</si>
  <si>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</si>
  <si>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</si>
  <si>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</si>
  <si>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</si>
  <si>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</si>
  <si>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</si>
  <si>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</si>
  <si>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</si>
  <si>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</si>
  <si>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</si>
  <si>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</si>
  <si>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</si>
  <si>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</si>
  <si>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</si>
  <si>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</si>
  <si>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</si>
  <si>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</si>
  <si>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</si>
  <si>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</si>
  <si>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</si>
  <si>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</si>
  <si>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</si>
  <si>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</si>
  <si>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</si>
  <si>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</si>
  <si>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</si>
  <si>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</si>
  <si>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</si>
  <si>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</si>
  <si>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</si>
  <si>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</si>
  <si>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</si>
  <si>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</si>
  <si>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</si>
  <si>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</si>
  <si>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</si>
  <si>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</si>
  <si>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</si>
  <si>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</si>
  <si>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</si>
  <si>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</si>
  <si>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</si>
  <si>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</si>
  <si>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</si>
  <si>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</si>
  <si>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</si>
  <si>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</si>
  <si>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</si>
  <si>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</si>
  <si>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</si>
  <si>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</si>
  <si>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</si>
  <si>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</si>
  <si>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</si>
  <si>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</si>
  <si>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</si>
  <si>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</si>
  <si>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</si>
  <si>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</si>
  <si>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</si>
  <si>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</si>
  <si>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</si>
  <si>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</si>
  <si>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</si>
  <si>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</si>
  <si>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</si>
  <si>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</si>
  <si>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</si>
  <si>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</si>
  <si>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</si>
  <si>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</si>
  <si>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</si>
  <si>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</si>
  <si>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</si>
  <si>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</si>
  <si>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</si>
  <si>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</si>
  <si>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</si>
  <si>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</si>
  <si>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</si>
  <si>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</si>
  <si>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</si>
  <si>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</si>
  <si>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</si>
  <si>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</si>
  <si>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</si>
  <si>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</si>
  <si>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</si>
  <si>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</si>
  <si>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</si>
  <si>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</si>
  <si>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</si>
  <si>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</si>
  <si>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</si>
  <si>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</si>
  <si>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</si>
  <si>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</si>
  <si>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</si>
  <si>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</si>
  <si>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</si>
  <si>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</si>
  <si>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</si>
  <si>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</si>
  <si>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</si>
  <si>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</si>
  <si>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</si>
  <si>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</si>
  <si>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</si>
  <si>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</si>
  <si>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</si>
  <si>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</si>
  <si>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</si>
  <si>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</si>
  <si>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</si>
  <si>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</si>
  <si>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</si>
  <si>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</si>
  <si>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</si>
  <si>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</si>
  <si>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</si>
  <si>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</si>
  <si>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</si>
  <si>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</si>
  <si>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</si>
  <si>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</si>
  <si>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</si>
  <si>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</si>
  <si>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</si>
  <si>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</si>
  <si>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</si>
  <si>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</si>
  <si>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</si>
  <si>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</si>
  <si>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</si>
  <si>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</si>
  <si>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</si>
  <si>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</si>
  <si>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</si>
  <si>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</si>
  <si>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</si>
  <si>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</si>
  <si>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</si>
  <si>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</si>
  <si>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</si>
  <si>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</si>
  <si>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</si>
  <si>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</si>
  <si>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</si>
  <si>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</si>
  <si>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</si>
  <si>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</si>
  <si>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</si>
  <si>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</si>
  <si>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</si>
  <si>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</si>
  <si>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</si>
  <si>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</si>
  <si>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</si>
  <si>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</si>
  <si>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</si>
  <si>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</si>
  <si>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</si>
  <si>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</si>
  <si>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</si>
  <si>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</si>
  <si>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</si>
  <si>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</si>
  <si>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</si>
  <si>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</si>
  <si>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</si>
  <si>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</si>
  <si>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</si>
  <si>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</si>
  <si>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</si>
  <si>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</si>
  <si>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</si>
  <si>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</si>
  <si>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</si>
  <si>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</si>
  <si>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</si>
  <si>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</si>
  <si>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</si>
  <si>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</si>
  <si>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</si>
  <si>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</si>
  <si>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</si>
  <si>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</si>
  <si>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</si>
  <si>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</si>
  <si>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</si>
  <si>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</si>
  <si>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</si>
  <si>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</si>
  <si>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</si>
  <si>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</si>
  <si>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</si>
  <si>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</si>
  <si>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</si>
  <si>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</si>
  <si>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</si>
  <si>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</si>
  <si>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</si>
  <si>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</si>
  <si>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</si>
  <si>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</si>
  <si>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</si>
  <si>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</si>
  <si>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</si>
  <si>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</si>
  <si>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</si>
  <si>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</si>
  <si>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</si>
  <si>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</si>
  <si>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</si>
  <si>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</si>
  <si>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</si>
  <si>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</si>
  <si>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</si>
  <si>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</si>
  <si>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</si>
  <si>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</si>
  <si>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</si>
  <si>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</si>
  <si>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</si>
  <si>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</si>
  <si>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</si>
  <si>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</si>
  <si>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</si>
  <si>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</si>
  <si>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</si>
  <si>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</si>
  <si>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</si>
  <si>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</si>
  <si>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</si>
  <si>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</si>
  <si>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</si>
  <si>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</si>
  <si>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</si>
  <si>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</si>
  <si>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</si>
  <si>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</si>
  <si>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</si>
  <si>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</si>
  <si>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</si>
  <si>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</si>
  <si>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</si>
  <si>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</si>
  <si>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</si>
  <si>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</si>
  <si>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</si>
  <si>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</si>
  <si>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</si>
  <si>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</si>
  <si>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</si>
  <si>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</si>
  <si>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</si>
  <si>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</si>
  <si>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</si>
  <si>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</si>
  <si>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</si>
  <si>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</si>
  <si>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</si>
  <si>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</si>
  <si>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</si>
  <si>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</si>
  <si>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</si>
  <si>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</si>
  <si>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</si>
  <si>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</si>
  <si>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</si>
  <si>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</si>
  <si>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</si>
  <si>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</si>
  <si>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</si>
  <si>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</si>
  <si>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</si>
  <si>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</si>
  <si>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</si>
  <si>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</si>
  <si>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</si>
  <si>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</si>
  <si>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</si>
  <si>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</si>
  <si>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</si>
  <si>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</si>
  <si>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</si>
  <si>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</si>
  <si>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</si>
  <si>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</si>
  <si>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</si>
  <si>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</si>
  <si>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</si>
  <si>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</si>
  <si>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</si>
  <si>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</si>
  <si>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</si>
  <si>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</si>
  <si>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</si>
  <si>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</si>
  <si>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</si>
  <si>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</si>
  <si>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</si>
  <si>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</si>
  <si>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</si>
  <si>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</si>
  <si>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</si>
  <si>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</si>
  <si>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</si>
  <si>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</si>
  <si>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</si>
  <si>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</si>
  <si>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</si>
  <si>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</si>
  <si>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</si>
  <si>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</si>
  <si>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</si>
  <si>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</si>
  <si>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</si>
  <si>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</si>
  <si>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</si>
  <si>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</si>
  <si>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</si>
  <si>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</si>
  <si>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</si>
  <si>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</si>
  <si>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</si>
  <si>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</si>
  <si>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</si>
  <si>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</si>
  <si>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</si>
  <si>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</si>
  <si>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</si>
  <si>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</si>
  <si>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</si>
  <si>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</si>
  <si>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</si>
  <si>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</si>
  <si>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</si>
  <si>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</si>
  <si>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</si>
  <si>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</si>
  <si>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</si>
  <si>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</si>
  <si>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</si>
  <si>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</si>
  <si>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</si>
  <si>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</si>
  <si>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</si>
  <si>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</si>
  <si>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</si>
  <si>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</si>
  <si>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</si>
  <si>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</si>
  <si>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</si>
  <si>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</si>
  <si>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</si>
  <si>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</si>
  <si>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</si>
  <si>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</si>
  <si>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</si>
  <si>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</si>
  <si>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</si>
  <si>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</si>
  <si>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</si>
  <si>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</si>
  <si>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</si>
  <si>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</si>
  <si>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</si>
  <si>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</si>
  <si>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</si>
  <si>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</si>
  <si>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</si>
  <si>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</si>
  <si>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</si>
  <si>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</si>
  <si>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</si>
  <si>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</si>
  <si>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</si>
  <si>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</si>
  <si>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</si>
  <si>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</si>
  <si>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</si>
  <si>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</si>
  <si>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</si>
  <si>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</si>
  <si>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</si>
  <si>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</si>
  <si>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</si>
  <si>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</si>
  <si>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</si>
  <si>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</si>
  <si>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</si>
  <si>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</si>
  <si>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</si>
  <si>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</si>
  <si>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</si>
  <si>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</si>
  <si>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</si>
  <si>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</si>
  <si>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</si>
  <si>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</si>
  <si>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</si>
  <si>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</si>
  <si>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</si>
  <si>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</si>
  <si>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</si>
  <si>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</si>
  <si>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</si>
  <si>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</si>
  <si>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</si>
  <si>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</si>
  <si>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</si>
  <si>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</si>
  <si>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</si>
  <si>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</si>
  <si>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</si>
  <si>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</si>
  <si>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</si>
  <si>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</si>
  <si>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</si>
  <si>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</si>
  <si>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</si>
  <si>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</si>
  <si>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</si>
  <si>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</si>
  <si>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</si>
  <si>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</si>
  <si>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</si>
  <si>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</si>
  <si>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</si>
  <si>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</si>
  <si>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</si>
  <si>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</si>
  <si>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</si>
  <si>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</si>
  <si>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</si>
  <si>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</si>
  <si>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</si>
  <si>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</si>
  <si>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</si>
  <si>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</si>
  <si>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</si>
  <si>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</si>
  <si>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</si>
  <si>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</si>
  <si>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</si>
  <si>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</si>
  <si>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</si>
  <si>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</si>
  <si>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</si>
  <si>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</si>
  <si>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</si>
  <si>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</si>
  <si>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</si>
  <si>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</si>
  <si>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</si>
  <si>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</si>
  <si>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</si>
  <si>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</si>
  <si>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</si>
  <si>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</si>
  <si>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</si>
  <si>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</si>
  <si>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</si>
  <si>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</si>
  <si>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</si>
  <si>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</si>
  <si>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</si>
  <si>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</si>
  <si>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</si>
  <si>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</si>
  <si>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</si>
  <si>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</si>
  <si>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</si>
  <si>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</si>
  <si>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</si>
  <si>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</si>
  <si>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</si>
  <si>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</si>
  <si>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</si>
  <si>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</si>
  <si>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</si>
  <si>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</si>
  <si>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</si>
  <si>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</si>
  <si>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</si>
  <si>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</si>
  <si>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</si>
  <si>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</si>
  <si>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</si>
  <si>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</si>
  <si>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</si>
  <si>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</si>
  <si>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</si>
  <si>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</si>
  <si>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</si>
  <si>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</si>
  <si>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</si>
  <si>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</si>
  <si>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</si>
  <si>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</si>
  <si>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</si>
  <si>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</si>
  <si>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</si>
  <si>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</si>
  <si>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</si>
  <si>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</si>
  <si>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</si>
  <si>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</si>
  <si>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</si>
  <si>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</si>
  <si>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</si>
  <si>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</si>
  <si>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</si>
  <si>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</si>
  <si>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</si>
  <si>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</si>
  <si>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</si>
  <si>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</si>
  <si>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</si>
  <si>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</si>
  <si>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</si>
  <si>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</si>
  <si>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</si>
  <si>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</si>
  <si>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</si>
  <si>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</si>
  <si>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</si>
  <si>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</si>
  <si>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</si>
  <si>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</si>
  <si>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</si>
  <si>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</si>
  <si>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</si>
  <si>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</si>
  <si>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</si>
  <si>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</si>
  <si>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</si>
  <si>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</si>
  <si>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</si>
  <si>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</si>
  <si>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</si>
  <si>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</si>
  <si>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</si>
  <si>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</si>
  <si>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</si>
  <si>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</si>
  <si>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</si>
  <si>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</si>
  <si>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</si>
  <si>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</si>
  <si>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</si>
  <si>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</si>
  <si>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</si>
  <si>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</si>
  <si>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</si>
  <si>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</si>
  <si>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</si>
  <si>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</si>
  <si>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</si>
  <si>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</si>
  <si>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</si>
  <si>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</si>
  <si>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</si>
  <si>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</si>
  <si>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</si>
  <si>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</si>
  <si>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</si>
  <si>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</si>
  <si>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</si>
  <si>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</si>
  <si>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</si>
  <si>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</si>
  <si>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</si>
  <si>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</si>
  <si>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</si>
  <si>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</si>
  <si>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</si>
  <si>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</si>
  <si>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</si>
  <si>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</si>
  <si>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</si>
  <si>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</si>
  <si>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</si>
  <si>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</si>
  <si>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</si>
  <si>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</si>
  <si>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</si>
  <si>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</si>
  <si>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</si>
  <si>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</si>
  <si>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</si>
  <si>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</si>
  <si>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</si>
  <si>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</si>
  <si>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</si>
  <si>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</si>
  <si>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</si>
  <si>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</si>
  <si>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</si>
  <si>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▲</t>
  </si>
  <si>
    <t>개선율(유카전)</t>
    <phoneticPr fontId="2" type="noConversion"/>
  </si>
  <si>
    <t>A</t>
    <phoneticPr fontId="2" type="noConversion"/>
  </si>
  <si>
    <t>대형</t>
  </si>
  <si>
    <t>김기홍</t>
  </si>
  <si>
    <t>청라교통</t>
    <phoneticPr fontId="2" type="noConversion"/>
  </si>
  <si>
    <t>70바5927</t>
  </si>
  <si>
    <t>112112</t>
  </si>
  <si>
    <t>청라교통112A4</t>
  </si>
  <si>
    <t>70바5995</t>
  </si>
  <si>
    <t>청라교통112B5</t>
  </si>
  <si>
    <t>70바5996</t>
  </si>
  <si>
    <t>청라교통112C4</t>
  </si>
  <si>
    <t>70바5997</t>
  </si>
  <si>
    <t>청라교통112A3</t>
  </si>
  <si>
    <t>70바6013</t>
  </si>
  <si>
    <t>청라교통112S1</t>
  </si>
  <si>
    <t>70바6014</t>
  </si>
  <si>
    <t>청라교통112F1</t>
  </si>
  <si>
    <t>70바6015</t>
  </si>
  <si>
    <t>청라교통112C3</t>
  </si>
  <si>
    <t>70바6032</t>
  </si>
  <si>
    <t>청라교통112A2</t>
  </si>
  <si>
    <t>70바6056</t>
  </si>
  <si>
    <t>청라교통112D1</t>
  </si>
  <si>
    <t>70바6062</t>
  </si>
  <si>
    <t>청라교통112A1</t>
  </si>
  <si>
    <t>70바6063</t>
  </si>
  <si>
    <t>청라교통112B2</t>
  </si>
  <si>
    <t>70바6064</t>
  </si>
  <si>
    <t>청라교통112B4</t>
  </si>
  <si>
    <t>70바6065</t>
  </si>
  <si>
    <t>청라교통112C1</t>
  </si>
  <si>
    <t>70바6066</t>
  </si>
  <si>
    <t>70바6091</t>
  </si>
  <si>
    <t>청라교통112S2</t>
  </si>
  <si>
    <t>72바1572</t>
  </si>
  <si>
    <t>72바1573</t>
  </si>
  <si>
    <t>72바1609</t>
  </si>
  <si>
    <t>청라교통112B1</t>
  </si>
  <si>
    <t>72바1611</t>
  </si>
  <si>
    <t>청라교통112C2</t>
  </si>
  <si>
    <t>72바1612</t>
  </si>
  <si>
    <t>청라교통112B3</t>
  </si>
  <si>
    <t>70바5921</t>
  </si>
  <si>
    <t>306306</t>
  </si>
  <si>
    <t>청라교통306C2</t>
  </si>
  <si>
    <t>70바6049</t>
  </si>
  <si>
    <t>70바6050</t>
  </si>
  <si>
    <t>70바6051</t>
  </si>
  <si>
    <t>청라교통306B3</t>
  </si>
  <si>
    <t>70바6085</t>
  </si>
  <si>
    <t>청라교통306B2</t>
  </si>
  <si>
    <t>70바6087</t>
  </si>
  <si>
    <t>청라교통306B1</t>
  </si>
  <si>
    <t>70바6088</t>
  </si>
  <si>
    <t>70바6089</t>
  </si>
  <si>
    <t>청라교통306C3</t>
  </si>
  <si>
    <t>70바6090</t>
  </si>
  <si>
    <t>청라교통306C1</t>
  </si>
  <si>
    <t>72바1305</t>
  </si>
  <si>
    <t>청라교통306C4</t>
  </si>
  <si>
    <t>72바1306</t>
  </si>
  <si>
    <t>72바1307</t>
  </si>
  <si>
    <t>청라교통306B4</t>
  </si>
  <si>
    <t>72바1381</t>
  </si>
  <si>
    <t>청라교통306D1</t>
  </si>
  <si>
    <t>72바1499</t>
  </si>
  <si>
    <t>청라교통306C5</t>
  </si>
  <si>
    <t>70바5968</t>
  </si>
  <si>
    <t>307307</t>
  </si>
  <si>
    <t>청라교통307C2</t>
  </si>
  <si>
    <t>70바5991</t>
  </si>
  <si>
    <t>70바6052</t>
  </si>
  <si>
    <t>청라교통307B1</t>
  </si>
  <si>
    <t>72바1699</t>
  </si>
  <si>
    <t>청라교통307C3</t>
  </si>
  <si>
    <t>72바1700</t>
  </si>
  <si>
    <t>청라교통307C1</t>
  </si>
  <si>
    <t>72바1701</t>
  </si>
  <si>
    <t>72바1702</t>
  </si>
  <si>
    <t>72바1703</t>
  </si>
  <si>
    <t>75아1145</t>
  </si>
  <si>
    <t>청라교통307B2</t>
  </si>
  <si>
    <t>75아1146</t>
  </si>
  <si>
    <t>70바5066</t>
  </si>
  <si>
    <t>308308</t>
  </si>
  <si>
    <t>70바5088</t>
  </si>
  <si>
    <t>청라교통308F1</t>
  </si>
  <si>
    <t>70바6034</t>
  </si>
  <si>
    <t>청라교통308D1</t>
  </si>
  <si>
    <t>70바6035</t>
  </si>
  <si>
    <t>청라교통308B1</t>
  </si>
  <si>
    <t>75아1292</t>
  </si>
  <si>
    <t>청라교통308F2</t>
  </si>
  <si>
    <t>75아1293</t>
  </si>
  <si>
    <t>청라교통308C1</t>
  </si>
  <si>
    <t>70바6011</t>
  </si>
  <si>
    <t>예비예비</t>
  </si>
  <si>
    <t>70바6012</t>
  </si>
  <si>
    <t>70바6040</t>
  </si>
  <si>
    <t>70바6042</t>
  </si>
  <si>
    <t>72바1334</t>
  </si>
  <si>
    <t>강동윤</t>
  </si>
  <si>
    <t>5313423</t>
  </si>
  <si>
    <t>강서구</t>
  </si>
  <si>
    <t>5316813</t>
  </si>
  <si>
    <t>강원호</t>
  </si>
  <si>
    <t>5319832</t>
  </si>
  <si>
    <t>고성훈</t>
  </si>
  <si>
    <t>5315077</t>
  </si>
  <si>
    <t>공경갑</t>
  </si>
  <si>
    <t>5312165</t>
  </si>
  <si>
    <t>구준회</t>
  </si>
  <si>
    <t>5314887</t>
  </si>
  <si>
    <t>김경수</t>
  </si>
  <si>
    <t>5313552</t>
  </si>
  <si>
    <t>김광민</t>
  </si>
  <si>
    <t>5312591</t>
  </si>
  <si>
    <t>김광섭</t>
  </si>
  <si>
    <t>5315231</t>
  </si>
  <si>
    <t>김광준</t>
  </si>
  <si>
    <t>5319455</t>
  </si>
  <si>
    <t>김광철</t>
  </si>
  <si>
    <t>5314666</t>
  </si>
  <si>
    <t>김군철</t>
  </si>
  <si>
    <t>5319739</t>
  </si>
  <si>
    <t>김권태</t>
  </si>
  <si>
    <t>5313311</t>
  </si>
  <si>
    <t>5312319</t>
  </si>
  <si>
    <t>김봉신</t>
  </si>
  <si>
    <t>5316049</t>
  </si>
  <si>
    <t>김석윤</t>
  </si>
  <si>
    <t>5314250</t>
  </si>
  <si>
    <t>김선창</t>
  </si>
  <si>
    <t>5318087</t>
  </si>
  <si>
    <t>김선철</t>
  </si>
  <si>
    <t>5312532</t>
  </si>
  <si>
    <t>김선철b</t>
  </si>
  <si>
    <t>5317476</t>
  </si>
  <si>
    <t>김성기</t>
  </si>
  <si>
    <t>5313861</t>
  </si>
  <si>
    <t>김세운</t>
  </si>
  <si>
    <t>5313724</t>
  </si>
  <si>
    <t>김옥련</t>
  </si>
  <si>
    <t>5311115</t>
  </si>
  <si>
    <t>김용근</t>
  </si>
  <si>
    <t>5312392</t>
  </si>
  <si>
    <t>김응수</t>
  </si>
  <si>
    <t>5316473</t>
  </si>
  <si>
    <t>김인철</t>
  </si>
  <si>
    <t>5318958</t>
  </si>
  <si>
    <t>김장선</t>
  </si>
  <si>
    <t>5317230</t>
  </si>
  <si>
    <t>김재연</t>
  </si>
  <si>
    <t>5315245</t>
  </si>
  <si>
    <t>김창곤</t>
  </si>
  <si>
    <t>5313028</t>
  </si>
  <si>
    <t>(경  고)</t>
  </si>
  <si>
    <t>김천섭</t>
  </si>
  <si>
    <t>5315300</t>
  </si>
  <si>
    <t>김태영</t>
  </si>
  <si>
    <t>5312210</t>
  </si>
  <si>
    <t>김형만</t>
  </si>
  <si>
    <t>5319499</t>
  </si>
  <si>
    <t>김형배</t>
  </si>
  <si>
    <t>5318595</t>
  </si>
  <si>
    <t>김형철</t>
  </si>
  <si>
    <t>5314177</t>
  </si>
  <si>
    <t>김훈구</t>
  </si>
  <si>
    <t>5316807</t>
  </si>
  <si>
    <t>김희태</t>
  </si>
  <si>
    <t>5317977</t>
  </si>
  <si>
    <t>나철근</t>
  </si>
  <si>
    <t>5312391</t>
  </si>
  <si>
    <t>노종귀</t>
  </si>
  <si>
    <t>5311727</t>
  </si>
  <si>
    <t>동용렬</t>
  </si>
  <si>
    <t>5311005</t>
  </si>
  <si>
    <t>민지홍</t>
  </si>
  <si>
    <t>5316711</t>
  </si>
  <si>
    <t>박경태</t>
  </si>
  <si>
    <t>5311900</t>
  </si>
  <si>
    <t>박동식</t>
  </si>
  <si>
    <t>5313564</t>
  </si>
  <si>
    <t>박상신</t>
  </si>
  <si>
    <t>5319673</t>
  </si>
  <si>
    <t>박상진</t>
  </si>
  <si>
    <t>5318570</t>
  </si>
  <si>
    <t>박승재</t>
  </si>
  <si>
    <t>5314742</t>
  </si>
  <si>
    <t>박시형</t>
  </si>
  <si>
    <t>5311815</t>
  </si>
  <si>
    <t>박양우</t>
  </si>
  <si>
    <t>5317326</t>
  </si>
  <si>
    <t>박영수</t>
  </si>
  <si>
    <t>5313458</t>
  </si>
  <si>
    <t>박용호</t>
  </si>
  <si>
    <t>5311680</t>
  </si>
  <si>
    <t>박용환</t>
  </si>
  <si>
    <t>5314298</t>
  </si>
  <si>
    <t>박제군</t>
  </si>
  <si>
    <t>5315642</t>
  </si>
  <si>
    <t>박주택</t>
  </si>
  <si>
    <t>5315278</t>
  </si>
  <si>
    <t>박학기</t>
  </si>
  <si>
    <t>531913</t>
  </si>
  <si>
    <t>박학연</t>
  </si>
  <si>
    <t>5316253</t>
  </si>
  <si>
    <t>방기조</t>
  </si>
  <si>
    <t>5314717</t>
  </si>
  <si>
    <t>방용길</t>
  </si>
  <si>
    <t>5317799</t>
  </si>
  <si>
    <t>방진철</t>
  </si>
  <si>
    <t>5316951</t>
  </si>
  <si>
    <t>백정기</t>
  </si>
  <si>
    <t>531615</t>
  </si>
  <si>
    <t>서현철</t>
  </si>
  <si>
    <t>5313003</t>
  </si>
  <si>
    <t>손대연</t>
  </si>
  <si>
    <t>5319997</t>
  </si>
  <si>
    <t>손주원</t>
  </si>
  <si>
    <t>5313369</t>
  </si>
  <si>
    <t>신동훈</t>
  </si>
  <si>
    <t>5318475</t>
  </si>
  <si>
    <t>신수철</t>
  </si>
  <si>
    <t>5313041</t>
  </si>
  <si>
    <t>안계찬</t>
  </si>
  <si>
    <t>5312556</t>
  </si>
  <si>
    <t>안명학</t>
  </si>
  <si>
    <t>5314076</t>
  </si>
  <si>
    <t>안수영</t>
  </si>
  <si>
    <t>5314886</t>
  </si>
  <si>
    <t>안정배</t>
  </si>
  <si>
    <t>5312155</t>
  </si>
  <si>
    <t>엄대섭</t>
  </si>
  <si>
    <t>5315487</t>
  </si>
  <si>
    <t>오병진</t>
  </si>
  <si>
    <t>5314291</t>
  </si>
  <si>
    <t>오수선</t>
  </si>
  <si>
    <t>5317444</t>
  </si>
  <si>
    <t>오창호</t>
  </si>
  <si>
    <t>5315775</t>
  </si>
  <si>
    <t>윤동구</t>
  </si>
  <si>
    <t>5319102</t>
  </si>
  <si>
    <t>윤심식</t>
  </si>
  <si>
    <t>5316856</t>
  </si>
  <si>
    <t>윤형수</t>
  </si>
  <si>
    <t>5316609</t>
  </si>
  <si>
    <t>이계창</t>
  </si>
  <si>
    <t>5319587</t>
  </si>
  <si>
    <t>이광노</t>
  </si>
  <si>
    <t>5315333</t>
  </si>
  <si>
    <t>이교웅</t>
  </si>
  <si>
    <t>531824</t>
  </si>
  <si>
    <t>이동민</t>
  </si>
  <si>
    <t>5315685</t>
  </si>
  <si>
    <t>이산우</t>
  </si>
  <si>
    <t>5313949</t>
  </si>
  <si>
    <t>이상렬</t>
  </si>
  <si>
    <t>5312965</t>
  </si>
  <si>
    <t>이상영</t>
  </si>
  <si>
    <t>5311985</t>
  </si>
  <si>
    <t>이선형</t>
  </si>
  <si>
    <t>5315618</t>
  </si>
  <si>
    <t>이성만</t>
  </si>
  <si>
    <t>5311442</t>
  </si>
  <si>
    <t>이수정</t>
  </si>
  <si>
    <t>5317529</t>
  </si>
  <si>
    <t>이시영</t>
  </si>
  <si>
    <t>5319264</t>
  </si>
  <si>
    <t>이원형</t>
  </si>
  <si>
    <t>5315535</t>
  </si>
  <si>
    <t>이재이</t>
  </si>
  <si>
    <t>5317895</t>
  </si>
  <si>
    <t>이재철</t>
  </si>
  <si>
    <t>531725</t>
  </si>
  <si>
    <t>이재환</t>
  </si>
  <si>
    <t>5314960</t>
  </si>
  <si>
    <t>이정자</t>
  </si>
  <si>
    <t>5318519</t>
  </si>
  <si>
    <t>이종권</t>
  </si>
  <si>
    <t>5317158</t>
  </si>
  <si>
    <t>이종수</t>
  </si>
  <si>
    <t>531577</t>
  </si>
  <si>
    <t>이종찬</t>
  </si>
  <si>
    <t>5318057</t>
  </si>
  <si>
    <t>이종훈</t>
  </si>
  <si>
    <t>5314659</t>
  </si>
  <si>
    <t>이충석</t>
  </si>
  <si>
    <t>5317030</t>
  </si>
  <si>
    <t>이해중</t>
  </si>
  <si>
    <t>5311024</t>
  </si>
  <si>
    <t>임명성</t>
  </si>
  <si>
    <t>5315242</t>
  </si>
  <si>
    <t>임상</t>
  </si>
  <si>
    <t>5315771</t>
  </si>
  <si>
    <t>임영곤</t>
  </si>
  <si>
    <t>5318744</t>
  </si>
  <si>
    <t>임주호</t>
  </si>
  <si>
    <t>5311637</t>
  </si>
  <si>
    <t>임행선</t>
  </si>
  <si>
    <t>5317787</t>
  </si>
  <si>
    <t>장국주</t>
  </si>
  <si>
    <t>5317268</t>
  </si>
  <si>
    <t>장명호</t>
  </si>
  <si>
    <t>5311239</t>
  </si>
  <si>
    <t>전만규</t>
  </si>
  <si>
    <t>5318174</t>
  </si>
  <si>
    <t>정민진</t>
  </si>
  <si>
    <t>531825</t>
  </si>
  <si>
    <t>정병석</t>
  </si>
  <si>
    <t>531933</t>
  </si>
  <si>
    <t>정우진</t>
  </si>
  <si>
    <t>5311286</t>
  </si>
  <si>
    <t>정원영</t>
  </si>
  <si>
    <t>5317745</t>
  </si>
  <si>
    <t>조건희</t>
  </si>
  <si>
    <t>5313878</t>
  </si>
  <si>
    <t>조점룡</t>
  </si>
  <si>
    <t>5316395</t>
  </si>
  <si>
    <t>조중희</t>
  </si>
  <si>
    <t>5318166</t>
  </si>
  <si>
    <t>주재구</t>
  </si>
  <si>
    <t>5311915</t>
  </si>
  <si>
    <t>진충현</t>
  </si>
  <si>
    <t>5314405</t>
  </si>
  <si>
    <t>최윤호</t>
  </si>
  <si>
    <t>5315331</t>
  </si>
  <si>
    <t>최은식</t>
  </si>
  <si>
    <t>5315975</t>
  </si>
  <si>
    <t>최일권</t>
  </si>
  <si>
    <t>5315773</t>
  </si>
  <si>
    <t>최준이</t>
  </si>
  <si>
    <t>5318249</t>
  </si>
  <si>
    <t>추성배</t>
  </si>
  <si>
    <t>5311353</t>
  </si>
  <si>
    <t>추지호</t>
  </si>
  <si>
    <t>5314377</t>
  </si>
  <si>
    <t>한덕귀</t>
  </si>
  <si>
    <t>5314506</t>
  </si>
  <si>
    <t>한동균</t>
  </si>
  <si>
    <t>5315875</t>
  </si>
  <si>
    <t>한상오</t>
  </si>
  <si>
    <t>5313588</t>
  </si>
  <si>
    <t>한종열</t>
  </si>
  <si>
    <t>5315575</t>
  </si>
  <si>
    <t>허오만</t>
  </si>
  <si>
    <t>5316306</t>
  </si>
  <si>
    <t>홍대경</t>
  </si>
  <si>
    <t>5314695</t>
  </si>
  <si>
    <t>황현익</t>
  </si>
  <si>
    <t>531788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</si>
  <si>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</si>
  <si>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</si>
  <si>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</si>
  <si>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</si>
  <si>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</si>
  <si>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</si>
  <si>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</si>
  <si>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</si>
  <si>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</si>
  <si>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</si>
  <si>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</si>
  <si>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</si>
  <si>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</si>
  <si>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</si>
  <si>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</si>
  <si>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</si>
  <si>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</si>
  <si>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</si>
  <si>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</si>
  <si>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</si>
  <si>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</si>
  <si>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</si>
  <si>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</si>
  <si>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</si>
  <si>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</si>
  <si>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</si>
  <si>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</si>
  <si>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</si>
  <si>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</si>
  <si>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</si>
  <si>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</si>
  <si>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</si>
  <si>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</si>
  <si>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</si>
  <si>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</si>
  <si>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</si>
  <si>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</si>
  <si>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</si>
  <si>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</si>
  <si>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</si>
  <si>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</si>
  <si>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</si>
  <si>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</si>
  <si>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</si>
  <si>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</si>
  <si>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</si>
  <si>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</si>
  <si>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</si>
  <si>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</si>
  <si>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</si>
  <si>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</si>
  <si>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</si>
  <si>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</si>
  <si>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</si>
  <si>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</si>
  <si>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</si>
  <si>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</si>
  <si>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</si>
  <si>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</si>
  <si>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</si>
  <si>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</si>
  <si>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</si>
  <si>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</si>
  <si>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</si>
  <si>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</si>
  <si>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</si>
  <si>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</si>
  <si>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</si>
  <si>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</si>
  <si>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</si>
  <si>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</si>
  <si>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</si>
  <si>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</si>
  <si>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</si>
  <si>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</si>
  <si>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</si>
  <si>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</si>
  <si>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</si>
  <si>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</si>
  <si>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</si>
  <si>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</si>
  <si>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</si>
  <si>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</si>
  <si>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</si>
  <si>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</si>
  <si>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</si>
  <si>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</si>
  <si>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</si>
  <si>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</si>
  <si>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</si>
  <si>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</si>
  <si>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</si>
  <si>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</si>
  <si>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</si>
  <si>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</si>
  <si>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</si>
  <si>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</si>
  <si>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</si>
  <si>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</si>
  <si>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</si>
  <si>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</si>
  <si>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</si>
  <si>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</si>
  <si>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</si>
  <si>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</si>
  <si>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</si>
  <si>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</si>
  <si>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</si>
  <si>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</si>
  <si>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</si>
  <si>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</si>
  <si>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</si>
  <si>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</si>
  <si>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</si>
  <si>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</si>
  <si>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</si>
  <si>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</si>
  <si>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</si>
  <si>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</si>
  <si>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</si>
  <si>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</si>
  <si>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</si>
  <si>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</si>
  <si>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</si>
  <si>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</si>
  <si>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</si>
  <si>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</si>
  <si>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</si>
  <si>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</si>
  <si>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</si>
  <si>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</si>
  <si>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</si>
  <si>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</si>
  <si>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</si>
  <si>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</si>
  <si>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</si>
  <si>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</si>
  <si>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</si>
  <si>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</si>
  <si>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</si>
  <si>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</si>
  <si>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</si>
  <si>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</si>
  <si>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</si>
  <si>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</si>
  <si>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</si>
  <si>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</si>
  <si>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</si>
  <si>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</si>
  <si>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</si>
  <si>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</si>
  <si>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</si>
  <si>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</si>
  <si>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</si>
  <si>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</si>
  <si>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</si>
  <si>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</si>
  <si>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</si>
  <si>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</si>
  <si>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</si>
  <si>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</si>
  <si>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</si>
  <si>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</si>
  <si>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</si>
  <si>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</si>
  <si>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</si>
  <si>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</si>
  <si>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</si>
  <si>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</si>
  <si>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</si>
  <si>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</si>
  <si>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</si>
  <si>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</si>
  <si>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</si>
  <si>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</si>
  <si>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</si>
  <si>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</si>
  <si>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</si>
  <si>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</si>
  <si>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</si>
  <si>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</si>
  <si>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</si>
  <si>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</si>
  <si>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</si>
  <si>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</si>
  <si>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</si>
  <si>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</si>
  <si>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</si>
  <si>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</si>
  <si>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</si>
  <si>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</si>
  <si>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</si>
  <si>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</si>
  <si>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</si>
  <si>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</si>
  <si>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</si>
  <si>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</si>
  <si>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</si>
  <si>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</si>
  <si>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</si>
  <si>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</si>
  <si>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</si>
  <si>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</si>
  <si>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</si>
  <si>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</si>
  <si>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</si>
  <si>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</si>
  <si>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</si>
  <si>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</si>
  <si>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</si>
  <si>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청라교통112F2</t>
  </si>
  <si>
    <t>청라교통112A5</t>
  </si>
  <si>
    <t>청라교통112D2</t>
  </si>
  <si>
    <t>청라교통306D3</t>
  </si>
  <si>
    <t>청라교통306C6</t>
  </si>
  <si>
    <t>청라교통306D4</t>
  </si>
  <si>
    <t>청라교통306D2</t>
  </si>
  <si>
    <t>청라교통307D3</t>
  </si>
  <si>
    <t>청라교통307F1</t>
  </si>
  <si>
    <t>청라교통307D4</t>
  </si>
  <si>
    <t>청라교통307D1</t>
  </si>
  <si>
    <t>청라교통307D2</t>
  </si>
  <si>
    <t>청라교통308D2</t>
  </si>
  <si>
    <t>청라교통예비C12</t>
  </si>
  <si>
    <t>청라교통예비F12</t>
  </si>
  <si>
    <t>청라교통예비D2</t>
  </si>
  <si>
    <t>청라교통예비D3</t>
  </si>
  <si>
    <t>청라교통예비A5</t>
  </si>
  <si>
    <t>53134234464.964</t>
  </si>
  <si>
    <t>53168133266.721</t>
  </si>
  <si>
    <t>53198321104.084</t>
  </si>
  <si>
    <t>53150771016.069</t>
  </si>
  <si>
    <t>53121652160.496</t>
  </si>
  <si>
    <t>53148872271.107</t>
  </si>
  <si>
    <t>5313552280.621</t>
  </si>
  <si>
    <t>53125912799.832</t>
  </si>
  <si>
    <t>53152312527.802</t>
  </si>
  <si>
    <t>5319455223.544</t>
  </si>
  <si>
    <t>53146661978.947</t>
  </si>
  <si>
    <t>5319739589.294</t>
  </si>
  <si>
    <t>53133111020.283</t>
  </si>
  <si>
    <t>53123192355.612</t>
  </si>
  <si>
    <t>53160493983.559</t>
  </si>
  <si>
    <t>53142501094.56</t>
  </si>
  <si>
    <t>53180873046.103</t>
  </si>
  <si>
    <t>53125323437.016</t>
  </si>
  <si>
    <t>5317476800.269</t>
  </si>
  <si>
    <t>53138612599.538</t>
  </si>
  <si>
    <t>53137241236.19</t>
  </si>
  <si>
    <t>53111153018.074</t>
  </si>
  <si>
    <t>53123924177.682</t>
  </si>
  <si>
    <t>53164732532.101</t>
  </si>
  <si>
    <t>53189583890.092</t>
  </si>
  <si>
    <t>53172301082.392</t>
  </si>
  <si>
    <t>53152453698.195</t>
  </si>
  <si>
    <t>53130284576.109</t>
  </si>
  <si>
    <t>5315300630.932</t>
  </si>
  <si>
    <t>53122101044.815</t>
  </si>
  <si>
    <t>53194993363.661</t>
  </si>
  <si>
    <t>5318595724.433</t>
  </si>
  <si>
    <t>53141773765.873</t>
  </si>
  <si>
    <t>53168071961.155</t>
  </si>
  <si>
    <t>5317977378.183</t>
  </si>
  <si>
    <t>53123912022.967</t>
  </si>
  <si>
    <t>53117271347.617</t>
  </si>
  <si>
    <t>53110052022.688</t>
  </si>
  <si>
    <t>53167114339.106</t>
  </si>
  <si>
    <t>53119001699.197</t>
  </si>
  <si>
    <t>53135643762.75</t>
  </si>
  <si>
    <t>53196734174.25</t>
  </si>
  <si>
    <t>53185701081.609</t>
  </si>
  <si>
    <t>53147422548.149</t>
  </si>
  <si>
    <t>5311815449.99</t>
  </si>
  <si>
    <t>53173261880.399</t>
  </si>
  <si>
    <t>53134583150.218</t>
  </si>
  <si>
    <t>53116802381.754</t>
  </si>
  <si>
    <t>53142984860.257</t>
  </si>
  <si>
    <t>53156422684.548</t>
  </si>
  <si>
    <t>53152783704.144</t>
  </si>
  <si>
    <t>5319132861.44</t>
  </si>
  <si>
    <t>53162532293.752</t>
  </si>
  <si>
    <t>53147171318.272</t>
  </si>
  <si>
    <t>53177993179.937</t>
  </si>
  <si>
    <t>53169513265.123</t>
  </si>
  <si>
    <t>5316154120.061</t>
  </si>
  <si>
    <t>53130033555.657</t>
  </si>
  <si>
    <t>53199973068.393</t>
  </si>
  <si>
    <t>53133693580.238</t>
  </si>
  <si>
    <t>5318475911.077</t>
  </si>
  <si>
    <t>5313041367.274</t>
  </si>
  <si>
    <t>53125562513.43</t>
  </si>
  <si>
    <t>53140763850.974</t>
  </si>
  <si>
    <t>53148864531.872</t>
  </si>
  <si>
    <t>5312155972.936</t>
  </si>
  <si>
    <t>53154874770.519</t>
  </si>
  <si>
    <t>53142911212.982</t>
  </si>
  <si>
    <t>53174442627.432</t>
  </si>
  <si>
    <t>53157752753.607</t>
  </si>
  <si>
    <t>53191023271.842</t>
  </si>
  <si>
    <t>53168562344.133</t>
  </si>
  <si>
    <t>53166091915.22</t>
  </si>
  <si>
    <t>53195873565.038</t>
  </si>
  <si>
    <t>5315333578.885</t>
  </si>
  <si>
    <t>531824571.61</t>
  </si>
  <si>
    <t>53156854182.669</t>
  </si>
  <si>
    <t>53139492254.3</t>
  </si>
  <si>
    <t>53129653939.563</t>
  </si>
  <si>
    <t>53119853997.993</t>
  </si>
  <si>
    <t>53156182486.165</t>
  </si>
  <si>
    <t>5311442855.94</t>
  </si>
  <si>
    <t>5317529252.597</t>
  </si>
  <si>
    <t>53192641577.729</t>
  </si>
  <si>
    <t>53155353333.941</t>
  </si>
  <si>
    <t>53178952709.779</t>
  </si>
  <si>
    <t>5317253974.891</t>
  </si>
  <si>
    <t>5314960281.022</t>
  </si>
  <si>
    <t>53185192123.84</t>
  </si>
  <si>
    <t>53171583582.845</t>
  </si>
  <si>
    <t>5315771620.154</t>
  </si>
  <si>
    <t>5318057581.032</t>
  </si>
  <si>
    <t>53146593651.24</t>
  </si>
  <si>
    <t>53170303719.172</t>
  </si>
  <si>
    <t>53110241588.339</t>
  </si>
  <si>
    <t>53152423503.638</t>
  </si>
  <si>
    <t>53157711729.094</t>
  </si>
  <si>
    <t>53187443637.86</t>
  </si>
  <si>
    <t>53116374765.184</t>
  </si>
  <si>
    <t>53177873861.028</t>
  </si>
  <si>
    <t>53172682441.318</t>
  </si>
  <si>
    <t>53112392606.268</t>
  </si>
  <si>
    <t>53181742480.873</t>
  </si>
  <si>
    <t>5318253625.791</t>
  </si>
  <si>
    <t>531933354.634</t>
  </si>
  <si>
    <t>53112864631.506</t>
  </si>
  <si>
    <t>53177454101.458</t>
  </si>
  <si>
    <t>53138783509.117</t>
  </si>
  <si>
    <t>5316395613.525</t>
  </si>
  <si>
    <t>53181663594.465</t>
  </si>
  <si>
    <t>53119152366.75</t>
  </si>
  <si>
    <t>53144053374.674</t>
  </si>
  <si>
    <t>5315331613.261</t>
  </si>
  <si>
    <t>5315975615.763</t>
  </si>
  <si>
    <t>53157733117.533</t>
  </si>
  <si>
    <t>5318249763.181</t>
  </si>
  <si>
    <t>53113532730.55</t>
  </si>
  <si>
    <t>53143773714.583</t>
  </si>
  <si>
    <t>53145062411.155</t>
  </si>
  <si>
    <t>5315875608.292</t>
  </si>
  <si>
    <t>53135883204.102</t>
  </si>
  <si>
    <t>53155754838.944</t>
  </si>
  <si>
    <t>53163063429.375</t>
  </si>
  <si>
    <t>53146953687.059</t>
  </si>
  <si>
    <t>5317882499.31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</si>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</sst>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81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82" fillId="18" borderId="0" xfId="0" applyFont="1" applyFill="1">
      <alignment vertical="center"/>
    </xf>
    <xf numFmtId="49" fontId="82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1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1D7182FC-7E81-42C5-AC9D-2008A799523C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CD7-4613-A01E-3F4002DAF5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2.1137725971480705</c:v>
                </c:pt>
                <c:pt idx="1">
                  <c:v>2.5645341984885355</c:v>
                </c:pt>
                <c:pt idx="2">
                  <c:v>2.480342912092163</c:v>
                </c:pt>
                <c:pt idx="3">
                  <c:v>2.4524144645134589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6.9230769230769235E-2</c:v>
                </c:pt>
                <c:pt idx="1">
                  <c:v>0.1</c:v>
                </c:pt>
                <c:pt idx="2">
                  <c:v>0.16923076923076924</c:v>
                </c:pt>
                <c:pt idx="3">
                  <c:v>0.3</c:v>
                </c:pt>
                <c:pt idx="4">
                  <c:v>0.23076923076923078</c:v>
                </c:pt>
                <c:pt idx="5">
                  <c:v>0.13076923076923078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6.25E-2</c:v>
                </c:pt>
                <c:pt idx="1">
                  <c:v>0.12820512820512819</c:v>
                </c:pt>
                <c:pt idx="2">
                  <c:v>0.18518518518518517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0.10416666666666667</c:v>
                </c:pt>
                <c:pt idx="1">
                  <c:v>0.20512820512820512</c:v>
                </c:pt>
                <c:pt idx="2">
                  <c:v>0.37037037037037035</c:v>
                </c:pt>
                <c:pt idx="3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0.3125</c:v>
                </c:pt>
                <c:pt idx="1">
                  <c:v>0.41025641025641024</c:v>
                </c:pt>
                <c:pt idx="2">
                  <c:v>0.22222222222222221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0.22916666666666666</c:v>
                </c:pt>
                <c:pt idx="1">
                  <c:v>0.12820512820512819</c:v>
                </c:pt>
                <c:pt idx="2">
                  <c:v>0.14814814814814814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0.14583333333333334</c:v>
                </c:pt>
                <c:pt idx="1">
                  <c:v>0.10256410256410256</c:v>
                </c:pt>
                <c:pt idx="2">
                  <c:v>7.407407407407407E-2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0.14583333333333334</c:v>
                </c:pt>
                <c:pt idx="1">
                  <c:v>2.564102564102564E-2</c:v>
                </c:pt>
                <c:pt idx="2">
                  <c:v>0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11205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112059</xdr:colOff>
      <xdr:row>8</xdr:row>
      <xdr:rowOff>212912</xdr:rowOff>
    </xdr:from>
    <xdr:to>
      <xdr:col>3</xdr:col>
      <xdr:colOff>123265</xdr:colOff>
      <xdr:row>13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43000" y="2398059"/>
          <a:ext cx="885265" cy="1905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582705</xdr:colOff>
      <xdr:row>8</xdr:row>
      <xdr:rowOff>784411</xdr:rowOff>
    </xdr:from>
    <xdr:to>
      <xdr:col>2</xdr:col>
      <xdr:colOff>683562</xdr:colOff>
      <xdr:row>10</xdr:row>
      <xdr:rowOff>100853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83558" y="29695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21.32%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582706</xdr:colOff>
      <xdr:row>8</xdr:row>
      <xdr:rowOff>201705</xdr:rowOff>
    </xdr:from>
    <xdr:to>
      <xdr:col>4</xdr:col>
      <xdr:colOff>448235</xdr:colOff>
      <xdr:row>8</xdr:row>
      <xdr:rowOff>448235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87706" y="2386852"/>
          <a:ext cx="739588" cy="246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549086</xdr:colOff>
      <xdr:row>7</xdr:row>
      <xdr:rowOff>56030</xdr:rowOff>
    </xdr:from>
    <xdr:to>
      <xdr:col>4</xdr:col>
      <xdr:colOff>705972</xdr:colOff>
      <xdr:row>8</xdr:row>
      <xdr:rowOff>403413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454086" y="21067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824752</xdr:colOff>
      <xdr:row>8</xdr:row>
      <xdr:rowOff>589429</xdr:rowOff>
    </xdr:from>
    <xdr:to>
      <xdr:col>5</xdr:col>
      <xdr:colOff>728382</xdr:colOff>
      <xdr:row>8</xdr:row>
      <xdr:rowOff>717177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8AB21BF9-C200-4871-870B-B1A5BD0E84ED}"/>
            </a:ext>
          </a:extLst>
        </xdr:cNvPr>
        <xdr:cNvCxnSpPr/>
      </xdr:nvCxnSpPr>
      <xdr:spPr>
        <a:xfrm>
          <a:off x="3603811" y="2774576"/>
          <a:ext cx="777689" cy="1277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746309</xdr:colOff>
      <xdr:row>8</xdr:row>
      <xdr:rowOff>230841</xdr:rowOff>
    </xdr:from>
    <xdr:to>
      <xdr:col>6</xdr:col>
      <xdr:colOff>29137</xdr:colOff>
      <xdr:row>8</xdr:row>
      <xdr:rowOff>712695</xdr:rowOff>
    </xdr:to>
    <xdr:sp macro="" textlink="$K$14">
      <xdr:nvSpPr>
        <xdr:cNvPr id="12" name="TextBox 11">
          <a:extLst>
            <a:ext uri="{FF2B5EF4-FFF2-40B4-BE49-F238E27FC236}">
              <a16:creationId xmlns:a16="http://schemas.microsoft.com/office/drawing/2014/main" id="{500BB3CA-5276-4977-BDF8-B858EBA7589E}"/>
            </a:ext>
          </a:extLst>
        </xdr:cNvPr>
        <xdr:cNvSpPr txBox="1"/>
      </xdr:nvSpPr>
      <xdr:spPr>
        <a:xfrm>
          <a:off x="3525368" y="24159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893EA55-A772-4FA1-80BC-6C9A8E451A4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45CBAAD-831C-4B54-A424-6CAC1806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2653F290-845D-4D98-9E7F-79C47797DE3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26B6CC6-DC5E-418A-A0DE-4E670704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96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1073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8" t="s">
        <v>39</v>
      </c>
      <c r="D4" s="338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1072</v>
      </c>
      <c r="C5" s="339" t="s">
        <v>721</v>
      </c>
      <c r="D5" s="339"/>
      <c r="E5" s="63">
        <f>SUMIFS(숨김!BE:BE, 숨김!BD:BD, 종합!C5)</f>
        <v>4</v>
      </c>
      <c r="F5" s="64">
        <f>SUMIFS(숨김!BF:BF, 숨김!BD:BD, 종합!C5)</f>
        <v>55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7"/>
      <c r="P9" s="337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청라교통</v>
      </c>
      <c r="K10" s="206" t="s">
        <v>103</v>
      </c>
      <c r="X10" s="297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2.1137725971480705</v>
      </c>
      <c r="K11" s="202"/>
      <c r="M11" s="2"/>
      <c r="Y11" s="298"/>
      <c r="Z11" s="280"/>
      <c r="AA11" s="281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2.5645341984885355</v>
      </c>
      <c r="K12" s="290">
        <f>J12/J11-1</f>
        <v>0.21324980839880237</v>
      </c>
      <c r="M12" s="281"/>
      <c r="Y12" s="298"/>
      <c r="Z12" s="280"/>
      <c r="AA12" s="281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2.480342912092163</v>
      </c>
      <c r="K13" s="290">
        <f>J13/J12-1</f>
        <v>-3.2829075333053681E-2</v>
      </c>
      <c r="M13" s="281"/>
      <c r="Y13" s="298"/>
      <c r="Z13" s="280"/>
      <c r="AA13" s="281"/>
      <c r="AB13" s="39"/>
    </row>
    <row r="14" spans="1:28" ht="23.25" customHeight="1">
      <c r="G14" s="6"/>
      <c r="H14" s="257">
        <v>4</v>
      </c>
      <c r="I14" s="194">
        <v>2.33</v>
      </c>
      <c r="J14" s="201">
        <f>SUMIFS(숨김!BB:BB, 숨김!AU:AU, H14, 숨김!AT:AT, "합계", 숨김!AS:AS, 종합!$C$5)</f>
        <v>2.4524144645134589</v>
      </c>
      <c r="K14" s="290">
        <f>J14/J13-1</f>
        <v>-1.1259913878257422E-2</v>
      </c>
      <c r="M14" s="281"/>
      <c r="Y14" s="298"/>
      <c r="Z14" s="280"/>
      <c r="AA14" s="281"/>
      <c r="AB14" s="39"/>
    </row>
    <row r="15" spans="1:28" ht="23.25" customHeight="1">
      <c r="G15" s="6"/>
      <c r="H15" s="293" t="s">
        <v>717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0.16020733158443279</v>
      </c>
      <c r="K15" s="197">
        <f ca="1">J15-I15</f>
        <v>1.0033514849301373E-3</v>
      </c>
      <c r="M15" s="281"/>
      <c r="Y15" s="298"/>
      <c r="Z15" s="280"/>
      <c r="AA15" s="281"/>
      <c r="AB15" s="39"/>
    </row>
    <row r="16" spans="1:28" ht="23.25" customHeight="1">
      <c r="H16" s="198" t="s">
        <v>121</v>
      </c>
      <c r="I16" s="199"/>
      <c r="J16" s="340" t="str">
        <f>SUMIFS(숨김!J:J,숨김!F:F,종합!C5)&amp;"위/(32개사)"</f>
        <v>18위/(32개사)</v>
      </c>
      <c r="K16" s="341"/>
      <c r="M16" s="281"/>
      <c r="X16" s="170"/>
      <c r="Y16" s="170"/>
      <c r="AB16" s="39"/>
    </row>
    <row r="17" spans="2:28" ht="9" customHeight="1">
      <c r="M17" s="281"/>
      <c r="X17" s="170"/>
      <c r="Y17" s="170"/>
      <c r="AB17" s="281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1"/>
      <c r="X18" s="170"/>
      <c r="Y18" s="170"/>
      <c r="AB18" s="281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1"/>
      <c r="X19" s="170"/>
      <c r="Y19" s="170"/>
      <c r="AB19" s="281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1"/>
      <c r="N20" s="282" t="str">
        <f>C5</f>
        <v>청라교통</v>
      </c>
      <c r="Y20" s="170"/>
    </row>
    <row r="21" spans="2:28" ht="22.5" customHeight="1">
      <c r="B21" s="291" t="str">
        <f>C5</f>
        <v>청라교통</v>
      </c>
      <c r="C21" s="69">
        <v>4</v>
      </c>
      <c r="D21" s="70">
        <f>SUMIFS(숨김!AV:AV,숨김!$AS:$AS,종합!$N$20,숨김!$AT:$AT,"합계",숨김!AU:AU,종합!C21)</f>
        <v>1.4602118689830733E-2</v>
      </c>
      <c r="E21" s="70">
        <f>SUMIFS(숨김!AW:AW,숨김!$AS:$AS,종합!$N$20,숨김!$AT:$AT,"합계",숨김!AV:AV,종합!D21)</f>
        <v>0.31064984912568833</v>
      </c>
      <c r="F21" s="70">
        <f>SUMIFS(숨김!AX:AX,숨김!$AS:$AS,종합!$N$20,숨김!$AT:$AT,"합계",숨김!AW:AW,종합!E21)</f>
        <v>0.17721019131354079</v>
      </c>
      <c r="G21" s="71">
        <f>SUMIFS(숨김!AY:AY,숨김!$AS:$AS,종합!$N$20,숨김!$AT:$AT,"합계",숨김!AX:AX,종합!F21)</f>
        <v>16.794690909090903</v>
      </c>
      <c r="H21" s="72">
        <f>SUMIFS(숨김!AZ:AZ,숨김!$AS:$AS,종합!$N$20,숨김!$AT:$AT,"합계",숨김!AY:AY,종합!G21)</f>
        <v>0.128739154173617</v>
      </c>
      <c r="I21" s="72">
        <f>SUMIFS(숨김!BA:BA,숨김!$AS:$AS,종합!$N$20,숨김!$AT:$AT,"합계",숨김!AZ:AZ,종합!H21)</f>
        <v>18.855315462721624</v>
      </c>
      <c r="J21" s="73">
        <f>SUMIFS(숨김!BB:BB, 숨김!AU:AU, C21, 숨김!AT:AT, "합계", 숨김!AS:AS, 종합!$C$5)</f>
        <v>2.4524144645134589</v>
      </c>
      <c r="K21" s="74" t="str">
        <f>J27</f>
        <v>C</v>
      </c>
      <c r="M21" s="281"/>
      <c r="N21" s="39" t="str">
        <f>INDEX(숨김!L3:U36,MATCH(종합!C5,숨김!L3:L36,0),10)</f>
        <v>C</v>
      </c>
      <c r="O21" s="39">
        <f>VALUE(INDEX(숨김!L3:U36,MATCH(종합!C5,숨김!L3:L36,0),3))</f>
        <v>130</v>
      </c>
      <c r="Y21" s="170"/>
    </row>
    <row r="22" spans="2:28" ht="22.5" customHeight="1">
      <c r="B22" s="53" t="s">
        <v>119</v>
      </c>
      <c r="C22" s="53"/>
      <c r="D22" s="67">
        <f t="shared" ref="D22:I22" si="0">D21/D20-1</f>
        <v>-0.19888539594891264</v>
      </c>
      <c r="E22" s="67">
        <f t="shared" si="0"/>
        <v>-0.10144148154505461</v>
      </c>
      <c r="F22" s="67">
        <f t="shared" si="0"/>
        <v>-7.1524371376197271E-2</v>
      </c>
      <c r="G22" s="67">
        <f t="shared" si="0"/>
        <v>0.47574710277395593</v>
      </c>
      <c r="H22" s="67">
        <f t="shared" si="0"/>
        <v>-0.73917146572110559</v>
      </c>
      <c r="I22" s="67">
        <f t="shared" si="0"/>
        <v>0.50430431630431105</v>
      </c>
      <c r="J22" s="67">
        <f>J21/J20-1</f>
        <v>5.2538396786892205E-2</v>
      </c>
      <c r="K22" s="68" t="str">
        <f>J16</f>
        <v>18위/(32개사)</v>
      </c>
      <c r="M22" s="2"/>
      <c r="N22" s="283">
        <f>SUMIFS(숨김!O:O,숨김!L:L,종합!$N$20)</f>
        <v>6.9230769230769235E-2</v>
      </c>
      <c r="O22" s="288">
        <f>ROUND(N22*$O$21, 0)</f>
        <v>9</v>
      </c>
      <c r="X22" s="170"/>
      <c r="Y22" s="170"/>
    </row>
    <row r="23" spans="2:28" ht="22.5" customHeight="1">
      <c r="M23" s="2"/>
      <c r="N23" s="283">
        <f>SUMIFS(숨김!P:P,숨김!L:L,종합!$N$20)</f>
        <v>0.1</v>
      </c>
      <c r="O23" s="288">
        <f t="shared" ref="O23:O27" si="1">ROUND(N23*$O$21, 0)</f>
        <v>13</v>
      </c>
      <c r="X23" s="170"/>
      <c r="Y23" s="170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3">
        <f>SUMIFS(숨김!Q:Q,숨김!L:L,종합!$N$20)</f>
        <v>0.16923076923076924</v>
      </c>
      <c r="O24" s="288">
        <f t="shared" si="1"/>
        <v>22</v>
      </c>
      <c r="X24" s="170"/>
      <c r="Y24" s="170"/>
    </row>
    <row r="25" spans="2:28" ht="22.5" customHeight="1">
      <c r="B25" s="60"/>
      <c r="C25" s="60"/>
      <c r="M25" s="2"/>
      <c r="N25" s="283">
        <f>SUMIFS(숨김!R:R,숨김!L:L,종합!$N$20)</f>
        <v>0.3</v>
      </c>
      <c r="O25" s="288">
        <f t="shared" si="1"/>
        <v>39</v>
      </c>
      <c r="X25" s="170"/>
      <c r="Y25" s="170"/>
    </row>
    <row r="26" spans="2:28" ht="22.5" customHeight="1" thickBot="1">
      <c r="H26" s="207" t="s">
        <v>101</v>
      </c>
      <c r="I26" s="208" t="s">
        <v>102</v>
      </c>
      <c r="J26" s="209" t="str">
        <f>J10</f>
        <v>청라교통</v>
      </c>
      <c r="K26" s="210" t="s">
        <v>129</v>
      </c>
      <c r="M26" s="2"/>
      <c r="N26" s="283">
        <f>SUMIFS(숨김!S:S,숨김!L:L,종합!$N$20)</f>
        <v>0.23076923076923078</v>
      </c>
      <c r="O26" s="288">
        <f t="shared" si="1"/>
        <v>30</v>
      </c>
      <c r="X26" s="170"/>
      <c r="Y26" s="170"/>
    </row>
    <row r="27" spans="2:28" ht="22.5" customHeight="1" thickTop="1">
      <c r="H27" s="214" t="s">
        <v>123</v>
      </c>
      <c r="I27" s="215" t="str">
        <f>숨김!U36</f>
        <v>C</v>
      </c>
      <c r="J27" s="216" t="str">
        <f>INDEX(숨김!L3:U36,MATCH(종합!C5,숨김!L3:L36,0),10)</f>
        <v>C</v>
      </c>
      <c r="K27" s="217"/>
      <c r="M27" s="2"/>
      <c r="N27" s="283">
        <f>SUMIFS(숨김!T:T,숨김!L:L,종합!$N$20)</f>
        <v>0.13076923076923078</v>
      </c>
      <c r="O27" s="288">
        <f t="shared" si="1"/>
        <v>17</v>
      </c>
      <c r="X27" s="170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300" t="str">
        <f>ROUND(N22*100,0)&amp;"%("&amp;O22&amp;"명)"</f>
        <v>7%(9명)</v>
      </c>
      <c r="K28" s="213">
        <f t="shared" ref="K28:K33" si="2">N22-I28</f>
        <v>-7.2829836829836819E-2</v>
      </c>
      <c r="M28" s="2"/>
      <c r="X28" s="170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10%(13명)</v>
      </c>
      <c r="K29" s="188">
        <f t="shared" si="2"/>
        <v>-2.9696969696969694E-2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17%(22명)</v>
      </c>
      <c r="K30" s="188">
        <f t="shared" si="2"/>
        <v>-3.8041958041958035E-2</v>
      </c>
      <c r="L30" s="4"/>
      <c r="M30" s="2"/>
      <c r="X30" s="170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30%(39명)</v>
      </c>
      <c r="K31" s="188">
        <f t="shared" si="2"/>
        <v>6.0484848484848475E-2</v>
      </c>
      <c r="L31" s="4"/>
      <c r="M31" s="2"/>
      <c r="X31" s="170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23%(30명)</v>
      </c>
      <c r="K32" s="188">
        <f t="shared" si="2"/>
        <v>5.9860139860139883E-2</v>
      </c>
      <c r="L32" s="4"/>
      <c r="M32" s="2"/>
      <c r="X32" s="170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13%(17명)</v>
      </c>
      <c r="K33" s="193">
        <f t="shared" si="2"/>
        <v>2.0223776223776233E-2</v>
      </c>
      <c r="L33" s="4"/>
      <c r="M33" s="2"/>
      <c r="X33" s="170"/>
      <c r="Z33" s="39"/>
      <c r="AA33" s="39"/>
      <c r="AB33" s="39"/>
    </row>
    <row r="34" spans="2:28" ht="22.5" customHeight="1">
      <c r="L34" s="4"/>
      <c r="M34" s="2"/>
      <c r="X34" s="170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170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170"/>
      <c r="Z36" s="39"/>
      <c r="AA36" s="39"/>
      <c r="AB36" s="39"/>
    </row>
    <row r="37" spans="2:28" ht="22.5" customHeight="1">
      <c r="B37" s="292" t="str">
        <f>C5</f>
        <v>청라교통</v>
      </c>
      <c r="C37" s="77">
        <v>1</v>
      </c>
      <c r="D37" s="78">
        <f>SUMIFS(숨김!AV:AV,숨김!$AS:$AS,종합!$N$20,숨김!$AT:$AT,"합계",숨김!$AU:$AU,종합!$C37)</f>
        <v>4.6838817143095519E-2</v>
      </c>
      <c r="E37" s="78">
        <f>SUMIFS(숨김!AW:AW,숨김!$AS:$AS,종합!$N$20,숨김!$AT:$AT,"합계",숨김!$AU:$AU,종합!$C37)</f>
        <v>0.4147015705304688</v>
      </c>
      <c r="F37" s="78">
        <f>SUMIFS(숨김!AX:AX,숨김!$AS:$AS,종합!$N$20,숨김!$AT:$AT,"합계",숨김!$AU:$AU,종합!$C37)</f>
        <v>0.17922404960837751</v>
      </c>
      <c r="G37" s="79">
        <f>SUMIFS(숨김!AY:AY,숨김!$AS:$AS,종합!$N$20,숨김!$AT:$AT,"합계",숨김!$AU:$AU,종합!$C37)</f>
        <v>21.045923076923074</v>
      </c>
      <c r="H37" s="80">
        <f>SUMIFS(숨김!AZ:AZ,숨김!$AS:$AS,종합!$N$20,숨김!$AT:$AT,"합계",숨김!$AU:$AU,종합!$C37)</f>
        <v>2.3711595333383158</v>
      </c>
      <c r="I37" s="80">
        <f>SUMIFS(숨김!BA:BA,숨김!$AS:$AS,종합!$N$20,숨김!$AT:$AT,"합계",숨김!$AU:$AU,종합!$C37)</f>
        <v>43.794116295510506</v>
      </c>
      <c r="J37" s="81">
        <f>J11</f>
        <v>2.1137725971480705</v>
      </c>
      <c r="K37" s="83" t="s">
        <v>79</v>
      </c>
      <c r="L37" s="4"/>
      <c r="M37" s="2"/>
      <c r="N37" s="39">
        <f>SUMIFS(숨김!$C$4:$C$9,숨김!$B$4:$B$9,종합!K37)</f>
        <v>1</v>
      </c>
      <c r="X37" s="170"/>
      <c r="Z37" s="39"/>
      <c r="AA37" s="39"/>
      <c r="AB37" s="39"/>
    </row>
    <row r="38" spans="2:28" ht="22.5" customHeight="1">
      <c r="B38" s="291" t="str">
        <f>$C$5</f>
        <v>청라교통</v>
      </c>
      <c r="C38" s="69">
        <v>2</v>
      </c>
      <c r="D38" s="70">
        <f>SUMIFS(숨김!AV:AV,숨김!$AS:$AS,종합!$N$20,숨김!$AT:$AT,"합계",숨김!$AU:$AU,종합!$C38)</f>
        <v>6.2776931686181855E-2</v>
      </c>
      <c r="E38" s="70">
        <f>SUMIFS(숨김!AW:AW,숨김!$AS:$AS,종합!$N$20,숨김!$AT:$AT,"합계",숨김!$AU:$AU,종합!$C38)</f>
        <v>0.31891102454565168</v>
      </c>
      <c r="F38" s="70">
        <f>SUMIFS(숨김!AX:AX,숨김!$AS:$AS,종합!$N$20,숨김!$AT:$AT,"합계",숨김!$AU:$AU,종합!$C38)</f>
        <v>0.1536187525160731</v>
      </c>
      <c r="G38" s="71">
        <f>SUMIFS(숨김!AY:AY,숨김!$AS:$AS,종합!$N$20,숨김!$AT:$AT,"합계",숨김!$AU:$AU,종합!$C38)</f>
        <v>15.396800000000002</v>
      </c>
      <c r="H38" s="72">
        <f>SUMIFS(숨김!AZ:AZ,숨김!$AS:$AS,종합!$N$20,숨김!$AT:$AT,"합계",숨김!$AU:$AU,종합!$C38)</f>
        <v>0.13702768389707615</v>
      </c>
      <c r="I38" s="72">
        <f>SUMIFS(숨김!BA:BA,숨김!$AS:$AS,종합!$N$20,숨김!$AT:$AT,"합계",숨김!$AU:$AU,종합!$C38)</f>
        <v>13.596448812561258</v>
      </c>
      <c r="J38" s="73">
        <f>J12</f>
        <v>2.5645341984885355</v>
      </c>
      <c r="K38" s="74" t="s">
        <v>718</v>
      </c>
      <c r="M38" s="2"/>
      <c r="N38" s="39">
        <f>SUMIFS(숨김!$C$4:$C$9,숨김!$B$4:$B$9,종합!K38)</f>
        <v>5</v>
      </c>
      <c r="X38" s="170"/>
      <c r="Z38" s="39"/>
      <c r="AA38" s="39"/>
      <c r="AB38" s="39"/>
    </row>
    <row r="39" spans="2:28" ht="22.5" customHeight="1">
      <c r="B39" s="291" t="str">
        <f>$C$5</f>
        <v>청라교통</v>
      </c>
      <c r="C39" s="69">
        <v>3</v>
      </c>
      <c r="D39" s="70">
        <f>SUMIFS(숨김!AV:AV,숨김!$AS:$AS,종합!$N$20,숨김!$AT:$AT,"합계",숨김!$AU:$AU,종합!$C39)</f>
        <v>1.7659131541254827E-2</v>
      </c>
      <c r="E39" s="70">
        <f>SUMIFS(숨김!AW:AW,숨김!$AS:$AS,종합!$N$20,숨김!$AT:$AT,"합계",숨김!$AU:$AU,종합!$C39)</f>
        <v>0.31796935935563575</v>
      </c>
      <c r="F39" s="70">
        <f>SUMIFS(숨김!AX:AX,숨김!$AS:$AS,종합!$N$20,숨김!$AT:$AT,"합계",숨김!$AU:$AU,종합!$C39)</f>
        <v>0.17109287627768244</v>
      </c>
      <c r="G39" s="71">
        <f>SUMIFS(숨김!AY:AY,숨김!$AS:$AS,종합!$N$20,숨김!$AT:$AT,"합계",숨김!$AU:$AU,종합!$C39)</f>
        <v>15.814872727272723</v>
      </c>
      <c r="H39" s="72">
        <f>SUMIFS(숨김!AZ:AZ,숨김!$AS:$AS,종합!$N$20,숨김!$AT:$AT,"합계",숨김!$AU:$AU,종합!$C39)</f>
        <v>0.12771783898425731</v>
      </c>
      <c r="I39" s="72">
        <f>SUMIFS(숨김!BA:BA,숨김!$AS:$AS,종합!$N$20,숨김!$AT:$AT,"합계",숨김!$AU:$AU,종합!$C39)</f>
        <v>18.451182926424337</v>
      </c>
      <c r="J39" s="73">
        <f>J13</f>
        <v>2.480342912092163</v>
      </c>
      <c r="K39" s="74" t="s">
        <v>71</v>
      </c>
      <c r="M39" s="2"/>
      <c r="N39" s="39">
        <f>SUMIFS(숨김!$C$4:$C$9,숨김!$B$4:$B$9,종합!K39)</f>
        <v>4</v>
      </c>
      <c r="X39" s="170"/>
      <c r="Z39" s="39"/>
      <c r="AA39" s="39"/>
      <c r="AB39" s="39"/>
    </row>
    <row r="40" spans="2:28" ht="22.5" customHeight="1">
      <c r="B40" s="291" t="str">
        <f>$C$5</f>
        <v>청라교통</v>
      </c>
      <c r="C40" s="69">
        <v>4</v>
      </c>
      <c r="D40" s="70">
        <f>SUMIFS(숨김!AV:AV,숨김!$AS:$AS,종합!$N$20,숨김!$AT:$AT,"합계",숨김!$AU:$AU,종합!$C40)</f>
        <v>1.4602118689830733E-2</v>
      </c>
      <c r="E40" s="70">
        <f>SUMIFS(숨김!AW:AW,숨김!$AS:$AS,종합!$N$20,숨김!$AT:$AT,"합계",숨김!$AU:$AU,종합!$C40)</f>
        <v>0.31064984912568833</v>
      </c>
      <c r="F40" s="70">
        <f>SUMIFS(숨김!AX:AX,숨김!$AS:$AS,종합!$N$20,숨김!$AT:$AT,"합계",숨김!$AU:$AU,종합!$C40)</f>
        <v>0.17721019131354079</v>
      </c>
      <c r="G40" s="71">
        <f>SUMIFS(숨김!AY:AY,숨김!$AS:$AS,종합!$N$20,숨김!$AT:$AT,"합계",숨김!$AU:$AU,종합!$C40)</f>
        <v>16.794690909090903</v>
      </c>
      <c r="H40" s="72">
        <f>SUMIFS(숨김!AZ:AZ,숨김!$AS:$AS,종합!$N$20,숨김!$AT:$AT,"합계",숨김!$AU:$AU,종합!$C40)</f>
        <v>0.128739154173617</v>
      </c>
      <c r="I40" s="72">
        <f>SUMIFS(숨김!BA:BA,숨김!$AS:$AS,종합!$N$20,숨김!$AT:$AT,"합계",숨김!$AU:$AU,종합!$C40)</f>
        <v>18.855315462721624</v>
      </c>
      <c r="J40" s="73">
        <f>J14</f>
        <v>2.4524144645134589</v>
      </c>
      <c r="K40" s="74" t="str">
        <f>$J$27</f>
        <v>C</v>
      </c>
      <c r="M40" s="2"/>
      <c r="N40" s="39">
        <f>SUMIFS(숨김!$C$4:$C$9,숨김!$B$4:$B$9,종합!K40)</f>
        <v>3</v>
      </c>
      <c r="X40" s="170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-0.17311229854550747</v>
      </c>
      <c r="E41" s="67" cm="1">
        <f t="array" aca="1" ref="E41" ca="1">(INDIRECT(ADDRESS(ROW()-1,COLUMN()))/INDIRECT(ADDRESS(ROW()-2,COLUMN())))-1</f>
        <v>-2.3019545797684393E-2</v>
      </c>
      <c r="F41" s="67" cm="1">
        <f t="array" aca="1" ref="F41" ca="1">(INDIRECT(ADDRESS(ROW()-1,COLUMN()))/INDIRECT(ADDRESS(ROW()-2,COLUMN())))-1</f>
        <v>3.5754352658903255E-2</v>
      </c>
      <c r="G41" s="67" cm="1">
        <f t="array" aca="1" ref="G41" ca="1">(INDIRECT(ADDRESS(ROW()-1,COLUMN()))/INDIRECT(ADDRESS(ROW()-2,COLUMN())))-1</f>
        <v>6.1955489539190944E-2</v>
      </c>
      <c r="H41" s="67" cm="1">
        <f t="array" aca="1" ref="H41" ca="1">(INDIRECT(ADDRESS(ROW()-1,COLUMN()))/INDIRECT(ADDRESS(ROW()-2,COLUMN())))-1</f>
        <v>7.9966526014081385E-3</v>
      </c>
      <c r="I41" s="67" cm="1">
        <f t="array" aca="1" ref="I41" ca="1">(INDIRECT(ADDRESS(ROW()-1,COLUMN()))/INDIRECT(ADDRESS(ROW()-2,COLUMN())))-1</f>
        <v>2.1902798205881924E-2</v>
      </c>
      <c r="J41" s="67" cm="1">
        <f t="array" aca="1" ref="J41" ca="1">(INDIRECT(ADDRESS(ROW()-1,COLUMN()))/INDIRECT(ADDRESS(ROW()-2,COLUMN())))-1</f>
        <v>-1.1259913878257422E-2</v>
      </c>
      <c r="K41" s="75" t="str" cm="1">
        <f t="array" aca="1" ref="K41" ca="1">_xlfn.IFS(N41=0,"등급유지",N41&gt;0,N41&amp;"등급 상승",N41&lt;0,N41&amp;"등급 하락")</f>
        <v>-1등급 하락</v>
      </c>
      <c r="M41" s="284"/>
      <c r="N41" s="39" cm="1">
        <f t="array" aca="1" ref="N41" ca="1">(INDIRECT(ADDRESS(ROW()-1,COLUMN()))-INDIRECT(ADDRESS(ROW()-2,COLUMN())))</f>
        <v>-1</v>
      </c>
      <c r="O41" s="39" t="s">
        <v>331</v>
      </c>
      <c r="X41" s="299"/>
      <c r="Z41" s="285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4"/>
      <c r="X42" s="299"/>
      <c r="Z42" s="285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4"/>
      <c r="X43" s="299"/>
      <c r="Z43" s="285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4"/>
      <c r="X44" s="299"/>
      <c r="Z44" s="285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4"/>
      <c r="N45" s="255"/>
      <c r="P45" s="285"/>
      <c r="AA45" s="40"/>
    </row>
    <row r="46" spans="2:28" ht="25.5" customHeight="1">
      <c r="B46" s="48"/>
      <c r="C46" s="48"/>
      <c r="D46" s="49"/>
      <c r="M46" s="284"/>
      <c r="N46" s="255"/>
      <c r="P46" s="285"/>
      <c r="AA46" s="40"/>
    </row>
    <row r="47" spans="2:28" ht="25.5" customHeight="1">
      <c r="B47" s="48"/>
      <c r="C47" s="48"/>
      <c r="D47" s="49"/>
      <c r="M47" s="284"/>
      <c r="N47" s="255"/>
      <c r="P47" s="285"/>
      <c r="AA47" s="40"/>
    </row>
    <row r="48" spans="2:28" ht="25.5" customHeight="1">
      <c r="B48" s="48"/>
      <c r="C48" s="48"/>
      <c r="D48" s="49"/>
      <c r="M48" s="284"/>
      <c r="N48" s="255"/>
      <c r="P48" s="285"/>
      <c r="AA48" s="40"/>
    </row>
    <row r="49" spans="2:27" ht="25.5" customHeight="1">
      <c r="B49" s="48"/>
      <c r="C49" s="48"/>
      <c r="D49" s="49"/>
      <c r="M49" s="284"/>
      <c r="N49" s="255"/>
      <c r="P49" s="285"/>
      <c r="AA49" s="40"/>
    </row>
    <row r="50" spans="2:27" ht="25.5" customHeight="1">
      <c r="B50" s="48"/>
      <c r="C50" s="48"/>
      <c r="D50" s="49"/>
      <c r="M50" s="284"/>
      <c r="N50" s="255"/>
      <c r="P50" s="285"/>
      <c r="AA50" s="40"/>
    </row>
    <row r="51" spans="2:27" ht="25.5" customHeight="1">
      <c r="B51" s="48"/>
      <c r="C51" s="48"/>
      <c r="D51" s="49"/>
      <c r="M51" s="284"/>
      <c r="N51" s="255"/>
      <c r="P51" s="285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4"/>
      <c r="N52" s="255"/>
      <c r="P52" s="285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4"/>
      <c r="N53" s="255"/>
      <c r="P53" s="285"/>
      <c r="AA53" s="40"/>
    </row>
    <row r="54" spans="2:27" ht="25.5" customHeight="1" thickBot="1">
      <c r="B54" s="218" t="s">
        <v>101</v>
      </c>
      <c r="C54" s="219" t="str">
        <f>IFERROR(INDEX(숨김!$W$3:$AQ$440,MATCH(종합!$C$5&amp;1,숨김!$AQ$3:$AQ$440,0),2),"")</f>
        <v>112</v>
      </c>
      <c r="D54" s="219" t="str">
        <f>IFERROR(INDEX(숨김!$W$3:$AQ$440,MATCH(종합!$C$5&amp;2,숨김!$AQ$3:$AQ$440,0),2),"")</f>
        <v>306</v>
      </c>
      <c r="E54" s="219" t="str">
        <f>IFERROR(INDEX(숨김!$W$3:$AQ$440,MATCH(종합!$C$5&amp;3,숨김!$AQ$3:$AQ$440,0),2),"")</f>
        <v>307</v>
      </c>
      <c r="F54" s="219" t="str">
        <f>IFERROR(INDEX(숨김!$W$3:$AQ$440,MATCH(종합!$C$5&amp;4,숨김!$AQ$3:$AQ$440,0),2),"")</f>
        <v>308</v>
      </c>
      <c r="G54" s="219" t="str">
        <f>IFERROR(INDEX(숨김!$W$3:$AQ$440,MATCH(종합!$C$5&amp;5,숨김!$AQ$3:$AQ$440,0),2),"")</f>
        <v/>
      </c>
      <c r="H54" s="219" t="str">
        <f>IFERROR(INDEX(숨김!$W$3:$AQ$440,MATCH(종합!$C$5&amp;6,숨김!$AQ$3:$AQ$440,0),2),"")</f>
        <v/>
      </c>
      <c r="I54" s="219" t="str">
        <f>IFERROR(INDEX(숨김!$W$3:$AQ$440,MATCH(종합!$C$5&amp;7,숨김!$AQ$3:$AQ$440,0),2),"")</f>
        <v/>
      </c>
      <c r="J54" s="219" t="str">
        <f>IFERROR(INDEX(숨김!$W$3:$AQ$440,MATCH(종합!$C$5&amp;8,숨김!$AQ$3:$AQ$440,0),2),"")</f>
        <v/>
      </c>
      <c r="K54" s="220" t="str">
        <f>IFERROR(INDEX(숨김!$W$3:$AQ$440,MATCH(종합!$C$5&amp;9,숨김!$AQ$3:$AQ$440,0),2),"")</f>
        <v/>
      </c>
      <c r="M54" s="286">
        <v>1</v>
      </c>
      <c r="N54" s="287">
        <v>2</v>
      </c>
      <c r="O54" s="287">
        <v>3</v>
      </c>
      <c r="P54" s="286">
        <v>4</v>
      </c>
      <c r="Q54" s="287">
        <v>5</v>
      </c>
      <c r="R54" s="287">
        <v>6</v>
      </c>
      <c r="S54" s="286">
        <v>7</v>
      </c>
      <c r="T54" s="287">
        <v>8</v>
      </c>
      <c r="U54" s="288"/>
      <c r="AA54" s="40"/>
    </row>
    <row r="55" spans="2:27" ht="25.5" customHeight="1" thickTop="1">
      <c r="B55" s="223" t="s">
        <v>123</v>
      </c>
      <c r="C55" s="224" t="str">
        <f>IFERROR(INDEX(숨김!$W$3:$AO$1740,MATCH(종합!$C$5&amp;종합!C$54,숨김!$AN$3:$AN$1740,0),15),"")</f>
        <v>B</v>
      </c>
      <c r="D55" s="225" t="str">
        <f>IFERROR(INDEX(숨김!$W$3:$AO$1740,MATCH(종합!$C$5&amp;종합!D$54,숨김!$AN$3:$AN$1740,0),15),"")</f>
        <v>C</v>
      </c>
      <c r="E55" s="225" t="str">
        <f>IFERROR(INDEX(숨김!$W$3:$AO$1740,MATCH(종합!$C$5&amp;종합!E$54,숨김!$AN$3:$AN$1740,0),15),"")</f>
        <v>C</v>
      </c>
      <c r="F55" s="225" t="str">
        <f>IFERROR(INDEX(숨김!$W$3:$AO$1740,MATCH(종합!$C$5&amp;종합!F$54,숨김!$AN$3:$AN$1740,0),15),"")</f>
        <v>D</v>
      </c>
      <c r="G55" s="225" t="str">
        <f>IFERROR(INDEX(숨김!$W$3:$AO$1740,MATCH(종합!$C$5&amp;종합!G$54,숨김!$AN$3:$AN$1740,0),15),"")</f>
        <v/>
      </c>
      <c r="H55" s="225" t="str">
        <f>IFERROR(INDEX(숨김!$W$3:$AO$1740,MATCH(종합!$C$5&amp;종합!H$54,숨김!$AN$3:$AN$1740,0),15),"")</f>
        <v/>
      </c>
      <c r="I55" s="225" t="str">
        <f>IFERROR(INDEX(숨김!$W$3:$AO$1740,MATCH(종합!$C$5&amp;종합!I$54,숨김!$AN$3:$AN$1740,0),15),"")</f>
        <v/>
      </c>
      <c r="J55" s="225" t="str">
        <f>IFERROR(INDEX(숨김!$W$3:$AO$1740,MATCH(종합!$C$5&amp;종합!J$54,숨김!$AN$3:$AN$1740,0),15),"")</f>
        <v/>
      </c>
      <c r="K55" s="225" t="str">
        <f>IFERROR(INDEX(숨김!$W$3:$AO$1740,MATCH(종합!$C$5&amp;종합!K$54,숨김!$AN$3:$AN$1740,0),15),"")</f>
        <v/>
      </c>
      <c r="M55" s="286" t="str">
        <f>C54</f>
        <v>112</v>
      </c>
      <c r="N55" s="286" t="str">
        <f t="shared" ref="N55:U55" si="4">D54</f>
        <v>306</v>
      </c>
      <c r="O55" s="286" t="str">
        <f t="shared" si="4"/>
        <v>307</v>
      </c>
      <c r="P55" s="286" t="str">
        <f t="shared" si="4"/>
        <v>308</v>
      </c>
      <c r="Q55" s="286" t="str">
        <f t="shared" ref="Q55" si="5">G54</f>
        <v/>
      </c>
      <c r="R55" s="286" t="str">
        <f t="shared" ref="R55" si="6">H54</f>
        <v/>
      </c>
      <c r="S55" s="286" t="str">
        <f t="shared" ref="S55" si="7">I54</f>
        <v/>
      </c>
      <c r="T55" s="286" t="str">
        <f t="shared" ref="T55" si="8">J54</f>
        <v/>
      </c>
      <c r="U55" s="284" t="str">
        <f t="shared" si="4"/>
        <v/>
      </c>
      <c r="AA55" s="40"/>
    </row>
    <row r="56" spans="2:27" ht="25.5" customHeight="1">
      <c r="B56" s="221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15%(7명)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3%(1명)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6%(1명)</v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2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4"/>
      <c r="N56" s="255"/>
      <c r="P56" s="285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15%(7명)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10%(4명)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7%(2명)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0%(0명)</v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9">
        <f>SUMIFS(숨김!$AC:$AC,숨김!$W:$W,종합!$C$5,숨김!$X:$X,종합!C$54)/SUMIFS(숨김!$AA:$AA,숨김!$W:$W,종합!$C$5,숨김!$X:$X,종합!C$54)</f>
        <v>0.14583333333333334</v>
      </c>
      <c r="N57" s="289">
        <f>SUMIFS(숨김!$AC:$AC,숨김!$W:$W,종합!$C$5,숨김!$X:$X,종합!D$54)/SUMIFS(숨김!$AA:$AA,숨김!$W:$W,종합!$C$5,숨김!$X:$X,종합!D$54)</f>
        <v>2.564102564102564E-2</v>
      </c>
      <c r="O57" s="289">
        <f>SUMIFS(숨김!$AC:$AC,숨김!$W:$W,종합!$C$5,숨김!$X:$X,종합!E$54)/SUMIFS(숨김!$AA:$AA,숨김!$W:$W,종합!$C$5,숨김!$X:$X,종합!E$54)</f>
        <v>0</v>
      </c>
      <c r="P57" s="289">
        <f>SUMIFS(숨김!$AC:$AC,숨김!$W:$W,종합!$C$5,숨김!$X:$X,종합!F$54)/SUMIFS(숨김!$AA:$AA,숨김!$W:$W,종합!$C$5,숨김!$X:$X,종합!F$54)</f>
        <v>6.25E-2</v>
      </c>
      <c r="Q57" s="289" t="e">
        <f>SUMIFS(숨김!$AC:$AC,숨김!$W:$W,종합!$C$5,숨김!$X:$X,종합!G$54)/SUMIFS(숨김!$AA:$AA,숨김!$W:$W,종합!$C$5,숨김!$X:$X,종합!G$54)</f>
        <v>#DIV/0!</v>
      </c>
      <c r="R57" s="289" t="e">
        <f>SUMIFS(숨김!$AC:$AC,숨김!$W:$W,종합!$C$5,숨김!$X:$X,종합!H$54)/SUMIFS(숨김!$AA:$AA,숨김!$W:$W,종합!$C$5,숨김!$X:$X,종합!H$54)</f>
        <v>#DIV/0!</v>
      </c>
      <c r="S57" s="289" t="e">
        <f>SUMIFS(숨김!$AC:$AC,숨김!$W:$W,종합!$C$5,숨김!$X:$X,종합!I$54)/SUMIFS(숨김!$AA:$AA,숨김!$W:$W,종합!$C$5,숨김!$X:$X,종합!I$54)</f>
        <v>#DIV/0!</v>
      </c>
      <c r="T57" s="289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23%(11명)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13%(5명)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15%(4명)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13%(2명)</v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9">
        <f>SUMIFS(숨김!$AD:$AD,숨김!$W:$W,종합!$C$5,숨김!$X:$X,종합!C$54)/SUMIFS(숨김!$AA:$AA,숨김!$W:$W,종합!$C$5,숨김!$X:$X,종합!C$54)</f>
        <v>0.14583333333333334</v>
      </c>
      <c r="N58" s="289">
        <f>SUMIFS(숨김!$AD:$AD,숨김!$W:$W,종합!$C$5,숨김!$X:$X,종합!D$54)/SUMIFS(숨김!$AA:$AA,숨김!$W:$W,종합!$C$5,숨김!$X:$X,종합!D$54)</f>
        <v>0.10256410256410256</v>
      </c>
      <c r="O58" s="289">
        <f>SUMIFS(숨김!$AD:$AD,숨김!$W:$W,종합!$C$5,숨김!$X:$X,종합!E$54)/SUMIFS(숨김!$AA:$AA,숨김!$W:$W,종합!$C$5,숨김!$X:$X,종합!E$54)</f>
        <v>7.407407407407407E-2</v>
      </c>
      <c r="P58" s="289">
        <f>SUMIFS(숨김!$AD:$AD,숨김!$W:$W,종합!$C$5,숨김!$X:$X,종합!F$54)/SUMIFS(숨김!$AA:$AA,숨김!$W:$W,종합!$C$5,숨김!$X:$X,종합!F$54)</f>
        <v>0</v>
      </c>
      <c r="Q58" s="289" t="e">
        <f>SUMIFS(숨김!$AD:$AD,숨김!$W:$W,종합!$C$5,숨김!$X:$X,종합!G$54)/SUMIFS(숨김!$AA:$AA,숨김!$W:$W,종합!$C$5,숨김!$X:$X,종합!G$54)</f>
        <v>#DIV/0!</v>
      </c>
      <c r="R58" s="289" t="e">
        <f>SUMIFS(숨김!$AD:$AD,숨김!$W:$W,종합!$C$5,숨김!$X:$X,종합!H$54)/SUMIFS(숨김!$AA:$AA,숨김!$W:$W,종합!$C$5,숨김!$X:$X,종합!H$54)</f>
        <v>#DIV/0!</v>
      </c>
      <c r="S58" s="289" t="e">
        <f>SUMIFS(숨김!$AD:$AD,숨김!$W:$W,종합!$C$5,숨김!$X:$X,종합!I$54)/SUMIFS(숨김!$AA:$AA,숨김!$W:$W,종합!$C$5,숨김!$X:$X,종합!I$54)</f>
        <v>#DIV/0!</v>
      </c>
      <c r="T58" s="289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31%(15명)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41%(16명)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22%(6명)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13%(2명)</v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9">
        <f>SUMIFS(숨김!$AE:$AE,숨김!$W:$W,종합!$C$5,숨김!$X:$X,종합!C$54)/SUMIFS(숨김!$AA:$AA,숨김!$W:$W,종합!$C$5,숨김!$X:$X,종합!C$54)</f>
        <v>0.22916666666666666</v>
      </c>
      <c r="N59" s="289">
        <f>SUMIFS(숨김!$AE:$AE,숨김!$W:$W,종합!$C$5,숨김!$X:$X,종합!D$54)/SUMIFS(숨김!$AA:$AA,숨김!$W:$W,종합!$C$5,숨김!$X:$X,종합!D$54)</f>
        <v>0.12820512820512819</v>
      </c>
      <c r="O59" s="289">
        <f>SUMIFS(숨김!$AE:$AE,숨김!$W:$W,종합!$C$5,숨김!$X:$X,종합!E$54)/SUMIFS(숨김!$AA:$AA,숨김!$W:$W,종합!$C$5,숨김!$X:$X,종합!E$54)</f>
        <v>0.14814814814814814</v>
      </c>
      <c r="P59" s="289">
        <f>SUMIFS(숨김!$AE:$AE,숨김!$W:$W,종합!$C$5,숨김!$X:$X,종합!F$54)/SUMIFS(숨김!$AA:$AA,숨김!$W:$W,종합!$C$5,숨김!$X:$X,종합!F$54)</f>
        <v>0.125</v>
      </c>
      <c r="Q59" s="289" t="e">
        <f>SUMIFS(숨김!$AE:$AE,숨김!$W:$W,종합!$C$5,숨김!$X:$X,종합!G$54)/SUMIFS(숨김!$AA:$AA,숨김!$W:$W,종합!$C$5,숨김!$X:$X,종합!G$54)</f>
        <v>#DIV/0!</v>
      </c>
      <c r="R59" s="289" t="e">
        <f>SUMIFS(숨김!$AE:$AE,숨김!$W:$W,종합!$C$5,숨김!$X:$X,종합!H$54)/SUMIFS(숨김!$AA:$AA,숨김!$W:$W,종합!$C$5,숨김!$X:$X,종합!H$54)</f>
        <v>#DIV/0!</v>
      </c>
      <c r="S59" s="289" t="e">
        <f>SUMIFS(숨김!$AE:$AE,숨김!$W:$W,종합!$C$5,숨김!$X:$X,종합!I$54)/SUMIFS(숨김!$AA:$AA,숨김!$W:$W,종합!$C$5,숨김!$X:$X,종합!I$54)</f>
        <v>#DIV/0!</v>
      </c>
      <c r="T59" s="289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10%(5명)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21%(8명)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37%(10명)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44%(7명)</v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9">
        <f>SUMIFS(숨김!$AF:$AF,숨김!$W:$W,종합!$C$5,숨김!$X:$X,종합!C$54)/SUMIFS(숨김!$AA:$AA,숨김!$W:$W,종합!$C$5,숨김!$X:$X,종합!C$54)</f>
        <v>0.3125</v>
      </c>
      <c r="N60" s="289">
        <f>SUMIFS(숨김!$AF:$AF,숨김!$W:$W,종합!$C$5,숨김!$X:$X,종합!D$54)/SUMIFS(숨김!$AA:$AA,숨김!$W:$W,종합!$C$5,숨김!$X:$X,종합!D$54)</f>
        <v>0.41025641025641024</v>
      </c>
      <c r="O60" s="289">
        <f>SUMIFS(숨김!$AF:$AF,숨김!$W:$W,종합!$C$5,숨김!$X:$X,종합!E$54)/SUMIFS(숨김!$AA:$AA,숨김!$W:$W,종합!$C$5,숨김!$X:$X,종합!E$54)</f>
        <v>0.22222222222222221</v>
      </c>
      <c r="P60" s="289">
        <f>SUMIFS(숨김!$AF:$AF,숨김!$W:$W,종합!$C$5,숨김!$X:$X,종합!F$54)/SUMIFS(숨김!$AA:$AA,숨김!$W:$W,종합!$C$5,숨김!$X:$X,종합!F$54)</f>
        <v>0.125</v>
      </c>
      <c r="Q60" s="289" t="e">
        <f>SUMIFS(숨김!$AF:$AF,숨김!$W:$W,종합!$C$5,숨김!$X:$X,종합!G$54)/SUMIFS(숨김!$AA:$AA,숨김!$W:$W,종합!$C$5,숨김!$X:$X,종합!G$54)</f>
        <v>#DIV/0!</v>
      </c>
      <c r="R60" s="289" t="e">
        <f>SUMIFS(숨김!$AF:$AF,숨김!$W:$W,종합!$C$5,숨김!$X:$X,종합!H$54)/SUMIFS(숨김!$AA:$AA,숨김!$W:$W,종합!$C$5,숨김!$X:$X,종합!H$54)</f>
        <v>#DIV/0!</v>
      </c>
      <c r="S60" s="289" t="e">
        <f>SUMIFS(숨김!$AF:$AF,숨김!$W:$W,종합!$C$5,숨김!$X:$X,종합!I$54)/SUMIFS(숨김!$AA:$AA,숨김!$W:$W,종합!$C$5,숨김!$X:$X,종합!I$54)</f>
        <v>#DIV/0!</v>
      </c>
      <c r="T60" s="289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6%(3명)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13%(5명)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19%(5명)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25%(4명)</v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9">
        <f>SUMIFS(숨김!$AG:$AG,숨김!$W:$W,종합!$C$5,숨김!$X:$X,종합!C$54)/SUMIFS(숨김!$AA:$AA,숨김!$W:$W,종합!$C$5,숨김!$X:$X,종합!C$54)</f>
        <v>0.10416666666666667</v>
      </c>
      <c r="N61" s="289">
        <f>SUMIFS(숨김!$AG:$AG,숨김!$W:$W,종합!$C$5,숨김!$X:$X,종합!D$54)/SUMIFS(숨김!$AA:$AA,숨김!$W:$W,종합!$C$5,숨김!$X:$X,종합!D$54)</f>
        <v>0.20512820512820512</v>
      </c>
      <c r="O61" s="289">
        <f>SUMIFS(숨김!$AG:$AG,숨김!$W:$W,종합!$C$5,숨김!$X:$X,종합!E$54)/SUMIFS(숨김!$AA:$AA,숨김!$W:$W,종합!$C$5,숨김!$X:$X,종합!E$54)</f>
        <v>0.37037037037037035</v>
      </c>
      <c r="P61" s="289">
        <f>SUMIFS(숨김!$AG:$AG,숨김!$W:$W,종합!$C$5,숨김!$X:$X,종합!F$54)/SUMIFS(숨김!$AA:$AA,숨김!$W:$W,종합!$C$5,숨김!$X:$X,종합!F$54)</f>
        <v>0.4375</v>
      </c>
      <c r="Q61" s="289" t="e">
        <f>SUMIFS(숨김!$AG:$AG,숨김!$W:$W,종합!$C$5,숨김!$X:$X,종합!G$54)/SUMIFS(숨김!$AA:$AA,숨김!$W:$W,종합!$C$5,숨김!$X:$X,종합!G$54)</f>
        <v>#DIV/0!</v>
      </c>
      <c r="R61" s="289" t="e">
        <f>SUMIFS(숨김!$AG:$AG,숨김!$W:$W,종합!$C$5,숨김!$X:$X,종합!H$54)/SUMIFS(숨김!$AA:$AA,숨김!$W:$W,종합!$C$5,숨김!$X:$X,종합!H$54)</f>
        <v>#DIV/0!</v>
      </c>
      <c r="S61" s="289" t="e">
        <f>SUMIFS(숨김!$AG:$AG,숨김!$W:$W,종합!$C$5,숨김!$X:$X,종합!I$54)/SUMIFS(숨김!$AA:$AA,숨김!$W:$W,종합!$C$5,숨김!$X:$X,종합!I$54)</f>
        <v>#DIV/0!</v>
      </c>
      <c r="T61" s="289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9">
        <f>SUMIFS(숨김!$AH:$AH,숨김!$W:$W,종합!$C$5,숨김!$X:$X,종합!C$54)/SUMIFS(숨김!$AA:$AA,숨김!$W:$W,종합!$C$5,숨김!$X:$X,종합!C$54)</f>
        <v>6.25E-2</v>
      </c>
      <c r="N62" s="289">
        <f>SUMIFS(숨김!$AH:$AH,숨김!$W:$W,종합!$C$5,숨김!$X:$X,종합!D$54)/SUMIFS(숨김!$AA:$AA,숨김!$W:$W,종합!$C$5,숨김!$X:$X,종합!D$54)</f>
        <v>0.12820512820512819</v>
      </c>
      <c r="O62" s="289">
        <f>SUMIFS(숨김!$AH:$AH,숨김!$W:$W,종합!$C$5,숨김!$X:$X,종합!E$54)/SUMIFS(숨김!$AA:$AA,숨김!$W:$W,종합!$C$5,숨김!$X:$X,종합!E$54)</f>
        <v>0.18518518518518517</v>
      </c>
      <c r="P62" s="289">
        <f>SUMIFS(숨김!$AH:$AH,숨김!$W:$W,종합!$C$5,숨김!$X:$X,종합!F$54)/SUMIFS(숨김!$AA:$AA,숨김!$W:$W,종합!$C$5,숨김!$X:$X,종합!F$54)</f>
        <v>0.25</v>
      </c>
      <c r="Q62" s="289" t="e">
        <f>SUMIFS(숨김!$AH:$AH,숨김!$W:$W,종합!$C$5,숨김!$X:$X,종합!G$54)/SUMIFS(숨김!$AA:$AA,숨김!$W:$W,종합!$C$5,숨김!$X:$X,종합!G$54)</f>
        <v>#DIV/0!</v>
      </c>
      <c r="R62" s="289" t="e">
        <f>SUMIFS(숨김!$AH:$AH,숨김!$W:$W,종합!$C$5,숨김!$X:$X,종합!H$54)/SUMIFS(숨김!$AA:$AA,숨김!$W:$W,종합!$C$5,숨김!$X:$X,종합!H$54)</f>
        <v>#DIV/0!</v>
      </c>
      <c r="S62" s="289" t="e">
        <f>SUMIFS(숨김!$AH:$AH,숨김!$W:$W,종합!$C$5,숨김!$X:$X,종합!I$54)/SUMIFS(숨김!$AA:$AA,숨김!$W:$W,종합!$C$5,숨김!$X:$X,종합!I$54)</f>
        <v>#DIV/0!</v>
      </c>
      <c r="T62" s="289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4"/>
      <c r="N63" s="255"/>
      <c r="P63" s="285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4"/>
      <c r="N64" s="255"/>
      <c r="P64" s="285"/>
      <c r="AA64" s="40"/>
    </row>
    <row r="65" spans="2:27" ht="27" customHeight="1">
      <c r="B65" s="87" t="str">
        <f>M$55</f>
        <v>112</v>
      </c>
      <c r="C65" s="66">
        <v>1</v>
      </c>
      <c r="D65" s="88">
        <f>SUMIFS(숨김!AV:AV,숨김!$AU:$AU,종합!$C65,숨김!$AT:$AT,종합!$B65,숨김!$AS:$AS,종합!$C$5)</f>
        <v>2.7798186629916712E-2</v>
      </c>
      <c r="E65" s="88">
        <f>SUMIFS(숨김!AW:AW,숨김!$AU:$AU,종합!$C65,숨김!$AT:$AT,종합!$B65,숨김!$AS:$AS,종합!$C$5)</f>
        <v>0.47267219209064132</v>
      </c>
      <c r="F65" s="88">
        <f>SUMIFS(숨김!AX:AX,숨김!$AU:$AU,종합!$C65,숨김!$AT:$AT,종합!$B65,숨김!$AS:$AS,종합!$C$5)</f>
        <v>0.21336673936427297</v>
      </c>
      <c r="G65" s="89">
        <f>SUMIFS(숨김!AY:AY,숨김!$AU:$AU,종합!$C65,숨김!$AT:$AT,종합!$B65,숨김!$AS:$AS,종합!$C$5)</f>
        <v>18.395263157894732</v>
      </c>
      <c r="H65" s="90">
        <f>SUMIFS(숨김!AZ:AZ,숨김!$AU:$AU,종합!$C65,숨김!$AT:$AT,종합!$B65,숨김!$AS:$AS,종합!$C$5)</f>
        <v>3.9923119638218956</v>
      </c>
      <c r="I65" s="90">
        <f>SUMIFS(숨김!BA:BA,숨김!$AU:$AU,종합!$C65,숨김!$AT:$AT,종합!$B65,숨김!$AS:$AS,종합!$C$5)</f>
        <v>60.601643233363795</v>
      </c>
      <c r="J65" s="91">
        <f>SUMIFS(숨김!BB:BB,숨김!$AU:$AU,종합!$C65,숨김!$AT:$AT,종합!$B65,숨김!$AS:$AS,종합!$C$5)</f>
        <v>1.6401858098893811</v>
      </c>
      <c r="K65" s="74"/>
      <c r="M65" s="284"/>
      <c r="N65" s="255"/>
      <c r="P65" s="285"/>
      <c r="AA65" s="40"/>
    </row>
    <row r="66" spans="2:27" ht="20.25" customHeight="1">
      <c r="B66" s="87" t="str">
        <f>M$55</f>
        <v>112</v>
      </c>
      <c r="C66" s="66">
        <v>2</v>
      </c>
      <c r="D66" s="88">
        <f>SUMIFS(숨김!AV:AV,숨김!$AU:$AU,종합!$C66,숨김!$AT:$AT,종합!$B66,숨김!$AS:$AS,종합!$C$5)</f>
        <v>5.0592590995025388E-2</v>
      </c>
      <c r="E66" s="88">
        <f>SUMIFS(숨김!AW:AW,숨김!$AU:$AU,종합!$C66,숨김!$AT:$AT,종합!$B66,숨김!$AS:$AS,종합!$C$5)</f>
        <v>0.37542759701143874</v>
      </c>
      <c r="F66" s="88">
        <f>SUMIFS(숨김!AX:AX,숨김!$AU:$AU,종합!$C66,숨김!$AT:$AT,종합!$B66,숨김!$AS:$AS,종합!$C$5)</f>
        <v>0.17360176739069649</v>
      </c>
      <c r="G66" s="89">
        <f>SUMIFS(숨김!AY:AY,숨김!$AU:$AU,종합!$C66,숨김!$AT:$AT,종합!$B66,숨김!$AS:$AS,종합!$C$5)</f>
        <v>12.382650000000002</v>
      </c>
      <c r="H66" s="90">
        <f>SUMIFS(숨김!AZ:AZ,숨김!$AU:$AU,종합!$C66,숨김!$AT:$AT,종합!$B66,숨김!$AS:$AS,종합!$C$5)</f>
        <v>0.27894423871851043</v>
      </c>
      <c r="I66" s="90">
        <f>SUMIFS(숨김!BA:BA,숨김!$AU:$AU,종합!$C66,숨김!$AT:$AT,종합!$B66,숨김!$AS:$AS,종합!$C$5)</f>
        <v>16.114225806126971</v>
      </c>
      <c r="J66" s="91">
        <f>SUMIFS(숨김!BB:BB,숨김!$AU:$AU,종합!$C66,숨김!$AT:$AT,종합!$B66,숨김!$AS:$AS,종합!$C$5)</f>
        <v>1.9828932516753848</v>
      </c>
      <c r="K66" s="74"/>
      <c r="M66" s="284"/>
      <c r="N66" s="255"/>
      <c r="P66" s="285"/>
      <c r="AA66" s="40"/>
    </row>
    <row r="67" spans="2:27" ht="20.25" customHeight="1">
      <c r="B67" s="87" t="str">
        <f>M$55</f>
        <v>112</v>
      </c>
      <c r="C67" s="66">
        <v>3</v>
      </c>
      <c r="D67" s="88">
        <f>SUMIFS(숨김!AV:AV,숨김!$AU:$AU,종합!$C67,숨김!$AT:$AT,종합!$B67,숨김!$AS:$AS,종합!$C$5)</f>
        <v>1.7947062902692535E-2</v>
      </c>
      <c r="E67" s="88">
        <f>SUMIFS(숨김!AW:AW,숨김!$AU:$AU,종합!$C67,숨김!$AT:$AT,종합!$B67,숨김!$AS:$AS,종합!$C$5)</f>
        <v>0.37272047609812686</v>
      </c>
      <c r="F67" s="88">
        <f>SUMIFS(숨김!AX:AX,숨김!$AU:$AU,종합!$C67,숨김!$AT:$AT,종합!$B67,숨김!$AS:$AS,종합!$C$5)</f>
        <v>0.19839289885738207</v>
      </c>
      <c r="G67" s="89">
        <f>SUMIFS(숨김!AY:AY,숨김!$AU:$AU,종합!$C67,숨김!$AT:$AT,종합!$B67,숨김!$AS:$AS,종합!$C$5)</f>
        <v>13.14725</v>
      </c>
      <c r="H67" s="90">
        <f>SUMIFS(숨김!AZ:AZ,숨김!$AU:$AU,종합!$C67,숨김!$AT:$AT,종합!$B67,숨김!$AS:$AS,종합!$C$5)</f>
        <v>0.20318813893627824</v>
      </c>
      <c r="I67" s="90">
        <f>SUMIFS(숨김!BA:BA,숨김!$AU:$AU,종합!$C67,숨김!$AT:$AT,종합!$B67,숨김!$AS:$AS,종합!$C$5)</f>
        <v>25.15875536308997</v>
      </c>
      <c r="J67" s="91">
        <f>SUMIFS(숨김!BB:BB,숨김!$AU:$AU,종합!$C67,숨김!$AT:$AT,종합!$B67,숨김!$AS:$AS,종합!$C$5)</f>
        <v>1.9641979883037652</v>
      </c>
      <c r="K67" s="74"/>
      <c r="M67" s="284"/>
      <c r="N67" s="255"/>
      <c r="P67" s="285"/>
      <c r="AA67" s="40"/>
    </row>
    <row r="68" spans="2:27" ht="20.25" customHeight="1">
      <c r="B68" s="87" t="str">
        <f>M$55</f>
        <v>112</v>
      </c>
      <c r="C68" s="66">
        <v>4</v>
      </c>
      <c r="D68" s="88">
        <f>SUMIFS(숨김!AV:AV,숨김!$AU:$AU,종합!$C68,숨김!$AT:$AT,종합!$B68,숨김!$AS:$AS,종합!$C$5)</f>
        <v>1.4231406696348984E-2</v>
      </c>
      <c r="E68" s="88">
        <f>SUMIFS(숨김!AW:AW,숨김!$AU:$AU,종합!$C68,숨김!$AT:$AT,종합!$B68,숨김!$AS:$AS,종합!$C$5)</f>
        <v>0.36556322746597542</v>
      </c>
      <c r="F68" s="88">
        <f>SUMIFS(숨김!AX:AX,숨김!$AU:$AU,종합!$C68,숨김!$AT:$AT,종합!$B68,숨김!$AS:$AS,종합!$C$5)</f>
        <v>0.21313295580337432</v>
      </c>
      <c r="G68" s="89">
        <f>SUMIFS(숨김!AY:AY,숨김!$AU:$AU,종합!$C68,숨김!$AT:$AT,종합!$B68,숨김!$AS:$AS,종합!$C$5)</f>
        <v>13.822749999999996</v>
      </c>
      <c r="H68" s="90">
        <f>SUMIFS(숨김!AZ:AZ,숨김!$AU:$AU,종합!$C68,숨김!$AT:$AT,종합!$B68,숨김!$AS:$AS,종합!$C$5)</f>
        <v>0.17565902950827555</v>
      </c>
      <c r="I68" s="90">
        <f>SUMIFS(숨김!BA:BA,숨김!$AU:$AU,종합!$C68,숨김!$AT:$AT,종합!$B68,숨김!$AS:$AS,종합!$C$5)</f>
        <v>22.507181526656389</v>
      </c>
      <c r="J68" s="91">
        <f>SUMIFS(숨김!BB:BB,숨김!$AU:$AU,종합!$C68,숨김!$AT:$AT,종합!$B68,숨김!$AS:$AS,종합!$C$5)</f>
        <v>1.929328747751387</v>
      </c>
      <c r="K68" s="74" t="str">
        <f>INDEX(숨김!$W$3:$AQ$440,MATCH(종합!$C$5&amp;종합!$B68,숨김!$AN$3:$AN$440,0),15)</f>
        <v>B</v>
      </c>
      <c r="M68" s="284"/>
      <c r="N68" s="255"/>
      <c r="P68" s="285"/>
      <c r="AA68" s="40"/>
    </row>
    <row r="69" spans="2:27" ht="20.25" customHeight="1">
      <c r="B69" s="87" t="str">
        <f>N$55</f>
        <v>306</v>
      </c>
      <c r="C69" s="66">
        <v>1</v>
      </c>
      <c r="D69" s="88">
        <f>SUMIFS(숨김!AV:AV,숨김!$AU:$AU,종합!$C69,숨김!$AT:$AT,종합!$B69,숨김!$AS:$AS,종합!$C$5)</f>
        <v>6.5664279895961408E-2</v>
      </c>
      <c r="E69" s="88">
        <f>SUMIFS(숨김!AW:AW,숨김!$AU:$AU,종합!$C69,숨김!$AT:$AT,종합!$B69,숨김!$AS:$AS,종합!$C$5)</f>
        <v>0.3669924193022448</v>
      </c>
      <c r="F69" s="88">
        <f>SUMIFS(숨김!AX:AX,숨김!$AU:$AU,종합!$C69,숨김!$AT:$AT,종합!$B69,숨김!$AS:$AS,종합!$C$5)</f>
        <v>0.15739648577880005</v>
      </c>
      <c r="G69" s="89">
        <f>SUMIFS(숨김!AY:AY,숨김!$AU:$AU,종합!$C69,숨김!$AT:$AT,종합!$B69,숨김!$AS:$AS,종합!$C$5)</f>
        <v>21.452928571428568</v>
      </c>
      <c r="H69" s="90">
        <f>SUMIFS(숨김!AZ:AZ,숨김!$AU:$AU,종합!$C69,숨김!$AT:$AT,종합!$B69,숨김!$AS:$AS,종합!$C$5)</f>
        <v>1.1703653886832779</v>
      </c>
      <c r="I69" s="90">
        <f>SUMIFS(숨김!BA:BA,숨김!$AU:$AU,종합!$C69,숨김!$AT:$AT,종합!$B69,숨김!$AS:$AS,종합!$C$5)</f>
        <v>33.263464995948354</v>
      </c>
      <c r="J69" s="91">
        <f>SUMIFS(숨김!BB:BB,숨김!$AU:$AU,종합!$C69,숨김!$AT:$AT,종합!$B69,숨김!$AS:$AS,종합!$C$5)</f>
        <v>2.5860724854579873</v>
      </c>
      <c r="K69" s="74"/>
    </row>
    <row r="70" spans="2:27" ht="20.25" customHeight="1">
      <c r="B70" s="87" t="str">
        <f>N$55</f>
        <v>306</v>
      </c>
      <c r="C70" s="66">
        <v>2</v>
      </c>
      <c r="D70" s="88">
        <f>SUMIFS(숨김!AV:AV,숨김!$AU:$AU,종합!$C70,숨김!$AT:$AT,종합!$B70,숨김!$AS:$AS,종합!$C$5)</f>
        <v>6.1242098406491509E-2</v>
      </c>
      <c r="E70" s="88">
        <f>SUMIFS(숨김!AW:AW,숨김!$AU:$AU,종합!$C70,숨김!$AT:$AT,종합!$B70,숨김!$AS:$AS,종합!$C$5)</f>
        <v>0.25878352111925623</v>
      </c>
      <c r="F70" s="88">
        <f>SUMIFS(숨김!AX:AX,숨김!$AU:$AU,종합!$C70,숨김!$AT:$AT,종합!$B70,숨김!$AS:$AS,종합!$C$5)</f>
        <v>0.13952609613923869</v>
      </c>
      <c r="G70" s="89">
        <f>SUMIFS(숨김!AY:AY,숨김!$AU:$AU,종합!$C70,숨김!$AT:$AT,종합!$B70,숨김!$AS:$AS,종합!$C$5)</f>
        <v>15.833499999999999</v>
      </c>
      <c r="H70" s="90">
        <f>SUMIFS(숨김!AZ:AZ,숨김!$AU:$AU,종합!$C70,숨김!$AT:$AT,종합!$B70,숨김!$AS:$AS,종합!$C$5)</f>
        <v>3.3306059760607264E-2</v>
      </c>
      <c r="I70" s="90">
        <f>SUMIFS(숨김!BA:BA,숨김!$AU:$AU,종합!$C70,숨김!$AT:$AT,종합!$B70,숨김!$AS:$AS,종합!$C$5)</f>
        <v>8.6622049635284633</v>
      </c>
      <c r="J70" s="91">
        <f>SUMIFS(숨김!BB:BB,숨김!$AU:$AU,종합!$C70,숨김!$AT:$AT,종합!$B70,숨김!$AS:$AS,종합!$C$5)</f>
        <v>3.0704857482002765</v>
      </c>
      <c r="K70" s="74"/>
    </row>
    <row r="71" spans="2:27" ht="20.25" customHeight="1">
      <c r="B71" s="87" t="str">
        <f>N$55</f>
        <v>306</v>
      </c>
      <c r="C71" s="66">
        <v>3</v>
      </c>
      <c r="D71" s="88">
        <f>SUMIFS(숨김!AV:AV,숨김!$AU:$AU,종합!$C71,숨김!$AT:$AT,종합!$B71,숨김!$AS:$AS,종합!$C$5)</f>
        <v>1.681414537100993E-2</v>
      </c>
      <c r="E71" s="88">
        <f>SUMIFS(숨김!AW:AW,숨김!$AU:$AU,종합!$C71,숨김!$AT:$AT,종합!$B71,숨김!$AS:$AS,종합!$C$5)</f>
        <v>0.25009740512006545</v>
      </c>
      <c r="F71" s="88">
        <f>SUMIFS(숨김!AX:AX,숨김!$AU:$AU,종합!$C71,숨김!$AT:$AT,종합!$B71,숨김!$AS:$AS,종합!$C$5)</f>
        <v>0.15468707730219447</v>
      </c>
      <c r="G71" s="89">
        <f>SUMIFS(숨김!AY:AY,숨김!$AU:$AU,종합!$C71,숨김!$AT:$AT,종합!$B71,숨김!$AS:$AS,종합!$C$5)</f>
        <v>16.566142857142857</v>
      </c>
      <c r="H71" s="90">
        <f>SUMIFS(숨김!AZ:AZ,숨김!$AU:$AU,종합!$C71,숨김!$AT:$AT,종합!$B71,숨김!$AS:$AS,종합!$C$5)</f>
        <v>2.6072187297473917E-2</v>
      </c>
      <c r="I71" s="90">
        <f>SUMIFS(숨김!BA:BA,숨김!$AU:$AU,종합!$C71,숨김!$AT:$AT,종합!$B71,숨김!$AS:$AS,종합!$C$5)</f>
        <v>10.618490826607559</v>
      </c>
      <c r="J71" s="91">
        <f>SUMIFS(숨김!BB:BB,숨김!$AU:$AU,종합!$C71,숨김!$AT:$AT,종합!$B71,숨김!$AS:$AS,종합!$C$5)</f>
        <v>3.041362930834878</v>
      </c>
      <c r="K71" s="74"/>
    </row>
    <row r="72" spans="2:27" ht="20.25" customHeight="1">
      <c r="B72" s="87" t="str">
        <f>N$55</f>
        <v>306</v>
      </c>
      <c r="C72" s="66">
        <v>4</v>
      </c>
      <c r="D72" s="88">
        <f>SUMIFS(숨김!AV:AV,숨김!$AU:$AU,종합!$C72,숨김!$AT:$AT,종합!$B72,숨김!$AS:$AS,종합!$C$5)</f>
        <v>1.3896699930858188E-2</v>
      </c>
      <c r="E72" s="88">
        <f>SUMIFS(숨김!AW:AW,숨김!$AU:$AU,종합!$C72,숨김!$AT:$AT,종합!$B72,숨김!$AS:$AS,종합!$C$5)</f>
        <v>0.25186871110334508</v>
      </c>
      <c r="F72" s="88">
        <f>SUMIFS(숨김!AX:AX,숨김!$AU:$AU,종합!$C72,숨김!$AT:$AT,종합!$B72,숨김!$AS:$AS,종합!$C$5)</f>
        <v>0.15681411871731593</v>
      </c>
      <c r="G72" s="89">
        <f>SUMIFS(숨김!AY:AY,숨김!$AU:$AU,종합!$C72,숨김!$AT:$AT,종합!$B72,숨김!$AS:$AS,종합!$C$5)</f>
        <v>17.504642857142859</v>
      </c>
      <c r="H72" s="90">
        <f>SUMIFS(숨김!AZ:AZ,숨김!$AU:$AU,종합!$C72,숨김!$AT:$AT,종합!$B72,숨김!$AS:$AS,종합!$C$5)</f>
        <v>1.9367124675328775E-2</v>
      </c>
      <c r="I72" s="90">
        <f>SUMIFS(숨김!BA:BA,숨김!$AU:$AU,종합!$C72,숨김!$AT:$AT,종합!$B72,숨김!$AS:$AS,종합!$C$5)</f>
        <v>11.968883049353183</v>
      </c>
      <c r="J72" s="91">
        <f>SUMIFS(숨김!BB:BB,숨김!$AU:$AU,종합!$C72,숨김!$AT:$AT,종합!$B72,숨김!$AS:$AS,종합!$C$5)</f>
        <v>2.9412584003956974</v>
      </c>
      <c r="K72" s="74" t="str">
        <f>INDEX(숨김!$W$3:$AQ$440,MATCH(종합!$C$5&amp;종합!$B72,숨김!$AN$3:$AN$440,0),15)</f>
        <v>C</v>
      </c>
    </row>
    <row r="73" spans="2:27" ht="20.25" customHeight="1">
      <c r="B73" s="87" t="str">
        <f>O$55</f>
        <v>307</v>
      </c>
      <c r="C73" s="66">
        <v>1</v>
      </c>
      <c r="D73" s="88">
        <f>SUMIFS(숨김!AV:AV,숨김!$AU:$AU,종합!$C73,숨김!$AT:$AT,종합!$B73,숨김!$AS:$AS,종합!$C$5)</f>
        <v>3.4739036486921442E-2</v>
      </c>
      <c r="E73" s="88">
        <f>SUMIFS(숨김!AW:AW,숨김!$AU:$AU,종합!$C73,숨김!$AT:$AT,종합!$B73,숨김!$AS:$AS,종합!$C$5)</f>
        <v>0.38426854316724079</v>
      </c>
      <c r="F73" s="88">
        <f>SUMIFS(숨김!AX:AX,숨김!$AU:$AU,종합!$C73,숨김!$AT:$AT,종합!$B73,숨김!$AS:$AS,종합!$C$5)</f>
        <v>0.19619243039638226</v>
      </c>
      <c r="G73" s="89">
        <f>SUMIFS(숨김!AY:AY,숨김!$AU:$AU,종합!$C73,숨김!$AT:$AT,종합!$B73,숨김!$AS:$AS,종합!$C$5)</f>
        <v>22.469111111111115</v>
      </c>
      <c r="H73" s="90">
        <f>SUMIFS(숨김!AZ:AZ,숨김!$AU:$AU,종합!$C73,숨김!$AT:$AT,종합!$B73,숨김!$AS:$AS,종합!$C$5)</f>
        <v>3.1194344083010419</v>
      </c>
      <c r="I73" s="90">
        <f>SUMIFS(숨김!BA:BA,숨김!$AU:$AU,종합!$C73,숨김!$AT:$AT,종합!$B73,숨김!$AS:$AS,종합!$C$5)</f>
        <v>55.041420440184218</v>
      </c>
      <c r="J73" s="91">
        <f>SUMIFS(숨김!BB:BB,숨김!$AU:$AU,종합!$C73,숨김!$AT:$AT,종합!$B73,숨김!$AS:$AS,종합!$C$5)</f>
        <v>2.27964543632151</v>
      </c>
      <c r="K73" s="74"/>
    </row>
    <row r="74" spans="2:27" ht="20.25" customHeight="1">
      <c r="B74" s="87" t="str">
        <f>O$55</f>
        <v>307</v>
      </c>
      <c r="C74" s="66">
        <v>2</v>
      </c>
      <c r="D74" s="88">
        <f>SUMIFS(숨김!AV:AV,숨김!$AU:$AU,종합!$C74,숨김!$AT:$AT,종합!$B74,숨김!$AS:$AS,종합!$C$5)</f>
        <v>5.5208561789842452E-2</v>
      </c>
      <c r="E74" s="88">
        <f>SUMIFS(숨김!AW:AW,숨김!$AU:$AU,종합!$C74,숨김!$AT:$AT,종합!$B74,숨김!$AS:$AS,종합!$C$5)</f>
        <v>0.30176134777015318</v>
      </c>
      <c r="F74" s="88">
        <f>SUMIFS(숨김!AX:AX,숨김!$AU:$AU,종합!$C74,숨김!$AT:$AT,종합!$B74,숨김!$AS:$AS,종합!$C$5)</f>
        <v>0.1670527856306141</v>
      </c>
      <c r="G74" s="89">
        <f>SUMIFS(숨김!AY:AY,숨김!$AU:$AU,종합!$C74,숨김!$AT:$AT,종합!$B74,숨김!$AS:$AS,종합!$C$5)</f>
        <v>16.270199999999999</v>
      </c>
      <c r="H74" s="90">
        <f>SUMIFS(숨김!AZ:AZ,숨김!$AU:$AU,종합!$C74,숨김!$AT:$AT,종합!$B74,숨김!$AS:$AS,종합!$C$5)</f>
        <v>0.13695165826715322</v>
      </c>
      <c r="I74" s="90">
        <f>SUMIFS(숨김!BA:BA,숨김!$AU:$AU,종합!$C74,숨김!$AT:$AT,종합!$B74,숨김!$AS:$AS,종합!$C$5)</f>
        <v>19.959645287863349</v>
      </c>
      <c r="J74" s="91">
        <f>SUMIFS(숨김!BB:BB,숨김!$AU:$AU,종합!$C74,숨김!$AT:$AT,종합!$B74,숨김!$AS:$AS,종합!$C$5)</f>
        <v>2.7103088102021129</v>
      </c>
      <c r="K74" s="74"/>
    </row>
    <row r="75" spans="2:27" ht="20.25" customHeight="1">
      <c r="B75" s="87" t="str">
        <f>O$55</f>
        <v>307</v>
      </c>
      <c r="C75" s="66">
        <v>3</v>
      </c>
      <c r="D75" s="88">
        <f>SUMIFS(숨김!AV:AV,숨김!$AU:$AU,종합!$C75,숨김!$AT:$AT,종합!$B75,숨김!$AS:$AS,종합!$C$5)</f>
        <v>1.3274286620380814E-2</v>
      </c>
      <c r="E75" s="88">
        <f>SUMIFS(숨김!AW:AW,숨김!$AU:$AU,종합!$C75,숨김!$AT:$AT,종합!$B75,숨김!$AS:$AS,종합!$C$5)</f>
        <v>0.29126896395119883</v>
      </c>
      <c r="F75" s="88">
        <f>SUMIFS(숨김!AX:AX,숨김!$AU:$AU,종합!$C75,숨김!$AT:$AT,종합!$B75,숨김!$AS:$AS,종합!$C$5)</f>
        <v>0.18426184862034045</v>
      </c>
      <c r="G75" s="89">
        <f>SUMIFS(숨김!AY:AY,숨김!$AU:$AU,종합!$C75,숨김!$AT:$AT,종합!$B75,숨김!$AS:$AS,종합!$C$5)</f>
        <v>17.229100000000003</v>
      </c>
      <c r="H75" s="90">
        <f>SUMIFS(숨김!AZ:AZ,숨김!$AU:$AU,종합!$C75,숨김!$AT:$AT,종합!$B75,숨김!$AS:$AS,종합!$C$5)</f>
        <v>0.17161004592426854</v>
      </c>
      <c r="I75" s="90">
        <f>SUMIFS(숨김!BA:BA,숨김!$AU:$AU,종합!$C75,숨김!$AT:$AT,종합!$B75,숨김!$AS:$AS,종합!$C$5)</f>
        <v>24.701194955071781</v>
      </c>
      <c r="J75" s="91">
        <f>SUMIFS(숨김!BB:BB,숨김!$AU:$AU,종합!$C75,숨김!$AT:$AT,종합!$B75,숨김!$AS:$AS,종합!$C$5)</f>
        <v>2.6685933303965097</v>
      </c>
      <c r="K75" s="74"/>
    </row>
    <row r="76" spans="2:27" ht="20.25" customHeight="1">
      <c r="B76" s="87" t="str">
        <f>O$55</f>
        <v>307</v>
      </c>
      <c r="C76" s="66">
        <v>4</v>
      </c>
      <c r="D76" s="88">
        <f>SUMIFS(숨김!AV:AV,숨김!$AU:$AU,종합!$C76,숨김!$AT:$AT,종합!$B76,숨김!$AS:$AS,종합!$C$5)</f>
        <v>1.3811019085825129E-2</v>
      </c>
      <c r="E76" s="88">
        <f>SUMIFS(숨김!AW:AW,숨김!$AU:$AU,종합!$C76,숨김!$AT:$AT,종합!$B76,숨김!$AS:$AS,종합!$C$5)</f>
        <v>0.29682182520614264</v>
      </c>
      <c r="F76" s="88">
        <f>SUMIFS(숨김!AX:AX,숨김!$AU:$AU,종합!$C76,숨김!$AT:$AT,종합!$B76,숨김!$AS:$AS,종합!$C$5)</f>
        <v>0.1997507525140336</v>
      </c>
      <c r="G76" s="89">
        <f>SUMIFS(숨김!AY:AY,숨김!$AU:$AU,종합!$C76,숨김!$AT:$AT,종합!$B76,숨김!$AS:$AS,종합!$C$5)</f>
        <v>18.9208</v>
      </c>
      <c r="H76" s="90">
        <f>SUMIFS(숨김!AZ:AZ,숨김!$AU:$AU,종합!$C76,숨김!$AT:$AT,종합!$B76,숨김!$AS:$AS,종합!$C$5)</f>
        <v>0.23906492169405613</v>
      </c>
      <c r="I76" s="90">
        <f>SUMIFS(숨김!BA:BA,숨김!$AU:$AU,종합!$C76,숨김!$AT:$AT,종합!$B76,숨김!$AS:$AS,종합!$C$5)</f>
        <v>27.876800031606898</v>
      </c>
      <c r="J76" s="91">
        <f>SUMIFS(숨김!BB:BB,숨김!$AU:$AU,종합!$C76,숨김!$AT:$AT,종합!$B76,숨김!$AS:$AS,종합!$C$5)</f>
        <v>2.5098089995926265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P$55</f>
        <v>308</v>
      </c>
      <c r="C77" s="66">
        <v>1</v>
      </c>
      <c r="D77" s="88">
        <f>SUMIFS(숨김!AV:AV,숨김!$AU:$AU,종합!$C77,숨김!$AT:$AT,종합!$B77,숨김!$AS:$AS,종합!$C$5)</f>
        <v>4.2104161633401228E-2</v>
      </c>
      <c r="E77" s="88">
        <f>SUMIFS(숨김!AW:AW,숨김!$AU:$AU,종합!$C77,숨김!$AT:$AT,종합!$B77,숨김!$AS:$AS,종합!$C$5)</f>
        <v>0.37005022443829622</v>
      </c>
      <c r="F77" s="88">
        <f>SUMIFS(숨김!AX:AX,숨김!$AU:$AU,종합!$C77,숨김!$AT:$AT,종합!$B77,숨김!$AS:$AS,종합!$C$5)</f>
        <v>0.14275669205758312</v>
      </c>
      <c r="G77" s="89">
        <f>SUMIFS(숨김!AY:AY,숨김!$AU:$AU,종합!$C77,숨김!$AT:$AT,종합!$B77,숨김!$AS:$AS,종합!$C$5)</f>
        <v>23.022166666666667</v>
      </c>
      <c r="H77" s="90">
        <f>SUMIFS(숨김!AZ:AZ,숨김!$AU:$AU,종합!$C77,숨김!$AT:$AT,종합!$B77,숨김!$AS:$AS,종합!$C$5)</f>
        <v>1.1561903618456777</v>
      </c>
      <c r="I77" s="90">
        <f>SUMIFS(숨김!BA:BA,숨김!$AU:$AU,종합!$C77,숨김!$AT:$AT,종합!$B77,숨김!$AS:$AS,종합!$C$5)</f>
        <v>21.722746863934621</v>
      </c>
      <c r="J77" s="91">
        <f>SUMIFS(숨김!BB:BB,숨김!$AU:$AU,종합!$C77,숨김!$AT:$AT,종합!$B77,숨김!$AS:$AS,종합!$C$5)</f>
        <v>2.4134024414732673</v>
      </c>
      <c r="K77" s="74"/>
      <c r="O77" s="283"/>
      <c r="P77" s="283"/>
      <c r="Q77" s="283"/>
      <c r="R77" s="283"/>
      <c r="S77" s="283"/>
      <c r="T77" s="283"/>
      <c r="U77" s="283"/>
    </row>
    <row r="78" spans="2:27" ht="20.25" customHeight="1">
      <c r="B78" s="87" t="str">
        <f>P$55</f>
        <v>308</v>
      </c>
      <c r="C78" s="66">
        <v>2</v>
      </c>
      <c r="D78" s="88">
        <f>SUMIFS(숨김!AV:AV,숨김!$AU:$AU,종합!$C78,숨김!$AT:$AT,종합!$B78,숨김!$AS:$AS,종합!$C$5)</f>
        <v>6.1952255179516393E-2</v>
      </c>
      <c r="E78" s="88">
        <f>SUMIFS(숨김!AW:AW,숨김!$AU:$AU,종합!$C78,숨김!$AT:$AT,종합!$B78,숨김!$AS:$AS,종합!$C$5)</f>
        <v>0.28792571062218475</v>
      </c>
      <c r="F78" s="88">
        <f>SUMIFS(숨김!AX:AX,숨김!$AU:$AU,종합!$C78,숨김!$AT:$AT,종합!$B78,숨김!$AS:$AS,종합!$C$5)</f>
        <v>0.13176076525582323</v>
      </c>
      <c r="G78" s="89">
        <f>SUMIFS(숨김!AY:AY,숨김!$AU:$AU,종합!$C78,숨김!$AT:$AT,종합!$B78,숨김!$AS:$AS,종합!$C$5)</f>
        <v>19.567166666666665</v>
      </c>
      <c r="H78" s="90">
        <f>SUMIFS(숨김!AZ:AZ,숨김!$AU:$AU,종합!$C78,숨김!$AT:$AT,종합!$B78,숨김!$AS:$AS,종합!$C$5)</f>
        <v>0.1003254557785456</v>
      </c>
      <c r="I78" s="90">
        <f>SUMIFS(숨김!BA:BA,숨김!$AU:$AU,종합!$C78,숨김!$AT:$AT,종합!$B78,숨김!$AS:$AS,종합!$C$5)</f>
        <v>10.890328224761125</v>
      </c>
      <c r="J78" s="91">
        <f>SUMIFS(숨김!BB:BB,숨김!$AU:$AU,종합!$C78,숨김!$AT:$AT,종합!$B78,숨김!$AS:$AS,종합!$C$5)</f>
        <v>2.6563898171848046</v>
      </c>
      <c r="K78" s="74"/>
    </row>
    <row r="79" spans="2:27" ht="20.25" customHeight="1">
      <c r="B79" s="87" t="str">
        <f>P$55</f>
        <v>308</v>
      </c>
      <c r="C79" s="66">
        <v>3</v>
      </c>
      <c r="D79" s="88">
        <f>SUMIFS(숨김!AV:AV,숨김!$AU:$AU,종합!$C79,숨김!$AT:$AT,종합!$B79,숨김!$AS:$AS,종합!$C$5)</f>
        <v>2.2874742255579832E-2</v>
      </c>
      <c r="E79" s="88">
        <f>SUMIFS(숨김!AW:AW,숨김!$AU:$AU,종합!$C79,숨김!$AT:$AT,종합!$B79,숨김!$AS:$AS,종합!$C$5)</f>
        <v>0.28599277476759194</v>
      </c>
      <c r="F79" s="88">
        <f>SUMIFS(숨김!AX:AX,숨김!$AU:$AU,종합!$C79,숨김!$AT:$AT,종합!$B79,숨김!$AS:$AS,종합!$C$5)</f>
        <v>0.13413493454930711</v>
      </c>
      <c r="G79" s="89">
        <f>SUMIFS(숨김!AY:AY,숨김!$AU:$AU,종합!$C79,숨김!$AT:$AT,종합!$B79,숨김!$AS:$AS,종합!$C$5)</f>
        <v>19.86633333333333</v>
      </c>
      <c r="H79" s="90">
        <f>SUMIFS(숨김!AZ:AZ,숨김!$AU:$AU,종합!$C79,숨김!$AT:$AT,종합!$B79,숨김!$AS:$AS,종합!$C$5)</f>
        <v>0.13395523849766389</v>
      </c>
      <c r="I79" s="90">
        <f>SUMIFS(숨김!BA:BA,숨김!$AU:$AU,종합!$C79,숨김!$AT:$AT,종합!$B79,숨김!$AS:$AS,종합!$C$5)</f>
        <v>12.911978110799213</v>
      </c>
      <c r="J79" s="91">
        <f>SUMIFS(숨김!BB:BB,숨김!$AU:$AU,종합!$C79,숨김!$AT:$AT,종합!$B79,숨김!$AS:$AS,종합!$C$5)</f>
        <v>2.6340642337628339</v>
      </c>
      <c r="K79" s="74"/>
    </row>
    <row r="80" spans="2:27" ht="20.25" customHeight="1">
      <c r="B80" s="87" t="str">
        <f>P$55</f>
        <v>308</v>
      </c>
      <c r="C80" s="66">
        <v>4</v>
      </c>
      <c r="D80" s="88">
        <f>SUMIFS(숨김!AV:AV,숨김!$AU:$AU,종합!$C80,숨김!$AT:$AT,종합!$B80,숨김!$AS:$AS,종합!$C$5)</f>
        <v>1.7377819053151004E-2</v>
      </c>
      <c r="E80" s="88">
        <f>SUMIFS(숨김!AW:AW,숨김!$AU:$AU,종합!$C80,숨김!$AT:$AT,종합!$B80,숨김!$AS:$AS,종합!$C$5)</f>
        <v>0.28638606405485295</v>
      </c>
      <c r="F80" s="88">
        <f>SUMIFS(숨김!AX:AX,숨김!$AU:$AU,종합!$C80,숨김!$AT:$AT,종합!$B80,숨김!$AS:$AS,종합!$C$5)</f>
        <v>0.13643305725312591</v>
      </c>
      <c r="G80" s="89">
        <f>SUMIFS(숨김!AY:AY,숨김!$AU:$AU,종합!$C80,숨김!$AT:$AT,종합!$B80,숨김!$AS:$AS,종합!$C$5)</f>
        <v>20.504999999999999</v>
      </c>
      <c r="H80" s="90">
        <f>SUMIFS(숨김!AZ:AZ,숨김!$AU:$AU,종합!$C80,숨김!$AT:$AT,종합!$B80,숨김!$AS:$AS,종합!$C$5)</f>
        <v>0.12056353189240472</v>
      </c>
      <c r="I80" s="90">
        <f>SUMIFS(숨김!BA:BA,숨김!$AU:$AU,종합!$C80,숨김!$AT:$AT,종합!$B80,숨김!$AS:$AS,종합!$C$5)</f>
        <v>13.447039510604025</v>
      </c>
      <c r="J80" s="91">
        <f>SUMIFS(숨김!BB:BB,숨김!$AU:$AU,종합!$C80,숨김!$AT:$AT,종합!$B80,숨김!$AS:$AS,종합!$C$5)</f>
        <v>2.6071664644664914</v>
      </c>
      <c r="K80" s="74" t="str">
        <f>INDEX(숨김!$W$3:$AQ$440,MATCH(종합!$C$5&amp;종합!$B80,숨김!$AN$3:$AN$440,0),15)</f>
        <v>D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112</v>
      </c>
      <c r="C82" s="54"/>
      <c r="D82" s="67">
        <f t="shared" ref="D82:J82" si="9">(SUMIFS(D$65:D$80,$B$65:$B$80,$B82,$C$65:$C$80,MAX($C$65:$C$80))/SUMIFS(D$65:D$80,$B$65:$B$80,$B82,$C$65:$C$80,MAX($C$65:$C$80)-1))-1</f>
        <v>-0.20703422206126576</v>
      </c>
      <c r="E82" s="67">
        <f t="shared" si="9"/>
        <v>-1.9202724537911164E-2</v>
      </c>
      <c r="F82" s="67">
        <f t="shared" si="9"/>
        <v>7.4297301117558501E-2</v>
      </c>
      <c r="G82" s="67">
        <f t="shared" si="9"/>
        <v>5.1379566068949556E-2</v>
      </c>
      <c r="H82" s="67">
        <f t="shared" si="9"/>
        <v>-0.13548580922155151</v>
      </c>
      <c r="I82" s="67">
        <f t="shared" si="9"/>
        <v>-0.10539368097372837</v>
      </c>
      <c r="J82" s="86">
        <f t="shared" si="9"/>
        <v>-1.7752406203455307E-2</v>
      </c>
      <c r="K82" s="55"/>
    </row>
    <row r="83" spans="2:11" ht="20.25" customHeight="1">
      <c r="B83" s="42" t="str">
        <f>D54</f>
        <v>306</v>
      </c>
      <c r="C83" s="54"/>
      <c r="D83" s="67">
        <f t="shared" ref="D83:J85" si="10">(SUMIFS(D$65:D$80,$B$65:$B$80,$B83,$C$65:$C$80,MAX($C$65:$C$80))/SUMIFS(D$65:D$80,$B$65:$B$80,$B83,$C$65:$C$80,MAX($C$65:$C$80)-1))-1</f>
        <v>-0.17351137246510606</v>
      </c>
      <c r="E83" s="67">
        <f t="shared" si="10"/>
        <v>7.0824644599141173E-3</v>
      </c>
      <c r="F83" s="67">
        <f t="shared" si="10"/>
        <v>1.3750608339222259E-2</v>
      </c>
      <c r="G83" s="67">
        <f t="shared" si="10"/>
        <v>5.6651690625458162E-2</v>
      </c>
      <c r="H83" s="67">
        <f t="shared" si="10"/>
        <v>-0.25717299993448506</v>
      </c>
      <c r="I83" s="67">
        <f t="shared" si="10"/>
        <v>0.12717364876012738</v>
      </c>
      <c r="J83" s="86">
        <f t="shared" si="10"/>
        <v>-3.29143652749464E-2</v>
      </c>
      <c r="K83" s="55"/>
    </row>
    <row r="84" spans="2:11" ht="20.25" customHeight="1">
      <c r="B84" s="42" t="str">
        <f>E54</f>
        <v>307</v>
      </c>
      <c r="C84" s="54"/>
      <c r="D84" s="67">
        <f t="shared" si="10"/>
        <v>4.0433997004421851E-2</v>
      </c>
      <c r="E84" s="67">
        <f t="shared" si="10"/>
        <v>1.906437671771366E-2</v>
      </c>
      <c r="F84" s="67">
        <f t="shared" si="10"/>
        <v>8.4059201672327832E-2</v>
      </c>
      <c r="G84" s="67">
        <f t="shared" si="10"/>
        <v>9.8188529870973928E-2</v>
      </c>
      <c r="H84" s="67">
        <f t="shared" si="10"/>
        <v>0.39307067023078246</v>
      </c>
      <c r="I84" s="67">
        <f t="shared" si="10"/>
        <v>0.12856078753724764</v>
      </c>
      <c r="J84" s="86">
        <f t="shared" si="10"/>
        <v>-5.9501134547274903E-2</v>
      </c>
      <c r="K84" s="55"/>
    </row>
    <row r="85" spans="2:11" ht="20.25" customHeight="1">
      <c r="B85" s="42" t="str">
        <f>F54</f>
        <v>308</v>
      </c>
      <c r="C85" s="54"/>
      <c r="D85" s="67">
        <f t="shared" si="10"/>
        <v>-0.24030536130250668</v>
      </c>
      <c r="E85" s="67">
        <f t="shared" si="10"/>
        <v>1.3751721090877744E-3</v>
      </c>
      <c r="F85" s="67">
        <f t="shared" si="10"/>
        <v>1.7132917025236338E-2</v>
      </c>
      <c r="G85" s="67">
        <f t="shared" si="10"/>
        <v>3.2148190405879351E-2</v>
      </c>
      <c r="H85" s="67">
        <f t="shared" si="10"/>
        <v>-9.9971503581718579E-2</v>
      </c>
      <c r="I85" s="67">
        <f t="shared" si="10"/>
        <v>4.1439150160679228E-2</v>
      </c>
      <c r="J85" s="86">
        <f>(SUMIFS(J$65:J$80,$B$65:$B$80,$B85,$C$65:$C$80,MAX($C$65:$C$80))/SUMIFS(J$65:J$80,$B$65:$B$80,$B85,$C$65:$C$80,MAX($C$65:$C$80)-1))-1</f>
        <v>-1.0211508493822241E-2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3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FduEdBTyXpAFm+vpuQuMTiJBWKj2FaiAe6OAWrwFm8Jtn0Fw7sRYTOAFpTX99juB3jQ8FpCD27dx1pT1XMlxHg==" saltValue="tQ/27X6mle+bQdLqfYu0j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42" priority="5">
      <formula>$B65&lt;&gt;$B66</formula>
    </cfRule>
  </conditionalFormatting>
  <conditionalFormatting sqref="C55:K55">
    <cfRule type="containsText" dxfId="41" priority="6" operator="containsText" text="F">
      <formula>NOT(ISERROR(SEARCH("F",C55)))</formula>
    </cfRule>
    <cfRule type="containsText" dxfId="40" priority="7" operator="containsText" text="D">
      <formula>NOT(ISERROR(SEARCH("D",C55)))</formula>
    </cfRule>
    <cfRule type="containsText" dxfId="39" priority="8" operator="containsText" text="S">
      <formula>NOT(ISERROR(SEARCH("S",C55)))</formula>
    </cfRule>
    <cfRule type="containsText" dxfId="38" priority="9" operator="containsText" text="A">
      <formula>NOT(ISERROR(SEARCH("A",C55)))</formula>
    </cfRule>
  </conditionalFormatting>
  <conditionalFormatting sqref="D42:K42 D44:K45 D46:D51 D52:K53 D62:K62 D81:K81 K82:K85">
    <cfRule type="containsText" dxfId="37" priority="64" operator="containsText" text="악화">
      <formula>NOT(ISERROR(SEARCH("악화",D42)))</formula>
    </cfRule>
  </conditionalFormatting>
  <conditionalFormatting sqref="D42:K42 D44:K45 D52:K53 D62:K62 D81:K81 K82:K85 D46:D51">
    <cfRule type="containsText" dxfId="36" priority="63" operator="containsText" text="개선">
      <formula>NOT(ISERROR(SEARCH("개선",D42)))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6 K18:K22 K24:K54 K56:K1048576">
    <cfRule type="containsText" dxfId="31" priority="16" operator="containsText" text="D">
      <formula>NOT(ISERROR(SEARCH("D",J16)))</formula>
    </cfRule>
    <cfRule type="containsText" dxfId="30" priority="17" operator="containsText" text="F">
      <formula>NOT(ISERROR(SEARCH("F",J16)))</formula>
    </cfRule>
    <cfRule type="containsText" dxfId="29" priority="18" operator="containsText" text="S">
      <formula>NOT(ISERROR(SEARCH("S",J16)))</formula>
    </cfRule>
    <cfRule type="containsText" dxfId="28" priority="19" operator="containsText" text="A">
      <formula>NOT(ISERROR(SEARCH("A",J16)))</formula>
    </cfRule>
  </conditionalFormatting>
  <conditionalFormatting sqref="K1:K15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4"/>
    <col min="3" max="3" width="9.28515625" style="264" bestFit="1" customWidth="1"/>
    <col min="4" max="6" width="9.140625" style="264"/>
    <col min="7" max="8" width="9.28515625" style="264" bestFit="1" customWidth="1"/>
    <col min="9" max="9" width="9.28515625" style="314" bestFit="1" customWidth="1"/>
    <col min="10" max="10" width="9.28515625" style="264" bestFit="1" customWidth="1"/>
    <col min="11" max="12" width="9.140625" style="264"/>
    <col min="13" max="20" width="9.28515625" style="264" bestFit="1" customWidth="1"/>
    <col min="21" max="25" width="9.140625" style="264"/>
    <col min="26" max="36" width="9.28515625" style="264" bestFit="1" customWidth="1"/>
    <col min="37" max="37" width="9.140625" style="264"/>
    <col min="38" max="38" width="9.28515625" style="264" bestFit="1" customWidth="1"/>
    <col min="39" max="39" width="9.140625" style="264"/>
    <col min="40" max="40" width="15.140625" style="264" customWidth="1"/>
    <col min="41" max="43" width="9.85546875" style="264" customWidth="1"/>
    <col min="44" max="46" width="9.140625" style="264"/>
    <col min="47" max="52" width="9.28515625" style="264" bestFit="1" customWidth="1"/>
    <col min="53" max="53" width="9.5703125" style="264" bestFit="1" customWidth="1"/>
    <col min="54" max="54" width="9.28515625" style="264" bestFit="1" customWidth="1"/>
    <col min="55" max="16384" width="9.140625" style="264"/>
  </cols>
  <sheetData>
    <row r="2" spans="2:58" ht="16.5">
      <c r="F2" s="313" t="s">
        <v>1106</v>
      </c>
      <c r="G2" s="313"/>
      <c r="L2" s="313" t="s">
        <v>1107</v>
      </c>
      <c r="M2" s="313"/>
      <c r="W2" s="313" t="s">
        <v>1108</v>
      </c>
      <c r="AA2" s="258">
        <v>0</v>
      </c>
      <c r="AO2" s="259" t="s">
        <v>1109</v>
      </c>
      <c r="AP2" s="259">
        <v>12</v>
      </c>
      <c r="AQ2" s="259"/>
      <c r="AS2" s="313" t="s">
        <v>1110</v>
      </c>
    </row>
    <row r="3" spans="2:58" ht="40.5">
      <c r="B3" s="264" t="s">
        <v>68</v>
      </c>
      <c r="C3" s="264" t="s">
        <v>1111</v>
      </c>
      <c r="F3" s="264" t="s">
        <v>130</v>
      </c>
      <c r="G3" s="264" t="s">
        <v>131</v>
      </c>
      <c r="H3" s="264" t="s">
        <v>132</v>
      </c>
      <c r="I3" s="314" t="s">
        <v>109</v>
      </c>
      <c r="J3" s="264" t="s">
        <v>120</v>
      </c>
      <c r="L3" s="260" t="s">
        <v>38</v>
      </c>
      <c r="M3" s="260" t="s">
        <v>666</v>
      </c>
      <c r="N3" s="261" t="s">
        <v>127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264" t="s">
        <v>38</v>
      </c>
      <c r="X3" s="264" t="s">
        <v>32</v>
      </c>
      <c r="Y3" s="265" t="s">
        <v>10</v>
      </c>
      <c r="Z3" s="265" t="s">
        <v>164</v>
      </c>
      <c r="AA3" s="264" t="s">
        <v>127</v>
      </c>
      <c r="AB3" s="264" t="s">
        <v>333</v>
      </c>
      <c r="AC3" s="258" t="s">
        <v>74</v>
      </c>
      <c r="AD3" s="258" t="s">
        <v>69</v>
      </c>
      <c r="AE3" s="258" t="s">
        <v>71</v>
      </c>
      <c r="AF3" s="258" t="s">
        <v>72</v>
      </c>
      <c r="AG3" s="258" t="s">
        <v>70</v>
      </c>
      <c r="AH3" s="258" t="s">
        <v>73</v>
      </c>
      <c r="AI3" s="258" t="s">
        <v>329</v>
      </c>
      <c r="AJ3" s="263" t="s">
        <v>334</v>
      </c>
      <c r="AK3" s="263" t="s">
        <v>68</v>
      </c>
      <c r="AL3" s="263" t="s">
        <v>335</v>
      </c>
      <c r="AM3" s="263" t="s">
        <v>336</v>
      </c>
      <c r="AN3" s="266" t="s">
        <v>337</v>
      </c>
      <c r="AO3" s="259" t="s">
        <v>120</v>
      </c>
      <c r="AP3" s="259" t="s">
        <v>335</v>
      </c>
      <c r="AQ3" s="259" t="s">
        <v>336</v>
      </c>
      <c r="AS3" s="267" t="s">
        <v>0</v>
      </c>
      <c r="AT3" s="268" t="s">
        <v>10</v>
      </c>
      <c r="AU3" s="267" t="s">
        <v>94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95</v>
      </c>
      <c r="BD3" s="264" t="s">
        <v>0</v>
      </c>
      <c r="BE3" s="264" t="s">
        <v>707</v>
      </c>
      <c r="BF3" s="264" t="s">
        <v>708</v>
      </c>
    </row>
    <row r="4" spans="2:58" ht="16.5">
      <c r="B4" s="262" t="s">
        <v>74</v>
      </c>
      <c r="C4" s="264">
        <v>6</v>
      </c>
      <c r="F4" s="264" t="s">
        <v>63</v>
      </c>
      <c r="G4" s="315">
        <v>2.4919791350519866</v>
      </c>
      <c r="H4" s="315">
        <v>2.7607065228253944</v>
      </c>
      <c r="I4" s="316">
        <v>0.1078369333007283</v>
      </c>
      <c r="J4" s="264">
        <v>27</v>
      </c>
      <c r="L4" s="270" t="s">
        <v>63</v>
      </c>
      <c r="M4" s="271">
        <v>55</v>
      </c>
      <c r="N4" s="272">
        <v>130</v>
      </c>
      <c r="O4" s="273">
        <v>2.3076923076923078E-2</v>
      </c>
      <c r="P4" s="273">
        <v>0.12307692307692308</v>
      </c>
      <c r="Q4" s="273">
        <v>0.19230769230769232</v>
      </c>
      <c r="R4" s="273">
        <v>0.2846153846153846</v>
      </c>
      <c r="S4" s="273">
        <v>0.2153846153846154</v>
      </c>
      <c r="T4" s="273">
        <v>0.16153846153846155</v>
      </c>
      <c r="U4" s="258" t="s">
        <v>72</v>
      </c>
      <c r="W4" s="264" t="s">
        <v>63</v>
      </c>
      <c r="X4" s="264" t="s">
        <v>64</v>
      </c>
      <c r="Y4" s="265" t="s">
        <v>64</v>
      </c>
      <c r="Z4" s="274">
        <v>24</v>
      </c>
      <c r="AA4" s="258">
        <v>61</v>
      </c>
      <c r="AB4" s="275">
        <v>1.0590277777777779</v>
      </c>
      <c r="AC4" s="264">
        <v>3</v>
      </c>
      <c r="AD4" s="264">
        <v>11</v>
      </c>
      <c r="AE4" s="264">
        <v>18</v>
      </c>
      <c r="AF4" s="264">
        <v>10</v>
      </c>
      <c r="AG4" s="264">
        <v>12</v>
      </c>
      <c r="AH4" s="264">
        <v>7</v>
      </c>
      <c r="AI4" s="264">
        <v>0</v>
      </c>
      <c r="AJ4" s="276">
        <v>0.88899548424828212</v>
      </c>
      <c r="AK4" s="258" t="s">
        <v>72</v>
      </c>
      <c r="AL4" s="258">
        <v>13</v>
      </c>
      <c r="AM4" s="258" t="s">
        <v>476</v>
      </c>
      <c r="AN4" s="270" t="s">
        <v>339</v>
      </c>
      <c r="AO4" s="277">
        <v>99</v>
      </c>
      <c r="AP4" s="277">
        <v>1</v>
      </c>
      <c r="AQ4" s="277" t="s">
        <v>1112</v>
      </c>
      <c r="AS4" s="267" t="s">
        <v>63</v>
      </c>
      <c r="AT4" s="268" t="s">
        <v>64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264" t="s">
        <v>63</v>
      </c>
      <c r="BE4" s="264">
        <v>4</v>
      </c>
      <c r="BF4" s="264">
        <v>55</v>
      </c>
    </row>
    <row r="5" spans="2:58" ht="16.5">
      <c r="B5" s="262" t="s">
        <v>69</v>
      </c>
      <c r="C5" s="264">
        <v>5</v>
      </c>
      <c r="F5" s="264" t="s">
        <v>133</v>
      </c>
      <c r="G5" s="315">
        <v>1.7711054686986105</v>
      </c>
      <c r="H5" s="315">
        <v>2.1459378503693789</v>
      </c>
      <c r="I5" s="316">
        <v>0.21163752712377493</v>
      </c>
      <c r="J5" s="264">
        <v>7</v>
      </c>
      <c r="L5" s="270" t="s">
        <v>133</v>
      </c>
      <c r="M5" s="271">
        <v>67</v>
      </c>
      <c r="N5" s="272">
        <v>147</v>
      </c>
      <c r="O5" s="273">
        <v>0.25170068027210885</v>
      </c>
      <c r="P5" s="273">
        <v>0.1360544217687075</v>
      </c>
      <c r="Q5" s="273">
        <v>0.17687074829931973</v>
      </c>
      <c r="R5" s="273">
        <v>0.21768707482993196</v>
      </c>
      <c r="S5" s="273">
        <v>0.15646258503401361</v>
      </c>
      <c r="T5" s="273">
        <v>6.1224489795918366E-2</v>
      </c>
      <c r="U5" s="258" t="s">
        <v>71</v>
      </c>
      <c r="W5" s="264" t="s">
        <v>63</v>
      </c>
      <c r="X5" s="264" t="s">
        <v>96</v>
      </c>
      <c r="Y5" s="265" t="s">
        <v>96</v>
      </c>
      <c r="Z5" s="274">
        <v>13</v>
      </c>
      <c r="AA5" s="258">
        <v>31</v>
      </c>
      <c r="AB5" s="275">
        <v>0.99358974358974361</v>
      </c>
      <c r="AC5" s="264">
        <v>0</v>
      </c>
      <c r="AD5" s="264">
        <v>2</v>
      </c>
      <c r="AE5" s="264">
        <v>3</v>
      </c>
      <c r="AF5" s="264">
        <v>13</v>
      </c>
      <c r="AG5" s="264">
        <v>6</v>
      </c>
      <c r="AH5" s="264">
        <v>7</v>
      </c>
      <c r="AI5" s="264">
        <v>0</v>
      </c>
      <c r="AJ5" s="276">
        <v>0.84054432377479105</v>
      </c>
      <c r="AK5" s="258" t="s">
        <v>70</v>
      </c>
      <c r="AL5" s="258">
        <v>7</v>
      </c>
      <c r="AM5" s="258" t="s">
        <v>697</v>
      </c>
      <c r="AN5" s="270" t="s">
        <v>341</v>
      </c>
      <c r="AO5" s="277">
        <v>149</v>
      </c>
      <c r="AP5" s="277">
        <v>3</v>
      </c>
      <c r="AQ5" s="277" t="s">
        <v>1113</v>
      </c>
      <c r="AS5" s="267" t="s">
        <v>63</v>
      </c>
      <c r="AT5" s="268" t="s">
        <v>96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264" t="s">
        <v>133</v>
      </c>
      <c r="BE5" s="264">
        <v>4</v>
      </c>
      <c r="BF5" s="264">
        <v>67</v>
      </c>
    </row>
    <row r="6" spans="2:58" ht="16.5">
      <c r="B6" s="262" t="s">
        <v>71</v>
      </c>
      <c r="C6" s="264">
        <v>4</v>
      </c>
      <c r="F6" s="264" t="s">
        <v>151</v>
      </c>
      <c r="G6" s="315">
        <v>2.3444257506536914</v>
      </c>
      <c r="H6" s="315">
        <v>2.6420339028428601</v>
      </c>
      <c r="I6" s="316">
        <v>0.12694287806137061</v>
      </c>
      <c r="J6" s="264">
        <v>24</v>
      </c>
      <c r="L6" s="270" t="s">
        <v>151</v>
      </c>
      <c r="M6" s="271">
        <v>49</v>
      </c>
      <c r="N6" s="272">
        <v>109</v>
      </c>
      <c r="O6" s="273">
        <v>5.5045871559633031E-2</v>
      </c>
      <c r="P6" s="273">
        <v>5.5045871559633031E-2</v>
      </c>
      <c r="Q6" s="273">
        <v>0.1834862385321101</v>
      </c>
      <c r="R6" s="273">
        <v>0.3577981651376147</v>
      </c>
      <c r="S6" s="273">
        <v>0.23853211009174313</v>
      </c>
      <c r="T6" s="273">
        <v>0.11009174311926606</v>
      </c>
      <c r="U6" s="258" t="s">
        <v>72</v>
      </c>
      <c r="W6" s="264" t="s">
        <v>63</v>
      </c>
      <c r="X6" s="264" t="s">
        <v>97</v>
      </c>
      <c r="Y6" s="265" t="s">
        <v>97</v>
      </c>
      <c r="Z6" s="274">
        <v>8</v>
      </c>
      <c r="AA6" s="258">
        <v>23</v>
      </c>
      <c r="AB6" s="275">
        <v>1.1979166666666667</v>
      </c>
      <c r="AC6" s="264">
        <v>0</v>
      </c>
      <c r="AD6" s="264">
        <v>1</v>
      </c>
      <c r="AE6" s="264">
        <v>3</v>
      </c>
      <c r="AF6" s="264">
        <v>8</v>
      </c>
      <c r="AG6" s="264">
        <v>7</v>
      </c>
      <c r="AH6" s="264">
        <v>4</v>
      </c>
      <c r="AI6" s="264">
        <v>0</v>
      </c>
      <c r="AJ6" s="276">
        <v>0.83858721230945088</v>
      </c>
      <c r="AK6" s="258" t="s">
        <v>70</v>
      </c>
      <c r="AL6" s="258">
        <v>8</v>
      </c>
      <c r="AM6" s="258" t="s">
        <v>686</v>
      </c>
      <c r="AN6" s="270" t="s">
        <v>342</v>
      </c>
      <c r="AO6" s="277">
        <v>150</v>
      </c>
      <c r="AP6" s="277">
        <v>4</v>
      </c>
      <c r="AQ6" s="277" t="s">
        <v>1114</v>
      </c>
      <c r="AS6" s="267" t="s">
        <v>63</v>
      </c>
      <c r="AT6" s="268" t="s">
        <v>97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264" t="s">
        <v>151</v>
      </c>
      <c r="BE6" s="264">
        <v>6</v>
      </c>
      <c r="BF6" s="264">
        <v>49</v>
      </c>
    </row>
    <row r="7" spans="2:58" ht="16.5">
      <c r="B7" s="262" t="s">
        <v>72</v>
      </c>
      <c r="C7" s="264">
        <v>3</v>
      </c>
      <c r="F7" s="264" t="s">
        <v>148</v>
      </c>
      <c r="G7" s="315">
        <v>2.3357119739712338</v>
      </c>
      <c r="H7" s="315">
        <v>2.7322018806254862</v>
      </c>
      <c r="I7" s="316">
        <v>0.16975119838090769</v>
      </c>
      <c r="J7" s="264">
        <v>15</v>
      </c>
      <c r="L7" s="270" t="s">
        <v>148</v>
      </c>
      <c r="M7" s="271">
        <v>48</v>
      </c>
      <c r="N7" s="272">
        <v>116</v>
      </c>
      <c r="O7" s="273">
        <v>0.25862068965517243</v>
      </c>
      <c r="P7" s="273">
        <v>0.1206896551724138</v>
      </c>
      <c r="Q7" s="273">
        <v>0.25</v>
      </c>
      <c r="R7" s="273">
        <v>0.20689655172413793</v>
      </c>
      <c r="S7" s="273">
        <v>0.14655172413793102</v>
      </c>
      <c r="T7" s="273">
        <v>1.7241379310344827E-2</v>
      </c>
      <c r="U7" s="258" t="s">
        <v>71</v>
      </c>
      <c r="W7" s="264" t="s">
        <v>63</v>
      </c>
      <c r="X7" s="264" t="s">
        <v>98</v>
      </c>
      <c r="Y7" s="265" t="s">
        <v>98</v>
      </c>
      <c r="Z7" s="274">
        <v>5</v>
      </c>
      <c r="AA7" s="258">
        <v>15</v>
      </c>
      <c r="AB7" s="275">
        <v>1.25</v>
      </c>
      <c r="AC7" s="264">
        <v>0</v>
      </c>
      <c r="AD7" s="264">
        <v>2</v>
      </c>
      <c r="AE7" s="264">
        <v>1</v>
      </c>
      <c r="AF7" s="264">
        <v>6</v>
      </c>
      <c r="AG7" s="264">
        <v>3</v>
      </c>
      <c r="AH7" s="264">
        <v>3</v>
      </c>
      <c r="AI7" s="264">
        <v>0</v>
      </c>
      <c r="AJ7" s="276">
        <v>0.84992520476837785</v>
      </c>
      <c r="AK7" s="258" t="s">
        <v>70</v>
      </c>
      <c r="AL7" s="258">
        <v>1</v>
      </c>
      <c r="AM7" s="258" t="s">
        <v>609</v>
      </c>
      <c r="AN7" s="270" t="s">
        <v>343</v>
      </c>
      <c r="AO7" s="277">
        <v>143</v>
      </c>
      <c r="AP7" s="277">
        <v>2</v>
      </c>
      <c r="AQ7" s="277" t="s">
        <v>1115</v>
      </c>
      <c r="AS7" s="267" t="s">
        <v>63</v>
      </c>
      <c r="AT7" s="268" t="s">
        <v>98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264" t="s">
        <v>148</v>
      </c>
      <c r="BE7" s="264">
        <v>12</v>
      </c>
      <c r="BF7" s="264">
        <v>48</v>
      </c>
    </row>
    <row r="8" spans="2:58" ht="16.5">
      <c r="B8" s="262" t="s">
        <v>70</v>
      </c>
      <c r="C8" s="264">
        <v>2</v>
      </c>
      <c r="F8" s="317" t="s">
        <v>156</v>
      </c>
      <c r="G8" s="318">
        <v>1.9840105286931891</v>
      </c>
      <c r="H8" s="318">
        <v>2.2211439467785619</v>
      </c>
      <c r="I8" s="319">
        <v>0.11952225789928939</v>
      </c>
      <c r="J8" s="317">
        <v>25</v>
      </c>
      <c r="L8" s="320" t="s">
        <v>156</v>
      </c>
      <c r="M8" s="321">
        <v>46</v>
      </c>
      <c r="N8" s="322">
        <v>109</v>
      </c>
      <c r="O8" s="323">
        <v>5.5045871559633031E-2</v>
      </c>
      <c r="P8" s="323">
        <v>6.4220183486238536E-2</v>
      </c>
      <c r="Q8" s="323">
        <v>0.1743119266055046</v>
      </c>
      <c r="R8" s="323">
        <v>0.22935779816513763</v>
      </c>
      <c r="S8" s="323">
        <v>0.20183486238532111</v>
      </c>
      <c r="T8" s="323">
        <v>0.27522935779816515</v>
      </c>
      <c r="U8" s="324" t="s">
        <v>70</v>
      </c>
      <c r="W8" s="264" t="s">
        <v>133</v>
      </c>
      <c r="X8" s="264" t="s">
        <v>165</v>
      </c>
      <c r="Y8" s="265" t="s">
        <v>165</v>
      </c>
      <c r="Z8" s="274">
        <v>28</v>
      </c>
      <c r="AA8" s="258">
        <v>70</v>
      </c>
      <c r="AB8" s="275">
        <v>1.0416666666666665</v>
      </c>
      <c r="AC8" s="264">
        <v>19</v>
      </c>
      <c r="AD8" s="264">
        <v>5</v>
      </c>
      <c r="AE8" s="264">
        <v>13</v>
      </c>
      <c r="AF8" s="264">
        <v>16</v>
      </c>
      <c r="AG8" s="264">
        <v>10</v>
      </c>
      <c r="AH8" s="264">
        <v>7</v>
      </c>
      <c r="AI8" s="264">
        <v>0</v>
      </c>
      <c r="AJ8" s="276">
        <v>0.91712551763997596</v>
      </c>
      <c r="AK8" s="258" t="s">
        <v>71</v>
      </c>
      <c r="AL8" s="258">
        <v>32</v>
      </c>
      <c r="AM8" s="258" t="s">
        <v>544</v>
      </c>
      <c r="AN8" s="270" t="s">
        <v>344</v>
      </c>
      <c r="AO8" s="277">
        <v>69</v>
      </c>
      <c r="AP8" s="277">
        <v>3</v>
      </c>
      <c r="AQ8" s="277" t="s">
        <v>1116</v>
      </c>
      <c r="AS8" s="267" t="s">
        <v>63</v>
      </c>
      <c r="AT8" s="268" t="s">
        <v>99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264" t="s">
        <v>156</v>
      </c>
      <c r="BE8" s="264">
        <v>7</v>
      </c>
      <c r="BF8" s="264">
        <v>46</v>
      </c>
    </row>
    <row r="9" spans="2:58" ht="16.5">
      <c r="B9" s="262" t="s">
        <v>73</v>
      </c>
      <c r="C9" s="264">
        <v>1</v>
      </c>
      <c r="F9" s="317" t="s">
        <v>134</v>
      </c>
      <c r="G9" s="318">
        <v>1.8754618208813343</v>
      </c>
      <c r="H9" s="318">
        <v>2.2176999283533205</v>
      </c>
      <c r="I9" s="319">
        <v>0.18248204450846073</v>
      </c>
      <c r="J9" s="317">
        <v>13</v>
      </c>
      <c r="L9" s="320" t="s">
        <v>134</v>
      </c>
      <c r="M9" s="321">
        <v>57</v>
      </c>
      <c r="N9" s="322">
        <v>131</v>
      </c>
      <c r="O9" s="323">
        <v>0.18320610687022901</v>
      </c>
      <c r="P9" s="323">
        <v>0.11450381679389313</v>
      </c>
      <c r="Q9" s="323">
        <v>0.17557251908396945</v>
      </c>
      <c r="R9" s="323">
        <v>0.22137404580152673</v>
      </c>
      <c r="S9" s="323">
        <v>0.18320610687022901</v>
      </c>
      <c r="T9" s="323">
        <v>0.12213740458015267</v>
      </c>
      <c r="U9" s="324" t="s">
        <v>71</v>
      </c>
      <c r="W9" s="264" t="s">
        <v>133</v>
      </c>
      <c r="X9" s="264" t="s">
        <v>166</v>
      </c>
      <c r="Y9" s="265" t="s">
        <v>166</v>
      </c>
      <c r="Z9" s="274">
        <v>18</v>
      </c>
      <c r="AA9" s="258">
        <v>41</v>
      </c>
      <c r="AB9" s="275">
        <v>0.94907407407407418</v>
      </c>
      <c r="AC9" s="264">
        <v>8</v>
      </c>
      <c r="AD9" s="264">
        <v>7</v>
      </c>
      <c r="AE9" s="264">
        <v>7</v>
      </c>
      <c r="AF9" s="264">
        <v>8</v>
      </c>
      <c r="AG9" s="264">
        <v>9</v>
      </c>
      <c r="AH9" s="264">
        <v>2</v>
      </c>
      <c r="AI9" s="264">
        <v>0</v>
      </c>
      <c r="AJ9" s="276">
        <v>0.92149021711814993</v>
      </c>
      <c r="AK9" s="258" t="s">
        <v>71</v>
      </c>
      <c r="AL9" s="258">
        <v>26</v>
      </c>
      <c r="AM9" s="258" t="s">
        <v>444</v>
      </c>
      <c r="AN9" s="270" t="s">
        <v>346</v>
      </c>
      <c r="AO9" s="277">
        <v>63</v>
      </c>
      <c r="AP9" s="277">
        <v>2</v>
      </c>
      <c r="AQ9" s="277" t="s">
        <v>1117</v>
      </c>
      <c r="AS9" s="267" t="s">
        <v>63</v>
      </c>
      <c r="AT9" s="268" t="s">
        <v>100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264" t="s">
        <v>134</v>
      </c>
      <c r="BE9" s="264">
        <v>6</v>
      </c>
      <c r="BF9" s="264">
        <v>57</v>
      </c>
    </row>
    <row r="10" spans="2:58" ht="16.5">
      <c r="C10" s="264">
        <v>0</v>
      </c>
      <c r="F10" s="264" t="s">
        <v>141</v>
      </c>
      <c r="G10" s="315">
        <v>1.9244754801457915</v>
      </c>
      <c r="H10" s="315">
        <v>2.2777680811598144</v>
      </c>
      <c r="I10" s="316">
        <v>0.18357864501721721</v>
      </c>
      <c r="J10" s="264">
        <v>12</v>
      </c>
      <c r="L10" s="270" t="s">
        <v>141</v>
      </c>
      <c r="M10" s="271">
        <v>106</v>
      </c>
      <c r="N10" s="272">
        <v>251</v>
      </c>
      <c r="O10" s="273">
        <v>0.19920318725099601</v>
      </c>
      <c r="P10" s="273">
        <v>0.15537848605577689</v>
      </c>
      <c r="Q10" s="273">
        <v>0.2151394422310757</v>
      </c>
      <c r="R10" s="273">
        <v>0.18326693227091634</v>
      </c>
      <c r="S10" s="273">
        <v>0.16334661354581673</v>
      </c>
      <c r="T10" s="273">
        <v>8.3665338645418322E-2</v>
      </c>
      <c r="U10" s="258" t="s">
        <v>71</v>
      </c>
      <c r="W10" s="264" t="s">
        <v>133</v>
      </c>
      <c r="X10" s="264" t="s">
        <v>167</v>
      </c>
      <c r="Y10" s="265" t="s">
        <v>167</v>
      </c>
      <c r="Z10" s="274">
        <v>8</v>
      </c>
      <c r="AA10" s="258">
        <v>20</v>
      </c>
      <c r="AB10" s="275">
        <v>1.0416666666666667</v>
      </c>
      <c r="AC10" s="264">
        <v>2</v>
      </c>
      <c r="AD10" s="264">
        <v>3</v>
      </c>
      <c r="AE10" s="264">
        <v>3</v>
      </c>
      <c r="AF10" s="264">
        <v>8</v>
      </c>
      <c r="AG10" s="264">
        <v>4</v>
      </c>
      <c r="AH10" s="264">
        <v>0</v>
      </c>
      <c r="AI10" s="264">
        <v>0</v>
      </c>
      <c r="AJ10" s="276">
        <v>0.89548798992723011</v>
      </c>
      <c r="AK10" s="258" t="s">
        <v>72</v>
      </c>
      <c r="AL10" s="258">
        <v>5</v>
      </c>
      <c r="AM10" s="258" t="s">
        <v>373</v>
      </c>
      <c r="AN10" s="270" t="s">
        <v>347</v>
      </c>
      <c r="AO10" s="277">
        <v>91</v>
      </c>
      <c r="AP10" s="277">
        <v>4</v>
      </c>
      <c r="AQ10" s="277" t="s">
        <v>1118</v>
      </c>
      <c r="AS10" s="267" t="s">
        <v>133</v>
      </c>
      <c r="AT10" s="268" t="s">
        <v>165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264" t="s">
        <v>141</v>
      </c>
      <c r="BE10" s="264">
        <v>5</v>
      </c>
      <c r="BF10" s="264">
        <v>106</v>
      </c>
    </row>
    <row r="11" spans="2:58" ht="16.5">
      <c r="F11" s="264" t="s">
        <v>157</v>
      </c>
      <c r="G11" s="315">
        <v>1.7423246681955449</v>
      </c>
      <c r="H11" s="315">
        <v>2.0314190132020662</v>
      </c>
      <c r="I11" s="316">
        <v>0.16592449747378279</v>
      </c>
      <c r="J11" s="264">
        <v>16</v>
      </c>
      <c r="L11" s="270" t="s">
        <v>157</v>
      </c>
      <c r="M11" s="271">
        <v>26</v>
      </c>
      <c r="N11" s="272">
        <v>59</v>
      </c>
      <c r="O11" s="273">
        <v>0.10169491525423729</v>
      </c>
      <c r="P11" s="273">
        <v>3.3898305084745763E-2</v>
      </c>
      <c r="Q11" s="273">
        <v>0.28813559322033899</v>
      </c>
      <c r="R11" s="273">
        <v>0.22033898305084745</v>
      </c>
      <c r="S11" s="273">
        <v>0.2711864406779661</v>
      </c>
      <c r="T11" s="273">
        <v>8.4745762711864403E-2</v>
      </c>
      <c r="U11" s="258" t="s">
        <v>72</v>
      </c>
      <c r="W11" s="264" t="s">
        <v>133</v>
      </c>
      <c r="X11" s="264" t="s">
        <v>168</v>
      </c>
      <c r="Y11" s="265" t="s">
        <v>168</v>
      </c>
      <c r="Z11" s="274">
        <v>6</v>
      </c>
      <c r="AA11" s="258">
        <v>13</v>
      </c>
      <c r="AB11" s="275">
        <v>0.9027777777777779</v>
      </c>
      <c r="AC11" s="264">
        <v>7</v>
      </c>
      <c r="AD11" s="264">
        <v>4</v>
      </c>
      <c r="AE11" s="264">
        <v>2</v>
      </c>
      <c r="AF11" s="264">
        <v>0</v>
      </c>
      <c r="AG11" s="264">
        <v>0</v>
      </c>
      <c r="AH11" s="264">
        <v>0</v>
      </c>
      <c r="AI11" s="264">
        <v>0</v>
      </c>
      <c r="AJ11" s="276">
        <v>1.0181893816364915</v>
      </c>
      <c r="AK11" s="258" t="s">
        <v>74</v>
      </c>
      <c r="AL11" s="258">
        <v>4</v>
      </c>
      <c r="AM11" s="258" t="s">
        <v>345</v>
      </c>
      <c r="AN11" s="270" t="s">
        <v>349</v>
      </c>
      <c r="AO11" s="277">
        <v>4</v>
      </c>
      <c r="AP11" s="277">
        <v>1</v>
      </c>
      <c r="AQ11" s="277" t="s">
        <v>1119</v>
      </c>
      <c r="AS11" s="267" t="s">
        <v>133</v>
      </c>
      <c r="AT11" s="268" t="s">
        <v>166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264" t="s">
        <v>157</v>
      </c>
      <c r="BE11" s="264">
        <v>4</v>
      </c>
      <c r="BF11" s="264">
        <v>26</v>
      </c>
    </row>
    <row r="12" spans="2:58" ht="16.5">
      <c r="F12" s="317" t="s">
        <v>146</v>
      </c>
      <c r="G12" s="318">
        <v>1.9609510860763544</v>
      </c>
      <c r="H12" s="318">
        <v>2.4295536763719849</v>
      </c>
      <c r="I12" s="319">
        <v>0.23896699597604565</v>
      </c>
      <c r="J12" s="317">
        <v>1</v>
      </c>
      <c r="L12" s="270" t="s">
        <v>146</v>
      </c>
      <c r="M12" s="271">
        <v>60</v>
      </c>
      <c r="N12" s="272">
        <v>130</v>
      </c>
      <c r="O12" s="273">
        <v>0.35384615384615387</v>
      </c>
      <c r="P12" s="273">
        <v>0.19230769230769232</v>
      </c>
      <c r="Q12" s="273">
        <v>0.18461538461538463</v>
      </c>
      <c r="R12" s="273">
        <v>0.11538461538461539</v>
      </c>
      <c r="S12" s="273">
        <v>0.11538461538461539</v>
      </c>
      <c r="T12" s="273">
        <v>3.8461538461538464E-2</v>
      </c>
      <c r="U12" s="258" t="s">
        <v>69</v>
      </c>
      <c r="W12" s="264" t="s">
        <v>151</v>
      </c>
      <c r="X12" s="264" t="s">
        <v>169</v>
      </c>
      <c r="Y12" s="265" t="s">
        <v>169</v>
      </c>
      <c r="Z12" s="274">
        <v>11</v>
      </c>
      <c r="AA12" s="258">
        <v>25</v>
      </c>
      <c r="AB12" s="275">
        <v>0.94696969696969702</v>
      </c>
      <c r="AC12" s="264">
        <v>1</v>
      </c>
      <c r="AD12" s="264">
        <v>2</v>
      </c>
      <c r="AE12" s="264">
        <v>6</v>
      </c>
      <c r="AF12" s="264">
        <v>8</v>
      </c>
      <c r="AG12" s="264">
        <v>6</v>
      </c>
      <c r="AH12" s="264">
        <v>2</v>
      </c>
      <c r="AI12" s="264">
        <v>0</v>
      </c>
      <c r="AJ12" s="276">
        <v>0.87916783171960999</v>
      </c>
      <c r="AK12" s="258" t="s">
        <v>72</v>
      </c>
      <c r="AL12" s="258">
        <v>29</v>
      </c>
      <c r="AM12" s="258" t="s">
        <v>689</v>
      </c>
      <c r="AN12" s="270" t="s">
        <v>350</v>
      </c>
      <c r="AO12" s="277">
        <v>115</v>
      </c>
      <c r="AP12" s="277">
        <v>3</v>
      </c>
      <c r="AQ12" s="277" t="s">
        <v>1120</v>
      </c>
      <c r="AS12" s="267" t="s">
        <v>133</v>
      </c>
      <c r="AT12" s="268" t="s">
        <v>167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264" t="s">
        <v>146</v>
      </c>
      <c r="BE12" s="264">
        <v>8</v>
      </c>
      <c r="BF12" s="264">
        <v>60</v>
      </c>
    </row>
    <row r="13" spans="2:58" ht="16.5">
      <c r="F13" s="264" t="s">
        <v>149</v>
      </c>
      <c r="G13" s="315">
        <v>2.1292535923242086</v>
      </c>
      <c r="H13" s="315">
        <v>2.4322706225879216</v>
      </c>
      <c r="I13" s="316">
        <v>0.14231138618531181</v>
      </c>
      <c r="J13" s="264">
        <v>21</v>
      </c>
      <c r="L13" s="320" t="s">
        <v>149</v>
      </c>
      <c r="M13" s="321">
        <v>48</v>
      </c>
      <c r="N13" s="322">
        <v>96</v>
      </c>
      <c r="O13" s="323">
        <v>8.3333333333333329E-2</v>
      </c>
      <c r="P13" s="323">
        <v>0.10416666666666667</v>
      </c>
      <c r="Q13" s="323">
        <v>0.20833333333333334</v>
      </c>
      <c r="R13" s="323">
        <v>0.33333333333333331</v>
      </c>
      <c r="S13" s="323">
        <v>0.17708333333333334</v>
      </c>
      <c r="T13" s="323">
        <v>9.375E-2</v>
      </c>
      <c r="U13" s="324" t="s">
        <v>72</v>
      </c>
      <c r="W13" s="264" t="s">
        <v>151</v>
      </c>
      <c r="X13" s="264" t="s">
        <v>170</v>
      </c>
      <c r="Y13" s="265" t="s">
        <v>170</v>
      </c>
      <c r="Z13" s="274">
        <v>5</v>
      </c>
      <c r="AA13" s="258">
        <v>14</v>
      </c>
      <c r="AB13" s="275">
        <v>1.1666666666666667</v>
      </c>
      <c r="AC13" s="264">
        <v>0</v>
      </c>
      <c r="AD13" s="264">
        <v>0</v>
      </c>
      <c r="AE13" s="264">
        <v>2</v>
      </c>
      <c r="AF13" s="264">
        <v>5</v>
      </c>
      <c r="AG13" s="264">
        <v>6</v>
      </c>
      <c r="AH13" s="264">
        <v>1</v>
      </c>
      <c r="AI13" s="264">
        <v>0</v>
      </c>
      <c r="AJ13" s="276">
        <v>0.85725433201040213</v>
      </c>
      <c r="AK13" s="258" t="s">
        <v>72</v>
      </c>
      <c r="AL13" s="258">
        <v>50</v>
      </c>
      <c r="AM13" s="258" t="s">
        <v>1074</v>
      </c>
      <c r="AN13" s="270" t="s">
        <v>352</v>
      </c>
      <c r="AO13" s="277">
        <v>136</v>
      </c>
      <c r="AP13" s="277">
        <v>5</v>
      </c>
      <c r="AQ13" s="277" t="s">
        <v>1121</v>
      </c>
      <c r="AS13" s="267" t="s">
        <v>133</v>
      </c>
      <c r="AT13" s="268" t="s">
        <v>168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264" t="s">
        <v>149</v>
      </c>
      <c r="BE13" s="264">
        <v>4</v>
      </c>
      <c r="BF13" s="264">
        <v>48</v>
      </c>
    </row>
    <row r="14" spans="2:58" ht="16.5">
      <c r="F14" s="317" t="s">
        <v>144</v>
      </c>
      <c r="G14" s="318">
        <v>1.9087877700513656</v>
      </c>
      <c r="H14" s="318">
        <v>2.20717468589423</v>
      </c>
      <c r="I14" s="319">
        <v>0.15632273033415078</v>
      </c>
      <c r="J14" s="317">
        <v>19</v>
      </c>
      <c r="L14" s="320" t="s">
        <v>144</v>
      </c>
      <c r="M14" s="321">
        <v>44</v>
      </c>
      <c r="N14" s="322">
        <v>112</v>
      </c>
      <c r="O14" s="323">
        <v>9.8214285714285712E-2</v>
      </c>
      <c r="P14" s="323">
        <v>0.15178571428571427</v>
      </c>
      <c r="Q14" s="323">
        <v>0.25</v>
      </c>
      <c r="R14" s="323">
        <v>0.3392857142857143</v>
      </c>
      <c r="S14" s="323">
        <v>9.8214285714285712E-2</v>
      </c>
      <c r="T14" s="323">
        <v>6.25E-2</v>
      </c>
      <c r="U14" s="324" t="s">
        <v>72</v>
      </c>
      <c r="W14" s="264" t="s">
        <v>151</v>
      </c>
      <c r="X14" s="264" t="s">
        <v>171</v>
      </c>
      <c r="Y14" s="265" t="s">
        <v>171</v>
      </c>
      <c r="Z14" s="274">
        <v>11</v>
      </c>
      <c r="AA14" s="258">
        <v>23</v>
      </c>
      <c r="AB14" s="275">
        <v>0.87121212121212122</v>
      </c>
      <c r="AC14" s="264">
        <v>3</v>
      </c>
      <c r="AD14" s="264">
        <v>2</v>
      </c>
      <c r="AE14" s="264">
        <v>6</v>
      </c>
      <c r="AF14" s="264">
        <v>8</v>
      </c>
      <c r="AG14" s="264">
        <v>3</v>
      </c>
      <c r="AH14" s="264">
        <v>1</v>
      </c>
      <c r="AI14" s="264">
        <v>0</v>
      </c>
      <c r="AJ14" s="276">
        <v>0.8954223013374234</v>
      </c>
      <c r="AK14" s="258" t="s">
        <v>72</v>
      </c>
      <c r="AL14" s="258">
        <v>6</v>
      </c>
      <c r="AM14" s="258" t="s">
        <v>410</v>
      </c>
      <c r="AN14" s="270" t="s">
        <v>353</v>
      </c>
      <c r="AO14" s="277">
        <v>92</v>
      </c>
      <c r="AP14" s="277">
        <v>2</v>
      </c>
      <c r="AQ14" s="277" t="s">
        <v>1122</v>
      </c>
      <c r="AS14" s="267" t="s">
        <v>133</v>
      </c>
      <c r="AT14" s="268" t="s">
        <v>99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264" t="s">
        <v>144</v>
      </c>
      <c r="BE14" s="264">
        <v>4</v>
      </c>
      <c r="BF14" s="264">
        <v>44</v>
      </c>
    </row>
    <row r="15" spans="2:58" ht="16.5">
      <c r="F15" s="317" t="s">
        <v>136</v>
      </c>
      <c r="G15" s="318">
        <v>1.6245051003765973</v>
      </c>
      <c r="H15" s="318">
        <v>2.0113628976401672</v>
      </c>
      <c r="I15" s="319">
        <v>0.23813886282898555</v>
      </c>
      <c r="J15" s="317">
        <v>2</v>
      </c>
      <c r="L15" s="320" t="s">
        <v>136</v>
      </c>
      <c r="M15" s="321">
        <v>62</v>
      </c>
      <c r="N15" s="322">
        <v>147</v>
      </c>
      <c r="O15" s="323">
        <v>0.11564625850340136</v>
      </c>
      <c r="P15" s="323">
        <v>0.20408163265306123</v>
      </c>
      <c r="Q15" s="323">
        <v>0.18367346938775511</v>
      </c>
      <c r="R15" s="323">
        <v>0.30612244897959184</v>
      </c>
      <c r="S15" s="323">
        <v>0.14285714285714285</v>
      </c>
      <c r="T15" s="323">
        <v>4.7619047619047616E-2</v>
      </c>
      <c r="U15" s="324" t="s">
        <v>71</v>
      </c>
      <c r="W15" s="264" t="s">
        <v>151</v>
      </c>
      <c r="X15" s="264" t="s">
        <v>172</v>
      </c>
      <c r="Y15" s="265" t="s">
        <v>172</v>
      </c>
      <c r="Z15" s="274">
        <v>9</v>
      </c>
      <c r="AA15" s="258">
        <v>22</v>
      </c>
      <c r="AB15" s="275">
        <v>1.0185185185185186</v>
      </c>
      <c r="AC15" s="264">
        <v>0</v>
      </c>
      <c r="AD15" s="264">
        <v>1</v>
      </c>
      <c r="AE15" s="264">
        <v>0</v>
      </c>
      <c r="AF15" s="264">
        <v>8</v>
      </c>
      <c r="AG15" s="264">
        <v>8</v>
      </c>
      <c r="AH15" s="264">
        <v>5</v>
      </c>
      <c r="AI15" s="264">
        <v>0</v>
      </c>
      <c r="AJ15" s="276">
        <v>0.8306278909410445</v>
      </c>
      <c r="AK15" s="258" t="s">
        <v>70</v>
      </c>
      <c r="AL15" s="258">
        <v>12</v>
      </c>
      <c r="AM15" s="258" t="s">
        <v>705</v>
      </c>
      <c r="AN15" s="270" t="s">
        <v>355</v>
      </c>
      <c r="AO15" s="277">
        <v>154</v>
      </c>
      <c r="AP15" s="277">
        <v>6</v>
      </c>
      <c r="AQ15" s="277" t="s">
        <v>1123</v>
      </c>
      <c r="AS15" s="267" t="s">
        <v>133</v>
      </c>
      <c r="AT15" s="268" t="s">
        <v>100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264" t="s">
        <v>136</v>
      </c>
      <c r="BE15" s="264">
        <v>3</v>
      </c>
      <c r="BF15" s="264">
        <v>62</v>
      </c>
    </row>
    <row r="16" spans="2:58" ht="16.5">
      <c r="F16" s="317" t="s">
        <v>154</v>
      </c>
      <c r="G16" s="318">
        <v>1.932779127135916</v>
      </c>
      <c r="H16" s="318">
        <v>2.1931355413503706</v>
      </c>
      <c r="I16" s="319">
        <v>0.13470572532530567</v>
      </c>
      <c r="J16" s="317">
        <v>23</v>
      </c>
      <c r="L16" s="320" t="s">
        <v>154</v>
      </c>
      <c r="M16" s="321">
        <v>127</v>
      </c>
      <c r="N16" s="322">
        <v>301</v>
      </c>
      <c r="O16" s="323">
        <v>3.6544850498338874E-2</v>
      </c>
      <c r="P16" s="323">
        <v>6.9767441860465115E-2</v>
      </c>
      <c r="Q16" s="323">
        <v>0.20598006644518271</v>
      </c>
      <c r="R16" s="323">
        <v>0.34551495016611294</v>
      </c>
      <c r="S16" s="323">
        <v>0.2425249169435216</v>
      </c>
      <c r="T16" s="323">
        <v>9.9667774086378738E-2</v>
      </c>
      <c r="U16" s="324" t="s">
        <v>72</v>
      </c>
      <c r="W16" s="264" t="s">
        <v>151</v>
      </c>
      <c r="X16" s="264" t="s">
        <v>173</v>
      </c>
      <c r="Y16" s="265" t="s">
        <v>173</v>
      </c>
      <c r="Z16" s="274">
        <v>12</v>
      </c>
      <c r="AA16" s="258">
        <v>22</v>
      </c>
      <c r="AB16" s="275">
        <v>0.76388888888888895</v>
      </c>
      <c r="AC16" s="264">
        <v>0</v>
      </c>
      <c r="AD16" s="264">
        <v>1</v>
      </c>
      <c r="AE16" s="264">
        <v>6</v>
      </c>
      <c r="AF16" s="264">
        <v>10</v>
      </c>
      <c r="AG16" s="264">
        <v>2</v>
      </c>
      <c r="AH16" s="264">
        <v>3</v>
      </c>
      <c r="AI16" s="264">
        <v>0</v>
      </c>
      <c r="AJ16" s="276">
        <v>0.87134471386959322</v>
      </c>
      <c r="AK16" s="258" t="s">
        <v>72</v>
      </c>
      <c r="AL16" s="258">
        <v>41</v>
      </c>
      <c r="AM16" s="258" t="s">
        <v>1075</v>
      </c>
      <c r="AN16" s="270" t="s">
        <v>356</v>
      </c>
      <c r="AO16" s="277">
        <v>127</v>
      </c>
      <c r="AP16" s="277">
        <v>4</v>
      </c>
      <c r="AQ16" s="277" t="s">
        <v>1124</v>
      </c>
      <c r="AS16" s="267" t="s">
        <v>151</v>
      </c>
      <c r="AT16" s="268" t="s">
        <v>169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264" t="s">
        <v>709</v>
      </c>
      <c r="BE16" s="264">
        <v>0</v>
      </c>
      <c r="BF16" s="264">
        <v>0</v>
      </c>
    </row>
    <row r="17" spans="6:58" ht="16.5">
      <c r="F17" s="317" t="s">
        <v>140</v>
      </c>
      <c r="G17" s="318">
        <v>2.1215573252044813</v>
      </c>
      <c r="H17" s="318">
        <v>2.5911195452113063</v>
      </c>
      <c r="I17" s="319">
        <v>0.22132902770447993</v>
      </c>
      <c r="J17" s="317">
        <v>5</v>
      </c>
      <c r="L17" s="320" t="s">
        <v>140</v>
      </c>
      <c r="M17" s="321">
        <v>49</v>
      </c>
      <c r="N17" s="322">
        <v>108</v>
      </c>
      <c r="O17" s="323">
        <v>0.17592592592592593</v>
      </c>
      <c r="P17" s="323">
        <v>0.21296296296296297</v>
      </c>
      <c r="Q17" s="323">
        <v>0.33333333333333331</v>
      </c>
      <c r="R17" s="323">
        <v>0.18518518518518517</v>
      </c>
      <c r="S17" s="323">
        <v>7.407407407407407E-2</v>
      </c>
      <c r="T17" s="323">
        <v>1.8518518518518517E-2</v>
      </c>
      <c r="U17" s="324" t="s">
        <v>71</v>
      </c>
      <c r="W17" s="264" t="s">
        <v>151</v>
      </c>
      <c r="X17" s="264" t="s">
        <v>324</v>
      </c>
      <c r="Y17" s="265" t="s">
        <v>324</v>
      </c>
      <c r="Z17" s="274">
        <v>1</v>
      </c>
      <c r="AA17" s="258">
        <v>3</v>
      </c>
      <c r="AB17" s="275">
        <v>1.25</v>
      </c>
      <c r="AC17" s="264">
        <v>2</v>
      </c>
      <c r="AD17" s="264">
        <v>0</v>
      </c>
      <c r="AE17" s="264">
        <v>0</v>
      </c>
      <c r="AF17" s="264">
        <v>0</v>
      </c>
      <c r="AG17" s="264">
        <v>1</v>
      </c>
      <c r="AH17" s="264">
        <v>0</v>
      </c>
      <c r="AI17" s="264">
        <v>0</v>
      </c>
      <c r="AJ17" s="276">
        <v>1.0510714285714287</v>
      </c>
      <c r="AK17" s="258" t="s">
        <v>74</v>
      </c>
      <c r="AL17" s="258">
        <v>1</v>
      </c>
      <c r="AM17" s="258" t="s">
        <v>598</v>
      </c>
      <c r="AN17" s="270" t="s">
        <v>357</v>
      </c>
      <c r="AO17" s="277">
        <v>1</v>
      </c>
      <c r="AP17" s="277">
        <v>1</v>
      </c>
      <c r="AQ17" s="277" t="s">
        <v>1125</v>
      </c>
      <c r="AS17" s="267" t="s">
        <v>151</v>
      </c>
      <c r="AT17" s="268" t="s">
        <v>170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264" t="s">
        <v>154</v>
      </c>
      <c r="BE17" s="264">
        <v>7</v>
      </c>
      <c r="BF17" s="264">
        <v>127</v>
      </c>
    </row>
    <row r="18" spans="6:58" ht="16.5">
      <c r="F18" s="317" t="s">
        <v>159</v>
      </c>
      <c r="G18" s="318">
        <v>2.0181502502527811</v>
      </c>
      <c r="H18" s="318">
        <v>2.2004303982724496</v>
      </c>
      <c r="I18" s="319">
        <v>9.0320405032696227E-2</v>
      </c>
      <c r="J18" s="317">
        <v>29</v>
      </c>
      <c r="L18" s="320" t="s">
        <v>159</v>
      </c>
      <c r="M18" s="321">
        <v>79</v>
      </c>
      <c r="N18" s="322">
        <v>181</v>
      </c>
      <c r="O18" s="323">
        <v>6.0773480662983423E-2</v>
      </c>
      <c r="P18" s="323">
        <v>0.11049723756906077</v>
      </c>
      <c r="Q18" s="323">
        <v>0.16574585635359115</v>
      </c>
      <c r="R18" s="323">
        <v>0.21546961325966851</v>
      </c>
      <c r="S18" s="323">
        <v>0.2541436464088398</v>
      </c>
      <c r="T18" s="323">
        <v>0.19337016574585636</v>
      </c>
      <c r="U18" s="324" t="s">
        <v>72</v>
      </c>
      <c r="W18" s="264" t="s">
        <v>148</v>
      </c>
      <c r="X18" s="264" t="s">
        <v>174</v>
      </c>
      <c r="Y18" s="265" t="s">
        <v>174</v>
      </c>
      <c r="Z18" s="274">
        <v>20</v>
      </c>
      <c r="AA18" s="258">
        <v>50</v>
      </c>
      <c r="AB18" s="275">
        <v>1.0416666666666667</v>
      </c>
      <c r="AC18" s="264">
        <v>3</v>
      </c>
      <c r="AD18" s="264">
        <v>1</v>
      </c>
      <c r="AE18" s="264">
        <v>12</v>
      </c>
      <c r="AF18" s="264">
        <v>20</v>
      </c>
      <c r="AG18" s="264">
        <v>14</v>
      </c>
      <c r="AH18" s="264">
        <v>0</v>
      </c>
      <c r="AI18" s="264">
        <v>0</v>
      </c>
      <c r="AJ18" s="276">
        <v>0.8809590954009382</v>
      </c>
      <c r="AK18" s="258" t="s">
        <v>72</v>
      </c>
      <c r="AL18" s="258">
        <v>25</v>
      </c>
      <c r="AM18" s="258" t="s">
        <v>688</v>
      </c>
      <c r="AN18" s="270" t="s">
        <v>359</v>
      </c>
      <c r="AO18" s="277">
        <v>111</v>
      </c>
      <c r="AP18" s="277">
        <v>12</v>
      </c>
      <c r="AQ18" s="277" t="s">
        <v>1126</v>
      </c>
      <c r="AS18" s="267" t="s">
        <v>151</v>
      </c>
      <c r="AT18" s="268" t="s">
        <v>171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264" t="s">
        <v>140</v>
      </c>
      <c r="BE18" s="264">
        <v>6</v>
      </c>
      <c r="BF18" s="264">
        <v>49</v>
      </c>
    </row>
    <row r="19" spans="6:58" ht="16.5">
      <c r="F19" s="264" t="s">
        <v>160</v>
      </c>
      <c r="G19" s="315">
        <v>2.0554093654867969</v>
      </c>
      <c r="H19" s="315">
        <v>2.2285866999510513</v>
      </c>
      <c r="I19" s="316">
        <v>8.4254425114599796E-2</v>
      </c>
      <c r="J19" s="264">
        <v>30</v>
      </c>
      <c r="L19" s="270" t="s">
        <v>160</v>
      </c>
      <c r="M19" s="271">
        <v>43</v>
      </c>
      <c r="N19" s="272">
        <v>65</v>
      </c>
      <c r="O19" s="273">
        <v>0.13846153846153847</v>
      </c>
      <c r="P19" s="273">
        <v>9.2307692307692313E-2</v>
      </c>
      <c r="Q19" s="273">
        <v>0.12307692307692308</v>
      </c>
      <c r="R19" s="273">
        <v>0.18461538461538463</v>
      </c>
      <c r="S19" s="273">
        <v>0.26153846153846155</v>
      </c>
      <c r="T19" s="273">
        <v>0.2</v>
      </c>
      <c r="U19" s="258" t="s">
        <v>72</v>
      </c>
      <c r="W19" s="264" t="s">
        <v>148</v>
      </c>
      <c r="X19" s="264" t="s">
        <v>175</v>
      </c>
      <c r="Y19" s="265" t="s">
        <v>175</v>
      </c>
      <c r="Z19" s="274">
        <v>2</v>
      </c>
      <c r="AA19" s="258">
        <v>4</v>
      </c>
      <c r="AB19" s="275">
        <v>0.83333333333333337</v>
      </c>
      <c r="AC19" s="264">
        <v>2</v>
      </c>
      <c r="AD19" s="264">
        <v>2</v>
      </c>
      <c r="AE19" s="264">
        <v>0</v>
      </c>
      <c r="AF19" s="264">
        <v>0</v>
      </c>
      <c r="AG19" s="264">
        <v>0</v>
      </c>
      <c r="AH19" s="264">
        <v>0</v>
      </c>
      <c r="AI19" s="264">
        <v>0</v>
      </c>
      <c r="AJ19" s="276">
        <v>0.98450917208266975</v>
      </c>
      <c r="AK19" s="258" t="s">
        <v>69</v>
      </c>
      <c r="AL19" s="258">
        <v>9</v>
      </c>
      <c r="AM19" s="258" t="s">
        <v>360</v>
      </c>
      <c r="AN19" s="270" t="s">
        <v>361</v>
      </c>
      <c r="AO19" s="277">
        <v>16</v>
      </c>
      <c r="AP19" s="277">
        <v>4</v>
      </c>
      <c r="AQ19" s="277" t="s">
        <v>1127</v>
      </c>
      <c r="AS19" s="267" t="s">
        <v>151</v>
      </c>
      <c r="AT19" s="268" t="s">
        <v>172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264" t="s">
        <v>159</v>
      </c>
      <c r="BE19" s="264">
        <v>5</v>
      </c>
      <c r="BF19" s="264">
        <v>79</v>
      </c>
    </row>
    <row r="20" spans="6:58" ht="16.5">
      <c r="F20" s="317" t="s">
        <v>158</v>
      </c>
      <c r="G20" s="318">
        <v>2.3676337393819513</v>
      </c>
      <c r="H20" s="318">
        <v>2.7009818178321834</v>
      </c>
      <c r="I20" s="319">
        <v>0.14079376928344045</v>
      </c>
      <c r="J20" s="317">
        <v>22</v>
      </c>
      <c r="L20" s="270" t="s">
        <v>158</v>
      </c>
      <c r="M20" s="271">
        <v>51</v>
      </c>
      <c r="N20" s="272">
        <v>112</v>
      </c>
      <c r="O20" s="273">
        <v>0.13392857142857142</v>
      </c>
      <c r="P20" s="273">
        <v>0.17857142857142858</v>
      </c>
      <c r="Q20" s="273">
        <v>0.29464285714285715</v>
      </c>
      <c r="R20" s="273">
        <v>0.21428571428571427</v>
      </c>
      <c r="S20" s="273">
        <v>0.15178571428571427</v>
      </c>
      <c r="T20" s="273">
        <v>2.6785714285714284E-2</v>
      </c>
      <c r="U20" s="258" t="s">
        <v>71</v>
      </c>
      <c r="W20" s="264" t="s">
        <v>148</v>
      </c>
      <c r="X20" s="264" t="s">
        <v>176</v>
      </c>
      <c r="Y20" s="265" t="s">
        <v>176</v>
      </c>
      <c r="Z20" s="274">
        <v>2</v>
      </c>
      <c r="AA20" s="258">
        <v>4</v>
      </c>
      <c r="AB20" s="275">
        <v>0.83333333333333337</v>
      </c>
      <c r="AC20" s="264">
        <v>2</v>
      </c>
      <c r="AD20" s="264">
        <v>0</v>
      </c>
      <c r="AE20" s="264">
        <v>1</v>
      </c>
      <c r="AF20" s="264">
        <v>0</v>
      </c>
      <c r="AG20" s="264">
        <v>0</v>
      </c>
      <c r="AH20" s="264">
        <v>0</v>
      </c>
      <c r="AI20" s="264">
        <v>1</v>
      </c>
      <c r="AJ20" s="276">
        <v>0.99697647344852602</v>
      </c>
      <c r="AK20" s="258" t="s">
        <v>69</v>
      </c>
      <c r="AL20" s="258">
        <v>3</v>
      </c>
      <c r="AM20" s="258" t="s">
        <v>540</v>
      </c>
      <c r="AN20" s="270" t="s">
        <v>363</v>
      </c>
      <c r="AO20" s="277">
        <v>10</v>
      </c>
      <c r="AP20" s="277">
        <v>3</v>
      </c>
      <c r="AQ20" s="277" t="s">
        <v>1128</v>
      </c>
      <c r="AS20" s="267" t="s">
        <v>151</v>
      </c>
      <c r="AT20" s="268" t="s">
        <v>173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264" t="s">
        <v>710</v>
      </c>
      <c r="BE20" s="264">
        <v>0</v>
      </c>
      <c r="BF20" s="264">
        <v>0</v>
      </c>
    </row>
    <row r="21" spans="6:58" ht="16.5">
      <c r="F21" s="317" t="s">
        <v>142</v>
      </c>
      <c r="G21" s="318">
        <v>1.6200035645275037</v>
      </c>
      <c r="H21" s="318">
        <v>1.9933606422329238</v>
      </c>
      <c r="I21" s="319">
        <v>0.23046682481486691</v>
      </c>
      <c r="J21" s="317">
        <v>3</v>
      </c>
      <c r="L21" s="320" t="s">
        <v>142</v>
      </c>
      <c r="M21" s="321">
        <v>62</v>
      </c>
      <c r="N21" s="322">
        <v>153</v>
      </c>
      <c r="O21" s="323">
        <v>0.20261437908496732</v>
      </c>
      <c r="P21" s="323">
        <v>9.8039215686274508E-2</v>
      </c>
      <c r="Q21" s="323">
        <v>0.24183006535947713</v>
      </c>
      <c r="R21" s="323">
        <v>0.24183006535947713</v>
      </c>
      <c r="S21" s="323">
        <v>0.15032679738562091</v>
      </c>
      <c r="T21" s="323">
        <v>6.535947712418301E-2</v>
      </c>
      <c r="U21" s="324" t="s">
        <v>71</v>
      </c>
      <c r="W21" s="264" t="s">
        <v>148</v>
      </c>
      <c r="X21" s="264" t="s">
        <v>177</v>
      </c>
      <c r="Y21" s="265" t="s">
        <v>177</v>
      </c>
      <c r="Z21" s="274">
        <v>2</v>
      </c>
      <c r="AA21" s="258">
        <v>6</v>
      </c>
      <c r="AB21" s="275">
        <v>1.25</v>
      </c>
      <c r="AC21" s="264">
        <v>4</v>
      </c>
      <c r="AD21" s="264">
        <v>0</v>
      </c>
      <c r="AE21" s="264">
        <v>1</v>
      </c>
      <c r="AF21" s="264">
        <v>0</v>
      </c>
      <c r="AG21" s="264">
        <v>0</v>
      </c>
      <c r="AH21" s="264">
        <v>1</v>
      </c>
      <c r="AI21" s="264">
        <v>0</v>
      </c>
      <c r="AJ21" s="276">
        <v>0.97838176103807795</v>
      </c>
      <c r="AK21" s="258" t="s">
        <v>69</v>
      </c>
      <c r="AL21" s="258">
        <v>15</v>
      </c>
      <c r="AM21" s="258" t="s">
        <v>564</v>
      </c>
      <c r="AN21" s="270" t="s">
        <v>364</v>
      </c>
      <c r="AO21" s="277">
        <v>22</v>
      </c>
      <c r="AP21" s="277">
        <v>5</v>
      </c>
      <c r="AQ21" s="277" t="s">
        <v>1129</v>
      </c>
      <c r="AS21" s="267" t="s">
        <v>151</v>
      </c>
      <c r="AT21" s="268" t="s">
        <v>100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264" t="s">
        <v>160</v>
      </c>
      <c r="BE21" s="264">
        <v>4</v>
      </c>
      <c r="BF21" s="264">
        <v>43</v>
      </c>
    </row>
    <row r="22" spans="6:58" ht="16.5">
      <c r="F22" s="317" t="s">
        <v>139</v>
      </c>
      <c r="G22" s="318">
        <v>1.8094563791853695</v>
      </c>
      <c r="H22" s="318">
        <v>2.0718807292445893</v>
      </c>
      <c r="I22" s="319">
        <v>0.14502938732204496</v>
      </c>
      <c r="J22" s="317">
        <v>20</v>
      </c>
      <c r="L22" s="270" t="s">
        <v>139</v>
      </c>
      <c r="M22" s="271">
        <v>61</v>
      </c>
      <c r="N22" s="272">
        <v>150</v>
      </c>
      <c r="O22" s="273">
        <v>9.3333333333333338E-2</v>
      </c>
      <c r="P22" s="273">
        <v>8.666666666666667E-2</v>
      </c>
      <c r="Q22" s="273">
        <v>0.2</v>
      </c>
      <c r="R22" s="273">
        <v>0.2</v>
      </c>
      <c r="S22" s="273">
        <v>0.28666666666666668</v>
      </c>
      <c r="T22" s="273">
        <v>0.13333333333333333</v>
      </c>
      <c r="U22" s="258" t="s">
        <v>72</v>
      </c>
      <c r="W22" s="264" t="s">
        <v>148</v>
      </c>
      <c r="X22" s="264" t="s">
        <v>178</v>
      </c>
      <c r="Y22" s="265" t="s">
        <v>178</v>
      </c>
      <c r="Z22" s="274">
        <v>2</v>
      </c>
      <c r="AA22" s="258">
        <v>5</v>
      </c>
      <c r="AB22" s="275">
        <v>1.0416666666666667</v>
      </c>
      <c r="AC22" s="264">
        <v>4</v>
      </c>
      <c r="AD22" s="264">
        <v>1</v>
      </c>
      <c r="AE22" s="264">
        <v>0</v>
      </c>
      <c r="AF22" s="264">
        <v>0</v>
      </c>
      <c r="AG22" s="264">
        <v>0</v>
      </c>
      <c r="AH22" s="264">
        <v>0</v>
      </c>
      <c r="AI22" s="264">
        <v>0</v>
      </c>
      <c r="AJ22" s="276">
        <v>0.99817513222030008</v>
      </c>
      <c r="AK22" s="258" t="s">
        <v>69</v>
      </c>
      <c r="AL22" s="258">
        <v>2</v>
      </c>
      <c r="AM22" s="258" t="s">
        <v>417</v>
      </c>
      <c r="AN22" s="270" t="s">
        <v>366</v>
      </c>
      <c r="AO22" s="277">
        <v>9</v>
      </c>
      <c r="AP22" s="277">
        <v>2</v>
      </c>
      <c r="AQ22" s="277" t="s">
        <v>1130</v>
      </c>
      <c r="AS22" s="267" t="s">
        <v>148</v>
      </c>
      <c r="AT22" s="268" t="s">
        <v>174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264" t="s">
        <v>158</v>
      </c>
      <c r="BE22" s="264">
        <v>6</v>
      </c>
      <c r="BF22" s="264">
        <v>51</v>
      </c>
    </row>
    <row r="23" spans="6:58" ht="16.5">
      <c r="F23" s="317" t="s">
        <v>152</v>
      </c>
      <c r="G23" s="318">
        <v>1.732404614095995</v>
      </c>
      <c r="H23" s="318">
        <v>2.0907129454911595</v>
      </c>
      <c r="I23" s="319">
        <v>0.20682716293857095</v>
      </c>
      <c r="J23" s="317">
        <v>9</v>
      </c>
      <c r="L23" s="270" t="s">
        <v>152</v>
      </c>
      <c r="M23" s="271">
        <v>33</v>
      </c>
      <c r="N23" s="272">
        <v>71</v>
      </c>
      <c r="O23" s="273">
        <v>0.15492957746478872</v>
      </c>
      <c r="P23" s="273">
        <v>0.18309859154929578</v>
      </c>
      <c r="Q23" s="273">
        <v>0.22535211267605634</v>
      </c>
      <c r="R23" s="273">
        <v>0.26760563380281688</v>
      </c>
      <c r="S23" s="273">
        <v>0.16901408450704225</v>
      </c>
      <c r="T23" s="273">
        <v>0</v>
      </c>
      <c r="U23" s="258" t="s">
        <v>71</v>
      </c>
      <c r="W23" s="264" t="s">
        <v>148</v>
      </c>
      <c r="X23" s="264" t="s">
        <v>179</v>
      </c>
      <c r="Y23" s="265" t="s">
        <v>179</v>
      </c>
      <c r="Z23" s="274">
        <v>4</v>
      </c>
      <c r="AA23" s="258">
        <v>10</v>
      </c>
      <c r="AB23" s="275">
        <v>1.0416666666666667</v>
      </c>
      <c r="AC23" s="264">
        <v>5</v>
      </c>
      <c r="AD23" s="264">
        <v>2</v>
      </c>
      <c r="AE23" s="264">
        <v>3</v>
      </c>
      <c r="AF23" s="264">
        <v>0</v>
      </c>
      <c r="AG23" s="264">
        <v>0</v>
      </c>
      <c r="AH23" s="264">
        <v>0</v>
      </c>
      <c r="AI23" s="264">
        <v>0</v>
      </c>
      <c r="AJ23" s="276">
        <v>0.9551034605237001</v>
      </c>
      <c r="AK23" s="258" t="s">
        <v>69</v>
      </c>
      <c r="AL23" s="258">
        <v>28</v>
      </c>
      <c r="AM23" s="258" t="s">
        <v>423</v>
      </c>
      <c r="AN23" s="270" t="s">
        <v>368</v>
      </c>
      <c r="AO23" s="277">
        <v>35</v>
      </c>
      <c r="AP23" s="277">
        <v>7</v>
      </c>
      <c r="AQ23" s="277" t="s">
        <v>1131</v>
      </c>
      <c r="AS23" s="267" t="s">
        <v>148</v>
      </c>
      <c r="AT23" s="268" t="s">
        <v>175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264" t="s">
        <v>142</v>
      </c>
      <c r="BE23" s="264">
        <v>5</v>
      </c>
      <c r="BF23" s="264">
        <v>62</v>
      </c>
    </row>
    <row r="24" spans="6:58" ht="16.5">
      <c r="F24" s="317" t="s">
        <v>145</v>
      </c>
      <c r="G24" s="318">
        <v>1.8025798211869086</v>
      </c>
      <c r="H24" s="318">
        <v>2.1105265819972874</v>
      </c>
      <c r="I24" s="319">
        <v>0.17083668483962677</v>
      </c>
      <c r="J24" s="317">
        <v>14</v>
      </c>
      <c r="L24" s="270" t="s">
        <v>145</v>
      </c>
      <c r="M24" s="271">
        <v>47</v>
      </c>
      <c r="N24" s="272">
        <v>110</v>
      </c>
      <c r="O24" s="273">
        <v>5.4545454545454543E-2</v>
      </c>
      <c r="P24" s="273">
        <v>0.2</v>
      </c>
      <c r="Q24" s="273">
        <v>0.29090909090909089</v>
      </c>
      <c r="R24" s="273">
        <v>0.26363636363636361</v>
      </c>
      <c r="S24" s="273">
        <v>0.10909090909090909</v>
      </c>
      <c r="T24" s="273">
        <v>8.1818181818181818E-2</v>
      </c>
      <c r="U24" s="258" t="s">
        <v>71</v>
      </c>
      <c r="W24" s="264" t="s">
        <v>148</v>
      </c>
      <c r="X24" s="264" t="s">
        <v>180</v>
      </c>
      <c r="Y24" s="265" t="s">
        <v>180</v>
      </c>
      <c r="Z24" s="274">
        <v>4</v>
      </c>
      <c r="AA24" s="258">
        <v>11</v>
      </c>
      <c r="AB24" s="275">
        <v>1.1458333333333335</v>
      </c>
      <c r="AC24" s="264">
        <v>4</v>
      </c>
      <c r="AD24" s="264">
        <v>4</v>
      </c>
      <c r="AE24" s="264">
        <v>2</v>
      </c>
      <c r="AF24" s="264">
        <v>0</v>
      </c>
      <c r="AG24" s="264">
        <v>0</v>
      </c>
      <c r="AH24" s="264">
        <v>1</v>
      </c>
      <c r="AI24" s="264">
        <v>0</v>
      </c>
      <c r="AJ24" s="276">
        <v>0.93675427023001001</v>
      </c>
      <c r="AK24" s="258" t="s">
        <v>71</v>
      </c>
      <c r="AL24" s="258">
        <v>15</v>
      </c>
      <c r="AM24" s="258" t="s">
        <v>506</v>
      </c>
      <c r="AN24" s="270" t="s">
        <v>370</v>
      </c>
      <c r="AO24" s="277">
        <v>52</v>
      </c>
      <c r="AP24" s="277">
        <v>8</v>
      </c>
      <c r="AQ24" s="277" t="s">
        <v>1132</v>
      </c>
      <c r="AS24" s="267" t="s">
        <v>148</v>
      </c>
      <c r="AT24" s="268" t="s">
        <v>176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264" t="s">
        <v>139</v>
      </c>
      <c r="BE24" s="264">
        <v>2</v>
      </c>
      <c r="BF24" s="264">
        <v>61</v>
      </c>
    </row>
    <row r="25" spans="6:58" ht="16.5">
      <c r="F25" s="317" t="s">
        <v>138</v>
      </c>
      <c r="G25" s="318">
        <v>2.1056171949687608</v>
      </c>
      <c r="H25" s="318">
        <v>2.5544959860141851</v>
      </c>
      <c r="I25" s="319">
        <v>0.21318157551049266</v>
      </c>
      <c r="J25" s="317">
        <v>6</v>
      </c>
      <c r="L25" s="270" t="s">
        <v>138</v>
      </c>
      <c r="M25" s="271">
        <v>52</v>
      </c>
      <c r="N25" s="272">
        <v>119</v>
      </c>
      <c r="O25" s="273">
        <v>0.24369747899159663</v>
      </c>
      <c r="P25" s="273">
        <v>0.19327731092436976</v>
      </c>
      <c r="Q25" s="273">
        <v>0.26890756302521007</v>
      </c>
      <c r="R25" s="273">
        <v>0.21008403361344538</v>
      </c>
      <c r="S25" s="273">
        <v>6.7226890756302518E-2</v>
      </c>
      <c r="T25" s="273">
        <v>1.680672268907563E-2</v>
      </c>
      <c r="U25" s="258" t="s">
        <v>71</v>
      </c>
      <c r="W25" s="264" t="s">
        <v>148</v>
      </c>
      <c r="X25" s="264" t="s">
        <v>181</v>
      </c>
      <c r="Y25" s="265" t="s">
        <v>181</v>
      </c>
      <c r="Z25" s="274">
        <v>2</v>
      </c>
      <c r="AA25" s="258">
        <v>5</v>
      </c>
      <c r="AB25" s="275">
        <v>1.0416666666666667</v>
      </c>
      <c r="AC25" s="264">
        <v>3</v>
      </c>
      <c r="AD25" s="264">
        <v>1</v>
      </c>
      <c r="AE25" s="264">
        <v>0</v>
      </c>
      <c r="AF25" s="264">
        <v>1</v>
      </c>
      <c r="AG25" s="264">
        <v>0</v>
      </c>
      <c r="AH25" s="264">
        <v>0</v>
      </c>
      <c r="AI25" s="264">
        <v>0</v>
      </c>
      <c r="AJ25" s="276">
        <v>1.0011755351656906</v>
      </c>
      <c r="AK25" s="258" t="s">
        <v>74</v>
      </c>
      <c r="AL25" s="258">
        <v>7</v>
      </c>
      <c r="AM25" s="258" t="s">
        <v>348</v>
      </c>
      <c r="AN25" s="270" t="s">
        <v>371</v>
      </c>
      <c r="AO25" s="277">
        <v>7</v>
      </c>
      <c r="AP25" s="277">
        <v>1</v>
      </c>
      <c r="AQ25" s="277" t="s">
        <v>1133</v>
      </c>
      <c r="AS25" s="267" t="s">
        <v>148</v>
      </c>
      <c r="AT25" s="268" t="s">
        <v>177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264" t="s">
        <v>152</v>
      </c>
      <c r="BE25" s="264">
        <v>3</v>
      </c>
      <c r="BF25" s="264">
        <v>33</v>
      </c>
    </row>
    <row r="26" spans="6:58" ht="16.5">
      <c r="F26" s="317" t="s">
        <v>147</v>
      </c>
      <c r="G26" s="318">
        <v>1.9709564947031954</v>
      </c>
      <c r="H26" s="318">
        <v>2.4114147134200561</v>
      </c>
      <c r="I26" s="319">
        <v>0.22347434857165061</v>
      </c>
      <c r="J26" s="317">
        <v>4</v>
      </c>
      <c r="L26" s="270" t="s">
        <v>147</v>
      </c>
      <c r="M26" s="271">
        <v>60</v>
      </c>
      <c r="N26" s="272">
        <v>147</v>
      </c>
      <c r="O26" s="273">
        <v>0.21768707482993196</v>
      </c>
      <c r="P26" s="273">
        <v>0.19047619047619047</v>
      </c>
      <c r="Q26" s="273">
        <v>0.31292517006802723</v>
      </c>
      <c r="R26" s="273">
        <v>0.21088435374149661</v>
      </c>
      <c r="S26" s="273">
        <v>6.1224489795918366E-2</v>
      </c>
      <c r="T26" s="273">
        <v>6.8027210884353739E-3</v>
      </c>
      <c r="U26" s="258" t="s">
        <v>71</v>
      </c>
      <c r="W26" s="264" t="s">
        <v>148</v>
      </c>
      <c r="X26" s="264" t="s">
        <v>182</v>
      </c>
      <c r="Y26" s="265" t="s">
        <v>182</v>
      </c>
      <c r="Z26" s="274">
        <v>1</v>
      </c>
      <c r="AA26" s="258">
        <v>4</v>
      </c>
      <c r="AB26" s="275">
        <v>1.6666666666666667</v>
      </c>
      <c r="AC26" s="264">
        <v>1</v>
      </c>
      <c r="AD26" s="264">
        <v>0</v>
      </c>
      <c r="AE26" s="264">
        <v>3</v>
      </c>
      <c r="AF26" s="264">
        <v>0</v>
      </c>
      <c r="AG26" s="264">
        <v>0</v>
      </c>
      <c r="AH26" s="264">
        <v>0</v>
      </c>
      <c r="AI26" s="264">
        <v>0</v>
      </c>
      <c r="AJ26" s="276">
        <v>0.95566666666666666</v>
      </c>
      <c r="AK26" s="258" t="s">
        <v>69</v>
      </c>
      <c r="AL26" s="258">
        <v>27</v>
      </c>
      <c r="AM26" s="258" t="s">
        <v>358</v>
      </c>
      <c r="AN26" s="270" t="s">
        <v>372</v>
      </c>
      <c r="AO26" s="277">
        <v>34</v>
      </c>
      <c r="AP26" s="277">
        <v>6</v>
      </c>
      <c r="AQ26" s="277" t="s">
        <v>1134</v>
      </c>
      <c r="AS26" s="267" t="s">
        <v>148</v>
      </c>
      <c r="AT26" s="268" t="s">
        <v>178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264" t="s">
        <v>145</v>
      </c>
      <c r="BE26" s="264">
        <v>4</v>
      </c>
      <c r="BF26" s="264">
        <v>47</v>
      </c>
    </row>
    <row r="27" spans="6:58" ht="16.5">
      <c r="F27" s="317" t="s">
        <v>150</v>
      </c>
      <c r="G27" s="318">
        <v>2.2561611729832642</v>
      </c>
      <c r="H27" s="318">
        <v>2.6240929219276077</v>
      </c>
      <c r="I27" s="319">
        <v>0.16307866359469192</v>
      </c>
      <c r="J27" s="317">
        <v>17</v>
      </c>
      <c r="L27" s="270" t="s">
        <v>150</v>
      </c>
      <c r="M27" s="271">
        <v>34</v>
      </c>
      <c r="N27" s="272">
        <v>91</v>
      </c>
      <c r="O27" s="273">
        <v>0.14285714285714285</v>
      </c>
      <c r="P27" s="273">
        <v>0.10989010989010989</v>
      </c>
      <c r="Q27" s="273">
        <v>0.24175824175824176</v>
      </c>
      <c r="R27" s="273">
        <v>0.26373626373626374</v>
      </c>
      <c r="S27" s="273">
        <v>0.13186813186813187</v>
      </c>
      <c r="T27" s="273">
        <v>0.10989010989010989</v>
      </c>
      <c r="U27" s="258" t="s">
        <v>71</v>
      </c>
      <c r="W27" s="264" t="s">
        <v>148</v>
      </c>
      <c r="X27" s="264" t="s">
        <v>183</v>
      </c>
      <c r="Y27" s="265" t="s">
        <v>183</v>
      </c>
      <c r="Z27" s="274">
        <v>2</v>
      </c>
      <c r="AA27" s="258">
        <v>5</v>
      </c>
      <c r="AB27" s="275">
        <v>1.0416666666666667</v>
      </c>
      <c r="AC27" s="264">
        <v>1</v>
      </c>
      <c r="AD27" s="264">
        <v>1</v>
      </c>
      <c r="AE27" s="264">
        <v>2</v>
      </c>
      <c r="AF27" s="264">
        <v>0</v>
      </c>
      <c r="AG27" s="264">
        <v>1</v>
      </c>
      <c r="AH27" s="264">
        <v>0</v>
      </c>
      <c r="AI27" s="264">
        <v>0</v>
      </c>
      <c r="AJ27" s="276">
        <v>0.89905649134246834</v>
      </c>
      <c r="AK27" s="258" t="s">
        <v>72</v>
      </c>
      <c r="AL27" s="258">
        <v>1</v>
      </c>
      <c r="AM27" s="258" t="s">
        <v>618</v>
      </c>
      <c r="AN27" s="270" t="s">
        <v>374</v>
      </c>
      <c r="AO27" s="277">
        <v>87</v>
      </c>
      <c r="AP27" s="277">
        <v>10</v>
      </c>
      <c r="AQ27" s="277" t="s">
        <v>1135</v>
      </c>
      <c r="AS27" s="267" t="s">
        <v>148</v>
      </c>
      <c r="AT27" s="268" t="s">
        <v>179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264" t="s">
        <v>138</v>
      </c>
      <c r="BE27" s="264">
        <v>4</v>
      </c>
      <c r="BF27" s="264">
        <v>52</v>
      </c>
    </row>
    <row r="28" spans="6:58" ht="16.5">
      <c r="F28" s="317" t="s">
        <v>161</v>
      </c>
      <c r="G28" s="318">
        <v>2.3439006339503594</v>
      </c>
      <c r="H28" s="318">
        <v>2.4106264081394464</v>
      </c>
      <c r="I28" s="319">
        <v>2.846783401249775E-2</v>
      </c>
      <c r="J28" s="317">
        <v>32</v>
      </c>
      <c r="L28" s="270" t="s">
        <v>161</v>
      </c>
      <c r="M28" s="271">
        <v>45</v>
      </c>
      <c r="N28" s="272">
        <v>103</v>
      </c>
      <c r="O28" s="273">
        <v>0</v>
      </c>
      <c r="P28" s="273">
        <v>0</v>
      </c>
      <c r="Q28" s="273">
        <v>9.7087378640776691E-3</v>
      </c>
      <c r="R28" s="273">
        <v>9.7087378640776698E-2</v>
      </c>
      <c r="S28" s="273">
        <v>0.20388349514563106</v>
      </c>
      <c r="T28" s="273">
        <v>0.68932038834951459</v>
      </c>
      <c r="U28" s="258" t="s">
        <v>73</v>
      </c>
      <c r="W28" s="264" t="s">
        <v>148</v>
      </c>
      <c r="X28" s="264" t="s">
        <v>184</v>
      </c>
      <c r="Y28" s="265" t="s">
        <v>184</v>
      </c>
      <c r="Z28" s="274">
        <v>2</v>
      </c>
      <c r="AA28" s="258">
        <v>6</v>
      </c>
      <c r="AB28" s="275">
        <v>1.25</v>
      </c>
      <c r="AC28" s="264">
        <v>1</v>
      </c>
      <c r="AD28" s="264">
        <v>1</v>
      </c>
      <c r="AE28" s="264">
        <v>2</v>
      </c>
      <c r="AF28" s="264">
        <v>0</v>
      </c>
      <c r="AG28" s="264">
        <v>2</v>
      </c>
      <c r="AH28" s="264">
        <v>0</v>
      </c>
      <c r="AI28" s="264">
        <v>0</v>
      </c>
      <c r="AJ28" s="276">
        <v>0.9012516675874982</v>
      </c>
      <c r="AK28" s="258" t="s">
        <v>71</v>
      </c>
      <c r="AL28" s="258">
        <v>48</v>
      </c>
      <c r="AM28" s="258" t="s">
        <v>466</v>
      </c>
      <c r="AN28" s="270" t="s">
        <v>375</v>
      </c>
      <c r="AO28" s="277">
        <v>85</v>
      </c>
      <c r="AP28" s="277">
        <v>9</v>
      </c>
      <c r="AQ28" s="277" t="s">
        <v>1136</v>
      </c>
      <c r="AS28" s="267" t="s">
        <v>148</v>
      </c>
      <c r="AT28" s="268" t="s">
        <v>180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264" t="s">
        <v>147</v>
      </c>
      <c r="BE28" s="264">
        <v>6</v>
      </c>
      <c r="BF28" s="264">
        <v>60</v>
      </c>
    </row>
    <row r="29" spans="6:58" ht="16.5">
      <c r="F29" s="317" t="s">
        <v>163</v>
      </c>
      <c r="G29" s="318">
        <v>2.8330940223239724</v>
      </c>
      <c r="H29" s="318">
        <v>2.9995648300926314</v>
      </c>
      <c r="I29" s="319">
        <v>5.8759365717098166E-2</v>
      </c>
      <c r="J29" s="317">
        <v>31</v>
      </c>
      <c r="L29" s="270" t="s">
        <v>163</v>
      </c>
      <c r="M29" s="271">
        <v>42</v>
      </c>
      <c r="N29" s="272">
        <v>93</v>
      </c>
      <c r="O29" s="273">
        <v>2.1505376344086023E-2</v>
      </c>
      <c r="P29" s="273">
        <v>3.2258064516129031E-2</v>
      </c>
      <c r="Q29" s="273">
        <v>0.10752688172043011</v>
      </c>
      <c r="R29" s="273">
        <v>0.16129032258064516</v>
      </c>
      <c r="S29" s="273">
        <v>0.19354838709677419</v>
      </c>
      <c r="T29" s="273">
        <v>0.4838709677419355</v>
      </c>
      <c r="U29" s="258" t="s">
        <v>70</v>
      </c>
      <c r="W29" s="264" t="s">
        <v>148</v>
      </c>
      <c r="X29" s="264" t="s">
        <v>185</v>
      </c>
      <c r="Y29" s="265" t="s">
        <v>185</v>
      </c>
      <c r="Z29" s="274">
        <v>2</v>
      </c>
      <c r="AA29" s="258">
        <v>7</v>
      </c>
      <c r="AB29" s="275">
        <v>1.4583333333333335</v>
      </c>
      <c r="AC29" s="264">
        <v>0</v>
      </c>
      <c r="AD29" s="264">
        <v>1</v>
      </c>
      <c r="AE29" s="264">
        <v>3</v>
      </c>
      <c r="AF29" s="264">
        <v>3</v>
      </c>
      <c r="AG29" s="264">
        <v>0</v>
      </c>
      <c r="AH29" s="264">
        <v>0</v>
      </c>
      <c r="AI29" s="264">
        <v>0</v>
      </c>
      <c r="AJ29" s="276">
        <v>0.88862279373082176</v>
      </c>
      <c r="AK29" s="258" t="s">
        <v>72</v>
      </c>
      <c r="AL29" s="258">
        <v>14</v>
      </c>
      <c r="AM29" s="258" t="s">
        <v>554</v>
      </c>
      <c r="AN29" s="270" t="s">
        <v>377</v>
      </c>
      <c r="AO29" s="277">
        <v>100</v>
      </c>
      <c r="AP29" s="277">
        <v>11</v>
      </c>
      <c r="AQ29" s="277" t="s">
        <v>1137</v>
      </c>
      <c r="AS29" s="267" t="s">
        <v>148</v>
      </c>
      <c r="AT29" s="268" t="s">
        <v>181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264" t="s">
        <v>150</v>
      </c>
      <c r="BE29" s="264">
        <v>7</v>
      </c>
      <c r="BF29" s="264">
        <v>34</v>
      </c>
    </row>
    <row r="30" spans="6:58" ht="16.5">
      <c r="F30" s="317" t="s">
        <v>135</v>
      </c>
      <c r="G30" s="318">
        <v>1.6193928632609071</v>
      </c>
      <c r="H30" s="318">
        <v>1.9612436380461677</v>
      </c>
      <c r="I30" s="319">
        <v>0.21109811123712707</v>
      </c>
      <c r="J30" s="317">
        <v>8</v>
      </c>
      <c r="L30" s="270" t="s">
        <v>135</v>
      </c>
      <c r="M30" s="271">
        <v>73</v>
      </c>
      <c r="N30" s="272">
        <v>172</v>
      </c>
      <c r="O30" s="273">
        <v>0.19767441860465115</v>
      </c>
      <c r="P30" s="273">
        <v>0.19767441860465115</v>
      </c>
      <c r="Q30" s="273">
        <v>0.23837209302325582</v>
      </c>
      <c r="R30" s="273">
        <v>0.23837209302325582</v>
      </c>
      <c r="S30" s="273">
        <v>0.11627906976744186</v>
      </c>
      <c r="T30" s="273">
        <v>1.1627906976744186E-2</v>
      </c>
      <c r="U30" s="258" t="s">
        <v>71</v>
      </c>
      <c r="W30" s="264" t="s">
        <v>156</v>
      </c>
      <c r="X30" s="264" t="s">
        <v>186</v>
      </c>
      <c r="Y30" s="265" t="s">
        <v>186</v>
      </c>
      <c r="Z30" s="274">
        <v>4</v>
      </c>
      <c r="AA30" s="258">
        <v>1</v>
      </c>
      <c r="AB30" s="275">
        <v>0.10416666666666667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0.77333333333333332</v>
      </c>
      <c r="AK30" s="258" t="s">
        <v>73</v>
      </c>
      <c r="AL30" s="258">
        <v>6</v>
      </c>
      <c r="AM30" s="258" t="s">
        <v>1076</v>
      </c>
      <c r="AN30" s="270" t="s">
        <v>379</v>
      </c>
      <c r="AO30" s="277">
        <v>169</v>
      </c>
      <c r="AP30" s="277">
        <v>7</v>
      </c>
      <c r="AQ30" s="277" t="s">
        <v>1138</v>
      </c>
      <c r="AS30" s="267" t="s">
        <v>148</v>
      </c>
      <c r="AT30" s="268" t="s">
        <v>182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264" t="s">
        <v>161</v>
      </c>
      <c r="BE30" s="264">
        <v>3</v>
      </c>
      <c r="BF30" s="264">
        <v>45</v>
      </c>
    </row>
    <row r="31" spans="6:58" ht="16.5">
      <c r="F31" s="264" t="s">
        <v>155</v>
      </c>
      <c r="G31" s="315">
        <v>1.8703212966418323</v>
      </c>
      <c r="H31" s="315">
        <v>2.0802752526703294</v>
      </c>
      <c r="I31" s="316">
        <v>0.11225555545214072</v>
      </c>
      <c r="J31" s="264">
        <v>26</v>
      </c>
      <c r="L31" s="270" t="s">
        <v>155</v>
      </c>
      <c r="M31" s="271">
        <v>54</v>
      </c>
      <c r="N31" s="272">
        <v>130</v>
      </c>
      <c r="O31" s="273">
        <v>8.461538461538462E-2</v>
      </c>
      <c r="P31" s="273">
        <v>6.9230769230769235E-2</v>
      </c>
      <c r="Q31" s="273">
        <v>0.16153846153846155</v>
      </c>
      <c r="R31" s="273">
        <v>0.27692307692307694</v>
      </c>
      <c r="S31" s="273">
        <v>0.25384615384615383</v>
      </c>
      <c r="T31" s="273">
        <v>0.15384615384615385</v>
      </c>
      <c r="U31" s="258" t="s">
        <v>72</v>
      </c>
      <c r="W31" s="264" t="s">
        <v>156</v>
      </c>
      <c r="X31" s="264" t="s">
        <v>187</v>
      </c>
      <c r="Y31" s="265" t="s">
        <v>187</v>
      </c>
      <c r="Z31" s="274">
        <v>9</v>
      </c>
      <c r="AA31" s="258">
        <v>21</v>
      </c>
      <c r="AB31" s="275">
        <v>0.97222222222222232</v>
      </c>
      <c r="AC31" s="264">
        <v>0</v>
      </c>
      <c r="AD31" s="264">
        <v>1</v>
      </c>
      <c r="AE31" s="264">
        <v>4</v>
      </c>
      <c r="AF31" s="264">
        <v>8</v>
      </c>
      <c r="AG31" s="264">
        <v>5</v>
      </c>
      <c r="AH31" s="264">
        <v>3</v>
      </c>
      <c r="AI31" s="264">
        <v>0</v>
      </c>
      <c r="AJ31" s="276">
        <v>0.85569921662951542</v>
      </c>
      <c r="AK31" s="258" t="s">
        <v>72</v>
      </c>
      <c r="AL31" s="258">
        <v>52</v>
      </c>
      <c r="AM31" s="258" t="s">
        <v>1077</v>
      </c>
      <c r="AN31" s="270" t="s">
        <v>380</v>
      </c>
      <c r="AO31" s="277">
        <v>138</v>
      </c>
      <c r="AP31" s="277">
        <v>5</v>
      </c>
      <c r="AQ31" s="277" t="s">
        <v>1139</v>
      </c>
      <c r="AS31" s="267" t="s">
        <v>148</v>
      </c>
      <c r="AT31" s="268" t="s">
        <v>183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264" t="s">
        <v>163</v>
      </c>
      <c r="BE31" s="264">
        <v>5</v>
      </c>
      <c r="BF31" s="264">
        <v>42</v>
      </c>
    </row>
    <row r="32" spans="6:58" ht="16.5">
      <c r="F32" s="264" t="s">
        <v>137</v>
      </c>
      <c r="G32" s="315">
        <v>2.1137725971480705</v>
      </c>
      <c r="H32" s="315">
        <v>2.4524144645134589</v>
      </c>
      <c r="I32" s="316">
        <v>0.16020733158443279</v>
      </c>
      <c r="J32" s="264">
        <v>18</v>
      </c>
      <c r="L32" s="270" t="s">
        <v>137</v>
      </c>
      <c r="M32" s="271">
        <v>55</v>
      </c>
      <c r="N32" s="272">
        <v>130</v>
      </c>
      <c r="O32" s="273">
        <v>6.9230769230769235E-2</v>
      </c>
      <c r="P32" s="273">
        <v>0.1</v>
      </c>
      <c r="Q32" s="273">
        <v>0.16923076923076924</v>
      </c>
      <c r="R32" s="273">
        <v>0.3</v>
      </c>
      <c r="S32" s="273">
        <v>0.23076923076923078</v>
      </c>
      <c r="T32" s="273">
        <v>0.13076923076923078</v>
      </c>
      <c r="U32" s="258" t="s">
        <v>72</v>
      </c>
      <c r="W32" s="264" t="s">
        <v>156</v>
      </c>
      <c r="X32" s="264" t="s">
        <v>188</v>
      </c>
      <c r="Y32" s="265" t="s">
        <v>188</v>
      </c>
      <c r="Z32" s="274">
        <v>3</v>
      </c>
      <c r="AA32" s="258">
        <v>7</v>
      </c>
      <c r="AB32" s="275">
        <v>0.97222222222222232</v>
      </c>
      <c r="AC32" s="264">
        <v>0</v>
      </c>
      <c r="AD32" s="264">
        <v>0</v>
      </c>
      <c r="AE32" s="264">
        <v>2</v>
      </c>
      <c r="AF32" s="264">
        <v>4</v>
      </c>
      <c r="AG32" s="264">
        <v>1</v>
      </c>
      <c r="AH32" s="264">
        <v>0</v>
      </c>
      <c r="AI32" s="264">
        <v>0</v>
      </c>
      <c r="AJ32" s="276">
        <v>0.87324257956054663</v>
      </c>
      <c r="AK32" s="258" t="s">
        <v>72</v>
      </c>
      <c r="AL32" s="258">
        <v>38</v>
      </c>
      <c r="AM32" s="258" t="s">
        <v>1078</v>
      </c>
      <c r="AN32" s="270" t="s">
        <v>381</v>
      </c>
      <c r="AO32" s="277">
        <v>124</v>
      </c>
      <c r="AP32" s="277">
        <v>3</v>
      </c>
      <c r="AQ32" s="277" t="s">
        <v>1140</v>
      </c>
      <c r="AS32" s="267" t="s">
        <v>148</v>
      </c>
      <c r="AT32" s="268" t="s">
        <v>184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264" t="s">
        <v>135</v>
      </c>
      <c r="BE32" s="264">
        <v>6</v>
      </c>
      <c r="BF32" s="264">
        <v>73</v>
      </c>
    </row>
    <row r="33" spans="6:58" ht="16.5">
      <c r="F33" s="264" t="s">
        <v>143</v>
      </c>
      <c r="G33" s="315">
        <v>2.100909691872539</v>
      </c>
      <c r="H33" s="315">
        <v>2.4963752236706949</v>
      </c>
      <c r="I33" s="316">
        <v>0.18823537885899211</v>
      </c>
      <c r="J33" s="264">
        <v>10</v>
      </c>
      <c r="L33" s="270" t="s">
        <v>143</v>
      </c>
      <c r="M33" s="271">
        <v>34</v>
      </c>
      <c r="N33" s="272">
        <v>86</v>
      </c>
      <c r="O33" s="273">
        <v>0.19767441860465115</v>
      </c>
      <c r="P33" s="273">
        <v>0.20930232558139536</v>
      </c>
      <c r="Q33" s="273">
        <v>0.15116279069767441</v>
      </c>
      <c r="R33" s="273">
        <v>0.31395348837209303</v>
      </c>
      <c r="S33" s="273">
        <v>9.3023255813953487E-2</v>
      </c>
      <c r="T33" s="273">
        <v>3.4883720930232558E-2</v>
      </c>
      <c r="U33" s="258" t="s">
        <v>71</v>
      </c>
      <c r="W33" s="264" t="s">
        <v>156</v>
      </c>
      <c r="X33" s="264" t="s">
        <v>189</v>
      </c>
      <c r="Y33" s="265" t="s">
        <v>189</v>
      </c>
      <c r="Z33" s="274">
        <v>6</v>
      </c>
      <c r="AA33" s="258">
        <v>13</v>
      </c>
      <c r="AB33" s="275">
        <v>0.9027777777777779</v>
      </c>
      <c r="AC33" s="264">
        <v>2</v>
      </c>
      <c r="AD33" s="264">
        <v>1</v>
      </c>
      <c r="AE33" s="264">
        <v>2</v>
      </c>
      <c r="AF33" s="264">
        <v>3</v>
      </c>
      <c r="AG33" s="264">
        <v>3</v>
      </c>
      <c r="AH33" s="264">
        <v>2</v>
      </c>
      <c r="AI33" s="264">
        <v>0</v>
      </c>
      <c r="AJ33" s="276">
        <v>0.88025332334027429</v>
      </c>
      <c r="AK33" s="258" t="s">
        <v>72</v>
      </c>
      <c r="AL33" s="258">
        <v>26</v>
      </c>
      <c r="AM33" s="258" t="s">
        <v>691</v>
      </c>
      <c r="AN33" s="270" t="s">
        <v>382</v>
      </c>
      <c r="AO33" s="277">
        <v>112</v>
      </c>
      <c r="AP33" s="277">
        <v>1</v>
      </c>
      <c r="AQ33" s="277" t="s">
        <v>1141</v>
      </c>
      <c r="AS33" s="267" t="s">
        <v>148</v>
      </c>
      <c r="AT33" s="268" t="s">
        <v>185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264" t="s">
        <v>155</v>
      </c>
      <c r="BE33" s="264">
        <v>3</v>
      </c>
      <c r="BF33" s="264">
        <v>54</v>
      </c>
    </row>
    <row r="34" spans="6:58" ht="16.5">
      <c r="F34" s="264" t="s">
        <v>153</v>
      </c>
      <c r="G34" s="315">
        <v>2.0674464768237248</v>
      </c>
      <c r="H34" s="315">
        <v>2.4498972576918336</v>
      </c>
      <c r="I34" s="316">
        <v>0.18498702876007633</v>
      </c>
      <c r="J34" s="264">
        <v>11</v>
      </c>
      <c r="L34" s="270" t="s">
        <v>153</v>
      </c>
      <c r="M34" s="271">
        <v>52</v>
      </c>
      <c r="N34" s="272">
        <v>112</v>
      </c>
      <c r="O34" s="273">
        <v>0.19642857142857142</v>
      </c>
      <c r="P34" s="273">
        <v>0.15178571428571427</v>
      </c>
      <c r="Q34" s="273">
        <v>0.21428571428571427</v>
      </c>
      <c r="R34" s="273">
        <v>0.19642857142857142</v>
      </c>
      <c r="S34" s="273">
        <v>0.11607142857142858</v>
      </c>
      <c r="T34" s="273">
        <v>0.125</v>
      </c>
      <c r="U34" s="258" t="s">
        <v>71</v>
      </c>
      <c r="W34" s="264" t="s">
        <v>156</v>
      </c>
      <c r="X34" s="264" t="s">
        <v>325</v>
      </c>
      <c r="Y34" s="265" t="s">
        <v>325</v>
      </c>
      <c r="Z34" s="274">
        <v>1</v>
      </c>
      <c r="AA34" s="258">
        <v>4</v>
      </c>
      <c r="AB34" s="275">
        <v>1.6666666666666667</v>
      </c>
      <c r="AC34" s="264">
        <v>0</v>
      </c>
      <c r="AD34" s="264">
        <v>1</v>
      </c>
      <c r="AE34" s="264">
        <v>0</v>
      </c>
      <c r="AF34" s="264">
        <v>2</v>
      </c>
      <c r="AG34" s="264">
        <v>0</v>
      </c>
      <c r="AH34" s="264">
        <v>1</v>
      </c>
      <c r="AI34" s="264">
        <v>0</v>
      </c>
      <c r="AJ34" s="276">
        <v>0.87037037037037035</v>
      </c>
      <c r="AK34" s="258" t="s">
        <v>72</v>
      </c>
      <c r="AL34" s="258">
        <v>43</v>
      </c>
      <c r="AM34" s="258" t="s">
        <v>1079</v>
      </c>
      <c r="AN34" s="270" t="s">
        <v>384</v>
      </c>
      <c r="AO34" s="277">
        <v>129</v>
      </c>
      <c r="AP34" s="277">
        <v>4</v>
      </c>
      <c r="AQ34" s="277" t="s">
        <v>1142</v>
      </c>
      <c r="AS34" s="267" t="s">
        <v>148</v>
      </c>
      <c r="AT34" s="268" t="s">
        <v>99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264" t="s">
        <v>137</v>
      </c>
      <c r="BE34" s="264">
        <v>4</v>
      </c>
      <c r="BF34" s="264">
        <v>55</v>
      </c>
    </row>
    <row r="35" spans="6:58" ht="16.5">
      <c r="F35" s="264" t="s">
        <v>162</v>
      </c>
      <c r="G35" s="315">
        <v>2.394684761506801</v>
      </c>
      <c r="H35" s="315">
        <v>2.6453191970751262</v>
      </c>
      <c r="I35" s="316">
        <v>0.10466280973476416</v>
      </c>
      <c r="J35" s="264">
        <v>28</v>
      </c>
      <c r="L35" s="270" t="s">
        <v>162</v>
      </c>
      <c r="M35" s="271">
        <v>74</v>
      </c>
      <c r="N35" s="272">
        <v>154</v>
      </c>
      <c r="O35" s="273">
        <v>0.29870129870129869</v>
      </c>
      <c r="P35" s="273">
        <v>0.16883116883116883</v>
      </c>
      <c r="Q35" s="273">
        <v>0.17532467532467533</v>
      </c>
      <c r="R35" s="273">
        <v>0.18831168831168832</v>
      </c>
      <c r="S35" s="273">
        <v>0.13636363636363635</v>
      </c>
      <c r="T35" s="273">
        <v>3.2467532467532464E-2</v>
      </c>
      <c r="U35" s="258" t="s">
        <v>71</v>
      </c>
      <c r="W35" s="264" t="s">
        <v>156</v>
      </c>
      <c r="X35" s="264" t="s">
        <v>190</v>
      </c>
      <c r="Y35" s="265" t="s">
        <v>190</v>
      </c>
      <c r="Z35" s="274">
        <v>9</v>
      </c>
      <c r="AA35" s="258">
        <v>24</v>
      </c>
      <c r="AB35" s="275">
        <v>1.1111111111111112</v>
      </c>
      <c r="AC35" s="264">
        <v>3</v>
      </c>
      <c r="AD35" s="264">
        <v>2</v>
      </c>
      <c r="AE35" s="264">
        <v>5</v>
      </c>
      <c r="AF35" s="264">
        <v>4</v>
      </c>
      <c r="AG35" s="264">
        <v>3</v>
      </c>
      <c r="AH35" s="264">
        <v>6</v>
      </c>
      <c r="AI35" s="264">
        <v>1</v>
      </c>
      <c r="AJ35" s="276">
        <v>0.87814355449200254</v>
      </c>
      <c r="AK35" s="258" t="s">
        <v>72</v>
      </c>
      <c r="AL35" s="258">
        <v>31</v>
      </c>
      <c r="AM35" s="258" t="s">
        <v>685</v>
      </c>
      <c r="AN35" s="270" t="s">
        <v>386</v>
      </c>
      <c r="AO35" s="277">
        <v>117</v>
      </c>
      <c r="AP35" s="277">
        <v>2</v>
      </c>
      <c r="AQ35" s="277" t="s">
        <v>1143</v>
      </c>
      <c r="AS35" s="267" t="s">
        <v>148</v>
      </c>
      <c r="AT35" s="268" t="s">
        <v>100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264" t="s">
        <v>143</v>
      </c>
      <c r="BE35" s="264">
        <v>4</v>
      </c>
      <c r="BF35" s="264">
        <v>34</v>
      </c>
    </row>
    <row r="36" spans="6:58" ht="16.5">
      <c r="L36" s="274" t="s">
        <v>100</v>
      </c>
      <c r="M36" s="271">
        <v>1795</v>
      </c>
      <c r="N36" s="272">
        <v>4125</v>
      </c>
      <c r="O36" s="273">
        <v>0.14206060606060605</v>
      </c>
      <c r="P36" s="273">
        <v>0.1296969696969697</v>
      </c>
      <c r="Q36" s="273">
        <v>0.20727272727272728</v>
      </c>
      <c r="R36" s="273">
        <v>0.23951515151515151</v>
      </c>
      <c r="S36" s="273">
        <v>0.1709090909090909</v>
      </c>
      <c r="T36" s="273">
        <v>0.11054545454545454</v>
      </c>
      <c r="U36" s="258" t="s">
        <v>72</v>
      </c>
      <c r="W36" s="264" t="s">
        <v>156</v>
      </c>
      <c r="X36" s="264" t="s">
        <v>191</v>
      </c>
      <c r="Y36" s="265" t="s">
        <v>191</v>
      </c>
      <c r="Z36" s="274">
        <v>21</v>
      </c>
      <c r="AA36" s="258">
        <v>37</v>
      </c>
      <c r="AB36" s="275">
        <v>0.73412698412698418</v>
      </c>
      <c r="AC36" s="264">
        <v>1</v>
      </c>
      <c r="AD36" s="264">
        <v>0</v>
      </c>
      <c r="AE36" s="264">
        <v>6</v>
      </c>
      <c r="AF36" s="264">
        <v>4</v>
      </c>
      <c r="AG36" s="264">
        <v>10</v>
      </c>
      <c r="AH36" s="264">
        <v>16</v>
      </c>
      <c r="AI36" s="264">
        <v>0</v>
      </c>
      <c r="AJ36" s="276">
        <v>0.81911006024349209</v>
      </c>
      <c r="AK36" s="258" t="s">
        <v>70</v>
      </c>
      <c r="AL36" s="258">
        <v>16</v>
      </c>
      <c r="AM36" s="258" t="s">
        <v>1080</v>
      </c>
      <c r="AN36" s="270" t="s">
        <v>388</v>
      </c>
      <c r="AO36" s="277">
        <v>158</v>
      </c>
      <c r="AP36" s="277">
        <v>6</v>
      </c>
      <c r="AQ36" s="277" t="s">
        <v>1144</v>
      </c>
      <c r="AS36" s="267" t="s">
        <v>156</v>
      </c>
      <c r="AT36" s="268" t="s">
        <v>186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264" t="s">
        <v>153</v>
      </c>
      <c r="BE36" s="264">
        <v>10</v>
      </c>
      <c r="BF36" s="264">
        <v>52</v>
      </c>
    </row>
    <row r="37" spans="6:58" ht="16.5">
      <c r="W37" s="264" t="s">
        <v>134</v>
      </c>
      <c r="X37" s="264" t="s">
        <v>192</v>
      </c>
      <c r="Y37" s="265" t="s">
        <v>192</v>
      </c>
      <c r="Z37" s="274">
        <v>14</v>
      </c>
      <c r="AA37" s="258">
        <v>34</v>
      </c>
      <c r="AB37" s="275">
        <v>1.0119047619047619</v>
      </c>
      <c r="AC37" s="264">
        <v>8</v>
      </c>
      <c r="AD37" s="264">
        <v>4</v>
      </c>
      <c r="AE37" s="264">
        <v>9</v>
      </c>
      <c r="AF37" s="264">
        <v>6</v>
      </c>
      <c r="AG37" s="264">
        <v>2</v>
      </c>
      <c r="AH37" s="264">
        <v>5</v>
      </c>
      <c r="AI37" s="264">
        <v>0</v>
      </c>
      <c r="AJ37" s="276">
        <v>0.9139511366857701</v>
      </c>
      <c r="AK37" s="258" t="s">
        <v>71</v>
      </c>
      <c r="AL37" s="258">
        <v>36</v>
      </c>
      <c r="AM37" s="258" t="s">
        <v>523</v>
      </c>
      <c r="AN37" s="270" t="s">
        <v>390</v>
      </c>
      <c r="AO37" s="277">
        <v>73</v>
      </c>
      <c r="AP37" s="277">
        <v>3</v>
      </c>
      <c r="AQ37" s="277" t="s">
        <v>1145</v>
      </c>
      <c r="AS37" s="267" t="s">
        <v>156</v>
      </c>
      <c r="AT37" s="268" t="s">
        <v>187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264" t="s">
        <v>162</v>
      </c>
      <c r="BE37" s="264">
        <v>11</v>
      </c>
      <c r="BF37" s="264">
        <v>74</v>
      </c>
    </row>
    <row r="38" spans="6:58" ht="16.5">
      <c r="W38" s="264" t="s">
        <v>134</v>
      </c>
      <c r="X38" s="264" t="s">
        <v>193</v>
      </c>
      <c r="Y38" s="265" t="s">
        <v>193</v>
      </c>
      <c r="Z38" s="274">
        <v>11</v>
      </c>
      <c r="AA38" s="258">
        <v>28</v>
      </c>
      <c r="AB38" s="275">
        <v>1.0606060606060606</v>
      </c>
      <c r="AC38" s="264">
        <v>2</v>
      </c>
      <c r="AD38" s="264">
        <v>4</v>
      </c>
      <c r="AE38" s="264">
        <v>4</v>
      </c>
      <c r="AF38" s="264">
        <v>8</v>
      </c>
      <c r="AG38" s="264">
        <v>9</v>
      </c>
      <c r="AH38" s="264">
        <v>1</v>
      </c>
      <c r="AI38" s="264">
        <v>0</v>
      </c>
      <c r="AJ38" s="276">
        <v>0.88735031366120731</v>
      </c>
      <c r="AK38" s="258" t="s">
        <v>72</v>
      </c>
      <c r="AL38" s="258">
        <v>17</v>
      </c>
      <c r="AM38" s="258" t="s">
        <v>496</v>
      </c>
      <c r="AN38" s="270" t="s">
        <v>392</v>
      </c>
      <c r="AO38" s="277">
        <v>103</v>
      </c>
      <c r="AP38" s="277">
        <v>4</v>
      </c>
      <c r="AQ38" s="277" t="s">
        <v>1146</v>
      </c>
      <c r="AS38" s="267" t="s">
        <v>156</v>
      </c>
      <c r="AT38" s="268" t="s">
        <v>188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134</v>
      </c>
      <c r="X39" s="264" t="s">
        <v>194</v>
      </c>
      <c r="Y39" s="265" t="s">
        <v>194</v>
      </c>
      <c r="Z39" s="274">
        <v>8</v>
      </c>
      <c r="AA39" s="258">
        <v>12</v>
      </c>
      <c r="AB39" s="275">
        <v>0.625</v>
      </c>
      <c r="AC39" s="264">
        <v>7</v>
      </c>
      <c r="AD39" s="264">
        <v>2</v>
      </c>
      <c r="AE39" s="264">
        <v>3</v>
      </c>
      <c r="AF39" s="264">
        <v>0</v>
      </c>
      <c r="AG39" s="264">
        <v>0</v>
      </c>
      <c r="AH39" s="264">
        <v>0</v>
      </c>
      <c r="AI39" s="264">
        <v>0</v>
      </c>
      <c r="AJ39" s="276">
        <v>0.99026121360636032</v>
      </c>
      <c r="AK39" s="258" t="s">
        <v>69</v>
      </c>
      <c r="AL39" s="258">
        <v>6</v>
      </c>
      <c r="AM39" s="258" t="s">
        <v>581</v>
      </c>
      <c r="AN39" s="270" t="s">
        <v>394</v>
      </c>
      <c r="AO39" s="277">
        <v>13</v>
      </c>
      <c r="AP39" s="277">
        <v>1</v>
      </c>
      <c r="AQ39" s="277" t="s">
        <v>1147</v>
      </c>
      <c r="AS39" s="267" t="s">
        <v>156</v>
      </c>
      <c r="AT39" s="268" t="s">
        <v>189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134</v>
      </c>
      <c r="X40" s="264" t="s">
        <v>195</v>
      </c>
      <c r="Y40" s="265" t="s">
        <v>195</v>
      </c>
      <c r="Z40" s="274">
        <v>7</v>
      </c>
      <c r="AA40" s="258">
        <v>20</v>
      </c>
      <c r="AB40" s="275">
        <v>1.1904761904761905</v>
      </c>
      <c r="AC40" s="264">
        <v>5</v>
      </c>
      <c r="AD40" s="264">
        <v>3</v>
      </c>
      <c r="AE40" s="264">
        <v>4</v>
      </c>
      <c r="AF40" s="264">
        <v>4</v>
      </c>
      <c r="AG40" s="264">
        <v>1</v>
      </c>
      <c r="AH40" s="264">
        <v>3</v>
      </c>
      <c r="AI40" s="264">
        <v>0</v>
      </c>
      <c r="AJ40" s="276">
        <v>0.93748305973612278</v>
      </c>
      <c r="AK40" s="258" t="s">
        <v>71</v>
      </c>
      <c r="AL40" s="258">
        <v>14</v>
      </c>
      <c r="AM40" s="258" t="s">
        <v>501</v>
      </c>
      <c r="AN40" s="270" t="s">
        <v>395</v>
      </c>
      <c r="AO40" s="277">
        <v>51</v>
      </c>
      <c r="AP40" s="277">
        <v>2</v>
      </c>
      <c r="AQ40" s="277" t="s">
        <v>1148</v>
      </c>
      <c r="AS40" s="267" t="s">
        <v>156</v>
      </c>
      <c r="AT40" s="268" t="s">
        <v>190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134</v>
      </c>
      <c r="X41" s="264" t="s">
        <v>196</v>
      </c>
      <c r="Y41" s="265" t="s">
        <v>196</v>
      </c>
      <c r="Z41" s="274">
        <v>9</v>
      </c>
      <c r="AA41" s="258">
        <v>22</v>
      </c>
      <c r="AB41" s="275">
        <v>1.0185185185185186</v>
      </c>
      <c r="AC41" s="264">
        <v>2</v>
      </c>
      <c r="AD41" s="264">
        <v>1</v>
      </c>
      <c r="AE41" s="264">
        <v>2</v>
      </c>
      <c r="AF41" s="264">
        <v>7</v>
      </c>
      <c r="AG41" s="264">
        <v>7</v>
      </c>
      <c r="AH41" s="264">
        <v>3</v>
      </c>
      <c r="AI41" s="264">
        <v>0</v>
      </c>
      <c r="AJ41" s="276">
        <v>0.85263607381880058</v>
      </c>
      <c r="AK41" s="258" t="s">
        <v>72</v>
      </c>
      <c r="AL41" s="258">
        <v>56</v>
      </c>
      <c r="AM41" s="258" t="s">
        <v>1081</v>
      </c>
      <c r="AN41" s="270" t="s">
        <v>396</v>
      </c>
      <c r="AO41" s="277">
        <v>142</v>
      </c>
      <c r="AP41" s="277">
        <v>5</v>
      </c>
      <c r="AQ41" s="277" t="s">
        <v>1149</v>
      </c>
      <c r="AS41" s="267" t="s">
        <v>156</v>
      </c>
      <c r="AT41" s="268" t="s">
        <v>191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134</v>
      </c>
      <c r="X42" s="264" t="s">
        <v>197</v>
      </c>
      <c r="Y42" s="265" t="s">
        <v>197</v>
      </c>
      <c r="Z42" s="274">
        <v>6</v>
      </c>
      <c r="AA42" s="258">
        <v>15</v>
      </c>
      <c r="AB42" s="275">
        <v>1.0416666666666667</v>
      </c>
      <c r="AC42" s="264">
        <v>0</v>
      </c>
      <c r="AD42" s="264">
        <v>1</v>
      </c>
      <c r="AE42" s="264">
        <v>1</v>
      </c>
      <c r="AF42" s="264">
        <v>4</v>
      </c>
      <c r="AG42" s="264">
        <v>5</v>
      </c>
      <c r="AH42" s="264">
        <v>4</v>
      </c>
      <c r="AI42" s="264">
        <v>0</v>
      </c>
      <c r="AJ42" s="276">
        <v>0.81788166881103375</v>
      </c>
      <c r="AK42" s="258" t="s">
        <v>70</v>
      </c>
      <c r="AL42" s="258">
        <v>18</v>
      </c>
      <c r="AM42" s="258" t="s">
        <v>1082</v>
      </c>
      <c r="AN42" s="270" t="s">
        <v>398</v>
      </c>
      <c r="AO42" s="277">
        <v>160</v>
      </c>
      <c r="AP42" s="277">
        <v>6</v>
      </c>
      <c r="AQ42" s="277" t="s">
        <v>1150</v>
      </c>
      <c r="AS42" s="267" t="s">
        <v>156</v>
      </c>
      <c r="AT42" s="268" t="s">
        <v>99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141</v>
      </c>
      <c r="X43" s="264" t="s">
        <v>198</v>
      </c>
      <c r="Y43" s="265" t="s">
        <v>198</v>
      </c>
      <c r="Z43" s="274">
        <v>16</v>
      </c>
      <c r="AA43" s="258">
        <v>37</v>
      </c>
      <c r="AB43" s="275">
        <v>0.96354166666666674</v>
      </c>
      <c r="AC43" s="264">
        <v>6</v>
      </c>
      <c r="AD43" s="264">
        <v>6</v>
      </c>
      <c r="AE43" s="264">
        <v>7</v>
      </c>
      <c r="AF43" s="264">
        <v>8</v>
      </c>
      <c r="AG43" s="264">
        <v>4</v>
      </c>
      <c r="AH43" s="264">
        <v>6</v>
      </c>
      <c r="AI43" s="264">
        <v>0</v>
      </c>
      <c r="AJ43" s="276">
        <v>0.89327100021775419</v>
      </c>
      <c r="AK43" s="258" t="s">
        <v>72</v>
      </c>
      <c r="AL43" s="258">
        <v>9</v>
      </c>
      <c r="AM43" s="258" t="s">
        <v>474</v>
      </c>
      <c r="AN43" s="270" t="s">
        <v>399</v>
      </c>
      <c r="AO43" s="277">
        <v>95</v>
      </c>
      <c r="AP43" s="277">
        <v>4</v>
      </c>
      <c r="AQ43" s="277" t="s">
        <v>1151</v>
      </c>
      <c r="AS43" s="267" t="s">
        <v>156</v>
      </c>
      <c r="AT43" s="268" t="s">
        <v>100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141</v>
      </c>
      <c r="X44" s="264" t="s">
        <v>199</v>
      </c>
      <c r="Y44" s="265" t="s">
        <v>199</v>
      </c>
      <c r="Z44" s="274">
        <v>31</v>
      </c>
      <c r="AA44" s="258">
        <v>74</v>
      </c>
      <c r="AB44" s="275">
        <v>0.99462365591397861</v>
      </c>
      <c r="AC44" s="264">
        <v>14</v>
      </c>
      <c r="AD44" s="264">
        <v>11</v>
      </c>
      <c r="AE44" s="264">
        <v>18</v>
      </c>
      <c r="AF44" s="264">
        <v>15</v>
      </c>
      <c r="AG44" s="264">
        <v>13</v>
      </c>
      <c r="AH44" s="264">
        <v>3</v>
      </c>
      <c r="AI44" s="264">
        <v>0</v>
      </c>
      <c r="AJ44" s="276">
        <v>0.91245982840202666</v>
      </c>
      <c r="AK44" s="258" t="s">
        <v>71</v>
      </c>
      <c r="AL44" s="258">
        <v>40</v>
      </c>
      <c r="AM44" s="258" t="s">
        <v>354</v>
      </c>
      <c r="AN44" s="270" t="s">
        <v>401</v>
      </c>
      <c r="AO44" s="277">
        <v>77</v>
      </c>
      <c r="AP44" s="277">
        <v>3</v>
      </c>
      <c r="AQ44" s="277" t="s">
        <v>1152</v>
      </c>
      <c r="AS44" s="267" t="s">
        <v>134</v>
      </c>
      <c r="AT44" s="268" t="s">
        <v>192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141</v>
      </c>
      <c r="X45" s="264" t="s">
        <v>200</v>
      </c>
      <c r="Y45" s="265" t="s">
        <v>200</v>
      </c>
      <c r="Z45" s="274">
        <v>10</v>
      </c>
      <c r="AA45" s="258">
        <v>29</v>
      </c>
      <c r="AB45" s="275">
        <v>1.2083333333333333</v>
      </c>
      <c r="AC45" s="264">
        <v>12</v>
      </c>
      <c r="AD45" s="264">
        <v>2</v>
      </c>
      <c r="AE45" s="264">
        <v>8</v>
      </c>
      <c r="AF45" s="264">
        <v>3</v>
      </c>
      <c r="AG45" s="264">
        <v>3</v>
      </c>
      <c r="AH45" s="264">
        <v>1</v>
      </c>
      <c r="AI45" s="264">
        <v>0</v>
      </c>
      <c r="AJ45" s="276">
        <v>0.97481196092520839</v>
      </c>
      <c r="AK45" s="258" t="s">
        <v>69</v>
      </c>
      <c r="AL45" s="258">
        <v>16</v>
      </c>
      <c r="AM45" s="258" t="s">
        <v>513</v>
      </c>
      <c r="AN45" s="270" t="s">
        <v>402</v>
      </c>
      <c r="AO45" s="277">
        <v>23</v>
      </c>
      <c r="AP45" s="277">
        <v>1</v>
      </c>
      <c r="AQ45" s="277" t="s">
        <v>1153</v>
      </c>
      <c r="AS45" s="267" t="s">
        <v>134</v>
      </c>
      <c r="AT45" s="268" t="s">
        <v>193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141</v>
      </c>
      <c r="X46" s="264" t="s">
        <v>201</v>
      </c>
      <c r="Y46" s="265" t="s">
        <v>201</v>
      </c>
      <c r="Z46" s="274">
        <v>37</v>
      </c>
      <c r="AA46" s="258">
        <v>81</v>
      </c>
      <c r="AB46" s="275">
        <v>0.91216216216216217</v>
      </c>
      <c r="AC46" s="264">
        <v>17</v>
      </c>
      <c r="AD46" s="264">
        <v>15</v>
      </c>
      <c r="AE46" s="264">
        <v>15</v>
      </c>
      <c r="AF46" s="264">
        <v>13</v>
      </c>
      <c r="AG46" s="264">
        <v>14</v>
      </c>
      <c r="AH46" s="264">
        <v>7</v>
      </c>
      <c r="AI46" s="264">
        <v>0</v>
      </c>
      <c r="AJ46" s="276">
        <v>0.91772484811318611</v>
      </c>
      <c r="AK46" s="258" t="s">
        <v>71</v>
      </c>
      <c r="AL46" s="258">
        <v>30</v>
      </c>
      <c r="AM46" s="258" t="s">
        <v>432</v>
      </c>
      <c r="AN46" s="270" t="s">
        <v>403</v>
      </c>
      <c r="AO46" s="277">
        <v>67</v>
      </c>
      <c r="AP46" s="277">
        <v>2</v>
      </c>
      <c r="AQ46" s="277" t="s">
        <v>401</v>
      </c>
      <c r="AS46" s="267" t="s">
        <v>134</v>
      </c>
      <c r="AT46" s="268" t="s">
        <v>194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141</v>
      </c>
      <c r="X47" s="264" t="s">
        <v>202</v>
      </c>
      <c r="Y47" s="265" t="s">
        <v>202</v>
      </c>
      <c r="Z47" s="274">
        <v>12</v>
      </c>
      <c r="AA47" s="258">
        <v>30</v>
      </c>
      <c r="AB47" s="275">
        <v>1.0416666666666667</v>
      </c>
      <c r="AC47" s="264">
        <v>1</v>
      </c>
      <c r="AD47" s="264">
        <v>5</v>
      </c>
      <c r="AE47" s="264">
        <v>6</v>
      </c>
      <c r="AF47" s="264">
        <v>7</v>
      </c>
      <c r="AG47" s="264">
        <v>7</v>
      </c>
      <c r="AH47" s="264">
        <v>4</v>
      </c>
      <c r="AI47" s="264">
        <v>0</v>
      </c>
      <c r="AJ47" s="276">
        <v>0.8773176822218024</v>
      </c>
      <c r="AK47" s="258" t="s">
        <v>72</v>
      </c>
      <c r="AL47" s="258">
        <v>33</v>
      </c>
      <c r="AM47" s="258" t="s">
        <v>703</v>
      </c>
      <c r="AN47" s="270" t="s">
        <v>405</v>
      </c>
      <c r="AO47" s="277">
        <v>119</v>
      </c>
      <c r="AP47" s="277">
        <v>5</v>
      </c>
      <c r="AQ47" s="277" t="s">
        <v>1154</v>
      </c>
      <c r="AS47" s="267" t="s">
        <v>134</v>
      </c>
      <c r="AT47" s="268" t="s">
        <v>195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157</v>
      </c>
      <c r="X48" s="264" t="s">
        <v>203</v>
      </c>
      <c r="Y48" s="265" t="s">
        <v>203</v>
      </c>
      <c r="Z48" s="274">
        <v>13</v>
      </c>
      <c r="AA48" s="258">
        <v>3</v>
      </c>
      <c r="AB48" s="275">
        <v>9.6153846153846159E-2</v>
      </c>
      <c r="AC48" s="264">
        <v>0</v>
      </c>
      <c r="AD48" s="264">
        <v>0</v>
      </c>
      <c r="AE48" s="264">
        <v>0</v>
      </c>
      <c r="AF48" s="264">
        <v>1</v>
      </c>
      <c r="AG48" s="264">
        <v>1</v>
      </c>
      <c r="AH48" s="264">
        <v>1</v>
      </c>
      <c r="AI48" s="264">
        <v>0</v>
      </c>
      <c r="AJ48" s="276">
        <v>0.82595389644226092</v>
      </c>
      <c r="AK48" s="258" t="s">
        <v>70</v>
      </c>
      <c r="AL48" s="258">
        <v>14</v>
      </c>
      <c r="AM48" s="258" t="s">
        <v>690</v>
      </c>
      <c r="AN48" s="270" t="s">
        <v>407</v>
      </c>
      <c r="AO48" s="277">
        <v>156</v>
      </c>
      <c r="AP48" s="277">
        <v>4</v>
      </c>
      <c r="AQ48" s="277" t="s">
        <v>1155</v>
      </c>
      <c r="AS48" s="267" t="s">
        <v>134</v>
      </c>
      <c r="AT48" s="268" t="s">
        <v>196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157</v>
      </c>
      <c r="X49" s="264" t="s">
        <v>204</v>
      </c>
      <c r="Y49" s="265" t="s">
        <v>204</v>
      </c>
      <c r="Z49" s="274">
        <v>13</v>
      </c>
      <c r="AA49" s="258">
        <v>18</v>
      </c>
      <c r="AB49" s="275">
        <v>0.57692307692307698</v>
      </c>
      <c r="AC49" s="264">
        <v>0</v>
      </c>
      <c r="AD49" s="264">
        <v>1</v>
      </c>
      <c r="AE49" s="264">
        <v>5</v>
      </c>
      <c r="AF49" s="264">
        <v>3</v>
      </c>
      <c r="AG49" s="264">
        <v>7</v>
      </c>
      <c r="AH49" s="264">
        <v>2</v>
      </c>
      <c r="AI49" s="264">
        <v>0</v>
      </c>
      <c r="AJ49" s="276">
        <v>0.85320406585049813</v>
      </c>
      <c r="AK49" s="258" t="s">
        <v>72</v>
      </c>
      <c r="AL49" s="258">
        <v>54</v>
      </c>
      <c r="AM49" s="258" t="s">
        <v>1083</v>
      </c>
      <c r="AN49" s="270" t="s">
        <v>409</v>
      </c>
      <c r="AO49" s="277">
        <v>140</v>
      </c>
      <c r="AP49" s="277">
        <v>3</v>
      </c>
      <c r="AQ49" s="277" t="s">
        <v>1156</v>
      </c>
      <c r="AS49" s="267" t="s">
        <v>134</v>
      </c>
      <c r="AT49" s="268" t="s">
        <v>197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157</v>
      </c>
      <c r="X50" s="264" t="s">
        <v>205</v>
      </c>
      <c r="Y50" s="265" t="s">
        <v>205</v>
      </c>
      <c r="Z50" s="274">
        <v>10</v>
      </c>
      <c r="AA50" s="258">
        <v>19</v>
      </c>
      <c r="AB50" s="275">
        <v>0.79166666666666663</v>
      </c>
      <c r="AC50" s="264">
        <v>6</v>
      </c>
      <c r="AD50" s="264">
        <v>1</v>
      </c>
      <c r="AE50" s="264">
        <v>4</v>
      </c>
      <c r="AF50" s="264">
        <v>2</v>
      </c>
      <c r="AG50" s="264">
        <v>5</v>
      </c>
      <c r="AH50" s="264">
        <v>1</v>
      </c>
      <c r="AI50" s="264">
        <v>0</v>
      </c>
      <c r="AJ50" s="276">
        <v>0.94099331066035286</v>
      </c>
      <c r="AK50" s="258" t="s">
        <v>71</v>
      </c>
      <c r="AL50" s="258">
        <v>7</v>
      </c>
      <c r="AM50" s="258" t="s">
        <v>511</v>
      </c>
      <c r="AN50" s="270" t="s">
        <v>411</v>
      </c>
      <c r="AO50" s="277">
        <v>44</v>
      </c>
      <c r="AP50" s="277">
        <v>1</v>
      </c>
      <c r="AQ50" s="277" t="s">
        <v>1157</v>
      </c>
      <c r="AS50" s="267" t="s">
        <v>134</v>
      </c>
      <c r="AT50" s="268" t="s">
        <v>100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157</v>
      </c>
      <c r="X51" s="264" t="s">
        <v>206</v>
      </c>
      <c r="Y51" s="265" t="s">
        <v>206</v>
      </c>
      <c r="Z51" s="274">
        <v>12</v>
      </c>
      <c r="AA51" s="258">
        <v>18</v>
      </c>
      <c r="AB51" s="275">
        <v>0.62500000000000011</v>
      </c>
      <c r="AC51" s="264">
        <v>0</v>
      </c>
      <c r="AD51" s="264">
        <v>0</v>
      </c>
      <c r="AE51" s="264">
        <v>8</v>
      </c>
      <c r="AF51" s="264">
        <v>7</v>
      </c>
      <c r="AG51" s="264">
        <v>3</v>
      </c>
      <c r="AH51" s="264">
        <v>0</v>
      </c>
      <c r="AI51" s="264">
        <v>0</v>
      </c>
      <c r="AJ51" s="276">
        <v>0.88364371971976685</v>
      </c>
      <c r="AK51" s="258" t="s">
        <v>72</v>
      </c>
      <c r="AL51" s="258">
        <v>21</v>
      </c>
      <c r="AM51" s="258" t="s">
        <v>415</v>
      </c>
      <c r="AN51" s="270" t="s">
        <v>413</v>
      </c>
      <c r="AO51" s="277">
        <v>107</v>
      </c>
      <c r="AP51" s="277">
        <v>2</v>
      </c>
      <c r="AQ51" s="277" t="s">
        <v>1158</v>
      </c>
      <c r="AS51" s="267" t="s">
        <v>141</v>
      </c>
      <c r="AT51" s="268" t="s">
        <v>198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146</v>
      </c>
      <c r="X52" s="264" t="s">
        <v>207</v>
      </c>
      <c r="Y52" s="265" t="s">
        <v>207</v>
      </c>
      <c r="Z52" s="274">
        <v>12</v>
      </c>
      <c r="AA52" s="258">
        <v>28</v>
      </c>
      <c r="AB52" s="275">
        <v>0.97222222222222232</v>
      </c>
      <c r="AC52" s="264">
        <v>3</v>
      </c>
      <c r="AD52" s="264">
        <v>8</v>
      </c>
      <c r="AE52" s="264">
        <v>2</v>
      </c>
      <c r="AF52" s="264">
        <v>6</v>
      </c>
      <c r="AG52" s="264">
        <v>6</v>
      </c>
      <c r="AH52" s="264">
        <v>2</v>
      </c>
      <c r="AI52" s="264">
        <v>1</v>
      </c>
      <c r="AJ52" s="276">
        <v>0.91303178979331634</v>
      </c>
      <c r="AK52" s="258" t="s">
        <v>71</v>
      </c>
      <c r="AL52" s="258">
        <v>37</v>
      </c>
      <c r="AM52" s="258" t="s">
        <v>578</v>
      </c>
      <c r="AN52" s="270" t="s">
        <v>414</v>
      </c>
      <c r="AO52" s="277">
        <v>74</v>
      </c>
      <c r="AP52" s="277">
        <v>7</v>
      </c>
      <c r="AQ52" s="277" t="s">
        <v>1159</v>
      </c>
      <c r="AS52" s="267" t="s">
        <v>141</v>
      </c>
      <c r="AT52" s="268" t="s">
        <v>199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146</v>
      </c>
      <c r="X53" s="264" t="s">
        <v>208</v>
      </c>
      <c r="Y53" s="265" t="s">
        <v>208</v>
      </c>
      <c r="Z53" s="274">
        <v>8</v>
      </c>
      <c r="AA53" s="258">
        <v>16</v>
      </c>
      <c r="AB53" s="275">
        <v>0.83333333333333337</v>
      </c>
      <c r="AC53" s="264">
        <v>7</v>
      </c>
      <c r="AD53" s="264">
        <v>0</v>
      </c>
      <c r="AE53" s="264">
        <v>2</v>
      </c>
      <c r="AF53" s="264">
        <v>3</v>
      </c>
      <c r="AG53" s="264">
        <v>4</v>
      </c>
      <c r="AH53" s="264">
        <v>0</v>
      </c>
      <c r="AI53" s="264">
        <v>0</v>
      </c>
      <c r="AJ53" s="276">
        <v>0.96802707413122624</v>
      </c>
      <c r="AK53" s="258" t="s">
        <v>69</v>
      </c>
      <c r="AL53" s="258">
        <v>20</v>
      </c>
      <c r="AM53" s="258" t="s">
        <v>508</v>
      </c>
      <c r="AN53" s="270" t="s">
        <v>416</v>
      </c>
      <c r="AO53" s="277">
        <v>27</v>
      </c>
      <c r="AP53" s="277">
        <v>5</v>
      </c>
      <c r="AQ53" s="277" t="s">
        <v>1160</v>
      </c>
      <c r="AS53" s="267" t="s">
        <v>141</v>
      </c>
      <c r="AT53" s="268" t="s">
        <v>200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146</v>
      </c>
      <c r="X54" s="264" t="s">
        <v>209</v>
      </c>
      <c r="Y54" s="265" t="s">
        <v>209</v>
      </c>
      <c r="Z54" s="274">
        <v>8</v>
      </c>
      <c r="AA54" s="258">
        <v>20</v>
      </c>
      <c r="AB54" s="275">
        <v>1.0416666666666667</v>
      </c>
      <c r="AC54" s="264">
        <v>6</v>
      </c>
      <c r="AD54" s="264">
        <v>7</v>
      </c>
      <c r="AE54" s="264">
        <v>6</v>
      </c>
      <c r="AF54" s="264">
        <v>0</v>
      </c>
      <c r="AG54" s="264">
        <v>1</v>
      </c>
      <c r="AH54" s="264">
        <v>0</v>
      </c>
      <c r="AI54" s="264">
        <v>0</v>
      </c>
      <c r="AJ54" s="276">
        <v>0.98044985419538211</v>
      </c>
      <c r="AK54" s="258" t="s">
        <v>69</v>
      </c>
      <c r="AL54" s="258">
        <v>13</v>
      </c>
      <c r="AM54" s="258" t="s">
        <v>562</v>
      </c>
      <c r="AN54" s="270" t="s">
        <v>418</v>
      </c>
      <c r="AO54" s="277">
        <v>20</v>
      </c>
      <c r="AP54" s="277">
        <v>3</v>
      </c>
      <c r="AQ54" s="277" t="s">
        <v>1161</v>
      </c>
      <c r="AS54" s="267" t="s">
        <v>141</v>
      </c>
      <c r="AT54" s="268" t="s">
        <v>201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146</v>
      </c>
      <c r="X55" s="264" t="s">
        <v>210</v>
      </c>
      <c r="Y55" s="265" t="s">
        <v>210</v>
      </c>
      <c r="Z55" s="274">
        <v>8</v>
      </c>
      <c r="AA55" s="258">
        <v>18</v>
      </c>
      <c r="AB55" s="275">
        <v>0.9375</v>
      </c>
      <c r="AC55" s="264">
        <v>8</v>
      </c>
      <c r="AD55" s="264">
        <v>2</v>
      </c>
      <c r="AE55" s="264">
        <v>3</v>
      </c>
      <c r="AF55" s="264">
        <v>1</v>
      </c>
      <c r="AG55" s="264">
        <v>2</v>
      </c>
      <c r="AH55" s="264">
        <v>2</v>
      </c>
      <c r="AI55" s="264">
        <v>0</v>
      </c>
      <c r="AJ55" s="276">
        <v>0.98433871345119339</v>
      </c>
      <c r="AK55" s="258" t="s">
        <v>69</v>
      </c>
      <c r="AL55" s="258">
        <v>10</v>
      </c>
      <c r="AM55" s="258" t="s">
        <v>517</v>
      </c>
      <c r="AN55" s="270" t="s">
        <v>419</v>
      </c>
      <c r="AO55" s="277">
        <v>17</v>
      </c>
      <c r="AP55" s="277">
        <v>2</v>
      </c>
      <c r="AQ55" s="277" t="s">
        <v>1162</v>
      </c>
      <c r="AS55" s="267" t="s">
        <v>141</v>
      </c>
      <c r="AT55" s="268" t="s">
        <v>202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146</v>
      </c>
      <c r="X56" s="264" t="s">
        <v>211</v>
      </c>
      <c r="Y56" s="265" t="s">
        <v>211</v>
      </c>
      <c r="Z56" s="274">
        <v>9</v>
      </c>
      <c r="AA56" s="258">
        <v>22</v>
      </c>
      <c r="AB56" s="275">
        <v>1.0185185185185186</v>
      </c>
      <c r="AC56" s="264">
        <v>16</v>
      </c>
      <c r="AD56" s="264">
        <v>2</v>
      </c>
      <c r="AE56" s="264">
        <v>3</v>
      </c>
      <c r="AF56" s="264">
        <v>1</v>
      </c>
      <c r="AG56" s="264">
        <v>0</v>
      </c>
      <c r="AH56" s="264">
        <v>0</v>
      </c>
      <c r="AI56" s="264">
        <v>0</v>
      </c>
      <c r="AJ56" s="276">
        <v>1.0082742354307475</v>
      </c>
      <c r="AK56" s="258" t="s">
        <v>74</v>
      </c>
      <c r="AL56" s="258">
        <v>6</v>
      </c>
      <c r="AM56" s="258" t="s">
        <v>558</v>
      </c>
      <c r="AN56" s="270" t="s">
        <v>420</v>
      </c>
      <c r="AO56" s="277">
        <v>6</v>
      </c>
      <c r="AP56" s="277">
        <v>1</v>
      </c>
      <c r="AQ56" s="277" t="s">
        <v>1163</v>
      </c>
      <c r="AS56" s="267" t="s">
        <v>141</v>
      </c>
      <c r="AT56" s="268" t="s">
        <v>100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146</v>
      </c>
      <c r="X57" s="264" t="s">
        <v>212</v>
      </c>
      <c r="Y57" s="265" t="s">
        <v>212</v>
      </c>
      <c r="Z57" s="274">
        <v>3</v>
      </c>
      <c r="AA57" s="258">
        <v>9</v>
      </c>
      <c r="AB57" s="275">
        <v>1.2500000000000002</v>
      </c>
      <c r="AC57" s="264">
        <v>3</v>
      </c>
      <c r="AD57" s="264">
        <v>3</v>
      </c>
      <c r="AE57" s="264">
        <v>3</v>
      </c>
      <c r="AF57" s="264">
        <v>0</v>
      </c>
      <c r="AG57" s="264">
        <v>0</v>
      </c>
      <c r="AH57" s="264">
        <v>0</v>
      </c>
      <c r="AI57" s="264">
        <v>0</v>
      </c>
      <c r="AJ57" s="276">
        <v>0.97029325061721372</v>
      </c>
      <c r="AK57" s="258" t="s">
        <v>69</v>
      </c>
      <c r="AL57" s="258">
        <v>19</v>
      </c>
      <c r="AM57" s="258" t="s">
        <v>485</v>
      </c>
      <c r="AN57" s="270" t="s">
        <v>421</v>
      </c>
      <c r="AO57" s="277">
        <v>26</v>
      </c>
      <c r="AP57" s="277">
        <v>4</v>
      </c>
      <c r="AQ57" s="277" t="s">
        <v>1164</v>
      </c>
      <c r="AS57" s="267" t="s">
        <v>157</v>
      </c>
      <c r="AT57" s="268" t="s">
        <v>203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146</v>
      </c>
      <c r="X58" s="264" t="s">
        <v>213</v>
      </c>
      <c r="Y58" s="265" t="s">
        <v>213</v>
      </c>
      <c r="Z58" s="274">
        <v>6</v>
      </c>
      <c r="AA58" s="258">
        <v>13</v>
      </c>
      <c r="AB58" s="275">
        <v>0.9027777777777779</v>
      </c>
      <c r="AC58" s="264">
        <v>2</v>
      </c>
      <c r="AD58" s="264">
        <v>2</v>
      </c>
      <c r="AE58" s="264">
        <v>4</v>
      </c>
      <c r="AF58" s="264">
        <v>2</v>
      </c>
      <c r="AG58" s="264">
        <v>2</v>
      </c>
      <c r="AH58" s="264">
        <v>1</v>
      </c>
      <c r="AI58" s="264">
        <v>0</v>
      </c>
      <c r="AJ58" s="276">
        <v>0.91495132618012009</v>
      </c>
      <c r="AK58" s="258" t="s">
        <v>71</v>
      </c>
      <c r="AL58" s="258">
        <v>35</v>
      </c>
      <c r="AM58" s="258" t="s">
        <v>436</v>
      </c>
      <c r="AN58" s="270" t="s">
        <v>422</v>
      </c>
      <c r="AO58" s="277">
        <v>72</v>
      </c>
      <c r="AP58" s="277">
        <v>6</v>
      </c>
      <c r="AQ58" s="277" t="s">
        <v>1165</v>
      </c>
      <c r="AS58" s="267" t="s">
        <v>157</v>
      </c>
      <c r="AT58" s="268" t="s">
        <v>204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149</v>
      </c>
      <c r="X59" s="264" t="s">
        <v>214</v>
      </c>
      <c r="Y59" s="265" t="s">
        <v>214</v>
      </c>
      <c r="Z59" s="274">
        <v>20</v>
      </c>
      <c r="AA59" s="258">
        <v>48</v>
      </c>
      <c r="AB59" s="275">
        <v>1</v>
      </c>
      <c r="AC59" s="264">
        <v>3</v>
      </c>
      <c r="AD59" s="264">
        <v>7</v>
      </c>
      <c r="AE59" s="264">
        <v>12</v>
      </c>
      <c r="AF59" s="264">
        <v>14</v>
      </c>
      <c r="AG59" s="264">
        <v>9</v>
      </c>
      <c r="AH59" s="264">
        <v>3</v>
      </c>
      <c r="AI59" s="264">
        <v>0</v>
      </c>
      <c r="AJ59" s="276">
        <v>0.89328522061109217</v>
      </c>
      <c r="AK59" s="258" t="s">
        <v>72</v>
      </c>
      <c r="AL59" s="258">
        <v>8</v>
      </c>
      <c r="AM59" s="258" t="s">
        <v>397</v>
      </c>
      <c r="AN59" s="270" t="s">
        <v>424</v>
      </c>
      <c r="AO59" s="277">
        <v>94</v>
      </c>
      <c r="AP59" s="277">
        <v>2</v>
      </c>
      <c r="AQ59" s="277" t="s">
        <v>1166</v>
      </c>
      <c r="AS59" s="267" t="s">
        <v>157</v>
      </c>
      <c r="AT59" s="268" t="s">
        <v>205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149</v>
      </c>
      <c r="X60" s="264" t="s">
        <v>215</v>
      </c>
      <c r="Y60" s="265" t="s">
        <v>215</v>
      </c>
      <c r="Z60" s="274">
        <v>16</v>
      </c>
      <c r="AA60" s="258">
        <v>28</v>
      </c>
      <c r="AB60" s="275">
        <v>0.72916666666666674</v>
      </c>
      <c r="AC60" s="264">
        <v>2</v>
      </c>
      <c r="AD60" s="264">
        <v>1</v>
      </c>
      <c r="AE60" s="264">
        <v>4</v>
      </c>
      <c r="AF60" s="264">
        <v>11</v>
      </c>
      <c r="AG60" s="264">
        <v>6</v>
      </c>
      <c r="AH60" s="264">
        <v>4</v>
      </c>
      <c r="AI60" s="264">
        <v>0</v>
      </c>
      <c r="AJ60" s="276">
        <v>0.87808237518333165</v>
      </c>
      <c r="AK60" s="258" t="s">
        <v>72</v>
      </c>
      <c r="AL60" s="258">
        <v>32</v>
      </c>
      <c r="AM60" s="258" t="s">
        <v>698</v>
      </c>
      <c r="AN60" s="270" t="s">
        <v>425</v>
      </c>
      <c r="AO60" s="277">
        <v>118</v>
      </c>
      <c r="AP60" s="277">
        <v>3</v>
      </c>
      <c r="AQ60" s="277" t="s">
        <v>1167</v>
      </c>
      <c r="AS60" s="267" t="s">
        <v>157</v>
      </c>
      <c r="AT60" s="268" t="s">
        <v>206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149</v>
      </c>
      <c r="X61" s="264" t="s">
        <v>216</v>
      </c>
      <c r="Y61" s="265" t="s">
        <v>216</v>
      </c>
      <c r="Z61" s="274">
        <v>2</v>
      </c>
      <c r="AA61" s="258">
        <v>5</v>
      </c>
      <c r="AB61" s="275">
        <v>1.0416666666666667</v>
      </c>
      <c r="AC61" s="264">
        <v>2</v>
      </c>
      <c r="AD61" s="264">
        <v>2</v>
      </c>
      <c r="AE61" s="264">
        <v>0</v>
      </c>
      <c r="AF61" s="264">
        <v>1</v>
      </c>
      <c r="AG61" s="264">
        <v>0</v>
      </c>
      <c r="AH61" s="264">
        <v>0</v>
      </c>
      <c r="AI61" s="264">
        <v>0</v>
      </c>
      <c r="AJ61" s="276">
        <v>0.98414866262440936</v>
      </c>
      <c r="AK61" s="258" t="s">
        <v>69</v>
      </c>
      <c r="AL61" s="258">
        <v>11</v>
      </c>
      <c r="AM61" s="258" t="s">
        <v>362</v>
      </c>
      <c r="AN61" s="270" t="s">
        <v>426</v>
      </c>
      <c r="AO61" s="277">
        <v>18</v>
      </c>
      <c r="AP61" s="277">
        <v>1</v>
      </c>
      <c r="AQ61" s="277" t="s">
        <v>1168</v>
      </c>
      <c r="AS61" s="267" t="s">
        <v>157</v>
      </c>
      <c r="AT61" s="268" t="s">
        <v>99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149</v>
      </c>
      <c r="X62" s="264" t="s">
        <v>98</v>
      </c>
      <c r="Y62" s="265" t="s">
        <v>98</v>
      </c>
      <c r="Z62" s="274">
        <v>5</v>
      </c>
      <c r="AA62" s="258">
        <v>14</v>
      </c>
      <c r="AB62" s="275">
        <v>1.1666666666666667</v>
      </c>
      <c r="AC62" s="264">
        <v>0</v>
      </c>
      <c r="AD62" s="264">
        <v>0</v>
      </c>
      <c r="AE62" s="264">
        <v>4</v>
      </c>
      <c r="AF62" s="264">
        <v>6</v>
      </c>
      <c r="AG62" s="264">
        <v>2</v>
      </c>
      <c r="AH62" s="264">
        <v>2</v>
      </c>
      <c r="AI62" s="264">
        <v>0</v>
      </c>
      <c r="AJ62" s="276">
        <v>0.85266175918937026</v>
      </c>
      <c r="AK62" s="258" t="s">
        <v>72</v>
      </c>
      <c r="AL62" s="258">
        <v>55</v>
      </c>
      <c r="AM62" s="258" t="s">
        <v>1084</v>
      </c>
      <c r="AN62" s="270" t="s">
        <v>428</v>
      </c>
      <c r="AO62" s="277">
        <v>141</v>
      </c>
      <c r="AP62" s="277">
        <v>4</v>
      </c>
      <c r="AQ62" s="277" t="s">
        <v>1169</v>
      </c>
      <c r="AS62" s="267" t="s">
        <v>157</v>
      </c>
      <c r="AT62" s="268" t="s">
        <v>100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317" t="s">
        <v>144</v>
      </c>
      <c r="X63" s="317" t="s">
        <v>217</v>
      </c>
      <c r="Y63" s="325" t="s">
        <v>217</v>
      </c>
      <c r="Z63" s="326">
        <v>35</v>
      </c>
      <c r="AA63" s="324">
        <v>60</v>
      </c>
      <c r="AB63" s="327">
        <v>0.7142857142857143</v>
      </c>
      <c r="AC63" s="317">
        <v>5</v>
      </c>
      <c r="AD63" s="317">
        <v>7</v>
      </c>
      <c r="AE63" s="317">
        <v>13</v>
      </c>
      <c r="AF63" s="317">
        <v>25</v>
      </c>
      <c r="AG63" s="317">
        <v>7</v>
      </c>
      <c r="AH63" s="317">
        <v>3</v>
      </c>
      <c r="AI63" s="317">
        <v>0</v>
      </c>
      <c r="AJ63" s="328">
        <v>0.89307852408382249</v>
      </c>
      <c r="AK63" s="324" t="s">
        <v>72</v>
      </c>
      <c r="AL63" s="258">
        <v>10</v>
      </c>
      <c r="AM63" s="258" t="s">
        <v>576</v>
      </c>
      <c r="AN63" s="270" t="s">
        <v>430</v>
      </c>
      <c r="AO63" s="277">
        <v>96</v>
      </c>
      <c r="AP63" s="277">
        <v>3</v>
      </c>
      <c r="AQ63" s="277" t="s">
        <v>1170</v>
      </c>
      <c r="AS63" s="267" t="s">
        <v>146</v>
      </c>
      <c r="AT63" s="268" t="s">
        <v>207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317" t="s">
        <v>144</v>
      </c>
      <c r="X64" s="317" t="s">
        <v>218</v>
      </c>
      <c r="Y64" s="325" t="s">
        <v>218</v>
      </c>
      <c r="Z64" s="326">
        <v>8</v>
      </c>
      <c r="AA64" s="324">
        <v>20</v>
      </c>
      <c r="AB64" s="327">
        <v>1.0416666666666667</v>
      </c>
      <c r="AC64" s="317">
        <v>4</v>
      </c>
      <c r="AD64" s="317">
        <v>4</v>
      </c>
      <c r="AE64" s="317">
        <v>7</v>
      </c>
      <c r="AF64" s="317">
        <v>3</v>
      </c>
      <c r="AG64" s="317">
        <v>0</v>
      </c>
      <c r="AH64" s="317">
        <v>2</v>
      </c>
      <c r="AI64" s="317">
        <v>0</v>
      </c>
      <c r="AJ64" s="328">
        <v>0.92434596273811231</v>
      </c>
      <c r="AK64" s="324" t="s">
        <v>71</v>
      </c>
      <c r="AL64" s="258">
        <v>22</v>
      </c>
      <c r="AM64" s="258" t="s">
        <v>493</v>
      </c>
      <c r="AN64" s="270" t="s">
        <v>431</v>
      </c>
      <c r="AO64" s="277">
        <v>59</v>
      </c>
      <c r="AP64" s="277">
        <v>1</v>
      </c>
      <c r="AQ64" s="277" t="s">
        <v>1171</v>
      </c>
      <c r="AS64" s="267" t="s">
        <v>146</v>
      </c>
      <c r="AT64" s="268" t="s">
        <v>208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317" t="s">
        <v>144</v>
      </c>
      <c r="X65" s="317" t="s">
        <v>219</v>
      </c>
      <c r="Y65" s="325" t="s">
        <v>219</v>
      </c>
      <c r="Z65" s="326">
        <v>8</v>
      </c>
      <c r="AA65" s="324">
        <v>22</v>
      </c>
      <c r="AB65" s="327">
        <v>1.1458333333333335</v>
      </c>
      <c r="AC65" s="317">
        <v>2</v>
      </c>
      <c r="AD65" s="317">
        <v>6</v>
      </c>
      <c r="AE65" s="317">
        <v>4</v>
      </c>
      <c r="AF65" s="317">
        <v>9</v>
      </c>
      <c r="AG65" s="317">
        <v>0</v>
      </c>
      <c r="AH65" s="317">
        <v>1</v>
      </c>
      <c r="AI65" s="317">
        <v>0</v>
      </c>
      <c r="AJ65" s="328">
        <v>0.9151992675236349</v>
      </c>
      <c r="AK65" s="324" t="s">
        <v>71</v>
      </c>
      <c r="AL65" s="258">
        <v>34</v>
      </c>
      <c r="AM65" s="258" t="s">
        <v>412</v>
      </c>
      <c r="AN65" s="270" t="s">
        <v>433</v>
      </c>
      <c r="AO65" s="277">
        <v>71</v>
      </c>
      <c r="AP65" s="277">
        <v>2</v>
      </c>
      <c r="AQ65" s="277" t="s">
        <v>1172</v>
      </c>
      <c r="AS65" s="267" t="s">
        <v>146</v>
      </c>
      <c r="AT65" s="268" t="s">
        <v>209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317" t="s">
        <v>144</v>
      </c>
      <c r="X66" s="317" t="s">
        <v>220</v>
      </c>
      <c r="Y66" s="325" t="s">
        <v>220</v>
      </c>
      <c r="Z66" s="326">
        <v>8</v>
      </c>
      <c r="AA66" s="324">
        <v>10</v>
      </c>
      <c r="AB66" s="327">
        <v>0.52083333333333337</v>
      </c>
      <c r="AC66" s="317">
        <v>0</v>
      </c>
      <c r="AD66" s="317">
        <v>0</v>
      </c>
      <c r="AE66" s="317">
        <v>4</v>
      </c>
      <c r="AF66" s="317">
        <v>1</v>
      </c>
      <c r="AG66" s="317">
        <v>4</v>
      </c>
      <c r="AH66" s="317">
        <v>1</v>
      </c>
      <c r="AI66" s="317">
        <v>0</v>
      </c>
      <c r="AJ66" s="328">
        <v>0.84649394009641599</v>
      </c>
      <c r="AK66" s="324" t="s">
        <v>70</v>
      </c>
      <c r="AL66" s="258">
        <v>4</v>
      </c>
      <c r="AM66" s="258" t="s">
        <v>607</v>
      </c>
      <c r="AN66" s="270" t="s">
        <v>435</v>
      </c>
      <c r="AO66" s="277">
        <v>146</v>
      </c>
      <c r="AP66" s="277">
        <v>4</v>
      </c>
      <c r="AQ66" s="277" t="s">
        <v>1173</v>
      </c>
      <c r="AS66" s="267" t="s">
        <v>146</v>
      </c>
      <c r="AT66" s="268" t="s">
        <v>210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317" t="s">
        <v>136</v>
      </c>
      <c r="X67" s="317" t="s">
        <v>221</v>
      </c>
      <c r="Y67" s="325" t="s">
        <v>221</v>
      </c>
      <c r="Z67" s="326">
        <v>20</v>
      </c>
      <c r="AA67" s="324">
        <v>52</v>
      </c>
      <c r="AB67" s="327">
        <v>1.0833333333333333</v>
      </c>
      <c r="AC67" s="317">
        <v>4</v>
      </c>
      <c r="AD67" s="317">
        <v>5</v>
      </c>
      <c r="AE67" s="317">
        <v>13</v>
      </c>
      <c r="AF67" s="317">
        <v>18</v>
      </c>
      <c r="AG67" s="317">
        <v>12</v>
      </c>
      <c r="AH67" s="317">
        <v>0</v>
      </c>
      <c r="AI67" s="317">
        <v>0</v>
      </c>
      <c r="AJ67" s="328">
        <v>0.89762141302664511</v>
      </c>
      <c r="AK67" s="324" t="s">
        <v>72</v>
      </c>
      <c r="AL67" s="258">
        <v>3</v>
      </c>
      <c r="AM67" s="258" t="s">
        <v>408</v>
      </c>
      <c r="AN67" s="270" t="s">
        <v>437</v>
      </c>
      <c r="AO67" s="277">
        <v>89</v>
      </c>
      <c r="AP67" s="277">
        <v>3</v>
      </c>
      <c r="AQ67" s="277" t="s">
        <v>1174</v>
      </c>
      <c r="AS67" s="267" t="s">
        <v>146</v>
      </c>
      <c r="AT67" s="268" t="s">
        <v>211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317" t="s">
        <v>136</v>
      </c>
      <c r="X68" s="317" t="s">
        <v>222</v>
      </c>
      <c r="Y68" s="325" t="s">
        <v>222</v>
      </c>
      <c r="Z68" s="326">
        <v>34</v>
      </c>
      <c r="AA68" s="324">
        <v>78</v>
      </c>
      <c r="AB68" s="327">
        <v>0.95588235294117652</v>
      </c>
      <c r="AC68" s="317">
        <v>9</v>
      </c>
      <c r="AD68" s="317">
        <v>18</v>
      </c>
      <c r="AE68" s="317">
        <v>10</v>
      </c>
      <c r="AF68" s="317">
        <v>24</v>
      </c>
      <c r="AG68" s="317">
        <v>9</v>
      </c>
      <c r="AH68" s="317">
        <v>6</v>
      </c>
      <c r="AI68" s="317">
        <v>2</v>
      </c>
      <c r="AJ68" s="328">
        <v>0.9079277133432897</v>
      </c>
      <c r="AK68" s="324" t="s">
        <v>71</v>
      </c>
      <c r="AL68" s="258">
        <v>45</v>
      </c>
      <c r="AM68" s="258" t="s">
        <v>503</v>
      </c>
      <c r="AN68" s="270" t="s">
        <v>438</v>
      </c>
      <c r="AO68" s="277">
        <v>82</v>
      </c>
      <c r="AP68" s="277">
        <v>2</v>
      </c>
      <c r="AQ68" s="277" t="s">
        <v>1175</v>
      </c>
      <c r="AS68" s="267" t="s">
        <v>146</v>
      </c>
      <c r="AT68" s="268" t="s">
        <v>212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317" t="s">
        <v>136</v>
      </c>
      <c r="X69" s="317" t="s">
        <v>223</v>
      </c>
      <c r="Y69" s="325" t="s">
        <v>223</v>
      </c>
      <c r="Z69" s="326">
        <v>6</v>
      </c>
      <c r="AA69" s="324">
        <v>19</v>
      </c>
      <c r="AB69" s="327">
        <v>1.3194444444444446</v>
      </c>
      <c r="AC69" s="317">
        <v>4</v>
      </c>
      <c r="AD69" s="317">
        <v>7</v>
      </c>
      <c r="AE69" s="317">
        <v>4</v>
      </c>
      <c r="AF69" s="317">
        <v>3</v>
      </c>
      <c r="AG69" s="317">
        <v>0</v>
      </c>
      <c r="AH69" s="317">
        <v>1</v>
      </c>
      <c r="AI69" s="317">
        <v>0</v>
      </c>
      <c r="AJ69" s="328">
        <v>0.94281038226701408</v>
      </c>
      <c r="AK69" s="324" t="s">
        <v>71</v>
      </c>
      <c r="AL69" s="258">
        <v>5</v>
      </c>
      <c r="AM69" s="258" t="s">
        <v>570</v>
      </c>
      <c r="AN69" s="270" t="s">
        <v>440</v>
      </c>
      <c r="AO69" s="277">
        <v>42</v>
      </c>
      <c r="AP69" s="277">
        <v>1</v>
      </c>
      <c r="AQ69" s="277" t="s">
        <v>1176</v>
      </c>
      <c r="AS69" s="267" t="s">
        <v>146</v>
      </c>
      <c r="AT69" s="268" t="s">
        <v>213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317" t="s">
        <v>154</v>
      </c>
      <c r="X70" s="317" t="s">
        <v>224</v>
      </c>
      <c r="Y70" s="325" t="s">
        <v>224</v>
      </c>
      <c r="Z70" s="326">
        <v>19</v>
      </c>
      <c r="AA70" s="324">
        <v>44</v>
      </c>
      <c r="AB70" s="327">
        <v>0.96491228070175439</v>
      </c>
      <c r="AC70" s="317">
        <v>3</v>
      </c>
      <c r="AD70" s="317">
        <v>6</v>
      </c>
      <c r="AE70" s="317">
        <v>11</v>
      </c>
      <c r="AF70" s="317">
        <v>17</v>
      </c>
      <c r="AG70" s="317">
        <v>6</v>
      </c>
      <c r="AH70" s="317">
        <v>1</v>
      </c>
      <c r="AI70" s="317">
        <v>0</v>
      </c>
      <c r="AJ70" s="328">
        <v>0.89764132616775616</v>
      </c>
      <c r="AK70" s="324" t="s">
        <v>72</v>
      </c>
      <c r="AL70" s="258">
        <v>2</v>
      </c>
      <c r="AM70" s="258" t="s">
        <v>406</v>
      </c>
      <c r="AN70" s="270" t="s">
        <v>441</v>
      </c>
      <c r="AO70" s="277">
        <v>88</v>
      </c>
      <c r="AP70" s="277">
        <v>1</v>
      </c>
      <c r="AQ70" s="277" t="s">
        <v>1177</v>
      </c>
      <c r="AS70" s="267" t="s">
        <v>146</v>
      </c>
      <c r="AT70" s="268" t="s">
        <v>99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317" t="s">
        <v>154</v>
      </c>
      <c r="X71" s="317" t="s">
        <v>225</v>
      </c>
      <c r="Y71" s="325" t="s">
        <v>225</v>
      </c>
      <c r="Z71" s="326">
        <v>22</v>
      </c>
      <c r="AA71" s="324">
        <v>52</v>
      </c>
      <c r="AB71" s="327">
        <v>0.98484848484848486</v>
      </c>
      <c r="AC71" s="317">
        <v>1</v>
      </c>
      <c r="AD71" s="317">
        <v>2</v>
      </c>
      <c r="AE71" s="317">
        <v>14</v>
      </c>
      <c r="AF71" s="317">
        <v>17</v>
      </c>
      <c r="AG71" s="317">
        <v>13</v>
      </c>
      <c r="AH71" s="317">
        <v>5</v>
      </c>
      <c r="AI71" s="317">
        <v>0</v>
      </c>
      <c r="AJ71" s="328">
        <v>0.87641096164276555</v>
      </c>
      <c r="AK71" s="324" t="s">
        <v>72</v>
      </c>
      <c r="AL71" s="258">
        <v>35</v>
      </c>
      <c r="AM71" s="258" t="s">
        <v>695</v>
      </c>
      <c r="AN71" s="270" t="s">
        <v>443</v>
      </c>
      <c r="AO71" s="277">
        <v>121</v>
      </c>
      <c r="AP71" s="277">
        <v>3</v>
      </c>
      <c r="AQ71" s="277" t="s">
        <v>1178</v>
      </c>
      <c r="AS71" s="267" t="s">
        <v>146</v>
      </c>
      <c r="AT71" s="268" t="s">
        <v>100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317" t="s">
        <v>154</v>
      </c>
      <c r="X72" s="317" t="s">
        <v>226</v>
      </c>
      <c r="Y72" s="325" t="s">
        <v>226</v>
      </c>
      <c r="Z72" s="326">
        <v>23</v>
      </c>
      <c r="AA72" s="324">
        <v>54</v>
      </c>
      <c r="AB72" s="327">
        <v>0.97826086956521752</v>
      </c>
      <c r="AC72" s="317">
        <v>1</v>
      </c>
      <c r="AD72" s="317">
        <v>5</v>
      </c>
      <c r="AE72" s="317">
        <v>10</v>
      </c>
      <c r="AF72" s="317">
        <v>23</v>
      </c>
      <c r="AG72" s="317">
        <v>11</v>
      </c>
      <c r="AH72" s="317">
        <v>4</v>
      </c>
      <c r="AI72" s="317">
        <v>0</v>
      </c>
      <c r="AJ72" s="328">
        <v>0.87521271373921206</v>
      </c>
      <c r="AK72" s="324" t="s">
        <v>72</v>
      </c>
      <c r="AL72" s="258">
        <v>36</v>
      </c>
      <c r="AM72" s="258" t="s">
        <v>1085</v>
      </c>
      <c r="AN72" s="270" t="s">
        <v>445</v>
      </c>
      <c r="AO72" s="277">
        <v>122</v>
      </c>
      <c r="AP72" s="277">
        <v>4</v>
      </c>
      <c r="AQ72" s="277" t="s">
        <v>445</v>
      </c>
      <c r="AS72" s="267" t="s">
        <v>149</v>
      </c>
      <c r="AT72" s="268" t="s">
        <v>214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317" t="s">
        <v>154</v>
      </c>
      <c r="X73" s="317" t="s">
        <v>227</v>
      </c>
      <c r="Y73" s="325" t="s">
        <v>227</v>
      </c>
      <c r="Z73" s="326">
        <v>12</v>
      </c>
      <c r="AA73" s="324">
        <v>32</v>
      </c>
      <c r="AB73" s="327">
        <v>1.1111111111111112</v>
      </c>
      <c r="AC73" s="317">
        <v>0</v>
      </c>
      <c r="AD73" s="317">
        <v>0</v>
      </c>
      <c r="AE73" s="317">
        <v>5</v>
      </c>
      <c r="AF73" s="317">
        <v>8</v>
      </c>
      <c r="AG73" s="317">
        <v>14</v>
      </c>
      <c r="AH73" s="317">
        <v>5</v>
      </c>
      <c r="AI73" s="317">
        <v>0</v>
      </c>
      <c r="AJ73" s="328">
        <v>0.83003106177311214</v>
      </c>
      <c r="AK73" s="324" t="s">
        <v>70</v>
      </c>
      <c r="AL73" s="258">
        <v>13</v>
      </c>
      <c r="AM73" s="258" t="s">
        <v>699</v>
      </c>
      <c r="AN73" s="270" t="s">
        <v>447</v>
      </c>
      <c r="AO73" s="277">
        <v>155</v>
      </c>
      <c r="AP73" s="277">
        <v>7</v>
      </c>
      <c r="AQ73" s="277" t="s">
        <v>1179</v>
      </c>
      <c r="AS73" s="267" t="s">
        <v>149</v>
      </c>
      <c r="AT73" s="268" t="s">
        <v>215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317" t="s">
        <v>154</v>
      </c>
      <c r="X74" s="317" t="s">
        <v>228</v>
      </c>
      <c r="Y74" s="325" t="s">
        <v>228</v>
      </c>
      <c r="Z74" s="326">
        <v>21</v>
      </c>
      <c r="AA74" s="324">
        <v>52</v>
      </c>
      <c r="AB74" s="327">
        <v>1.0317460317460319</v>
      </c>
      <c r="AC74" s="317">
        <v>2</v>
      </c>
      <c r="AD74" s="317">
        <v>1</v>
      </c>
      <c r="AE74" s="317">
        <v>10</v>
      </c>
      <c r="AF74" s="317">
        <v>18</v>
      </c>
      <c r="AG74" s="317">
        <v>14</v>
      </c>
      <c r="AH74" s="317">
        <v>7</v>
      </c>
      <c r="AI74" s="317">
        <v>0</v>
      </c>
      <c r="AJ74" s="328">
        <v>0.8601245245485446</v>
      </c>
      <c r="AK74" s="324" t="s">
        <v>72</v>
      </c>
      <c r="AL74" s="258">
        <v>47</v>
      </c>
      <c r="AM74" s="258" t="s">
        <v>1086</v>
      </c>
      <c r="AN74" s="270" t="s">
        <v>449</v>
      </c>
      <c r="AO74" s="277">
        <v>133</v>
      </c>
      <c r="AP74" s="277">
        <v>5</v>
      </c>
      <c r="AQ74" s="277" t="s">
        <v>1180</v>
      </c>
      <c r="AS74" s="267" t="s">
        <v>149</v>
      </c>
      <c r="AT74" s="268" t="s">
        <v>216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317" t="s">
        <v>154</v>
      </c>
      <c r="X75" s="317" t="s">
        <v>229</v>
      </c>
      <c r="Y75" s="325" t="s">
        <v>229</v>
      </c>
      <c r="Z75" s="326">
        <v>15</v>
      </c>
      <c r="AA75" s="324">
        <v>41</v>
      </c>
      <c r="AB75" s="327">
        <v>1.1388888888888888</v>
      </c>
      <c r="AC75" s="317">
        <v>4</v>
      </c>
      <c r="AD75" s="317">
        <v>5</v>
      </c>
      <c r="AE75" s="317">
        <v>6</v>
      </c>
      <c r="AF75" s="317">
        <v>11</v>
      </c>
      <c r="AG75" s="317">
        <v>10</v>
      </c>
      <c r="AH75" s="317">
        <v>5</v>
      </c>
      <c r="AI75" s="317">
        <v>0</v>
      </c>
      <c r="AJ75" s="328">
        <v>0.87936438416218765</v>
      </c>
      <c r="AK75" s="324" t="s">
        <v>72</v>
      </c>
      <c r="AL75" s="258">
        <v>28</v>
      </c>
      <c r="AM75" s="258" t="s">
        <v>706</v>
      </c>
      <c r="AN75" s="270" t="s">
        <v>451</v>
      </c>
      <c r="AO75" s="277">
        <v>114</v>
      </c>
      <c r="AP75" s="277">
        <v>2</v>
      </c>
      <c r="AQ75" s="277" t="s">
        <v>1181</v>
      </c>
      <c r="AS75" s="267" t="s">
        <v>149</v>
      </c>
      <c r="AT75" s="268" t="s">
        <v>98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317" t="s">
        <v>154</v>
      </c>
      <c r="X76" s="317" t="s">
        <v>230</v>
      </c>
      <c r="Y76" s="325" t="s">
        <v>230</v>
      </c>
      <c r="Z76" s="326">
        <v>9</v>
      </c>
      <c r="AA76" s="324">
        <v>25</v>
      </c>
      <c r="AB76" s="327">
        <v>1.1574074074074074</v>
      </c>
      <c r="AC76" s="317">
        <v>0</v>
      </c>
      <c r="AD76" s="317">
        <v>2</v>
      </c>
      <c r="AE76" s="317">
        <v>6</v>
      </c>
      <c r="AF76" s="317">
        <v>9</v>
      </c>
      <c r="AG76" s="317">
        <v>5</v>
      </c>
      <c r="AH76" s="317">
        <v>3</v>
      </c>
      <c r="AI76" s="317">
        <v>0</v>
      </c>
      <c r="AJ76" s="328">
        <v>0.85659791738290658</v>
      </c>
      <c r="AK76" s="324" t="s">
        <v>72</v>
      </c>
      <c r="AL76" s="258">
        <v>51</v>
      </c>
      <c r="AM76" s="258" t="s">
        <v>1087</v>
      </c>
      <c r="AN76" s="270" t="s">
        <v>452</v>
      </c>
      <c r="AO76" s="277">
        <v>137</v>
      </c>
      <c r="AP76" s="277">
        <v>6</v>
      </c>
      <c r="AQ76" s="277" t="s">
        <v>1182</v>
      </c>
      <c r="AS76" s="267" t="s">
        <v>149</v>
      </c>
      <c r="AT76" s="268" t="s">
        <v>99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317" t="s">
        <v>140</v>
      </c>
      <c r="X77" s="317" t="s">
        <v>231</v>
      </c>
      <c r="Y77" s="325" t="s">
        <v>231</v>
      </c>
      <c r="Z77" s="326">
        <v>12</v>
      </c>
      <c r="AA77" s="324">
        <v>15</v>
      </c>
      <c r="AB77" s="327">
        <v>0.52083333333333337</v>
      </c>
      <c r="AC77" s="317">
        <v>1</v>
      </c>
      <c r="AD77" s="317">
        <v>5</v>
      </c>
      <c r="AE77" s="317">
        <v>4</v>
      </c>
      <c r="AF77" s="317">
        <v>3</v>
      </c>
      <c r="AG77" s="317">
        <v>2</v>
      </c>
      <c r="AH77" s="317">
        <v>0</v>
      </c>
      <c r="AI77" s="317">
        <v>0</v>
      </c>
      <c r="AJ77" s="328">
        <v>0.92027666363240257</v>
      </c>
      <c r="AK77" s="324" t="s">
        <v>71</v>
      </c>
      <c r="AL77" s="258">
        <v>28</v>
      </c>
      <c r="AM77" s="258" t="s">
        <v>376</v>
      </c>
      <c r="AN77" s="270" t="s">
        <v>453</v>
      </c>
      <c r="AO77" s="277">
        <v>65</v>
      </c>
      <c r="AP77" s="277">
        <v>4</v>
      </c>
      <c r="AQ77" s="277" t="s">
        <v>1183</v>
      </c>
      <c r="AS77" s="267" t="s">
        <v>149</v>
      </c>
      <c r="AT77" s="268" t="s">
        <v>100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317" t="s">
        <v>140</v>
      </c>
      <c r="X78" s="317" t="s">
        <v>232</v>
      </c>
      <c r="Y78" s="325" t="s">
        <v>232</v>
      </c>
      <c r="Z78" s="326">
        <v>16</v>
      </c>
      <c r="AA78" s="324">
        <v>38</v>
      </c>
      <c r="AB78" s="327">
        <v>0.98958333333333337</v>
      </c>
      <c r="AC78" s="317">
        <v>4</v>
      </c>
      <c r="AD78" s="317">
        <v>6</v>
      </c>
      <c r="AE78" s="317">
        <v>12</v>
      </c>
      <c r="AF78" s="317">
        <v>8</v>
      </c>
      <c r="AG78" s="317">
        <v>6</v>
      </c>
      <c r="AH78" s="317">
        <v>2</v>
      </c>
      <c r="AI78" s="317">
        <v>0</v>
      </c>
      <c r="AJ78" s="328">
        <v>0.88619576850613213</v>
      </c>
      <c r="AK78" s="324" t="s">
        <v>72</v>
      </c>
      <c r="AL78" s="258">
        <v>18</v>
      </c>
      <c r="AM78" s="258" t="s">
        <v>534</v>
      </c>
      <c r="AN78" s="270" t="s">
        <v>455</v>
      </c>
      <c r="AO78" s="277">
        <v>104</v>
      </c>
      <c r="AP78" s="277">
        <v>6</v>
      </c>
      <c r="AQ78" s="277" t="s">
        <v>1184</v>
      </c>
      <c r="AS78" s="267" t="s">
        <v>144</v>
      </c>
      <c r="AT78" s="268" t="s">
        <v>217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317" t="s">
        <v>140</v>
      </c>
      <c r="X79" s="317" t="s">
        <v>233</v>
      </c>
      <c r="Y79" s="325" t="s">
        <v>233</v>
      </c>
      <c r="Z79" s="326">
        <v>10</v>
      </c>
      <c r="AA79" s="324">
        <v>19</v>
      </c>
      <c r="AB79" s="327">
        <v>0.79166666666666663</v>
      </c>
      <c r="AC79" s="317">
        <v>1</v>
      </c>
      <c r="AD79" s="317">
        <v>3</v>
      </c>
      <c r="AE79" s="317">
        <v>8</v>
      </c>
      <c r="AF79" s="317">
        <v>7</v>
      </c>
      <c r="AG79" s="317">
        <v>0</v>
      </c>
      <c r="AH79" s="317">
        <v>0</v>
      </c>
      <c r="AI79" s="317">
        <v>0</v>
      </c>
      <c r="AJ79" s="328">
        <v>0.91841141001266269</v>
      </c>
      <c r="AK79" s="324" t="s">
        <v>71</v>
      </c>
      <c r="AL79" s="258">
        <v>29</v>
      </c>
      <c r="AM79" s="258" t="s">
        <v>448</v>
      </c>
      <c r="AN79" s="270" t="s">
        <v>457</v>
      </c>
      <c r="AO79" s="277">
        <v>66</v>
      </c>
      <c r="AP79" s="277">
        <v>5</v>
      </c>
      <c r="AQ79" s="277" t="s">
        <v>1185</v>
      </c>
      <c r="AS79" s="267" t="s">
        <v>144</v>
      </c>
      <c r="AT79" s="268" t="s">
        <v>218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317" t="s">
        <v>140</v>
      </c>
      <c r="X80" s="317" t="s">
        <v>234</v>
      </c>
      <c r="Y80" s="325" t="s">
        <v>234</v>
      </c>
      <c r="Z80" s="326">
        <v>4</v>
      </c>
      <c r="AA80" s="324">
        <v>9</v>
      </c>
      <c r="AB80" s="327">
        <v>0.9375</v>
      </c>
      <c r="AC80" s="317">
        <v>5</v>
      </c>
      <c r="AD80" s="317">
        <v>1</v>
      </c>
      <c r="AE80" s="317">
        <v>2</v>
      </c>
      <c r="AF80" s="317">
        <v>1</v>
      </c>
      <c r="AG80" s="317">
        <v>0</v>
      </c>
      <c r="AH80" s="317">
        <v>0</v>
      </c>
      <c r="AI80" s="317">
        <v>0</v>
      </c>
      <c r="AJ80" s="328">
        <v>0.99034973888159095</v>
      </c>
      <c r="AK80" s="324" t="s">
        <v>69</v>
      </c>
      <c r="AL80" s="258">
        <v>5</v>
      </c>
      <c r="AM80" s="258" t="s">
        <v>389</v>
      </c>
      <c r="AN80" s="270" t="s">
        <v>458</v>
      </c>
      <c r="AO80" s="277">
        <v>12</v>
      </c>
      <c r="AP80" s="277">
        <v>2</v>
      </c>
      <c r="AQ80" s="277" t="s">
        <v>1186</v>
      </c>
      <c r="AS80" s="267" t="s">
        <v>144</v>
      </c>
      <c r="AT80" s="268" t="s">
        <v>219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317" t="s">
        <v>140</v>
      </c>
      <c r="X81" s="317" t="s">
        <v>235</v>
      </c>
      <c r="Y81" s="325" t="s">
        <v>235</v>
      </c>
      <c r="Z81" s="326">
        <v>7</v>
      </c>
      <c r="AA81" s="324">
        <v>17</v>
      </c>
      <c r="AB81" s="327">
        <v>1.0119047619047619</v>
      </c>
      <c r="AC81" s="317">
        <v>8</v>
      </c>
      <c r="AD81" s="317">
        <v>3</v>
      </c>
      <c r="AE81" s="317">
        <v>6</v>
      </c>
      <c r="AF81" s="317">
        <v>0</v>
      </c>
      <c r="AG81" s="317">
        <v>0</v>
      </c>
      <c r="AH81" s="317">
        <v>0</v>
      </c>
      <c r="AI81" s="317">
        <v>0</v>
      </c>
      <c r="AJ81" s="328">
        <v>0.999561741989198</v>
      </c>
      <c r="AK81" s="324" t="s">
        <v>69</v>
      </c>
      <c r="AL81" s="258">
        <v>1</v>
      </c>
      <c r="AM81" s="258" t="s">
        <v>532</v>
      </c>
      <c r="AN81" s="270" t="s">
        <v>460</v>
      </c>
      <c r="AO81" s="277">
        <v>8</v>
      </c>
      <c r="AP81" s="277">
        <v>1</v>
      </c>
      <c r="AQ81" s="277" t="s">
        <v>1187</v>
      </c>
      <c r="AS81" s="267" t="s">
        <v>144</v>
      </c>
      <c r="AT81" s="268" t="s">
        <v>220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317" t="s">
        <v>140</v>
      </c>
      <c r="X82" s="317" t="s">
        <v>236</v>
      </c>
      <c r="Y82" s="325" t="s">
        <v>236</v>
      </c>
      <c r="Z82" s="326">
        <v>5</v>
      </c>
      <c r="AA82" s="324">
        <v>10</v>
      </c>
      <c r="AB82" s="327">
        <v>0.83333333333333337</v>
      </c>
      <c r="AC82" s="317">
        <v>0</v>
      </c>
      <c r="AD82" s="317">
        <v>5</v>
      </c>
      <c r="AE82" s="317">
        <v>4</v>
      </c>
      <c r="AF82" s="317">
        <v>1</v>
      </c>
      <c r="AG82" s="317">
        <v>0</v>
      </c>
      <c r="AH82" s="317">
        <v>0</v>
      </c>
      <c r="AI82" s="317">
        <v>0</v>
      </c>
      <c r="AJ82" s="328">
        <v>0.9391940202419109</v>
      </c>
      <c r="AK82" s="324" t="s">
        <v>71</v>
      </c>
      <c r="AL82" s="258">
        <v>10</v>
      </c>
      <c r="AM82" s="258" t="s">
        <v>404</v>
      </c>
      <c r="AN82" s="270" t="s">
        <v>461</v>
      </c>
      <c r="AO82" s="277">
        <v>47</v>
      </c>
      <c r="AP82" s="277">
        <v>3</v>
      </c>
      <c r="AQ82" s="277" t="s">
        <v>1188</v>
      </c>
      <c r="AS82" s="267" t="s">
        <v>144</v>
      </c>
      <c r="AT82" s="268" t="s">
        <v>100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317" t="s">
        <v>159</v>
      </c>
      <c r="X83" s="317" t="s">
        <v>237</v>
      </c>
      <c r="Y83" s="325" t="s">
        <v>237</v>
      </c>
      <c r="Z83" s="326">
        <v>4</v>
      </c>
      <c r="AA83" s="324">
        <v>9</v>
      </c>
      <c r="AB83" s="327">
        <v>0.9375</v>
      </c>
      <c r="AC83" s="317">
        <v>0</v>
      </c>
      <c r="AD83" s="317">
        <v>0</v>
      </c>
      <c r="AE83" s="317">
        <v>0</v>
      </c>
      <c r="AF83" s="317">
        <v>3</v>
      </c>
      <c r="AG83" s="317">
        <v>0</v>
      </c>
      <c r="AH83" s="317">
        <v>6</v>
      </c>
      <c r="AI83" s="317">
        <v>0</v>
      </c>
      <c r="AJ83" s="328">
        <v>0.79871639580429621</v>
      </c>
      <c r="AK83" s="324" t="s">
        <v>73</v>
      </c>
      <c r="AL83" s="258">
        <v>1</v>
      </c>
      <c r="AM83" s="258" t="s">
        <v>538</v>
      </c>
      <c r="AN83" s="270" t="s">
        <v>463</v>
      </c>
      <c r="AO83" s="277">
        <v>164</v>
      </c>
      <c r="AP83" s="277">
        <v>5</v>
      </c>
      <c r="AQ83" s="277" t="s">
        <v>1189</v>
      </c>
      <c r="AS83" s="267" t="s">
        <v>136</v>
      </c>
      <c r="AT83" s="268" t="s">
        <v>221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317" t="s">
        <v>159</v>
      </c>
      <c r="X84" s="317" t="s">
        <v>238</v>
      </c>
      <c r="Y84" s="325" t="s">
        <v>238</v>
      </c>
      <c r="Z84" s="326">
        <v>5</v>
      </c>
      <c r="AA84" s="324">
        <v>8</v>
      </c>
      <c r="AB84" s="327">
        <v>0.66666666666666663</v>
      </c>
      <c r="AC84" s="317">
        <v>0</v>
      </c>
      <c r="AD84" s="317">
        <v>2</v>
      </c>
      <c r="AE84" s="317">
        <v>3</v>
      </c>
      <c r="AF84" s="317">
        <v>2</v>
      </c>
      <c r="AG84" s="317">
        <v>1</v>
      </c>
      <c r="AH84" s="317">
        <v>0</v>
      </c>
      <c r="AI84" s="317">
        <v>0</v>
      </c>
      <c r="AJ84" s="328">
        <v>0.90655307467343704</v>
      </c>
      <c r="AK84" s="324" t="s">
        <v>71</v>
      </c>
      <c r="AL84" s="258">
        <v>47</v>
      </c>
      <c r="AM84" s="258" t="s">
        <v>385</v>
      </c>
      <c r="AN84" s="270" t="s">
        <v>465</v>
      </c>
      <c r="AO84" s="277">
        <v>84</v>
      </c>
      <c r="AP84" s="277">
        <v>2</v>
      </c>
      <c r="AQ84" s="277" t="s">
        <v>1190</v>
      </c>
      <c r="AS84" s="267" t="s">
        <v>136</v>
      </c>
      <c r="AT84" s="268" t="s">
        <v>222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317" t="s">
        <v>159</v>
      </c>
      <c r="X85" s="317" t="s">
        <v>239</v>
      </c>
      <c r="Y85" s="325" t="s">
        <v>239</v>
      </c>
      <c r="Z85" s="326">
        <v>17</v>
      </c>
      <c r="AA85" s="324">
        <v>43</v>
      </c>
      <c r="AB85" s="327">
        <v>1.053921568627451</v>
      </c>
      <c r="AC85" s="317">
        <v>2</v>
      </c>
      <c r="AD85" s="317">
        <v>2</v>
      </c>
      <c r="AE85" s="317">
        <v>10</v>
      </c>
      <c r="AF85" s="317">
        <v>11</v>
      </c>
      <c r="AG85" s="317">
        <v>13</v>
      </c>
      <c r="AH85" s="317">
        <v>5</v>
      </c>
      <c r="AI85" s="317">
        <v>0</v>
      </c>
      <c r="AJ85" s="328">
        <v>0.87344964795700686</v>
      </c>
      <c r="AK85" s="324" t="s">
        <v>72</v>
      </c>
      <c r="AL85" s="258">
        <v>37</v>
      </c>
      <c r="AM85" s="258" t="s">
        <v>1088</v>
      </c>
      <c r="AN85" s="270" t="s">
        <v>467</v>
      </c>
      <c r="AO85" s="277">
        <v>123</v>
      </c>
      <c r="AP85" s="277">
        <v>3</v>
      </c>
      <c r="AQ85" s="277" t="s">
        <v>1191</v>
      </c>
      <c r="AS85" s="267" t="s">
        <v>136</v>
      </c>
      <c r="AT85" s="268" t="s">
        <v>223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317" t="s">
        <v>159</v>
      </c>
      <c r="X86" s="317" t="s">
        <v>240</v>
      </c>
      <c r="Y86" s="325" t="s">
        <v>240</v>
      </c>
      <c r="Z86" s="326">
        <v>22</v>
      </c>
      <c r="AA86" s="324">
        <v>50</v>
      </c>
      <c r="AB86" s="327">
        <v>0.94696969696969702</v>
      </c>
      <c r="AC86" s="317">
        <v>8</v>
      </c>
      <c r="AD86" s="317">
        <v>14</v>
      </c>
      <c r="AE86" s="317">
        <v>14</v>
      </c>
      <c r="AF86" s="317">
        <v>11</v>
      </c>
      <c r="AG86" s="317">
        <v>3</v>
      </c>
      <c r="AH86" s="317">
        <v>0</v>
      </c>
      <c r="AI86" s="317">
        <v>0</v>
      </c>
      <c r="AJ86" s="328">
        <v>0.93798045036628508</v>
      </c>
      <c r="AK86" s="324" t="s">
        <v>71</v>
      </c>
      <c r="AL86" s="258">
        <v>13</v>
      </c>
      <c r="AM86" s="258" t="s">
        <v>622</v>
      </c>
      <c r="AN86" s="270" t="s">
        <v>469</v>
      </c>
      <c r="AO86" s="277">
        <v>50</v>
      </c>
      <c r="AP86" s="277">
        <v>1</v>
      </c>
      <c r="AQ86" s="277" t="s">
        <v>1192</v>
      </c>
      <c r="AS86" s="267" t="s">
        <v>136</v>
      </c>
      <c r="AT86" s="268" t="s">
        <v>99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317" t="s">
        <v>159</v>
      </c>
      <c r="X87" s="317" t="s">
        <v>241</v>
      </c>
      <c r="Y87" s="325" t="s">
        <v>241</v>
      </c>
      <c r="Z87" s="326">
        <v>28</v>
      </c>
      <c r="AA87" s="324">
        <v>69</v>
      </c>
      <c r="AB87" s="327">
        <v>1.0267857142857142</v>
      </c>
      <c r="AC87" s="317">
        <v>0</v>
      </c>
      <c r="AD87" s="317">
        <v>2</v>
      </c>
      <c r="AE87" s="317">
        <v>3</v>
      </c>
      <c r="AF87" s="317">
        <v>12</v>
      </c>
      <c r="AG87" s="317">
        <v>28</v>
      </c>
      <c r="AH87" s="317">
        <v>24</v>
      </c>
      <c r="AI87" s="317">
        <v>0</v>
      </c>
      <c r="AJ87" s="328">
        <v>0.82428698856899496</v>
      </c>
      <c r="AK87" s="324" t="s">
        <v>70</v>
      </c>
      <c r="AL87" s="258">
        <v>15</v>
      </c>
      <c r="AM87" s="258" t="s">
        <v>1089</v>
      </c>
      <c r="AN87" s="270" t="s">
        <v>471</v>
      </c>
      <c r="AO87" s="277">
        <v>157</v>
      </c>
      <c r="AP87" s="277">
        <v>4</v>
      </c>
      <c r="AQ87" s="277" t="s">
        <v>1193</v>
      </c>
      <c r="AS87" s="267" t="s">
        <v>136</v>
      </c>
      <c r="AT87" s="268" t="s">
        <v>100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160</v>
      </c>
      <c r="X88" s="264" t="s">
        <v>242</v>
      </c>
      <c r="Y88" s="265" t="s">
        <v>242</v>
      </c>
      <c r="Z88" s="274">
        <v>12</v>
      </c>
      <c r="AA88" s="258">
        <v>25</v>
      </c>
      <c r="AB88" s="275">
        <v>0.86805555555555569</v>
      </c>
      <c r="AC88" s="264">
        <v>7</v>
      </c>
      <c r="AD88" s="264">
        <v>2</v>
      </c>
      <c r="AE88" s="264">
        <v>5</v>
      </c>
      <c r="AF88" s="264">
        <v>5</v>
      </c>
      <c r="AG88" s="264">
        <v>4</v>
      </c>
      <c r="AH88" s="264">
        <v>2</v>
      </c>
      <c r="AI88" s="264">
        <v>0</v>
      </c>
      <c r="AJ88" s="276">
        <v>0.91225378240716493</v>
      </c>
      <c r="AK88" s="258" t="s">
        <v>71</v>
      </c>
      <c r="AL88" s="258">
        <v>41</v>
      </c>
      <c r="AM88" s="258" t="s">
        <v>483</v>
      </c>
      <c r="AN88" s="270" t="s">
        <v>473</v>
      </c>
      <c r="AO88" s="277">
        <v>78</v>
      </c>
      <c r="AP88" s="277">
        <v>1</v>
      </c>
      <c r="AQ88" s="277" t="s">
        <v>1194</v>
      </c>
      <c r="AS88" s="267" t="s">
        <v>154</v>
      </c>
      <c r="AT88" s="268" t="s">
        <v>224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160</v>
      </c>
      <c r="X89" s="264" t="s">
        <v>243</v>
      </c>
      <c r="Y89" s="265" t="s">
        <v>243</v>
      </c>
      <c r="Z89" s="274">
        <v>8</v>
      </c>
      <c r="AA89" s="258">
        <v>10</v>
      </c>
      <c r="AB89" s="275">
        <v>0.52083333333333337</v>
      </c>
      <c r="AC89" s="264">
        <v>0</v>
      </c>
      <c r="AD89" s="264">
        <v>2</v>
      </c>
      <c r="AE89" s="264">
        <v>0</v>
      </c>
      <c r="AF89" s="264">
        <v>0</v>
      </c>
      <c r="AG89" s="264">
        <v>4</v>
      </c>
      <c r="AH89" s="264">
        <v>2</v>
      </c>
      <c r="AI89" s="264">
        <v>2</v>
      </c>
      <c r="AJ89" s="276">
        <v>0.83188260388143054</v>
      </c>
      <c r="AK89" s="258" t="s">
        <v>70</v>
      </c>
      <c r="AL89" s="258">
        <v>11</v>
      </c>
      <c r="AM89" s="258" t="s">
        <v>684</v>
      </c>
      <c r="AN89" s="270" t="s">
        <v>475</v>
      </c>
      <c r="AO89" s="277">
        <v>153</v>
      </c>
      <c r="AP89" s="277">
        <v>3</v>
      </c>
      <c r="AQ89" s="277" t="s">
        <v>1195</v>
      </c>
      <c r="AS89" s="267" t="s">
        <v>154</v>
      </c>
      <c r="AT89" s="268" t="s">
        <v>225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160</v>
      </c>
      <c r="X90" s="264" t="s">
        <v>244</v>
      </c>
      <c r="Y90" s="265" t="s">
        <v>244</v>
      </c>
      <c r="Z90" s="274">
        <v>9</v>
      </c>
      <c r="AA90" s="258">
        <v>12</v>
      </c>
      <c r="AB90" s="275">
        <v>0.55555555555555558</v>
      </c>
      <c r="AC90" s="264">
        <v>1</v>
      </c>
      <c r="AD90" s="264">
        <v>1</v>
      </c>
      <c r="AE90" s="264">
        <v>0</v>
      </c>
      <c r="AF90" s="264">
        <v>0</v>
      </c>
      <c r="AG90" s="264">
        <v>2</v>
      </c>
      <c r="AH90" s="264">
        <v>8</v>
      </c>
      <c r="AI90" s="264">
        <v>0</v>
      </c>
      <c r="AJ90" s="276">
        <v>0.80358969134052971</v>
      </c>
      <c r="AK90" s="258" t="s">
        <v>70</v>
      </c>
      <c r="AL90" s="258">
        <v>21</v>
      </c>
      <c r="AM90" s="258" t="s">
        <v>1090</v>
      </c>
      <c r="AN90" s="270" t="s">
        <v>477</v>
      </c>
      <c r="AO90" s="277">
        <v>163</v>
      </c>
      <c r="AP90" s="277">
        <v>4</v>
      </c>
      <c r="AQ90" s="277" t="s">
        <v>1196</v>
      </c>
      <c r="AS90" s="267" t="s">
        <v>154</v>
      </c>
      <c r="AT90" s="268" t="s">
        <v>226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160</v>
      </c>
      <c r="X91" s="264" t="s">
        <v>245</v>
      </c>
      <c r="Y91" s="265" t="s">
        <v>245</v>
      </c>
      <c r="Z91" s="274">
        <v>14</v>
      </c>
      <c r="AA91" s="258">
        <v>20</v>
      </c>
      <c r="AB91" s="275">
        <v>0.59523809523809523</v>
      </c>
      <c r="AC91" s="264">
        <v>1</v>
      </c>
      <c r="AD91" s="264">
        <v>1</v>
      </c>
      <c r="AE91" s="264">
        <v>3</v>
      </c>
      <c r="AF91" s="264">
        <v>7</v>
      </c>
      <c r="AG91" s="264">
        <v>7</v>
      </c>
      <c r="AH91" s="264">
        <v>1</v>
      </c>
      <c r="AI91" s="264">
        <v>0</v>
      </c>
      <c r="AJ91" s="276">
        <v>0.84815961446728672</v>
      </c>
      <c r="AK91" s="258" t="s">
        <v>70</v>
      </c>
      <c r="AL91" s="258">
        <v>2</v>
      </c>
      <c r="AM91" s="258" t="s">
        <v>378</v>
      </c>
      <c r="AN91" s="270" t="s">
        <v>478</v>
      </c>
      <c r="AO91" s="277">
        <v>144</v>
      </c>
      <c r="AP91" s="277">
        <v>2</v>
      </c>
      <c r="AQ91" s="277" t="s">
        <v>1197</v>
      </c>
      <c r="AS91" s="267" t="s">
        <v>154</v>
      </c>
      <c r="AT91" s="268" t="s">
        <v>227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158</v>
      </c>
      <c r="X92" s="264" t="s">
        <v>246</v>
      </c>
      <c r="Y92" s="265" t="s">
        <v>246</v>
      </c>
      <c r="Z92" s="274">
        <v>13</v>
      </c>
      <c r="AA92" s="258">
        <v>32</v>
      </c>
      <c r="AB92" s="275">
        <v>1.0256410256410258</v>
      </c>
      <c r="AC92" s="264">
        <v>3</v>
      </c>
      <c r="AD92" s="264">
        <v>6</v>
      </c>
      <c r="AE92" s="264">
        <v>16</v>
      </c>
      <c r="AF92" s="264">
        <v>5</v>
      </c>
      <c r="AG92" s="264">
        <v>2</v>
      </c>
      <c r="AH92" s="264">
        <v>0</v>
      </c>
      <c r="AI92" s="264">
        <v>0</v>
      </c>
      <c r="AJ92" s="276">
        <v>0.92564220719195722</v>
      </c>
      <c r="AK92" s="258" t="s">
        <v>71</v>
      </c>
      <c r="AL92" s="258">
        <v>20</v>
      </c>
      <c r="AM92" s="258" t="s">
        <v>439</v>
      </c>
      <c r="AN92" s="270" t="s">
        <v>480</v>
      </c>
      <c r="AO92" s="277">
        <v>57</v>
      </c>
      <c r="AP92" s="277">
        <v>2</v>
      </c>
      <c r="AQ92" s="277" t="s">
        <v>1198</v>
      </c>
      <c r="AS92" s="267" t="s">
        <v>154</v>
      </c>
      <c r="AT92" s="268" t="s">
        <v>228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158</v>
      </c>
      <c r="X93" s="264" t="s">
        <v>247</v>
      </c>
      <c r="Y93" s="265" t="s">
        <v>247</v>
      </c>
      <c r="Z93" s="274">
        <v>14</v>
      </c>
      <c r="AA93" s="258">
        <v>35</v>
      </c>
      <c r="AB93" s="275">
        <v>1.0416666666666665</v>
      </c>
      <c r="AC93" s="264">
        <v>5</v>
      </c>
      <c r="AD93" s="264">
        <v>8</v>
      </c>
      <c r="AE93" s="264">
        <v>8</v>
      </c>
      <c r="AF93" s="264">
        <v>7</v>
      </c>
      <c r="AG93" s="264">
        <v>5</v>
      </c>
      <c r="AH93" s="264">
        <v>2</v>
      </c>
      <c r="AI93" s="264">
        <v>0</v>
      </c>
      <c r="AJ93" s="276">
        <v>0.91026051514845663</v>
      </c>
      <c r="AK93" s="258" t="s">
        <v>71</v>
      </c>
      <c r="AL93" s="258">
        <v>44</v>
      </c>
      <c r="AM93" s="258" t="s">
        <v>591</v>
      </c>
      <c r="AN93" s="270" t="s">
        <v>482</v>
      </c>
      <c r="AO93" s="277">
        <v>81</v>
      </c>
      <c r="AP93" s="277">
        <v>3</v>
      </c>
      <c r="AQ93" s="277" t="s">
        <v>1199</v>
      </c>
      <c r="AS93" s="267" t="s">
        <v>154</v>
      </c>
      <c r="AT93" s="268" t="s">
        <v>229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158</v>
      </c>
      <c r="X94" s="264" t="s">
        <v>248</v>
      </c>
      <c r="Y94" s="265" t="s">
        <v>248</v>
      </c>
      <c r="Z94" s="274">
        <v>12</v>
      </c>
      <c r="AA94" s="258">
        <v>18</v>
      </c>
      <c r="AB94" s="275">
        <v>0.62500000000000011</v>
      </c>
      <c r="AC94" s="264">
        <v>1</v>
      </c>
      <c r="AD94" s="264">
        <v>4</v>
      </c>
      <c r="AE94" s="264">
        <v>2</v>
      </c>
      <c r="AF94" s="264">
        <v>4</v>
      </c>
      <c r="AG94" s="264">
        <v>7</v>
      </c>
      <c r="AH94" s="264">
        <v>0</v>
      </c>
      <c r="AI94" s="264">
        <v>0</v>
      </c>
      <c r="AJ94" s="276">
        <v>0.88151053934664603</v>
      </c>
      <c r="AK94" s="258" t="s">
        <v>72</v>
      </c>
      <c r="AL94" s="258">
        <v>24</v>
      </c>
      <c r="AM94" s="258" t="s">
        <v>694</v>
      </c>
      <c r="AN94" s="270" t="s">
        <v>484</v>
      </c>
      <c r="AO94" s="277">
        <v>110</v>
      </c>
      <c r="AP94" s="277">
        <v>4</v>
      </c>
      <c r="AQ94" s="277" t="s">
        <v>1200</v>
      </c>
      <c r="AS94" s="267" t="s">
        <v>154</v>
      </c>
      <c r="AT94" s="268" t="s">
        <v>230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158</v>
      </c>
      <c r="X95" s="264" t="s">
        <v>249</v>
      </c>
      <c r="Y95" s="265" t="s">
        <v>249</v>
      </c>
      <c r="Z95" s="274">
        <v>10</v>
      </c>
      <c r="AA95" s="258">
        <v>13</v>
      </c>
      <c r="AB95" s="275">
        <v>0.54166666666666663</v>
      </c>
      <c r="AC95" s="264">
        <v>6</v>
      </c>
      <c r="AD95" s="264">
        <v>2</v>
      </c>
      <c r="AE95" s="264">
        <v>3</v>
      </c>
      <c r="AF95" s="264">
        <v>2</v>
      </c>
      <c r="AG95" s="264">
        <v>0</v>
      </c>
      <c r="AH95" s="264">
        <v>0</v>
      </c>
      <c r="AI95" s="264">
        <v>0</v>
      </c>
      <c r="AJ95" s="276">
        <v>1.0087534549200743</v>
      </c>
      <c r="AK95" s="258" t="s">
        <v>74</v>
      </c>
      <c r="AL95" s="258">
        <v>5</v>
      </c>
      <c r="AM95" s="258" t="s">
        <v>566</v>
      </c>
      <c r="AN95" s="270" t="s">
        <v>486</v>
      </c>
      <c r="AO95" s="277">
        <v>5</v>
      </c>
      <c r="AP95" s="277">
        <v>1</v>
      </c>
      <c r="AQ95" s="277" t="s">
        <v>1201</v>
      </c>
      <c r="AS95" s="267" t="s">
        <v>154</v>
      </c>
      <c r="AT95" s="268" t="s">
        <v>99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158</v>
      </c>
      <c r="X96" s="264" t="s">
        <v>250</v>
      </c>
      <c r="Y96" s="265" t="s">
        <v>250</v>
      </c>
      <c r="Z96" s="274">
        <v>5</v>
      </c>
      <c r="AA96" s="258">
        <v>11</v>
      </c>
      <c r="AB96" s="275">
        <v>0.91666666666666663</v>
      </c>
      <c r="AC96" s="264">
        <v>0</v>
      </c>
      <c r="AD96" s="264">
        <v>0</v>
      </c>
      <c r="AE96" s="264">
        <v>4</v>
      </c>
      <c r="AF96" s="264">
        <v>4</v>
      </c>
      <c r="AG96" s="264">
        <v>2</v>
      </c>
      <c r="AH96" s="264">
        <v>1</v>
      </c>
      <c r="AI96" s="264">
        <v>0</v>
      </c>
      <c r="AJ96" s="276">
        <v>0.87088222252549152</v>
      </c>
      <c r="AK96" s="258" t="s">
        <v>72</v>
      </c>
      <c r="AL96" s="258">
        <v>42</v>
      </c>
      <c r="AM96" s="258" t="s">
        <v>1091</v>
      </c>
      <c r="AN96" s="270" t="s">
        <v>487</v>
      </c>
      <c r="AO96" s="277">
        <v>128</v>
      </c>
      <c r="AP96" s="277">
        <v>5</v>
      </c>
      <c r="AQ96" s="277" t="s">
        <v>1202</v>
      </c>
      <c r="AS96" s="267" t="s">
        <v>154</v>
      </c>
      <c r="AT96" s="268" t="s">
        <v>100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158</v>
      </c>
      <c r="X97" s="264" t="s">
        <v>251</v>
      </c>
      <c r="Y97" s="265" t="s">
        <v>251</v>
      </c>
      <c r="Z97" s="274">
        <v>2</v>
      </c>
      <c r="AA97" s="258">
        <v>3</v>
      </c>
      <c r="AB97" s="275">
        <v>0.625</v>
      </c>
      <c r="AC97" s="264">
        <v>0</v>
      </c>
      <c r="AD97" s="264">
        <v>0</v>
      </c>
      <c r="AE97" s="264">
        <v>0</v>
      </c>
      <c r="AF97" s="264">
        <v>2</v>
      </c>
      <c r="AG97" s="264">
        <v>1</v>
      </c>
      <c r="AH97" s="264">
        <v>0</v>
      </c>
      <c r="AI97" s="264">
        <v>0</v>
      </c>
      <c r="AJ97" s="276">
        <v>0.84798499070575484</v>
      </c>
      <c r="AK97" s="258" t="s">
        <v>70</v>
      </c>
      <c r="AL97" s="258">
        <v>3</v>
      </c>
      <c r="AM97" s="258" t="s">
        <v>611</v>
      </c>
      <c r="AN97" s="270" t="s">
        <v>489</v>
      </c>
      <c r="AO97" s="277">
        <v>145</v>
      </c>
      <c r="AP97" s="277">
        <v>6</v>
      </c>
      <c r="AQ97" s="277" t="s">
        <v>1203</v>
      </c>
      <c r="AS97" s="267" t="s">
        <v>140</v>
      </c>
      <c r="AT97" s="268" t="s">
        <v>231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142</v>
      </c>
      <c r="X98" s="264" t="s">
        <v>252</v>
      </c>
      <c r="Y98" s="265" t="s">
        <v>252</v>
      </c>
      <c r="Z98" s="274">
        <v>22</v>
      </c>
      <c r="AA98" s="258">
        <v>40</v>
      </c>
      <c r="AB98" s="275">
        <v>0.75757575757575757</v>
      </c>
      <c r="AC98" s="264">
        <v>6</v>
      </c>
      <c r="AD98" s="264">
        <v>5</v>
      </c>
      <c r="AE98" s="264">
        <v>13</v>
      </c>
      <c r="AF98" s="264">
        <v>6</v>
      </c>
      <c r="AG98" s="264">
        <v>7</v>
      </c>
      <c r="AH98" s="264">
        <v>3</v>
      </c>
      <c r="AI98" s="264">
        <v>0</v>
      </c>
      <c r="AJ98" s="276">
        <v>0.92336937013226594</v>
      </c>
      <c r="AK98" s="258" t="s">
        <v>71</v>
      </c>
      <c r="AL98" s="258">
        <v>25</v>
      </c>
      <c r="AM98" s="258" t="s">
        <v>605</v>
      </c>
      <c r="AN98" s="270" t="s">
        <v>491</v>
      </c>
      <c r="AO98" s="277">
        <v>62</v>
      </c>
      <c r="AP98" s="277">
        <v>3</v>
      </c>
      <c r="AQ98" s="277" t="s">
        <v>1204</v>
      </c>
      <c r="AS98" s="267" t="s">
        <v>140</v>
      </c>
      <c r="AT98" s="268" t="s">
        <v>232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142</v>
      </c>
      <c r="X99" s="264" t="s">
        <v>253</v>
      </c>
      <c r="Y99" s="265" t="s">
        <v>253</v>
      </c>
      <c r="Z99" s="274">
        <v>14</v>
      </c>
      <c r="AA99" s="258">
        <v>35</v>
      </c>
      <c r="AB99" s="275">
        <v>1.0416666666666665</v>
      </c>
      <c r="AC99" s="264">
        <v>9</v>
      </c>
      <c r="AD99" s="264">
        <v>6</v>
      </c>
      <c r="AE99" s="264">
        <v>10</v>
      </c>
      <c r="AF99" s="264">
        <v>7</v>
      </c>
      <c r="AG99" s="264">
        <v>3</v>
      </c>
      <c r="AH99" s="264">
        <v>0</v>
      </c>
      <c r="AI99" s="264">
        <v>0</v>
      </c>
      <c r="AJ99" s="276">
        <v>0.94585517361356197</v>
      </c>
      <c r="AK99" s="258" t="s">
        <v>71</v>
      </c>
      <c r="AL99" s="258">
        <v>3</v>
      </c>
      <c r="AM99" s="258" t="s">
        <v>450</v>
      </c>
      <c r="AN99" s="270" t="s">
        <v>492</v>
      </c>
      <c r="AO99" s="277">
        <v>40</v>
      </c>
      <c r="AP99" s="277">
        <v>2</v>
      </c>
      <c r="AQ99" s="277" t="s">
        <v>1205</v>
      </c>
      <c r="AS99" s="267" t="s">
        <v>140</v>
      </c>
      <c r="AT99" s="268" t="s">
        <v>233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142</v>
      </c>
      <c r="X100" s="264" t="s">
        <v>254</v>
      </c>
      <c r="Y100" s="265" t="s">
        <v>254</v>
      </c>
      <c r="Z100" s="274">
        <v>10</v>
      </c>
      <c r="AA100" s="258">
        <v>25</v>
      </c>
      <c r="AB100" s="275">
        <v>1.0416666666666667</v>
      </c>
      <c r="AC100" s="264">
        <v>6</v>
      </c>
      <c r="AD100" s="264">
        <v>1</v>
      </c>
      <c r="AE100" s="264">
        <v>4</v>
      </c>
      <c r="AF100" s="264">
        <v>10</v>
      </c>
      <c r="AG100" s="264">
        <v>3</v>
      </c>
      <c r="AH100" s="264">
        <v>0</v>
      </c>
      <c r="AI100" s="264">
        <v>1</v>
      </c>
      <c r="AJ100" s="276">
        <v>0.91283289510015386</v>
      </c>
      <c r="AK100" s="258" t="s">
        <v>71</v>
      </c>
      <c r="AL100" s="258">
        <v>39</v>
      </c>
      <c r="AM100" s="258" t="s">
        <v>446</v>
      </c>
      <c r="AN100" s="270" t="s">
        <v>494</v>
      </c>
      <c r="AO100" s="277">
        <v>76</v>
      </c>
      <c r="AP100" s="277">
        <v>4</v>
      </c>
      <c r="AQ100" s="277" t="s">
        <v>1206</v>
      </c>
      <c r="AS100" s="267" t="s">
        <v>140</v>
      </c>
      <c r="AT100" s="268" t="s">
        <v>234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142</v>
      </c>
      <c r="X101" s="264" t="s">
        <v>255</v>
      </c>
      <c r="Y101" s="265" t="s">
        <v>255</v>
      </c>
      <c r="Z101" s="274">
        <v>14</v>
      </c>
      <c r="AA101" s="258">
        <v>25</v>
      </c>
      <c r="AB101" s="275">
        <v>0.74404761904761907</v>
      </c>
      <c r="AC101" s="264">
        <v>9</v>
      </c>
      <c r="AD101" s="264">
        <v>3</v>
      </c>
      <c r="AE101" s="264">
        <v>6</v>
      </c>
      <c r="AF101" s="264">
        <v>4</v>
      </c>
      <c r="AG101" s="264">
        <v>3</v>
      </c>
      <c r="AH101" s="264">
        <v>0</v>
      </c>
      <c r="AI101" s="264">
        <v>0</v>
      </c>
      <c r="AJ101" s="276">
        <v>0.96216595619138101</v>
      </c>
      <c r="AK101" s="258" t="s">
        <v>69</v>
      </c>
      <c r="AL101" s="258">
        <v>24</v>
      </c>
      <c r="AM101" s="258" t="s">
        <v>338</v>
      </c>
      <c r="AN101" s="270" t="s">
        <v>495</v>
      </c>
      <c r="AO101" s="277">
        <v>31</v>
      </c>
      <c r="AP101" s="277">
        <v>1</v>
      </c>
      <c r="AQ101" s="277" t="s">
        <v>1207</v>
      </c>
      <c r="AS101" s="267" t="s">
        <v>140</v>
      </c>
      <c r="AT101" s="268" t="s">
        <v>235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142</v>
      </c>
      <c r="X102" s="264" t="s">
        <v>256</v>
      </c>
      <c r="Y102" s="265" t="s">
        <v>256</v>
      </c>
      <c r="Z102" s="274">
        <v>8</v>
      </c>
      <c r="AA102" s="258">
        <v>18</v>
      </c>
      <c r="AB102" s="275">
        <v>0.9375</v>
      </c>
      <c r="AC102" s="264">
        <v>0</v>
      </c>
      <c r="AD102" s="264">
        <v>0</v>
      </c>
      <c r="AE102" s="264">
        <v>4</v>
      </c>
      <c r="AF102" s="264">
        <v>5</v>
      </c>
      <c r="AG102" s="264">
        <v>3</v>
      </c>
      <c r="AH102" s="264">
        <v>6</v>
      </c>
      <c r="AI102" s="264">
        <v>0</v>
      </c>
      <c r="AJ102" s="276">
        <v>0.84568060488521801</v>
      </c>
      <c r="AK102" s="258" t="s">
        <v>70</v>
      </c>
      <c r="AL102" s="258">
        <v>5</v>
      </c>
      <c r="AM102" s="258" t="s">
        <v>615</v>
      </c>
      <c r="AN102" s="270" t="s">
        <v>497</v>
      </c>
      <c r="AO102" s="277">
        <v>147</v>
      </c>
      <c r="AP102" s="277">
        <v>5</v>
      </c>
      <c r="AQ102" s="277" t="s">
        <v>1208</v>
      </c>
      <c r="AS102" s="267" t="s">
        <v>140</v>
      </c>
      <c r="AT102" s="268" t="s">
        <v>236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317" t="s">
        <v>139</v>
      </c>
      <c r="X103" s="317" t="s">
        <v>257</v>
      </c>
      <c r="Y103" s="325" t="s">
        <v>257</v>
      </c>
      <c r="Z103" s="326">
        <v>21</v>
      </c>
      <c r="AA103" s="324">
        <v>58</v>
      </c>
      <c r="AB103" s="327">
        <v>1.1507936507936509</v>
      </c>
      <c r="AC103" s="317">
        <v>7</v>
      </c>
      <c r="AD103" s="317">
        <v>12</v>
      </c>
      <c r="AE103" s="317">
        <v>11</v>
      </c>
      <c r="AF103" s="317">
        <v>12</v>
      </c>
      <c r="AG103" s="317">
        <v>13</v>
      </c>
      <c r="AH103" s="317">
        <v>3</v>
      </c>
      <c r="AI103" s="317">
        <v>0</v>
      </c>
      <c r="AJ103" s="328">
        <v>0.90695970370624757</v>
      </c>
      <c r="AK103" s="324" t="s">
        <v>71</v>
      </c>
      <c r="AL103" s="258">
        <v>46</v>
      </c>
      <c r="AM103" s="258" t="s">
        <v>585</v>
      </c>
      <c r="AN103" s="270" t="s">
        <v>499</v>
      </c>
      <c r="AO103" s="277">
        <v>83</v>
      </c>
      <c r="AP103" s="277">
        <v>1</v>
      </c>
      <c r="AQ103" s="277" t="s">
        <v>1209</v>
      </c>
      <c r="AS103" s="267" t="s">
        <v>140</v>
      </c>
      <c r="AT103" s="268" t="s">
        <v>100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317" t="s">
        <v>139</v>
      </c>
      <c r="X104" s="317" t="s">
        <v>258</v>
      </c>
      <c r="Y104" s="325" t="s">
        <v>258</v>
      </c>
      <c r="Z104" s="326">
        <v>40</v>
      </c>
      <c r="AA104" s="324">
        <v>92</v>
      </c>
      <c r="AB104" s="327">
        <v>0.95833333333333337</v>
      </c>
      <c r="AC104" s="317">
        <v>7</v>
      </c>
      <c r="AD104" s="317">
        <v>1</v>
      </c>
      <c r="AE104" s="317">
        <v>19</v>
      </c>
      <c r="AF104" s="317">
        <v>18</v>
      </c>
      <c r="AG104" s="317">
        <v>30</v>
      </c>
      <c r="AH104" s="317">
        <v>17</v>
      </c>
      <c r="AI104" s="317">
        <v>0</v>
      </c>
      <c r="AJ104" s="328">
        <v>0.8630544018739823</v>
      </c>
      <c r="AK104" s="324" t="s">
        <v>72</v>
      </c>
      <c r="AL104" s="258">
        <v>46</v>
      </c>
      <c r="AM104" s="258" t="s">
        <v>1092</v>
      </c>
      <c r="AN104" s="270" t="s">
        <v>500</v>
      </c>
      <c r="AO104" s="277">
        <v>132</v>
      </c>
      <c r="AP104" s="277">
        <v>2</v>
      </c>
      <c r="AQ104" s="277" t="s">
        <v>1210</v>
      </c>
      <c r="AS104" s="267" t="s">
        <v>159</v>
      </c>
      <c r="AT104" s="268" t="s">
        <v>237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152</v>
      </c>
      <c r="X105" s="264" t="s">
        <v>259</v>
      </c>
      <c r="Y105" s="265" t="s">
        <v>259</v>
      </c>
      <c r="Z105" s="274">
        <v>25</v>
      </c>
      <c r="AA105" s="258">
        <v>43</v>
      </c>
      <c r="AB105" s="275">
        <v>0.71666666666666667</v>
      </c>
      <c r="AC105" s="264">
        <v>5</v>
      </c>
      <c r="AD105" s="264">
        <v>7</v>
      </c>
      <c r="AE105" s="264">
        <v>11</v>
      </c>
      <c r="AF105" s="264">
        <v>11</v>
      </c>
      <c r="AG105" s="264">
        <v>9</v>
      </c>
      <c r="AH105" s="264">
        <v>0</v>
      </c>
      <c r="AI105" s="264">
        <v>0</v>
      </c>
      <c r="AJ105" s="276">
        <v>0.91039391802611769</v>
      </c>
      <c r="AK105" s="258" t="s">
        <v>71</v>
      </c>
      <c r="AL105" s="258">
        <v>43</v>
      </c>
      <c r="AM105" s="258" t="s">
        <v>472</v>
      </c>
      <c r="AN105" s="270" t="s">
        <v>502</v>
      </c>
      <c r="AO105" s="277">
        <v>80</v>
      </c>
      <c r="AP105" s="277">
        <v>2</v>
      </c>
      <c r="AQ105" s="277" t="s">
        <v>1211</v>
      </c>
      <c r="AS105" s="267" t="s">
        <v>159</v>
      </c>
      <c r="AT105" s="268" t="s">
        <v>238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152</v>
      </c>
      <c r="X106" s="264" t="s">
        <v>260</v>
      </c>
      <c r="Y106" s="265" t="s">
        <v>260</v>
      </c>
      <c r="Z106" s="274">
        <v>12</v>
      </c>
      <c r="AA106" s="258">
        <v>15</v>
      </c>
      <c r="AB106" s="275">
        <v>0.52083333333333337</v>
      </c>
      <c r="AC106" s="264">
        <v>1</v>
      </c>
      <c r="AD106" s="264">
        <v>2</v>
      </c>
      <c r="AE106" s="264">
        <v>5</v>
      </c>
      <c r="AF106" s="264">
        <v>4</v>
      </c>
      <c r="AG106" s="264">
        <v>3</v>
      </c>
      <c r="AH106" s="264">
        <v>0</v>
      </c>
      <c r="AI106" s="264">
        <v>0</v>
      </c>
      <c r="AJ106" s="276">
        <v>0.88861301833339512</v>
      </c>
      <c r="AK106" s="258" t="s">
        <v>72</v>
      </c>
      <c r="AL106" s="258">
        <v>15</v>
      </c>
      <c r="AM106" s="258" t="s">
        <v>550</v>
      </c>
      <c r="AN106" s="270" t="s">
        <v>504</v>
      </c>
      <c r="AO106" s="277">
        <v>101</v>
      </c>
      <c r="AP106" s="277">
        <v>3</v>
      </c>
      <c r="AQ106" s="277" t="s">
        <v>1212</v>
      </c>
      <c r="AS106" s="267" t="s">
        <v>159</v>
      </c>
      <c r="AT106" s="268" t="s">
        <v>239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152</v>
      </c>
      <c r="X107" s="264" t="s">
        <v>261</v>
      </c>
      <c r="Y107" s="265" t="s">
        <v>261</v>
      </c>
      <c r="Z107" s="274">
        <v>6</v>
      </c>
      <c r="AA107" s="258">
        <v>13</v>
      </c>
      <c r="AB107" s="275">
        <v>0.9027777777777779</v>
      </c>
      <c r="AC107" s="264">
        <v>5</v>
      </c>
      <c r="AD107" s="264">
        <v>4</v>
      </c>
      <c r="AE107" s="264">
        <v>0</v>
      </c>
      <c r="AF107" s="264">
        <v>3</v>
      </c>
      <c r="AG107" s="264">
        <v>0</v>
      </c>
      <c r="AH107" s="264">
        <v>0</v>
      </c>
      <c r="AI107" s="264">
        <v>1</v>
      </c>
      <c r="AJ107" s="276">
        <v>1.0243254393165604</v>
      </c>
      <c r="AK107" s="258" t="s">
        <v>74</v>
      </c>
      <c r="AL107" s="258">
        <v>3</v>
      </c>
      <c r="AM107" s="258" t="s">
        <v>393</v>
      </c>
      <c r="AN107" s="270" t="s">
        <v>505</v>
      </c>
      <c r="AO107" s="277">
        <v>3</v>
      </c>
      <c r="AP107" s="277">
        <v>1</v>
      </c>
      <c r="AQ107" s="277" t="s">
        <v>1213</v>
      </c>
      <c r="AS107" s="267" t="s">
        <v>159</v>
      </c>
      <c r="AT107" s="268" t="s">
        <v>240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145</v>
      </c>
      <c r="X108" s="264" t="s">
        <v>262</v>
      </c>
      <c r="Y108" s="265" t="s">
        <v>262</v>
      </c>
      <c r="Z108" s="274">
        <v>21</v>
      </c>
      <c r="AA108" s="258">
        <v>55</v>
      </c>
      <c r="AB108" s="275">
        <v>1.0912698412698414</v>
      </c>
      <c r="AC108" s="264">
        <v>0</v>
      </c>
      <c r="AD108" s="264">
        <v>8</v>
      </c>
      <c r="AE108" s="264">
        <v>14</v>
      </c>
      <c r="AF108" s="264">
        <v>18</v>
      </c>
      <c r="AG108" s="264">
        <v>8</v>
      </c>
      <c r="AH108" s="264">
        <v>7</v>
      </c>
      <c r="AI108" s="264">
        <v>0</v>
      </c>
      <c r="AJ108" s="276">
        <v>0.88252121113903614</v>
      </c>
      <c r="AK108" s="258" t="s">
        <v>72</v>
      </c>
      <c r="AL108" s="258">
        <v>23</v>
      </c>
      <c r="AM108" s="258" t="s">
        <v>587</v>
      </c>
      <c r="AN108" s="270" t="s">
        <v>507</v>
      </c>
      <c r="AO108" s="277">
        <v>109</v>
      </c>
      <c r="AP108" s="277">
        <v>4</v>
      </c>
      <c r="AQ108" s="277" t="s">
        <v>1214</v>
      </c>
      <c r="AS108" s="267" t="s">
        <v>159</v>
      </c>
      <c r="AT108" s="268" t="s">
        <v>241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145</v>
      </c>
      <c r="X109" s="264" t="s">
        <v>263</v>
      </c>
      <c r="Y109" s="265" t="s">
        <v>263</v>
      </c>
      <c r="Z109" s="274">
        <v>7</v>
      </c>
      <c r="AA109" s="258">
        <v>17</v>
      </c>
      <c r="AB109" s="275">
        <v>1.0119047619047619</v>
      </c>
      <c r="AC109" s="264">
        <v>2</v>
      </c>
      <c r="AD109" s="264">
        <v>4</v>
      </c>
      <c r="AE109" s="264">
        <v>7</v>
      </c>
      <c r="AF109" s="264">
        <v>2</v>
      </c>
      <c r="AG109" s="264">
        <v>0</v>
      </c>
      <c r="AH109" s="264">
        <v>2</v>
      </c>
      <c r="AI109" s="264">
        <v>0</v>
      </c>
      <c r="AJ109" s="276">
        <v>0.93543080503356091</v>
      </c>
      <c r="AK109" s="258" t="s">
        <v>71</v>
      </c>
      <c r="AL109" s="258">
        <v>17</v>
      </c>
      <c r="AM109" s="258" t="s">
        <v>525</v>
      </c>
      <c r="AN109" s="270" t="s">
        <v>509</v>
      </c>
      <c r="AO109" s="277">
        <v>54</v>
      </c>
      <c r="AP109" s="277">
        <v>1</v>
      </c>
      <c r="AQ109" s="277" t="s">
        <v>507</v>
      </c>
      <c r="AS109" s="267" t="s">
        <v>159</v>
      </c>
      <c r="AT109" s="268" t="s">
        <v>99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145</v>
      </c>
      <c r="X110" s="264" t="s">
        <v>264</v>
      </c>
      <c r="Y110" s="265" t="s">
        <v>264</v>
      </c>
      <c r="Z110" s="274">
        <v>9</v>
      </c>
      <c r="AA110" s="258">
        <v>22</v>
      </c>
      <c r="AB110" s="275">
        <v>1.0185185185185186</v>
      </c>
      <c r="AC110" s="264">
        <v>2</v>
      </c>
      <c r="AD110" s="264">
        <v>5</v>
      </c>
      <c r="AE110" s="264">
        <v>7</v>
      </c>
      <c r="AF110" s="264">
        <v>7</v>
      </c>
      <c r="AG110" s="264">
        <v>1</v>
      </c>
      <c r="AH110" s="264">
        <v>0</v>
      </c>
      <c r="AI110" s="264">
        <v>0</v>
      </c>
      <c r="AJ110" s="276">
        <v>0.93275180263517754</v>
      </c>
      <c r="AK110" s="258" t="s">
        <v>71</v>
      </c>
      <c r="AL110" s="258">
        <v>18</v>
      </c>
      <c r="AM110" s="258" t="s">
        <v>613</v>
      </c>
      <c r="AN110" s="270" t="s">
        <v>510</v>
      </c>
      <c r="AO110" s="277">
        <v>55</v>
      </c>
      <c r="AP110" s="277">
        <v>2</v>
      </c>
      <c r="AQ110" s="277" t="s">
        <v>1215</v>
      </c>
      <c r="AS110" s="267" t="s">
        <v>159</v>
      </c>
      <c r="AT110" s="268" t="s">
        <v>100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145</v>
      </c>
      <c r="X111" s="264" t="s">
        <v>265</v>
      </c>
      <c r="Y111" s="265" t="s">
        <v>265</v>
      </c>
      <c r="Z111" s="274">
        <v>6</v>
      </c>
      <c r="AA111" s="258">
        <v>15</v>
      </c>
      <c r="AB111" s="275">
        <v>1.0416666666666667</v>
      </c>
      <c r="AC111" s="264">
        <v>2</v>
      </c>
      <c r="AD111" s="264">
        <v>4</v>
      </c>
      <c r="AE111" s="264">
        <v>4</v>
      </c>
      <c r="AF111" s="264">
        <v>2</v>
      </c>
      <c r="AG111" s="264">
        <v>3</v>
      </c>
      <c r="AH111" s="264">
        <v>0</v>
      </c>
      <c r="AI111" s="264">
        <v>0</v>
      </c>
      <c r="AJ111" s="276">
        <v>0.91299985780379489</v>
      </c>
      <c r="AK111" s="258" t="s">
        <v>71</v>
      </c>
      <c r="AL111" s="258">
        <v>38</v>
      </c>
      <c r="AM111" s="258" t="s">
        <v>387</v>
      </c>
      <c r="AN111" s="270" t="s">
        <v>512</v>
      </c>
      <c r="AO111" s="277">
        <v>75</v>
      </c>
      <c r="AP111" s="277">
        <v>3</v>
      </c>
      <c r="AQ111" s="277" t="s">
        <v>1216</v>
      </c>
      <c r="AS111" s="267" t="s">
        <v>160</v>
      </c>
      <c r="AT111" s="268" t="s">
        <v>242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138</v>
      </c>
      <c r="X112" s="264" t="s">
        <v>266</v>
      </c>
      <c r="Y112" s="265" t="s">
        <v>266</v>
      </c>
      <c r="Z112" s="274">
        <v>22</v>
      </c>
      <c r="AA112" s="258">
        <v>55</v>
      </c>
      <c r="AB112" s="275">
        <v>1.0416666666666667</v>
      </c>
      <c r="AC112" s="264">
        <v>14</v>
      </c>
      <c r="AD112" s="264">
        <v>13</v>
      </c>
      <c r="AE112" s="264">
        <v>12</v>
      </c>
      <c r="AF112" s="264">
        <v>12</v>
      </c>
      <c r="AG112" s="264">
        <v>3</v>
      </c>
      <c r="AH112" s="264">
        <v>1</v>
      </c>
      <c r="AI112" s="264">
        <v>0</v>
      </c>
      <c r="AJ112" s="276">
        <v>0.94097710179131999</v>
      </c>
      <c r="AK112" s="258" t="s">
        <v>71</v>
      </c>
      <c r="AL112" s="258">
        <v>8</v>
      </c>
      <c r="AM112" s="258" t="s">
        <v>367</v>
      </c>
      <c r="AN112" s="270" t="s">
        <v>514</v>
      </c>
      <c r="AO112" s="277">
        <v>45</v>
      </c>
      <c r="AP112" s="277">
        <v>3</v>
      </c>
      <c r="AQ112" s="277" t="s">
        <v>1217</v>
      </c>
      <c r="AS112" s="267" t="s">
        <v>160</v>
      </c>
      <c r="AT112" s="268" t="s">
        <v>243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138</v>
      </c>
      <c r="X113" s="264" t="s">
        <v>267</v>
      </c>
      <c r="Y113" s="265" t="s">
        <v>267</v>
      </c>
      <c r="Z113" s="274">
        <v>11</v>
      </c>
      <c r="AA113" s="258">
        <v>20</v>
      </c>
      <c r="AB113" s="275">
        <v>0.75757575757575757</v>
      </c>
      <c r="AC113" s="264">
        <v>7</v>
      </c>
      <c r="AD113" s="264">
        <v>5</v>
      </c>
      <c r="AE113" s="264">
        <v>3</v>
      </c>
      <c r="AF113" s="264">
        <v>3</v>
      </c>
      <c r="AG113" s="264">
        <v>1</v>
      </c>
      <c r="AH113" s="264">
        <v>1</v>
      </c>
      <c r="AI113" s="264">
        <v>0</v>
      </c>
      <c r="AJ113" s="276">
        <v>0.94352886736066077</v>
      </c>
      <c r="AK113" s="258" t="s">
        <v>71</v>
      </c>
      <c r="AL113" s="258">
        <v>4</v>
      </c>
      <c r="AM113" s="258" t="s">
        <v>454</v>
      </c>
      <c r="AN113" s="270" t="s">
        <v>515</v>
      </c>
      <c r="AO113" s="277">
        <v>41</v>
      </c>
      <c r="AP113" s="277">
        <v>2</v>
      </c>
      <c r="AQ113" s="277" t="s">
        <v>1218</v>
      </c>
      <c r="AS113" s="267" t="s">
        <v>160</v>
      </c>
      <c r="AT113" s="268" t="s">
        <v>244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138</v>
      </c>
      <c r="X114" s="264" t="s">
        <v>268</v>
      </c>
      <c r="Y114" s="265" t="s">
        <v>268</v>
      </c>
      <c r="Z114" s="274">
        <v>11</v>
      </c>
      <c r="AA114" s="258">
        <v>27</v>
      </c>
      <c r="AB114" s="275">
        <v>1.0227272727272727</v>
      </c>
      <c r="AC114" s="264">
        <v>1</v>
      </c>
      <c r="AD114" s="264">
        <v>2</v>
      </c>
      <c r="AE114" s="264">
        <v>10</v>
      </c>
      <c r="AF114" s="264">
        <v>10</v>
      </c>
      <c r="AG114" s="264">
        <v>4</v>
      </c>
      <c r="AH114" s="264">
        <v>0</v>
      </c>
      <c r="AI114" s="264">
        <v>0</v>
      </c>
      <c r="AJ114" s="276">
        <v>0.8898254756302646</v>
      </c>
      <c r="AK114" s="258" t="s">
        <v>72</v>
      </c>
      <c r="AL114" s="258">
        <v>12</v>
      </c>
      <c r="AM114" s="258" t="s">
        <v>548</v>
      </c>
      <c r="AN114" s="270" t="s">
        <v>516</v>
      </c>
      <c r="AO114" s="277">
        <v>98</v>
      </c>
      <c r="AP114" s="277">
        <v>4</v>
      </c>
      <c r="AQ114" s="277" t="s">
        <v>1219</v>
      </c>
      <c r="AS114" s="267" t="s">
        <v>160</v>
      </c>
      <c r="AT114" s="268" t="s">
        <v>245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138</v>
      </c>
      <c r="X115" s="264" t="s">
        <v>269</v>
      </c>
      <c r="Y115" s="265" t="s">
        <v>269</v>
      </c>
      <c r="Z115" s="274">
        <v>8</v>
      </c>
      <c r="AA115" s="258">
        <v>17</v>
      </c>
      <c r="AB115" s="275">
        <v>0.88541666666666674</v>
      </c>
      <c r="AC115" s="264">
        <v>7</v>
      </c>
      <c r="AD115" s="264">
        <v>3</v>
      </c>
      <c r="AE115" s="264">
        <v>7</v>
      </c>
      <c r="AF115" s="264">
        <v>0</v>
      </c>
      <c r="AG115" s="264">
        <v>0</v>
      </c>
      <c r="AH115" s="264">
        <v>0</v>
      </c>
      <c r="AI115" s="264">
        <v>0</v>
      </c>
      <c r="AJ115" s="276">
        <v>0.97400491252493882</v>
      </c>
      <c r="AK115" s="258" t="s">
        <v>69</v>
      </c>
      <c r="AL115" s="258">
        <v>17</v>
      </c>
      <c r="AM115" s="258" t="s">
        <v>530</v>
      </c>
      <c r="AN115" s="270" t="s">
        <v>518</v>
      </c>
      <c r="AO115" s="277">
        <v>24</v>
      </c>
      <c r="AP115" s="277">
        <v>1</v>
      </c>
      <c r="AQ115" s="277" t="s">
        <v>1220</v>
      </c>
      <c r="AS115" s="267" t="s">
        <v>160</v>
      </c>
      <c r="AT115" s="268" t="s">
        <v>100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147</v>
      </c>
      <c r="X116" s="264" t="s">
        <v>270</v>
      </c>
      <c r="Y116" s="265" t="s">
        <v>270</v>
      </c>
      <c r="Z116" s="274">
        <v>18</v>
      </c>
      <c r="AA116" s="258">
        <v>30</v>
      </c>
      <c r="AB116" s="275">
        <v>0.69444444444444453</v>
      </c>
      <c r="AC116" s="264">
        <v>8</v>
      </c>
      <c r="AD116" s="264">
        <v>11</v>
      </c>
      <c r="AE116" s="264">
        <v>4</v>
      </c>
      <c r="AF116" s="264">
        <v>5</v>
      </c>
      <c r="AG116" s="264">
        <v>2</v>
      </c>
      <c r="AH116" s="264">
        <v>0</v>
      </c>
      <c r="AI116" s="264">
        <v>0</v>
      </c>
      <c r="AJ116" s="276">
        <v>0.95205535169042044</v>
      </c>
      <c r="AK116" s="258" t="s">
        <v>69</v>
      </c>
      <c r="AL116" s="258">
        <v>30</v>
      </c>
      <c r="AM116" s="258" t="s">
        <v>589</v>
      </c>
      <c r="AN116" s="270" t="s">
        <v>519</v>
      </c>
      <c r="AO116" s="277">
        <v>37</v>
      </c>
      <c r="AP116" s="277">
        <v>2</v>
      </c>
      <c r="AQ116" s="277" t="s">
        <v>1221</v>
      </c>
      <c r="AS116" s="267" t="s">
        <v>158</v>
      </c>
      <c r="AT116" s="268" t="s">
        <v>246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147</v>
      </c>
      <c r="X117" s="264" t="s">
        <v>271</v>
      </c>
      <c r="Y117" s="265" t="s">
        <v>271</v>
      </c>
      <c r="Z117" s="274">
        <v>10</v>
      </c>
      <c r="AA117" s="258">
        <v>25</v>
      </c>
      <c r="AB117" s="275">
        <v>1.0416666666666667</v>
      </c>
      <c r="AC117" s="264">
        <v>5</v>
      </c>
      <c r="AD117" s="264">
        <v>4</v>
      </c>
      <c r="AE117" s="264">
        <v>10</v>
      </c>
      <c r="AF117" s="264">
        <v>6</v>
      </c>
      <c r="AG117" s="264">
        <v>0</v>
      </c>
      <c r="AH117" s="264">
        <v>0</v>
      </c>
      <c r="AI117" s="264">
        <v>0</v>
      </c>
      <c r="AJ117" s="276">
        <v>0.93877387090273035</v>
      </c>
      <c r="AK117" s="258" t="s">
        <v>71</v>
      </c>
      <c r="AL117" s="258">
        <v>12</v>
      </c>
      <c r="AM117" s="258" t="s">
        <v>369</v>
      </c>
      <c r="AN117" s="270" t="s">
        <v>521</v>
      </c>
      <c r="AO117" s="277">
        <v>49</v>
      </c>
      <c r="AP117" s="277">
        <v>4</v>
      </c>
      <c r="AQ117" s="277" t="s">
        <v>1222</v>
      </c>
      <c r="AS117" s="267" t="s">
        <v>158</v>
      </c>
      <c r="AT117" s="268" t="s">
        <v>247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147</v>
      </c>
      <c r="X118" s="264" t="s">
        <v>272</v>
      </c>
      <c r="Y118" s="265" t="s">
        <v>272</v>
      </c>
      <c r="Z118" s="274">
        <v>18</v>
      </c>
      <c r="AA118" s="258">
        <v>34</v>
      </c>
      <c r="AB118" s="275">
        <v>0.78703703703703709</v>
      </c>
      <c r="AC118" s="264">
        <v>6</v>
      </c>
      <c r="AD118" s="264">
        <v>5</v>
      </c>
      <c r="AE118" s="264">
        <v>16</v>
      </c>
      <c r="AF118" s="264">
        <v>6</v>
      </c>
      <c r="AG118" s="264">
        <v>1</v>
      </c>
      <c r="AH118" s="264">
        <v>0</v>
      </c>
      <c r="AI118" s="264">
        <v>0</v>
      </c>
      <c r="AJ118" s="276">
        <v>0.94741737456282604</v>
      </c>
      <c r="AK118" s="258" t="s">
        <v>71</v>
      </c>
      <c r="AL118" s="258">
        <v>1</v>
      </c>
      <c r="AM118" s="258" t="s">
        <v>490</v>
      </c>
      <c r="AN118" s="270" t="s">
        <v>522</v>
      </c>
      <c r="AO118" s="277">
        <v>38</v>
      </c>
      <c r="AP118" s="277">
        <v>3</v>
      </c>
      <c r="AQ118" s="277" t="s">
        <v>1223</v>
      </c>
      <c r="AS118" s="267" t="s">
        <v>158</v>
      </c>
      <c r="AT118" s="268" t="s">
        <v>248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147</v>
      </c>
      <c r="X119" s="264" t="s">
        <v>273</v>
      </c>
      <c r="Y119" s="265" t="s">
        <v>273</v>
      </c>
      <c r="Z119" s="274">
        <v>6</v>
      </c>
      <c r="AA119" s="258">
        <v>14</v>
      </c>
      <c r="AB119" s="275">
        <v>0.97222222222222232</v>
      </c>
      <c r="AC119" s="264">
        <v>0</v>
      </c>
      <c r="AD119" s="264">
        <v>1</v>
      </c>
      <c r="AE119" s="264">
        <v>4</v>
      </c>
      <c r="AF119" s="264">
        <v>6</v>
      </c>
      <c r="AG119" s="264">
        <v>2</v>
      </c>
      <c r="AH119" s="264">
        <v>1</v>
      </c>
      <c r="AI119" s="264">
        <v>0</v>
      </c>
      <c r="AJ119" s="276">
        <v>0.88335567900061318</v>
      </c>
      <c r="AK119" s="258" t="s">
        <v>72</v>
      </c>
      <c r="AL119" s="258">
        <v>22</v>
      </c>
      <c r="AM119" s="258" t="s">
        <v>542</v>
      </c>
      <c r="AN119" s="270" t="s">
        <v>524</v>
      </c>
      <c r="AO119" s="277">
        <v>108</v>
      </c>
      <c r="AP119" s="277">
        <v>6</v>
      </c>
      <c r="AQ119" s="277" t="s">
        <v>1224</v>
      </c>
      <c r="AS119" s="267" t="s">
        <v>158</v>
      </c>
      <c r="AT119" s="268" t="s">
        <v>249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147</v>
      </c>
      <c r="X120" s="264" t="s">
        <v>274</v>
      </c>
      <c r="Y120" s="265" t="s">
        <v>274</v>
      </c>
      <c r="Z120" s="274">
        <v>15</v>
      </c>
      <c r="AA120" s="258">
        <v>32</v>
      </c>
      <c r="AB120" s="275">
        <v>0.88888888888888884</v>
      </c>
      <c r="AC120" s="264">
        <v>3</v>
      </c>
      <c r="AD120" s="264">
        <v>6</v>
      </c>
      <c r="AE120" s="264">
        <v>11</v>
      </c>
      <c r="AF120" s="264">
        <v>8</v>
      </c>
      <c r="AG120" s="264">
        <v>4</v>
      </c>
      <c r="AH120" s="264">
        <v>0</v>
      </c>
      <c r="AI120" s="264">
        <v>0</v>
      </c>
      <c r="AJ120" s="276">
        <v>0.92403601875167618</v>
      </c>
      <c r="AK120" s="258" t="s">
        <v>71</v>
      </c>
      <c r="AL120" s="258">
        <v>24</v>
      </c>
      <c r="AM120" s="258" t="s">
        <v>456</v>
      </c>
      <c r="AN120" s="270" t="s">
        <v>526</v>
      </c>
      <c r="AO120" s="277">
        <v>61</v>
      </c>
      <c r="AP120" s="277">
        <v>5</v>
      </c>
      <c r="AQ120" s="277" t="s">
        <v>1225</v>
      </c>
      <c r="AS120" s="267" t="s">
        <v>158</v>
      </c>
      <c r="AT120" s="268" t="s">
        <v>250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147</v>
      </c>
      <c r="X121" s="264" t="s">
        <v>275</v>
      </c>
      <c r="Y121" s="265" t="s">
        <v>275</v>
      </c>
      <c r="Z121" s="274">
        <v>4</v>
      </c>
      <c r="AA121" s="258">
        <v>12</v>
      </c>
      <c r="AB121" s="275">
        <v>1.25</v>
      </c>
      <c r="AC121" s="264">
        <v>10</v>
      </c>
      <c r="AD121" s="264">
        <v>1</v>
      </c>
      <c r="AE121" s="264">
        <v>1</v>
      </c>
      <c r="AF121" s="264">
        <v>0</v>
      </c>
      <c r="AG121" s="264">
        <v>0</v>
      </c>
      <c r="AH121" s="264">
        <v>0</v>
      </c>
      <c r="AI121" s="264">
        <v>0</v>
      </c>
      <c r="AJ121" s="276">
        <v>1.0283949254688272</v>
      </c>
      <c r="AK121" s="258" t="s">
        <v>74</v>
      </c>
      <c r="AL121" s="258">
        <v>2</v>
      </c>
      <c r="AM121" s="258" t="s">
        <v>365</v>
      </c>
      <c r="AN121" s="270" t="s">
        <v>527</v>
      </c>
      <c r="AO121" s="277">
        <v>2</v>
      </c>
      <c r="AP121" s="277">
        <v>1</v>
      </c>
      <c r="AQ121" s="277" t="s">
        <v>1226</v>
      </c>
      <c r="AS121" s="267" t="s">
        <v>158</v>
      </c>
      <c r="AT121" s="268" t="s">
        <v>251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150</v>
      </c>
      <c r="X122" s="264" t="s">
        <v>276</v>
      </c>
      <c r="Y122" s="265" t="s">
        <v>276</v>
      </c>
      <c r="Z122" s="274">
        <v>16</v>
      </c>
      <c r="AA122" s="258">
        <v>45</v>
      </c>
      <c r="AB122" s="275">
        <v>1.171875</v>
      </c>
      <c r="AC122" s="264">
        <v>5</v>
      </c>
      <c r="AD122" s="264">
        <v>5</v>
      </c>
      <c r="AE122" s="264">
        <v>11</v>
      </c>
      <c r="AF122" s="264">
        <v>14</v>
      </c>
      <c r="AG122" s="264">
        <v>4</v>
      </c>
      <c r="AH122" s="264">
        <v>6</v>
      </c>
      <c r="AI122" s="264">
        <v>0</v>
      </c>
      <c r="AJ122" s="276">
        <v>0.88425758072955962</v>
      </c>
      <c r="AK122" s="258" t="s">
        <v>72</v>
      </c>
      <c r="AL122" s="258">
        <v>20</v>
      </c>
      <c r="AM122" s="258" t="s">
        <v>552</v>
      </c>
      <c r="AN122" s="270" t="s">
        <v>529</v>
      </c>
      <c r="AO122" s="277">
        <v>106</v>
      </c>
      <c r="AP122" s="277">
        <v>6</v>
      </c>
      <c r="AQ122" s="277" t="s">
        <v>1227</v>
      </c>
      <c r="AS122" s="267" t="s">
        <v>158</v>
      </c>
      <c r="AT122" s="268" t="s">
        <v>100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150</v>
      </c>
      <c r="X123" s="264" t="s">
        <v>277</v>
      </c>
      <c r="Y123" s="265" t="s">
        <v>277</v>
      </c>
      <c r="Z123" s="274">
        <v>10</v>
      </c>
      <c r="AA123" s="258">
        <v>20</v>
      </c>
      <c r="AB123" s="275">
        <v>0.83333333333333337</v>
      </c>
      <c r="AC123" s="264">
        <v>1</v>
      </c>
      <c r="AD123" s="264">
        <v>3</v>
      </c>
      <c r="AE123" s="264">
        <v>6</v>
      </c>
      <c r="AF123" s="264">
        <v>5</v>
      </c>
      <c r="AG123" s="264">
        <v>3</v>
      </c>
      <c r="AH123" s="264">
        <v>1</v>
      </c>
      <c r="AI123" s="264">
        <v>1</v>
      </c>
      <c r="AJ123" s="276">
        <v>0.91743717196305075</v>
      </c>
      <c r="AK123" s="258" t="s">
        <v>71</v>
      </c>
      <c r="AL123" s="258">
        <v>31</v>
      </c>
      <c r="AM123" s="258" t="s">
        <v>528</v>
      </c>
      <c r="AN123" s="270" t="s">
        <v>531</v>
      </c>
      <c r="AO123" s="277">
        <v>68</v>
      </c>
      <c r="AP123" s="277">
        <v>4</v>
      </c>
      <c r="AQ123" s="277" t="s">
        <v>1228</v>
      </c>
      <c r="AS123" s="267" t="s">
        <v>142</v>
      </c>
      <c r="AT123" s="268" t="s">
        <v>252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150</v>
      </c>
      <c r="X124" s="264" t="s">
        <v>278</v>
      </c>
      <c r="Y124" s="265" t="s">
        <v>278</v>
      </c>
      <c r="Z124" s="274">
        <v>5</v>
      </c>
      <c r="AA124" s="258">
        <v>8</v>
      </c>
      <c r="AB124" s="275">
        <v>0.66666666666666663</v>
      </c>
      <c r="AC124" s="264">
        <v>4</v>
      </c>
      <c r="AD124" s="264">
        <v>0</v>
      </c>
      <c r="AE124" s="264">
        <v>2</v>
      </c>
      <c r="AF124" s="264">
        <v>0</v>
      </c>
      <c r="AG124" s="264">
        <v>2</v>
      </c>
      <c r="AH124" s="264">
        <v>0</v>
      </c>
      <c r="AI124" s="264">
        <v>0</v>
      </c>
      <c r="AJ124" s="276">
        <v>0.96410985960867124</v>
      </c>
      <c r="AK124" s="258" t="s">
        <v>69</v>
      </c>
      <c r="AL124" s="258">
        <v>21</v>
      </c>
      <c r="AM124" s="258" t="s">
        <v>479</v>
      </c>
      <c r="AN124" s="270" t="s">
        <v>533</v>
      </c>
      <c r="AO124" s="277">
        <v>28</v>
      </c>
      <c r="AP124" s="277">
        <v>2</v>
      </c>
      <c r="AQ124" s="277" t="s">
        <v>1229</v>
      </c>
      <c r="AS124" s="267" t="s">
        <v>142</v>
      </c>
      <c r="AT124" s="268" t="s">
        <v>253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150</v>
      </c>
      <c r="X125" s="264" t="s">
        <v>279</v>
      </c>
      <c r="Y125" s="265" t="s">
        <v>279</v>
      </c>
      <c r="Z125" s="274">
        <v>1</v>
      </c>
      <c r="AA125" s="258">
        <v>4</v>
      </c>
      <c r="AB125" s="275">
        <v>1.6666666666666667</v>
      </c>
      <c r="AC125" s="264">
        <v>1</v>
      </c>
      <c r="AD125" s="264">
        <v>0</v>
      </c>
      <c r="AE125" s="264">
        <v>2</v>
      </c>
      <c r="AF125" s="264">
        <v>1</v>
      </c>
      <c r="AG125" s="264">
        <v>0</v>
      </c>
      <c r="AH125" s="264">
        <v>0</v>
      </c>
      <c r="AI125" s="264">
        <v>0</v>
      </c>
      <c r="AJ125" s="276">
        <v>0.92423076923076919</v>
      </c>
      <c r="AK125" s="258" t="s">
        <v>71</v>
      </c>
      <c r="AL125" s="258">
        <v>23</v>
      </c>
      <c r="AM125" s="258" t="s">
        <v>593</v>
      </c>
      <c r="AN125" s="270" t="s">
        <v>535</v>
      </c>
      <c r="AO125" s="277">
        <v>60</v>
      </c>
      <c r="AP125" s="277">
        <v>3</v>
      </c>
      <c r="AQ125" s="277" t="s">
        <v>1230</v>
      </c>
      <c r="AS125" s="267" t="s">
        <v>142</v>
      </c>
      <c r="AT125" s="268" t="s">
        <v>254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150</v>
      </c>
      <c r="X126" s="264" t="s">
        <v>280</v>
      </c>
      <c r="Y126" s="265" t="s">
        <v>280</v>
      </c>
      <c r="Z126" s="274">
        <v>3</v>
      </c>
      <c r="AA126" s="258">
        <v>10</v>
      </c>
      <c r="AB126" s="275">
        <v>1.3888888888888891</v>
      </c>
      <c r="AC126" s="264">
        <v>1</v>
      </c>
      <c r="AD126" s="264">
        <v>1</v>
      </c>
      <c r="AE126" s="264">
        <v>1</v>
      </c>
      <c r="AF126" s="264">
        <v>3</v>
      </c>
      <c r="AG126" s="264">
        <v>3</v>
      </c>
      <c r="AH126" s="264">
        <v>1</v>
      </c>
      <c r="AI126" s="264">
        <v>0</v>
      </c>
      <c r="AJ126" s="276">
        <v>0.89435298906196758</v>
      </c>
      <c r="AK126" s="258" t="s">
        <v>72</v>
      </c>
      <c r="AL126" s="258">
        <v>7</v>
      </c>
      <c r="AM126" s="258" t="s">
        <v>620</v>
      </c>
      <c r="AN126" s="270" t="s">
        <v>537</v>
      </c>
      <c r="AO126" s="277">
        <v>93</v>
      </c>
      <c r="AP126" s="277">
        <v>5</v>
      </c>
      <c r="AQ126" s="277" t="s">
        <v>1231</v>
      </c>
      <c r="AS126" s="267" t="s">
        <v>142</v>
      </c>
      <c r="AT126" s="268" t="s">
        <v>255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150</v>
      </c>
      <c r="X127" s="264" t="s">
        <v>326</v>
      </c>
      <c r="Y127" s="265" t="s">
        <v>326</v>
      </c>
      <c r="Z127" s="274">
        <v>1</v>
      </c>
      <c r="AA127" s="258">
        <v>2</v>
      </c>
      <c r="AB127" s="275">
        <v>0.83333333333333337</v>
      </c>
      <c r="AC127" s="264">
        <v>0</v>
      </c>
      <c r="AD127" s="264">
        <v>0</v>
      </c>
      <c r="AE127" s="264">
        <v>0</v>
      </c>
      <c r="AF127" s="264">
        <v>0</v>
      </c>
      <c r="AG127" s="264">
        <v>0</v>
      </c>
      <c r="AH127" s="264">
        <v>2</v>
      </c>
      <c r="AI127" s="264">
        <v>0</v>
      </c>
      <c r="AJ127" s="276">
        <v>0</v>
      </c>
      <c r="AK127" s="258" t="s">
        <v>329</v>
      </c>
      <c r="AL127" s="258">
        <v>1</v>
      </c>
      <c r="AM127" s="258" t="s">
        <v>1093</v>
      </c>
      <c r="AN127" s="270" t="s">
        <v>539</v>
      </c>
      <c r="AO127" s="277">
        <v>171</v>
      </c>
      <c r="AP127" s="277">
        <v>7</v>
      </c>
      <c r="AQ127" s="277" t="s">
        <v>1232</v>
      </c>
      <c r="AS127" s="267" t="s">
        <v>142</v>
      </c>
      <c r="AT127" s="268" t="s">
        <v>256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150</v>
      </c>
      <c r="X128" s="264" t="s">
        <v>332</v>
      </c>
      <c r="Y128" s="265" t="s">
        <v>332</v>
      </c>
      <c r="Z128" s="274">
        <v>1</v>
      </c>
      <c r="AA128" s="258">
        <v>3</v>
      </c>
      <c r="AB128" s="275">
        <v>1.25</v>
      </c>
      <c r="AC128" s="264">
        <v>1</v>
      </c>
      <c r="AD128" s="264">
        <v>1</v>
      </c>
      <c r="AE128" s="264">
        <v>0</v>
      </c>
      <c r="AF128" s="264">
        <v>1</v>
      </c>
      <c r="AG128" s="264">
        <v>0</v>
      </c>
      <c r="AH128" s="264">
        <v>0</v>
      </c>
      <c r="AI128" s="264">
        <v>0</v>
      </c>
      <c r="AJ128" s="276">
        <v>0.98085714285714276</v>
      </c>
      <c r="AK128" s="258" t="s">
        <v>69</v>
      </c>
      <c r="AL128" s="258">
        <v>12</v>
      </c>
      <c r="AM128" s="258" t="s">
        <v>459</v>
      </c>
      <c r="AN128" s="270" t="s">
        <v>541</v>
      </c>
      <c r="AO128" s="277">
        <v>19</v>
      </c>
      <c r="AP128" s="277">
        <v>1</v>
      </c>
      <c r="AQ128" s="277" t="s">
        <v>1233</v>
      </c>
      <c r="AS128" s="267" t="s">
        <v>142</v>
      </c>
      <c r="AT128" s="268" t="s">
        <v>99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161</v>
      </c>
      <c r="X129" s="264" t="s">
        <v>281</v>
      </c>
      <c r="Y129" s="265" t="s">
        <v>281</v>
      </c>
      <c r="Z129" s="274">
        <v>20</v>
      </c>
      <c r="AA129" s="258">
        <v>44</v>
      </c>
      <c r="AB129" s="275">
        <v>0.91666666666666663</v>
      </c>
      <c r="AC129" s="264">
        <v>0</v>
      </c>
      <c r="AD129" s="264">
        <v>0</v>
      </c>
      <c r="AE129" s="264">
        <v>0</v>
      </c>
      <c r="AF129" s="264">
        <v>3</v>
      </c>
      <c r="AG129" s="264">
        <v>10</v>
      </c>
      <c r="AH129" s="264">
        <v>31</v>
      </c>
      <c r="AI129" s="264">
        <v>0</v>
      </c>
      <c r="AJ129" s="276">
        <v>0.77584076396217927</v>
      </c>
      <c r="AK129" s="258" t="s">
        <v>73</v>
      </c>
      <c r="AL129" s="258">
        <v>5</v>
      </c>
      <c r="AM129" s="258" t="s">
        <v>1094</v>
      </c>
      <c r="AN129" s="270" t="s">
        <v>543</v>
      </c>
      <c r="AO129" s="277">
        <v>168</v>
      </c>
      <c r="AP129" s="277">
        <v>2</v>
      </c>
      <c r="AQ129" s="277" t="s">
        <v>1234</v>
      </c>
      <c r="AS129" s="267" t="s">
        <v>142</v>
      </c>
      <c r="AT129" s="268" t="s">
        <v>100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161</v>
      </c>
      <c r="X130" s="264" t="s">
        <v>186</v>
      </c>
      <c r="Y130" s="265" t="s">
        <v>186</v>
      </c>
      <c r="Z130" s="274">
        <v>4</v>
      </c>
      <c r="AA130" s="258">
        <v>10</v>
      </c>
      <c r="AB130" s="275">
        <v>1.0416666666666667</v>
      </c>
      <c r="AC130" s="264">
        <v>0</v>
      </c>
      <c r="AD130" s="264">
        <v>0</v>
      </c>
      <c r="AE130" s="264">
        <v>0</v>
      </c>
      <c r="AF130" s="264">
        <v>6</v>
      </c>
      <c r="AG130" s="264">
        <v>4</v>
      </c>
      <c r="AH130" s="264">
        <v>0</v>
      </c>
      <c r="AI130" s="264">
        <v>0</v>
      </c>
      <c r="AJ130" s="276">
        <v>0.84343202508651127</v>
      </c>
      <c r="AK130" s="258" t="s">
        <v>70</v>
      </c>
      <c r="AL130" s="258">
        <v>6</v>
      </c>
      <c r="AM130" s="258" t="s">
        <v>693</v>
      </c>
      <c r="AN130" s="270" t="s">
        <v>545</v>
      </c>
      <c r="AO130" s="277">
        <v>148</v>
      </c>
      <c r="AP130" s="277">
        <v>1</v>
      </c>
      <c r="AQ130" s="277" t="s">
        <v>1235</v>
      </c>
      <c r="AS130" s="267" t="s">
        <v>139</v>
      </c>
      <c r="AT130" s="268" t="s">
        <v>257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161</v>
      </c>
      <c r="X131" s="264" t="s">
        <v>282</v>
      </c>
      <c r="Y131" s="265" t="s">
        <v>282</v>
      </c>
      <c r="Z131" s="274">
        <v>19</v>
      </c>
      <c r="AA131" s="258">
        <v>49</v>
      </c>
      <c r="AB131" s="275">
        <v>1.0745614035087718</v>
      </c>
      <c r="AC131" s="264">
        <v>0</v>
      </c>
      <c r="AD131" s="264">
        <v>0</v>
      </c>
      <c r="AE131" s="264">
        <v>1</v>
      </c>
      <c r="AF131" s="264">
        <v>1</v>
      </c>
      <c r="AG131" s="264">
        <v>7</v>
      </c>
      <c r="AH131" s="264">
        <v>40</v>
      </c>
      <c r="AI131" s="264">
        <v>0</v>
      </c>
      <c r="AJ131" s="276">
        <v>0.76628421591515039</v>
      </c>
      <c r="AK131" s="258" t="s">
        <v>73</v>
      </c>
      <c r="AL131" s="258">
        <v>7</v>
      </c>
      <c r="AM131" s="258" t="s">
        <v>1095</v>
      </c>
      <c r="AN131" s="270" t="s">
        <v>547</v>
      </c>
      <c r="AO131" s="277">
        <v>170</v>
      </c>
      <c r="AP131" s="277">
        <v>3</v>
      </c>
      <c r="AQ131" s="277" t="s">
        <v>1236</v>
      </c>
      <c r="AS131" s="267" t="s">
        <v>139</v>
      </c>
      <c r="AT131" s="268" t="s">
        <v>258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163</v>
      </c>
      <c r="X132" s="264" t="s">
        <v>283</v>
      </c>
      <c r="Y132" s="265" t="s">
        <v>283</v>
      </c>
      <c r="Z132" s="274">
        <v>14</v>
      </c>
      <c r="AA132" s="258">
        <v>31</v>
      </c>
      <c r="AB132" s="275">
        <v>0.92261904761904756</v>
      </c>
      <c r="AC132" s="264">
        <v>1</v>
      </c>
      <c r="AD132" s="264">
        <v>2</v>
      </c>
      <c r="AE132" s="264">
        <v>2</v>
      </c>
      <c r="AF132" s="264">
        <v>6</v>
      </c>
      <c r="AG132" s="264">
        <v>5</v>
      </c>
      <c r="AH132" s="264">
        <v>15</v>
      </c>
      <c r="AI132" s="264">
        <v>0</v>
      </c>
      <c r="AJ132" s="276">
        <v>0.8185152068642596</v>
      </c>
      <c r="AK132" s="258" t="s">
        <v>70</v>
      </c>
      <c r="AL132" s="258">
        <v>17</v>
      </c>
      <c r="AM132" s="258" t="s">
        <v>1096</v>
      </c>
      <c r="AN132" s="270" t="s">
        <v>549</v>
      </c>
      <c r="AO132" s="277">
        <v>159</v>
      </c>
      <c r="AP132" s="277">
        <v>2</v>
      </c>
      <c r="AQ132" s="277" t="s">
        <v>1237</v>
      </c>
      <c r="AS132" s="267" t="s">
        <v>139</v>
      </c>
      <c r="AT132" s="268" t="s">
        <v>100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163</v>
      </c>
      <c r="X133" s="264" t="s">
        <v>284</v>
      </c>
      <c r="Y133" s="265" t="s">
        <v>284</v>
      </c>
      <c r="Z133" s="274">
        <v>9</v>
      </c>
      <c r="AA133" s="258">
        <v>21</v>
      </c>
      <c r="AB133" s="275">
        <v>0.97222222222222232</v>
      </c>
      <c r="AC133" s="264">
        <v>1</v>
      </c>
      <c r="AD133" s="264">
        <v>0</v>
      </c>
      <c r="AE133" s="264">
        <v>1</v>
      </c>
      <c r="AF133" s="264">
        <v>4</v>
      </c>
      <c r="AG133" s="264">
        <v>5</v>
      </c>
      <c r="AH133" s="264">
        <v>9</v>
      </c>
      <c r="AI133" s="264">
        <v>1</v>
      </c>
      <c r="AJ133" s="276">
        <v>0.79341619820244891</v>
      </c>
      <c r="AK133" s="258" t="s">
        <v>73</v>
      </c>
      <c r="AL133" s="258">
        <v>3</v>
      </c>
      <c r="AM133" s="258" t="s">
        <v>704</v>
      </c>
      <c r="AN133" s="270" t="s">
        <v>551</v>
      </c>
      <c r="AO133" s="277">
        <v>166</v>
      </c>
      <c r="AP133" s="277">
        <v>5</v>
      </c>
      <c r="AQ133" s="277" t="s">
        <v>1238</v>
      </c>
      <c r="AS133" s="267" t="s">
        <v>152</v>
      </c>
      <c r="AT133" s="268" t="s">
        <v>259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163</v>
      </c>
      <c r="X134" s="264" t="s">
        <v>285</v>
      </c>
      <c r="Y134" s="265" t="s">
        <v>285</v>
      </c>
      <c r="Z134" s="274">
        <v>9</v>
      </c>
      <c r="AA134" s="258">
        <v>21</v>
      </c>
      <c r="AB134" s="275">
        <v>0.97222222222222232</v>
      </c>
      <c r="AC134" s="264">
        <v>0</v>
      </c>
      <c r="AD134" s="264">
        <v>1</v>
      </c>
      <c r="AE134" s="264">
        <v>3</v>
      </c>
      <c r="AF134" s="264">
        <v>1</v>
      </c>
      <c r="AG134" s="264">
        <v>3</v>
      </c>
      <c r="AH134" s="264">
        <v>13</v>
      </c>
      <c r="AI134" s="264">
        <v>0</v>
      </c>
      <c r="AJ134" s="276">
        <v>0.79498339581939148</v>
      </c>
      <c r="AK134" s="258" t="s">
        <v>73</v>
      </c>
      <c r="AL134" s="258">
        <v>2</v>
      </c>
      <c r="AM134" s="258" t="s">
        <v>702</v>
      </c>
      <c r="AN134" s="270" t="s">
        <v>553</v>
      </c>
      <c r="AO134" s="277">
        <v>165</v>
      </c>
      <c r="AP134" s="277">
        <v>4</v>
      </c>
      <c r="AQ134" s="277" t="s">
        <v>1239</v>
      </c>
      <c r="AS134" s="267" t="s">
        <v>152</v>
      </c>
      <c r="AT134" s="268" t="s">
        <v>260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163</v>
      </c>
      <c r="X135" s="264" t="s">
        <v>286</v>
      </c>
      <c r="Y135" s="265" t="s">
        <v>286</v>
      </c>
      <c r="Z135" s="274">
        <v>5</v>
      </c>
      <c r="AA135" s="258">
        <v>12</v>
      </c>
      <c r="AB135" s="275">
        <v>1</v>
      </c>
      <c r="AC135" s="264">
        <v>0</v>
      </c>
      <c r="AD135" s="264">
        <v>0</v>
      </c>
      <c r="AE135" s="264">
        <v>1</v>
      </c>
      <c r="AF135" s="264">
        <v>2</v>
      </c>
      <c r="AG135" s="264">
        <v>3</v>
      </c>
      <c r="AH135" s="264">
        <v>6</v>
      </c>
      <c r="AI135" s="264">
        <v>0</v>
      </c>
      <c r="AJ135" s="276">
        <v>0.80609957120187092</v>
      </c>
      <c r="AK135" s="258" t="s">
        <v>70</v>
      </c>
      <c r="AL135" s="258">
        <v>19</v>
      </c>
      <c r="AM135" s="258" t="s">
        <v>1097</v>
      </c>
      <c r="AN135" s="270" t="s">
        <v>555</v>
      </c>
      <c r="AO135" s="277">
        <v>161</v>
      </c>
      <c r="AP135" s="277">
        <v>3</v>
      </c>
      <c r="AQ135" s="277" t="s">
        <v>1240</v>
      </c>
      <c r="AS135" s="267" t="s">
        <v>152</v>
      </c>
      <c r="AT135" s="268" t="s">
        <v>261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163</v>
      </c>
      <c r="X136" s="264" t="s">
        <v>287</v>
      </c>
      <c r="Y136" s="265" t="s">
        <v>287</v>
      </c>
      <c r="Z136" s="274">
        <v>3</v>
      </c>
      <c r="AA136" s="258">
        <v>8</v>
      </c>
      <c r="AB136" s="275">
        <v>1.1111111111111112</v>
      </c>
      <c r="AC136" s="264">
        <v>0</v>
      </c>
      <c r="AD136" s="264">
        <v>0</v>
      </c>
      <c r="AE136" s="264">
        <v>3</v>
      </c>
      <c r="AF136" s="264">
        <v>2</v>
      </c>
      <c r="AG136" s="264">
        <v>2</v>
      </c>
      <c r="AH136" s="264">
        <v>1</v>
      </c>
      <c r="AI136" s="264">
        <v>0</v>
      </c>
      <c r="AJ136" s="276">
        <v>0.87188149254510239</v>
      </c>
      <c r="AK136" s="258" t="s">
        <v>72</v>
      </c>
      <c r="AL136" s="258">
        <v>40</v>
      </c>
      <c r="AM136" s="258" t="s">
        <v>1098</v>
      </c>
      <c r="AN136" s="270" t="s">
        <v>556</v>
      </c>
      <c r="AO136" s="277">
        <v>126</v>
      </c>
      <c r="AP136" s="277">
        <v>1</v>
      </c>
      <c r="AQ136" s="277" t="s">
        <v>1241</v>
      </c>
      <c r="AS136" s="267" t="s">
        <v>152</v>
      </c>
      <c r="AT136" s="268" t="s">
        <v>99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135</v>
      </c>
      <c r="X137" s="264" t="s">
        <v>288</v>
      </c>
      <c r="Y137" s="265" t="s">
        <v>288</v>
      </c>
      <c r="Z137" s="274">
        <v>13</v>
      </c>
      <c r="AA137" s="258">
        <v>33</v>
      </c>
      <c r="AB137" s="275">
        <v>1.0576923076923077</v>
      </c>
      <c r="AC137" s="264">
        <v>6</v>
      </c>
      <c r="AD137" s="264">
        <v>10</v>
      </c>
      <c r="AE137" s="264">
        <v>11</v>
      </c>
      <c r="AF137" s="264">
        <v>5</v>
      </c>
      <c r="AG137" s="264">
        <v>1</v>
      </c>
      <c r="AH137" s="264">
        <v>0</v>
      </c>
      <c r="AI137" s="264">
        <v>0</v>
      </c>
      <c r="AJ137" s="276">
        <v>0.95644524957794352</v>
      </c>
      <c r="AK137" s="258" t="s">
        <v>69</v>
      </c>
      <c r="AL137" s="258">
        <v>26</v>
      </c>
      <c r="AM137" s="258" t="s">
        <v>498</v>
      </c>
      <c r="AN137" s="270" t="s">
        <v>557</v>
      </c>
      <c r="AO137" s="277">
        <v>33</v>
      </c>
      <c r="AP137" s="277">
        <v>2</v>
      </c>
      <c r="AQ137" s="277" t="s">
        <v>1242</v>
      </c>
      <c r="AS137" s="267" t="s">
        <v>152</v>
      </c>
      <c r="AT137" s="268" t="s">
        <v>100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135</v>
      </c>
      <c r="X138" s="264" t="s">
        <v>289</v>
      </c>
      <c r="Y138" s="265" t="s">
        <v>289</v>
      </c>
      <c r="Z138" s="274">
        <v>12</v>
      </c>
      <c r="AA138" s="258">
        <v>29</v>
      </c>
      <c r="AB138" s="275">
        <v>1.0069444444444446</v>
      </c>
      <c r="AC138" s="264">
        <v>5</v>
      </c>
      <c r="AD138" s="264">
        <v>10</v>
      </c>
      <c r="AE138" s="264">
        <v>3</v>
      </c>
      <c r="AF138" s="264">
        <v>7</v>
      </c>
      <c r="AG138" s="264">
        <v>3</v>
      </c>
      <c r="AH138" s="264">
        <v>1</v>
      </c>
      <c r="AI138" s="264">
        <v>0</v>
      </c>
      <c r="AJ138" s="276">
        <v>0.9388596696009377</v>
      </c>
      <c r="AK138" s="258" t="s">
        <v>71</v>
      </c>
      <c r="AL138" s="258">
        <v>11</v>
      </c>
      <c r="AM138" s="258" t="s">
        <v>468</v>
      </c>
      <c r="AN138" s="270" t="s">
        <v>559</v>
      </c>
      <c r="AO138" s="277">
        <v>48</v>
      </c>
      <c r="AP138" s="277">
        <v>4</v>
      </c>
      <c r="AQ138" s="277" t="s">
        <v>1243</v>
      </c>
      <c r="AS138" s="267" t="s">
        <v>145</v>
      </c>
      <c r="AT138" s="268" t="s">
        <v>262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135</v>
      </c>
      <c r="X139" s="264" t="s">
        <v>290</v>
      </c>
      <c r="Y139" s="265" t="s">
        <v>290</v>
      </c>
      <c r="Z139" s="274">
        <v>13</v>
      </c>
      <c r="AA139" s="258">
        <v>32</v>
      </c>
      <c r="AB139" s="275">
        <v>1.0256410256410258</v>
      </c>
      <c r="AC139" s="264">
        <v>4</v>
      </c>
      <c r="AD139" s="264">
        <v>2</v>
      </c>
      <c r="AE139" s="264">
        <v>8</v>
      </c>
      <c r="AF139" s="264">
        <v>15</v>
      </c>
      <c r="AG139" s="264">
        <v>3</v>
      </c>
      <c r="AH139" s="264">
        <v>0</v>
      </c>
      <c r="AI139" s="264">
        <v>0</v>
      </c>
      <c r="AJ139" s="276">
        <v>0.92481219583878349</v>
      </c>
      <c r="AK139" s="258" t="s">
        <v>71</v>
      </c>
      <c r="AL139" s="258">
        <v>21</v>
      </c>
      <c r="AM139" s="258" t="s">
        <v>481</v>
      </c>
      <c r="AN139" s="270" t="s">
        <v>561</v>
      </c>
      <c r="AO139" s="277">
        <v>58</v>
      </c>
      <c r="AP139" s="277">
        <v>5</v>
      </c>
      <c r="AQ139" s="277" t="s">
        <v>565</v>
      </c>
      <c r="AS139" s="267" t="s">
        <v>145</v>
      </c>
      <c r="AT139" s="268" t="s">
        <v>263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135</v>
      </c>
      <c r="X140" s="264" t="s">
        <v>291</v>
      </c>
      <c r="Y140" s="265" t="s">
        <v>291</v>
      </c>
      <c r="Z140" s="274">
        <v>13</v>
      </c>
      <c r="AA140" s="258">
        <v>32</v>
      </c>
      <c r="AB140" s="275">
        <v>1.0256410256410258</v>
      </c>
      <c r="AC140" s="264">
        <v>8</v>
      </c>
      <c r="AD140" s="264">
        <v>4</v>
      </c>
      <c r="AE140" s="264">
        <v>5</v>
      </c>
      <c r="AF140" s="264">
        <v>5</v>
      </c>
      <c r="AG140" s="264">
        <v>9</v>
      </c>
      <c r="AH140" s="264">
        <v>1</v>
      </c>
      <c r="AI140" s="264">
        <v>0</v>
      </c>
      <c r="AJ140" s="276">
        <v>0.91524959664991623</v>
      </c>
      <c r="AK140" s="258" t="s">
        <v>71</v>
      </c>
      <c r="AL140" s="258">
        <v>33</v>
      </c>
      <c r="AM140" s="258" t="s">
        <v>442</v>
      </c>
      <c r="AN140" s="270" t="s">
        <v>563</v>
      </c>
      <c r="AO140" s="277">
        <v>70</v>
      </c>
      <c r="AP140" s="277">
        <v>6</v>
      </c>
      <c r="AQ140" s="277" t="s">
        <v>1244</v>
      </c>
      <c r="AS140" s="267" t="s">
        <v>145</v>
      </c>
      <c r="AT140" s="268" t="s">
        <v>264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135</v>
      </c>
      <c r="X141" s="264" t="s">
        <v>292</v>
      </c>
      <c r="Y141" s="265" t="s">
        <v>292</v>
      </c>
      <c r="Z141" s="274">
        <v>12</v>
      </c>
      <c r="AA141" s="258">
        <v>31</v>
      </c>
      <c r="AB141" s="275">
        <v>1.0763888888888891</v>
      </c>
      <c r="AC141" s="264">
        <v>7</v>
      </c>
      <c r="AD141" s="264">
        <v>3</v>
      </c>
      <c r="AE141" s="264">
        <v>10</v>
      </c>
      <c r="AF141" s="264">
        <v>7</v>
      </c>
      <c r="AG141" s="264">
        <v>4</v>
      </c>
      <c r="AH141" s="264">
        <v>0</v>
      </c>
      <c r="AI141" s="264">
        <v>0</v>
      </c>
      <c r="AJ141" s="276">
        <v>0.94087918485662381</v>
      </c>
      <c r="AK141" s="258" t="s">
        <v>71</v>
      </c>
      <c r="AL141" s="258">
        <v>9</v>
      </c>
      <c r="AM141" s="258" t="s">
        <v>340</v>
      </c>
      <c r="AN141" s="270" t="s">
        <v>565</v>
      </c>
      <c r="AO141" s="277">
        <v>46</v>
      </c>
      <c r="AP141" s="277">
        <v>3</v>
      </c>
      <c r="AQ141" s="277" t="s">
        <v>1245</v>
      </c>
      <c r="AS141" s="267" t="s">
        <v>145</v>
      </c>
      <c r="AT141" s="268" t="s">
        <v>265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135</v>
      </c>
      <c r="X142" s="264" t="s">
        <v>327</v>
      </c>
      <c r="Y142" s="265" t="s">
        <v>327</v>
      </c>
      <c r="Z142" s="274">
        <v>6</v>
      </c>
      <c r="AA142" s="258">
        <v>14</v>
      </c>
      <c r="AB142" s="275">
        <v>0.97222222222222232</v>
      </c>
      <c r="AC142" s="264">
        <v>4</v>
      </c>
      <c r="AD142" s="264">
        <v>5</v>
      </c>
      <c r="AE142" s="264">
        <v>4</v>
      </c>
      <c r="AF142" s="264">
        <v>1</v>
      </c>
      <c r="AG142" s="264">
        <v>0</v>
      </c>
      <c r="AH142" s="264">
        <v>0</v>
      </c>
      <c r="AI142" s="264">
        <v>0</v>
      </c>
      <c r="AJ142" s="276">
        <v>0.97918973279014454</v>
      </c>
      <c r="AK142" s="258" t="s">
        <v>69</v>
      </c>
      <c r="AL142" s="258">
        <v>14</v>
      </c>
      <c r="AM142" s="258" t="s">
        <v>434</v>
      </c>
      <c r="AN142" s="270" t="s">
        <v>567</v>
      </c>
      <c r="AO142" s="277">
        <v>21</v>
      </c>
      <c r="AP142" s="277">
        <v>1</v>
      </c>
      <c r="AQ142" s="277" t="s">
        <v>1246</v>
      </c>
      <c r="AS142" s="267" t="s">
        <v>145</v>
      </c>
      <c r="AT142" s="268" t="s">
        <v>99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155</v>
      </c>
      <c r="X143" s="264" t="s">
        <v>293</v>
      </c>
      <c r="Y143" s="265" t="s">
        <v>293</v>
      </c>
      <c r="Z143" s="274">
        <v>35</v>
      </c>
      <c r="AA143" s="258">
        <v>83</v>
      </c>
      <c r="AB143" s="275">
        <v>0.98809523809523814</v>
      </c>
      <c r="AC143" s="264">
        <v>4</v>
      </c>
      <c r="AD143" s="264">
        <v>1</v>
      </c>
      <c r="AE143" s="264">
        <v>13</v>
      </c>
      <c r="AF143" s="264">
        <v>26</v>
      </c>
      <c r="AG143" s="264">
        <v>25</v>
      </c>
      <c r="AH143" s="264">
        <v>14</v>
      </c>
      <c r="AI143" s="264">
        <v>0</v>
      </c>
      <c r="AJ143" s="276">
        <v>0.85959036568684388</v>
      </c>
      <c r="AK143" s="258" t="s">
        <v>72</v>
      </c>
      <c r="AL143" s="258">
        <v>49</v>
      </c>
      <c r="AM143" s="258" t="s">
        <v>1099</v>
      </c>
      <c r="AN143" s="270" t="s">
        <v>568</v>
      </c>
      <c r="AO143" s="277">
        <v>135</v>
      </c>
      <c r="AP143" s="277">
        <v>3</v>
      </c>
      <c r="AQ143" s="277" t="s">
        <v>1247</v>
      </c>
      <c r="AS143" s="267" t="s">
        <v>145</v>
      </c>
      <c r="AT143" s="268" t="s">
        <v>100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155</v>
      </c>
      <c r="X144" s="264" t="s">
        <v>294</v>
      </c>
      <c r="Y144" s="265" t="s">
        <v>294</v>
      </c>
      <c r="Z144" s="274">
        <v>9</v>
      </c>
      <c r="AA144" s="258">
        <v>21</v>
      </c>
      <c r="AB144" s="275">
        <v>0.97222222222222232</v>
      </c>
      <c r="AC144" s="264">
        <v>3</v>
      </c>
      <c r="AD144" s="264">
        <v>4</v>
      </c>
      <c r="AE144" s="264">
        <v>4</v>
      </c>
      <c r="AF144" s="264">
        <v>7</v>
      </c>
      <c r="AG144" s="264">
        <v>2</v>
      </c>
      <c r="AH144" s="264">
        <v>1</v>
      </c>
      <c r="AI144" s="264">
        <v>0</v>
      </c>
      <c r="AJ144" s="276">
        <v>0.91039545836054714</v>
      </c>
      <c r="AK144" s="258" t="s">
        <v>71</v>
      </c>
      <c r="AL144" s="258">
        <v>42</v>
      </c>
      <c r="AM144" s="258" t="s">
        <v>600</v>
      </c>
      <c r="AN144" s="270" t="s">
        <v>569</v>
      </c>
      <c r="AO144" s="277">
        <v>79</v>
      </c>
      <c r="AP144" s="277">
        <v>1</v>
      </c>
      <c r="AQ144" s="277" t="s">
        <v>1248</v>
      </c>
      <c r="AS144" s="267" t="s">
        <v>138</v>
      </c>
      <c r="AT144" s="268" t="s">
        <v>266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155</v>
      </c>
      <c r="X145" s="264" t="s">
        <v>295</v>
      </c>
      <c r="Y145" s="265" t="s">
        <v>295</v>
      </c>
      <c r="Z145" s="274">
        <v>10</v>
      </c>
      <c r="AA145" s="258">
        <v>26</v>
      </c>
      <c r="AB145" s="275">
        <v>1.0833333333333333</v>
      </c>
      <c r="AC145" s="264">
        <v>4</v>
      </c>
      <c r="AD145" s="264">
        <v>4</v>
      </c>
      <c r="AE145" s="264">
        <v>4</v>
      </c>
      <c r="AF145" s="264">
        <v>3</v>
      </c>
      <c r="AG145" s="264">
        <v>6</v>
      </c>
      <c r="AH145" s="264">
        <v>5</v>
      </c>
      <c r="AI145" s="264">
        <v>0</v>
      </c>
      <c r="AJ145" s="276">
        <v>0.88500331544288557</v>
      </c>
      <c r="AK145" s="258" t="s">
        <v>72</v>
      </c>
      <c r="AL145" s="258">
        <v>19</v>
      </c>
      <c r="AM145" s="258" t="s">
        <v>546</v>
      </c>
      <c r="AN145" s="270" t="s">
        <v>571</v>
      </c>
      <c r="AO145" s="277">
        <v>105</v>
      </c>
      <c r="AP145" s="277">
        <v>2</v>
      </c>
      <c r="AQ145" s="277" t="s">
        <v>1249</v>
      </c>
      <c r="AS145" s="267" t="s">
        <v>138</v>
      </c>
      <c r="AT145" s="268" t="s">
        <v>267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137</v>
      </c>
      <c r="X146" s="264" t="s">
        <v>296</v>
      </c>
      <c r="Y146" s="265" t="s">
        <v>296</v>
      </c>
      <c r="Z146" s="274">
        <v>20</v>
      </c>
      <c r="AA146" s="258">
        <v>48</v>
      </c>
      <c r="AB146" s="275">
        <v>1</v>
      </c>
      <c r="AC146" s="264">
        <v>7</v>
      </c>
      <c r="AD146" s="264">
        <v>7</v>
      </c>
      <c r="AE146" s="264">
        <v>11</v>
      </c>
      <c r="AF146" s="264">
        <v>15</v>
      </c>
      <c r="AG146" s="264">
        <v>5</v>
      </c>
      <c r="AH146" s="264">
        <v>3</v>
      </c>
      <c r="AI146" s="264">
        <v>0</v>
      </c>
      <c r="AJ146" s="276">
        <v>0.921045412365467</v>
      </c>
      <c r="AK146" s="258" t="s">
        <v>71</v>
      </c>
      <c r="AL146" s="258">
        <v>27</v>
      </c>
      <c r="AM146" s="258" t="s">
        <v>351</v>
      </c>
      <c r="AN146" s="270" t="s">
        <v>572</v>
      </c>
      <c r="AO146" s="277">
        <v>64</v>
      </c>
      <c r="AP146" s="277">
        <v>1</v>
      </c>
      <c r="AQ146" s="277" t="s">
        <v>1250</v>
      </c>
      <c r="AS146" s="267" t="s">
        <v>138</v>
      </c>
      <c r="AT146" s="268" t="s">
        <v>268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137</v>
      </c>
      <c r="X147" s="264" t="s">
        <v>297</v>
      </c>
      <c r="Y147" s="265" t="s">
        <v>297</v>
      </c>
      <c r="Z147" s="274">
        <v>14</v>
      </c>
      <c r="AA147" s="258">
        <v>39</v>
      </c>
      <c r="AB147" s="275">
        <v>1.1607142857142856</v>
      </c>
      <c r="AC147" s="264">
        <v>1</v>
      </c>
      <c r="AD147" s="264">
        <v>4</v>
      </c>
      <c r="AE147" s="264">
        <v>5</v>
      </c>
      <c r="AF147" s="264">
        <v>16</v>
      </c>
      <c r="AG147" s="264">
        <v>8</v>
      </c>
      <c r="AH147" s="264">
        <v>5</v>
      </c>
      <c r="AI147" s="264">
        <v>0</v>
      </c>
      <c r="AJ147" s="276">
        <v>0.87269968276402543</v>
      </c>
      <c r="AK147" s="258" t="s">
        <v>72</v>
      </c>
      <c r="AL147" s="258">
        <v>39</v>
      </c>
      <c r="AM147" s="258" t="s">
        <v>1100</v>
      </c>
      <c r="AN147" s="270" t="s">
        <v>574</v>
      </c>
      <c r="AO147" s="277">
        <v>125</v>
      </c>
      <c r="AP147" s="277">
        <v>2</v>
      </c>
      <c r="AQ147" s="277" t="s">
        <v>1251</v>
      </c>
      <c r="AS147" s="267" t="s">
        <v>138</v>
      </c>
      <c r="AT147" s="268" t="s">
        <v>269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137</v>
      </c>
      <c r="X148" s="264" t="s">
        <v>298</v>
      </c>
      <c r="Y148" s="265" t="s">
        <v>298</v>
      </c>
      <c r="Z148" s="274">
        <v>10</v>
      </c>
      <c r="AA148" s="258">
        <v>27</v>
      </c>
      <c r="AB148" s="275">
        <v>1.125</v>
      </c>
      <c r="AC148" s="264">
        <v>0</v>
      </c>
      <c r="AD148" s="264">
        <v>2</v>
      </c>
      <c r="AE148" s="264">
        <v>4</v>
      </c>
      <c r="AF148" s="264">
        <v>6</v>
      </c>
      <c r="AG148" s="264">
        <v>10</v>
      </c>
      <c r="AH148" s="264">
        <v>5</v>
      </c>
      <c r="AI148" s="264">
        <v>0</v>
      </c>
      <c r="AJ148" s="276">
        <v>0.85492902724329412</v>
      </c>
      <c r="AK148" s="258" t="s">
        <v>72</v>
      </c>
      <c r="AL148" s="258">
        <v>53</v>
      </c>
      <c r="AM148" s="258" t="s">
        <v>1101</v>
      </c>
      <c r="AN148" s="270" t="s">
        <v>575</v>
      </c>
      <c r="AO148" s="277">
        <v>139</v>
      </c>
      <c r="AP148" s="277">
        <v>3</v>
      </c>
      <c r="AQ148" s="277" t="s">
        <v>1252</v>
      </c>
      <c r="AS148" s="267" t="s">
        <v>138</v>
      </c>
      <c r="AT148" s="268" t="s">
        <v>100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137</v>
      </c>
      <c r="X149" s="264" t="s">
        <v>299</v>
      </c>
      <c r="Y149" s="265" t="s">
        <v>299</v>
      </c>
      <c r="Z149" s="274">
        <v>6</v>
      </c>
      <c r="AA149" s="258">
        <v>16</v>
      </c>
      <c r="AB149" s="275">
        <v>1.1111111111111112</v>
      </c>
      <c r="AC149" s="264">
        <v>1</v>
      </c>
      <c r="AD149" s="264">
        <v>0</v>
      </c>
      <c r="AE149" s="264">
        <v>2</v>
      </c>
      <c r="AF149" s="264">
        <v>2</v>
      </c>
      <c r="AG149" s="264">
        <v>7</v>
      </c>
      <c r="AH149" s="264">
        <v>4</v>
      </c>
      <c r="AI149" s="264">
        <v>0</v>
      </c>
      <c r="AJ149" s="276">
        <v>0.83503426029018812</v>
      </c>
      <c r="AK149" s="258" t="s">
        <v>70</v>
      </c>
      <c r="AL149" s="258">
        <v>9</v>
      </c>
      <c r="AM149" s="258" t="s">
        <v>700</v>
      </c>
      <c r="AN149" s="270" t="s">
        <v>577</v>
      </c>
      <c r="AO149" s="277">
        <v>151</v>
      </c>
      <c r="AP149" s="277">
        <v>4</v>
      </c>
      <c r="AQ149" s="277" t="s">
        <v>1253</v>
      </c>
      <c r="AS149" s="267" t="s">
        <v>147</v>
      </c>
      <c r="AT149" s="268" t="s">
        <v>270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143</v>
      </c>
      <c r="X150" s="264" t="s">
        <v>300</v>
      </c>
      <c r="Y150" s="265" t="s">
        <v>300</v>
      </c>
      <c r="Z150" s="274">
        <v>8</v>
      </c>
      <c r="AA150" s="258">
        <v>37</v>
      </c>
      <c r="AB150" s="275">
        <v>1.9270833333333335</v>
      </c>
      <c r="AC150" s="264">
        <v>4</v>
      </c>
      <c r="AD150" s="264">
        <v>5</v>
      </c>
      <c r="AE150" s="264">
        <v>7</v>
      </c>
      <c r="AF150" s="264">
        <v>14</v>
      </c>
      <c r="AG150" s="264">
        <v>5</v>
      </c>
      <c r="AH150" s="264">
        <v>2</v>
      </c>
      <c r="AI150" s="264">
        <v>0</v>
      </c>
      <c r="AJ150" s="276">
        <v>0.87712595460321374</v>
      </c>
      <c r="AK150" s="258" t="s">
        <v>72</v>
      </c>
      <c r="AL150" s="258">
        <v>34</v>
      </c>
      <c r="AM150" s="258" t="s">
        <v>692</v>
      </c>
      <c r="AN150" s="270" t="s">
        <v>579</v>
      </c>
      <c r="AO150" s="277">
        <v>120</v>
      </c>
      <c r="AP150" s="277">
        <v>4</v>
      </c>
      <c r="AQ150" s="277" t="s">
        <v>1254</v>
      </c>
      <c r="AS150" s="267" t="s">
        <v>147</v>
      </c>
      <c r="AT150" s="268" t="s">
        <v>271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143</v>
      </c>
      <c r="X151" s="264" t="s">
        <v>301</v>
      </c>
      <c r="Y151" s="265" t="s">
        <v>301</v>
      </c>
      <c r="Z151" s="274">
        <v>21</v>
      </c>
      <c r="AA151" s="258">
        <v>22</v>
      </c>
      <c r="AB151" s="275">
        <v>0.43650793650793651</v>
      </c>
      <c r="AC151" s="264">
        <v>5</v>
      </c>
      <c r="AD151" s="264">
        <v>7</v>
      </c>
      <c r="AE151" s="264">
        <v>5</v>
      </c>
      <c r="AF151" s="264">
        <v>3</v>
      </c>
      <c r="AG151" s="264">
        <v>2</v>
      </c>
      <c r="AH151" s="264">
        <v>0</v>
      </c>
      <c r="AI151" s="264">
        <v>0</v>
      </c>
      <c r="AJ151" s="276">
        <v>0.94233737333971734</v>
      </c>
      <c r="AK151" s="258" t="s">
        <v>71</v>
      </c>
      <c r="AL151" s="258">
        <v>6</v>
      </c>
      <c r="AM151" s="258" t="s">
        <v>488</v>
      </c>
      <c r="AN151" s="270" t="s">
        <v>580</v>
      </c>
      <c r="AO151" s="277">
        <v>43</v>
      </c>
      <c r="AP151" s="277">
        <v>2</v>
      </c>
      <c r="AQ151" s="277" t="s">
        <v>1255</v>
      </c>
      <c r="AS151" s="267" t="s">
        <v>147</v>
      </c>
      <c r="AT151" s="268" t="s">
        <v>272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143</v>
      </c>
      <c r="X152" s="264" t="s">
        <v>302</v>
      </c>
      <c r="Y152" s="265" t="s">
        <v>302</v>
      </c>
      <c r="Z152" s="274">
        <v>8</v>
      </c>
      <c r="AA152" s="258">
        <v>16</v>
      </c>
      <c r="AB152" s="275">
        <v>0.83333333333333337</v>
      </c>
      <c r="AC152" s="264">
        <v>3</v>
      </c>
      <c r="AD152" s="264">
        <v>5</v>
      </c>
      <c r="AE152" s="264">
        <v>1</v>
      </c>
      <c r="AF152" s="264">
        <v>7</v>
      </c>
      <c r="AG152" s="264">
        <v>0</v>
      </c>
      <c r="AH152" s="264">
        <v>0</v>
      </c>
      <c r="AI152" s="264">
        <v>0</v>
      </c>
      <c r="AJ152" s="276">
        <v>0.92991339874635603</v>
      </c>
      <c r="AK152" s="258" t="s">
        <v>71</v>
      </c>
      <c r="AL152" s="258">
        <v>19</v>
      </c>
      <c r="AM152" s="258" t="s">
        <v>427</v>
      </c>
      <c r="AN152" s="270" t="s">
        <v>582</v>
      </c>
      <c r="AO152" s="277">
        <v>56</v>
      </c>
      <c r="AP152" s="277">
        <v>3</v>
      </c>
      <c r="AQ152" s="277" t="s">
        <v>1256</v>
      </c>
      <c r="AS152" s="267" t="s">
        <v>147</v>
      </c>
      <c r="AT152" s="268" t="s">
        <v>273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143</v>
      </c>
      <c r="X153" s="264" t="s">
        <v>303</v>
      </c>
      <c r="Y153" s="265" t="s">
        <v>303</v>
      </c>
      <c r="Z153" s="274">
        <v>5</v>
      </c>
      <c r="AA153" s="258">
        <v>11</v>
      </c>
      <c r="AB153" s="275">
        <v>0.91666666666666663</v>
      </c>
      <c r="AC153" s="264">
        <v>5</v>
      </c>
      <c r="AD153" s="264">
        <v>1</v>
      </c>
      <c r="AE153" s="264">
        <v>0</v>
      </c>
      <c r="AF153" s="264">
        <v>3</v>
      </c>
      <c r="AG153" s="264">
        <v>1</v>
      </c>
      <c r="AH153" s="264">
        <v>1</v>
      </c>
      <c r="AI153" s="264">
        <v>0</v>
      </c>
      <c r="AJ153" s="276">
        <v>0.96223547830758471</v>
      </c>
      <c r="AK153" s="258" t="s">
        <v>69</v>
      </c>
      <c r="AL153" s="258">
        <v>23</v>
      </c>
      <c r="AM153" s="258" t="s">
        <v>573</v>
      </c>
      <c r="AN153" s="270" t="s">
        <v>584</v>
      </c>
      <c r="AO153" s="277">
        <v>30</v>
      </c>
      <c r="AP153" s="277">
        <v>1</v>
      </c>
      <c r="AQ153" s="277" t="s">
        <v>1257</v>
      </c>
      <c r="AS153" s="267" t="s">
        <v>147</v>
      </c>
      <c r="AT153" s="268" t="s">
        <v>274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153</v>
      </c>
      <c r="X154" s="264" t="s">
        <v>304</v>
      </c>
      <c r="Y154" s="265" t="s">
        <v>304</v>
      </c>
      <c r="Z154" s="274">
        <v>10</v>
      </c>
      <c r="AA154" s="258">
        <v>12</v>
      </c>
      <c r="AB154" s="275">
        <v>0.5</v>
      </c>
      <c r="AC154" s="264">
        <v>4</v>
      </c>
      <c r="AD154" s="264">
        <v>1</v>
      </c>
      <c r="AE154" s="264">
        <v>1</v>
      </c>
      <c r="AF154" s="264">
        <v>1</v>
      </c>
      <c r="AG154" s="264">
        <v>0</v>
      </c>
      <c r="AH154" s="264">
        <v>5</v>
      </c>
      <c r="AI154" s="264">
        <v>0</v>
      </c>
      <c r="AJ154" s="276">
        <v>0.89289577384008889</v>
      </c>
      <c r="AK154" s="258" t="s">
        <v>72</v>
      </c>
      <c r="AL154" s="258">
        <v>11</v>
      </c>
      <c r="AM154" s="258" t="s">
        <v>383</v>
      </c>
      <c r="AN154" s="270" t="s">
        <v>586</v>
      </c>
      <c r="AO154" s="277">
        <v>97</v>
      </c>
      <c r="AP154" s="277">
        <v>6</v>
      </c>
      <c r="AQ154" s="277" t="s">
        <v>1258</v>
      </c>
      <c r="AS154" s="267" t="s">
        <v>147</v>
      </c>
      <c r="AT154" s="268" t="s">
        <v>275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153</v>
      </c>
      <c r="X155" s="264" t="s">
        <v>305</v>
      </c>
      <c r="Y155" s="265" t="s">
        <v>305</v>
      </c>
      <c r="Z155" s="274">
        <v>6</v>
      </c>
      <c r="AA155" s="258">
        <v>14</v>
      </c>
      <c r="AB155" s="275">
        <v>0.97222222222222232</v>
      </c>
      <c r="AC155" s="264">
        <v>0</v>
      </c>
      <c r="AD155" s="264">
        <v>0</v>
      </c>
      <c r="AE155" s="264">
        <v>3</v>
      </c>
      <c r="AF155" s="264">
        <v>7</v>
      </c>
      <c r="AG155" s="264">
        <v>3</v>
      </c>
      <c r="AH155" s="264">
        <v>1</v>
      </c>
      <c r="AI155" s="264">
        <v>0</v>
      </c>
      <c r="AJ155" s="276">
        <v>0.86690644117119131</v>
      </c>
      <c r="AK155" s="258" t="s">
        <v>72</v>
      </c>
      <c r="AL155" s="258">
        <v>45</v>
      </c>
      <c r="AM155" s="258" t="s">
        <v>1102</v>
      </c>
      <c r="AN155" s="270" t="s">
        <v>588</v>
      </c>
      <c r="AO155" s="277">
        <v>131</v>
      </c>
      <c r="AP155" s="277">
        <v>9</v>
      </c>
      <c r="AQ155" s="277" t="s">
        <v>1259</v>
      </c>
      <c r="AS155" s="267" t="s">
        <v>147</v>
      </c>
      <c r="AT155" s="268" t="s">
        <v>100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153</v>
      </c>
      <c r="X156" s="264" t="s">
        <v>306</v>
      </c>
      <c r="Y156" s="265" t="s">
        <v>306</v>
      </c>
      <c r="Z156" s="274">
        <v>7</v>
      </c>
      <c r="AA156" s="258">
        <v>15</v>
      </c>
      <c r="AB156" s="275">
        <v>0.89285714285714279</v>
      </c>
      <c r="AC156" s="264">
        <v>3</v>
      </c>
      <c r="AD156" s="264">
        <v>3</v>
      </c>
      <c r="AE156" s="264">
        <v>5</v>
      </c>
      <c r="AF156" s="264">
        <v>1</v>
      </c>
      <c r="AG156" s="264">
        <v>3</v>
      </c>
      <c r="AH156" s="264">
        <v>0</v>
      </c>
      <c r="AI156" s="264">
        <v>0</v>
      </c>
      <c r="AJ156" s="276">
        <v>0.94699430304675225</v>
      </c>
      <c r="AK156" s="258" t="s">
        <v>71</v>
      </c>
      <c r="AL156" s="258">
        <v>2</v>
      </c>
      <c r="AM156" s="258" t="s">
        <v>462</v>
      </c>
      <c r="AN156" s="270" t="s">
        <v>590</v>
      </c>
      <c r="AO156" s="277">
        <v>39</v>
      </c>
      <c r="AP156" s="277">
        <v>3</v>
      </c>
      <c r="AQ156" s="277" t="s">
        <v>1260</v>
      </c>
      <c r="AS156" s="267" t="s">
        <v>150</v>
      </c>
      <c r="AT156" s="268" t="s">
        <v>276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153</v>
      </c>
      <c r="X157" s="264" t="s">
        <v>307</v>
      </c>
      <c r="Y157" s="265" t="s">
        <v>307</v>
      </c>
      <c r="Z157" s="274">
        <v>10</v>
      </c>
      <c r="AA157" s="258">
        <v>17</v>
      </c>
      <c r="AB157" s="275">
        <v>0.70833333333333337</v>
      </c>
      <c r="AC157" s="264">
        <v>1</v>
      </c>
      <c r="AD157" s="264">
        <v>3</v>
      </c>
      <c r="AE157" s="264">
        <v>5</v>
      </c>
      <c r="AF157" s="264">
        <v>2</v>
      </c>
      <c r="AG157" s="264">
        <v>1</v>
      </c>
      <c r="AH157" s="264">
        <v>5</v>
      </c>
      <c r="AI157" s="264">
        <v>0</v>
      </c>
      <c r="AJ157" s="276">
        <v>0.87982507045388847</v>
      </c>
      <c r="AK157" s="258" t="s">
        <v>72</v>
      </c>
      <c r="AL157" s="258">
        <v>27</v>
      </c>
      <c r="AM157" s="258" t="s">
        <v>683</v>
      </c>
      <c r="AN157" s="270" t="s">
        <v>592</v>
      </c>
      <c r="AO157" s="277">
        <v>113</v>
      </c>
      <c r="AP157" s="277">
        <v>7</v>
      </c>
      <c r="AQ157" s="277" t="s">
        <v>1261</v>
      </c>
      <c r="AS157" s="267" t="s">
        <v>150</v>
      </c>
      <c r="AT157" s="268" t="s">
        <v>277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153</v>
      </c>
      <c r="X158" s="264" t="s">
        <v>308</v>
      </c>
      <c r="Y158" s="265" t="s">
        <v>308</v>
      </c>
      <c r="Z158" s="274">
        <v>10</v>
      </c>
      <c r="AA158" s="258">
        <v>21</v>
      </c>
      <c r="AB158" s="275">
        <v>0.875</v>
      </c>
      <c r="AC158" s="264">
        <v>2</v>
      </c>
      <c r="AD158" s="264">
        <v>3</v>
      </c>
      <c r="AE158" s="264">
        <v>5</v>
      </c>
      <c r="AF158" s="264">
        <v>5</v>
      </c>
      <c r="AG158" s="264">
        <v>4</v>
      </c>
      <c r="AH158" s="264">
        <v>2</v>
      </c>
      <c r="AI158" s="264">
        <v>0</v>
      </c>
      <c r="AJ158" s="276">
        <v>0.89649361037010555</v>
      </c>
      <c r="AK158" s="258" t="s">
        <v>72</v>
      </c>
      <c r="AL158" s="258">
        <v>4</v>
      </c>
      <c r="AM158" s="258" t="s">
        <v>602</v>
      </c>
      <c r="AN158" s="270" t="s">
        <v>594</v>
      </c>
      <c r="AO158" s="277">
        <v>90</v>
      </c>
      <c r="AP158" s="277">
        <v>5</v>
      </c>
      <c r="AQ158" s="277" t="s">
        <v>1262</v>
      </c>
      <c r="AS158" s="267" t="s">
        <v>150</v>
      </c>
      <c r="AT158" s="268" t="s">
        <v>278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153</v>
      </c>
      <c r="X159" s="264" t="s">
        <v>309</v>
      </c>
      <c r="Y159" s="265" t="s">
        <v>309</v>
      </c>
      <c r="Z159" s="274">
        <v>5</v>
      </c>
      <c r="AA159" s="258">
        <v>14</v>
      </c>
      <c r="AB159" s="275">
        <v>1.1666666666666667</v>
      </c>
      <c r="AC159" s="264">
        <v>7</v>
      </c>
      <c r="AD159" s="264">
        <v>3</v>
      </c>
      <c r="AE159" s="264">
        <v>1</v>
      </c>
      <c r="AF159" s="264">
        <v>2</v>
      </c>
      <c r="AG159" s="264">
        <v>0</v>
      </c>
      <c r="AH159" s="264">
        <v>1</v>
      </c>
      <c r="AI159" s="264">
        <v>0</v>
      </c>
      <c r="AJ159" s="276">
        <v>0.98552637547967814</v>
      </c>
      <c r="AK159" s="258" t="s">
        <v>69</v>
      </c>
      <c r="AL159" s="258">
        <v>8</v>
      </c>
      <c r="AM159" s="258" t="s">
        <v>583</v>
      </c>
      <c r="AN159" s="270" t="s">
        <v>595</v>
      </c>
      <c r="AO159" s="277">
        <v>15</v>
      </c>
      <c r="AP159" s="277">
        <v>2</v>
      </c>
      <c r="AQ159" s="277" t="s">
        <v>1263</v>
      </c>
      <c r="AS159" s="267" t="s">
        <v>150</v>
      </c>
      <c r="AT159" s="268" t="s">
        <v>279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153</v>
      </c>
      <c r="X160" s="264" t="s">
        <v>310</v>
      </c>
      <c r="Y160" s="265" t="s">
        <v>310</v>
      </c>
      <c r="Z160" s="274">
        <v>2</v>
      </c>
      <c r="AA160" s="258">
        <v>7</v>
      </c>
      <c r="AB160" s="275">
        <v>1.4583333333333335</v>
      </c>
      <c r="AC160" s="264">
        <v>2</v>
      </c>
      <c r="AD160" s="264">
        <v>3</v>
      </c>
      <c r="AE160" s="264">
        <v>1</v>
      </c>
      <c r="AF160" s="264">
        <v>1</v>
      </c>
      <c r="AG160" s="264">
        <v>0</v>
      </c>
      <c r="AH160" s="264">
        <v>0</v>
      </c>
      <c r="AI160" s="264">
        <v>0</v>
      </c>
      <c r="AJ160" s="276">
        <v>0.98809170996615137</v>
      </c>
      <c r="AK160" s="258" t="s">
        <v>69</v>
      </c>
      <c r="AL160" s="258">
        <v>7</v>
      </c>
      <c r="AM160" s="258" t="s">
        <v>560</v>
      </c>
      <c r="AN160" s="270" t="s">
        <v>597</v>
      </c>
      <c r="AO160" s="277">
        <v>14</v>
      </c>
      <c r="AP160" s="277">
        <v>1</v>
      </c>
      <c r="AQ160" s="277" t="s">
        <v>1264</v>
      </c>
      <c r="AS160" s="267" t="s">
        <v>150</v>
      </c>
      <c r="AT160" s="268" t="s">
        <v>280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153</v>
      </c>
      <c r="X161" s="264" t="s">
        <v>311</v>
      </c>
      <c r="Y161" s="265" t="s">
        <v>311</v>
      </c>
      <c r="Z161" s="274">
        <v>2</v>
      </c>
      <c r="AA161" s="258">
        <v>2</v>
      </c>
      <c r="AB161" s="275">
        <v>0.41666666666666669</v>
      </c>
      <c r="AC161" s="264">
        <v>0</v>
      </c>
      <c r="AD161" s="264">
        <v>0</v>
      </c>
      <c r="AE161" s="264">
        <v>0</v>
      </c>
      <c r="AF161" s="264">
        <v>0</v>
      </c>
      <c r="AG161" s="264">
        <v>0</v>
      </c>
      <c r="AH161" s="264">
        <v>0</v>
      </c>
      <c r="AI161" s="264">
        <v>2</v>
      </c>
      <c r="AJ161" s="276">
        <v>0.86690909090909085</v>
      </c>
      <c r="AK161" s="258" t="s">
        <v>72</v>
      </c>
      <c r="AL161" s="258">
        <v>44</v>
      </c>
      <c r="AM161" s="258" t="s">
        <v>1103</v>
      </c>
      <c r="AN161" s="270" t="s">
        <v>599</v>
      </c>
      <c r="AO161" s="277">
        <v>130</v>
      </c>
      <c r="AP161" s="277">
        <v>8</v>
      </c>
      <c r="AQ161" s="277" t="s">
        <v>1265</v>
      </c>
      <c r="AS161" s="267" t="s">
        <v>150</v>
      </c>
      <c r="AT161" s="268" t="s">
        <v>100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153</v>
      </c>
      <c r="X162" s="264" t="s">
        <v>312</v>
      </c>
      <c r="Y162" s="265" t="s">
        <v>312</v>
      </c>
      <c r="Z162" s="274">
        <v>1</v>
      </c>
      <c r="AA162" s="258">
        <v>3</v>
      </c>
      <c r="AB162" s="275">
        <v>1.25</v>
      </c>
      <c r="AC162" s="264">
        <v>0</v>
      </c>
      <c r="AD162" s="264">
        <v>0</v>
      </c>
      <c r="AE162" s="264">
        <v>2</v>
      </c>
      <c r="AF162" s="264">
        <v>0</v>
      </c>
      <c r="AG162" s="264">
        <v>1</v>
      </c>
      <c r="AH162" s="264">
        <v>0</v>
      </c>
      <c r="AI162" s="264">
        <v>0</v>
      </c>
      <c r="AJ162" s="276">
        <v>0.85961538461538456</v>
      </c>
      <c r="AK162" s="258" t="s">
        <v>72</v>
      </c>
      <c r="AL162" s="258">
        <v>48</v>
      </c>
      <c r="AM162" s="258" t="s">
        <v>1104</v>
      </c>
      <c r="AN162" s="270" t="s">
        <v>601</v>
      </c>
      <c r="AO162" s="277">
        <v>134</v>
      </c>
      <c r="AP162" s="277">
        <v>10</v>
      </c>
      <c r="AQ162" s="277" t="s">
        <v>1266</v>
      </c>
      <c r="AS162" s="267" t="s">
        <v>161</v>
      </c>
      <c r="AT162" s="268" t="s">
        <v>281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153</v>
      </c>
      <c r="X163" s="264" t="s">
        <v>313</v>
      </c>
      <c r="Y163" s="265" t="s">
        <v>313</v>
      </c>
      <c r="Z163" s="274">
        <v>4</v>
      </c>
      <c r="AA163" s="258">
        <v>9</v>
      </c>
      <c r="AB163" s="275">
        <v>0.9375</v>
      </c>
      <c r="AC163" s="264">
        <v>3</v>
      </c>
      <c r="AD163" s="264">
        <v>1</v>
      </c>
      <c r="AE163" s="264">
        <v>1</v>
      </c>
      <c r="AF163" s="264">
        <v>3</v>
      </c>
      <c r="AG163" s="264">
        <v>1</v>
      </c>
      <c r="AH163" s="264">
        <v>0</v>
      </c>
      <c r="AI163" s="264">
        <v>0</v>
      </c>
      <c r="AJ163" s="276">
        <v>0.93547960304963973</v>
      </c>
      <c r="AK163" s="258" t="s">
        <v>71</v>
      </c>
      <c r="AL163" s="258">
        <v>16</v>
      </c>
      <c r="AM163" s="258" t="s">
        <v>520</v>
      </c>
      <c r="AN163" s="270" t="s">
        <v>603</v>
      </c>
      <c r="AO163" s="277">
        <v>53</v>
      </c>
      <c r="AP163" s="277">
        <v>4</v>
      </c>
      <c r="AQ163" s="277" t="s">
        <v>1267</v>
      </c>
      <c r="AS163" s="267" t="s">
        <v>161</v>
      </c>
      <c r="AT163" s="268" t="s">
        <v>186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162</v>
      </c>
      <c r="X164" s="264" t="s">
        <v>314</v>
      </c>
      <c r="Y164" s="265" t="s">
        <v>314</v>
      </c>
      <c r="Z164" s="274">
        <v>22</v>
      </c>
      <c r="AA164" s="258">
        <v>54</v>
      </c>
      <c r="AB164" s="275">
        <v>1.0227272727272727</v>
      </c>
      <c r="AC164" s="264">
        <v>21</v>
      </c>
      <c r="AD164" s="264">
        <v>13</v>
      </c>
      <c r="AE164" s="264">
        <v>12</v>
      </c>
      <c r="AF164" s="264">
        <v>5</v>
      </c>
      <c r="AG164" s="264">
        <v>3</v>
      </c>
      <c r="AH164" s="264">
        <v>0</v>
      </c>
      <c r="AI164" s="264">
        <v>0</v>
      </c>
      <c r="AJ164" s="276">
        <v>0.96368720299322264</v>
      </c>
      <c r="AK164" s="258" t="s">
        <v>69</v>
      </c>
      <c r="AL164" s="258">
        <v>22</v>
      </c>
      <c r="AM164" s="258" t="s">
        <v>400</v>
      </c>
      <c r="AN164" s="270" t="s">
        <v>604</v>
      </c>
      <c r="AO164" s="277">
        <v>29</v>
      </c>
      <c r="AP164" s="277">
        <v>3</v>
      </c>
      <c r="AQ164" s="277" t="s">
        <v>1268</v>
      </c>
      <c r="AS164" s="267" t="s">
        <v>161</v>
      </c>
      <c r="AT164" s="268" t="s">
        <v>282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162</v>
      </c>
      <c r="X165" s="264" t="s">
        <v>315</v>
      </c>
      <c r="Y165" s="265" t="s">
        <v>315</v>
      </c>
      <c r="Z165" s="274">
        <v>11</v>
      </c>
      <c r="AA165" s="258">
        <v>22</v>
      </c>
      <c r="AB165" s="275">
        <v>0.83333333333333337</v>
      </c>
      <c r="AC165" s="264">
        <v>2</v>
      </c>
      <c r="AD165" s="264">
        <v>3</v>
      </c>
      <c r="AE165" s="264">
        <v>2</v>
      </c>
      <c r="AF165" s="264">
        <v>8</v>
      </c>
      <c r="AG165" s="264">
        <v>5</v>
      </c>
      <c r="AH165" s="264">
        <v>2</v>
      </c>
      <c r="AI165" s="264">
        <v>0</v>
      </c>
      <c r="AJ165" s="276">
        <v>0.87886711430213549</v>
      </c>
      <c r="AK165" s="258" t="s">
        <v>72</v>
      </c>
      <c r="AL165" s="258">
        <v>30</v>
      </c>
      <c r="AM165" s="258" t="s">
        <v>687</v>
      </c>
      <c r="AN165" s="270" t="s">
        <v>606</v>
      </c>
      <c r="AO165" s="277">
        <v>116</v>
      </c>
      <c r="AP165" s="277">
        <v>8</v>
      </c>
      <c r="AQ165" s="277" t="s">
        <v>1269</v>
      </c>
      <c r="AS165" s="267" t="s">
        <v>161</v>
      </c>
      <c r="AT165" s="268" t="s">
        <v>100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162</v>
      </c>
      <c r="X166" s="264" t="s">
        <v>316</v>
      </c>
      <c r="Y166" s="265" t="s">
        <v>316</v>
      </c>
      <c r="Z166" s="274">
        <v>1</v>
      </c>
      <c r="AA166" s="258">
        <v>1</v>
      </c>
      <c r="AB166" s="275">
        <v>0.41666666666666669</v>
      </c>
      <c r="AC166" s="264">
        <v>0</v>
      </c>
      <c r="AD166" s="264">
        <v>0</v>
      </c>
      <c r="AE166" s="264">
        <v>0</v>
      </c>
      <c r="AF166" s="264">
        <v>0</v>
      </c>
      <c r="AG166" s="264">
        <v>1</v>
      </c>
      <c r="AH166" s="264">
        <v>0</v>
      </c>
      <c r="AI166" s="264">
        <v>0</v>
      </c>
      <c r="AJ166" s="276">
        <v>0.83448275862068966</v>
      </c>
      <c r="AK166" s="258" t="s">
        <v>70</v>
      </c>
      <c r="AL166" s="258">
        <v>10</v>
      </c>
      <c r="AM166" s="258" t="s">
        <v>701</v>
      </c>
      <c r="AN166" s="270" t="s">
        <v>608</v>
      </c>
      <c r="AO166" s="277">
        <v>152</v>
      </c>
      <c r="AP166" s="277">
        <v>9</v>
      </c>
      <c r="AQ166" s="277" t="s">
        <v>1270</v>
      </c>
      <c r="AS166" s="267" t="s">
        <v>163</v>
      </c>
      <c r="AT166" s="268" t="s">
        <v>283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162</v>
      </c>
      <c r="X167" s="264" t="s">
        <v>317</v>
      </c>
      <c r="Y167" s="265" t="s">
        <v>317</v>
      </c>
      <c r="Z167" s="274">
        <v>5</v>
      </c>
      <c r="AA167" s="258">
        <v>4</v>
      </c>
      <c r="AB167" s="275">
        <v>0.33333333333333331</v>
      </c>
      <c r="AC167" s="264">
        <v>0</v>
      </c>
      <c r="AD167" s="264">
        <v>0</v>
      </c>
      <c r="AE167" s="264">
        <v>0</v>
      </c>
      <c r="AF167" s="264">
        <v>0</v>
      </c>
      <c r="AG167" s="264">
        <v>3</v>
      </c>
      <c r="AH167" s="264">
        <v>1</v>
      </c>
      <c r="AI167" s="264">
        <v>0</v>
      </c>
      <c r="AJ167" s="276">
        <v>0.80600979516217586</v>
      </c>
      <c r="AK167" s="258" t="s">
        <v>70</v>
      </c>
      <c r="AL167" s="258">
        <v>20</v>
      </c>
      <c r="AM167" s="258" t="s">
        <v>1105</v>
      </c>
      <c r="AN167" s="270" t="s">
        <v>610</v>
      </c>
      <c r="AO167" s="277">
        <v>162</v>
      </c>
      <c r="AP167" s="277">
        <v>10</v>
      </c>
      <c r="AQ167" s="277" t="s">
        <v>1271</v>
      </c>
      <c r="AS167" s="267" t="s">
        <v>163</v>
      </c>
      <c r="AT167" s="268" t="s">
        <v>284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162</v>
      </c>
      <c r="X168" s="264" t="s">
        <v>318</v>
      </c>
      <c r="Y168" s="265" t="s">
        <v>318</v>
      </c>
      <c r="Z168" s="274">
        <v>5</v>
      </c>
      <c r="AA168" s="258">
        <v>3</v>
      </c>
      <c r="AB168" s="275">
        <v>0.25</v>
      </c>
      <c r="AC168" s="264">
        <v>0</v>
      </c>
      <c r="AD168" s="264">
        <v>0</v>
      </c>
      <c r="AE168" s="264">
        <v>0</v>
      </c>
      <c r="AF168" s="264">
        <v>0</v>
      </c>
      <c r="AG168" s="264">
        <v>1</v>
      </c>
      <c r="AH168" s="264">
        <v>2</v>
      </c>
      <c r="AI168" s="264">
        <v>0</v>
      </c>
      <c r="AJ168" s="276">
        <v>0.78616001999976681</v>
      </c>
      <c r="AK168" s="258" t="s">
        <v>73</v>
      </c>
      <c r="AL168" s="258">
        <v>4</v>
      </c>
      <c r="AM168" s="258" t="s">
        <v>696</v>
      </c>
      <c r="AN168" s="270" t="s">
        <v>612</v>
      </c>
      <c r="AO168" s="277">
        <v>167</v>
      </c>
      <c r="AP168" s="277">
        <v>11</v>
      </c>
      <c r="AQ168" s="277" t="s">
        <v>1272</v>
      </c>
      <c r="AS168" s="267" t="s">
        <v>163</v>
      </c>
      <c r="AT168" s="268" t="s">
        <v>285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162</v>
      </c>
      <c r="X169" s="264" t="s">
        <v>319</v>
      </c>
      <c r="Y169" s="265" t="s">
        <v>319</v>
      </c>
      <c r="Z169" s="274">
        <v>6</v>
      </c>
      <c r="AA169" s="258">
        <v>13</v>
      </c>
      <c r="AB169" s="275">
        <v>0.9027777777777779</v>
      </c>
      <c r="AC169" s="264">
        <v>9</v>
      </c>
      <c r="AD169" s="264">
        <v>1</v>
      </c>
      <c r="AE169" s="264">
        <v>2</v>
      </c>
      <c r="AF169" s="264">
        <v>1</v>
      </c>
      <c r="AG169" s="264">
        <v>0</v>
      </c>
      <c r="AH169" s="264">
        <v>0</v>
      </c>
      <c r="AI169" s="264">
        <v>0</v>
      </c>
      <c r="AJ169" s="276">
        <v>0.95973662964240081</v>
      </c>
      <c r="AK169" s="258" t="s">
        <v>69</v>
      </c>
      <c r="AL169" s="258">
        <v>25</v>
      </c>
      <c r="AM169" s="258" t="s">
        <v>536</v>
      </c>
      <c r="AN169" s="270" t="s">
        <v>614</v>
      </c>
      <c r="AO169" s="277">
        <v>32</v>
      </c>
      <c r="AP169" s="277">
        <v>4</v>
      </c>
      <c r="AQ169" s="277" t="s">
        <v>1273</v>
      </c>
      <c r="AS169" s="267" t="s">
        <v>163</v>
      </c>
      <c r="AT169" s="268" t="s">
        <v>286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162</v>
      </c>
      <c r="X170" s="264" t="s">
        <v>320</v>
      </c>
      <c r="Y170" s="265" t="s">
        <v>320</v>
      </c>
      <c r="Z170" s="274">
        <v>1</v>
      </c>
      <c r="AA170" s="258">
        <v>5</v>
      </c>
      <c r="AB170" s="275">
        <v>2.0833333333333335</v>
      </c>
      <c r="AC170" s="264">
        <v>1</v>
      </c>
      <c r="AD170" s="264">
        <v>0</v>
      </c>
      <c r="AE170" s="264">
        <v>2</v>
      </c>
      <c r="AF170" s="264">
        <v>1</v>
      </c>
      <c r="AG170" s="264">
        <v>1</v>
      </c>
      <c r="AH170" s="264">
        <v>0</v>
      </c>
      <c r="AI170" s="264">
        <v>0</v>
      </c>
      <c r="AJ170" s="276">
        <v>0.90100000000000002</v>
      </c>
      <c r="AK170" s="258" t="s">
        <v>71</v>
      </c>
      <c r="AL170" s="258">
        <v>49</v>
      </c>
      <c r="AM170" s="258" t="s">
        <v>464</v>
      </c>
      <c r="AN170" s="270" t="s">
        <v>616</v>
      </c>
      <c r="AO170" s="277">
        <v>86</v>
      </c>
      <c r="AP170" s="277">
        <v>6</v>
      </c>
      <c r="AQ170" s="277" t="s">
        <v>1274</v>
      </c>
      <c r="AS170" s="267" t="s">
        <v>163</v>
      </c>
      <c r="AT170" s="268" t="s">
        <v>287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162</v>
      </c>
      <c r="X171" s="264" t="s">
        <v>321</v>
      </c>
      <c r="Y171" s="265" t="s">
        <v>321</v>
      </c>
      <c r="Z171" s="274">
        <v>3</v>
      </c>
      <c r="AA171" s="258">
        <v>6</v>
      </c>
      <c r="AB171" s="275">
        <v>0.83333333333333337</v>
      </c>
      <c r="AC171" s="264">
        <v>4</v>
      </c>
      <c r="AD171" s="264">
        <v>0</v>
      </c>
      <c r="AE171" s="264">
        <v>1</v>
      </c>
      <c r="AF171" s="264">
        <v>0</v>
      </c>
      <c r="AG171" s="264">
        <v>1</v>
      </c>
      <c r="AH171" s="264">
        <v>0</v>
      </c>
      <c r="AI171" s="264">
        <v>0</v>
      </c>
      <c r="AJ171" s="276">
        <v>0.99055228277422747</v>
      </c>
      <c r="AK171" s="258" t="s">
        <v>69</v>
      </c>
      <c r="AL171" s="258">
        <v>4</v>
      </c>
      <c r="AM171" s="258" t="s">
        <v>596</v>
      </c>
      <c r="AN171" s="270" t="s">
        <v>617</v>
      </c>
      <c r="AO171" s="277">
        <v>11</v>
      </c>
      <c r="AP171" s="277">
        <v>1</v>
      </c>
      <c r="AQ171" s="277" t="s">
        <v>1275</v>
      </c>
      <c r="AS171" s="267" t="s">
        <v>163</v>
      </c>
      <c r="AT171" s="268" t="s">
        <v>99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162</v>
      </c>
      <c r="X172" s="264" t="s">
        <v>322</v>
      </c>
      <c r="Y172" s="265" t="s">
        <v>322</v>
      </c>
      <c r="Z172" s="274">
        <v>9</v>
      </c>
      <c r="AA172" s="258">
        <v>22</v>
      </c>
      <c r="AB172" s="275">
        <v>1.0185185185185186</v>
      </c>
      <c r="AC172" s="264">
        <v>8</v>
      </c>
      <c r="AD172" s="264">
        <v>5</v>
      </c>
      <c r="AE172" s="264">
        <v>2</v>
      </c>
      <c r="AF172" s="264">
        <v>4</v>
      </c>
      <c r="AG172" s="264">
        <v>2</v>
      </c>
      <c r="AH172" s="264">
        <v>0</v>
      </c>
      <c r="AI172" s="264">
        <v>1</v>
      </c>
      <c r="AJ172" s="276">
        <v>0.97302783900884415</v>
      </c>
      <c r="AK172" s="258" t="s">
        <v>69</v>
      </c>
      <c r="AL172" s="258">
        <v>18</v>
      </c>
      <c r="AM172" s="258" t="s">
        <v>391</v>
      </c>
      <c r="AN172" s="270" t="s">
        <v>619</v>
      </c>
      <c r="AO172" s="277">
        <v>25</v>
      </c>
      <c r="AP172" s="277">
        <v>2</v>
      </c>
      <c r="AQ172" s="277" t="s">
        <v>1276</v>
      </c>
      <c r="AS172" s="267" t="s">
        <v>163</v>
      </c>
      <c r="AT172" s="268" t="s">
        <v>100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162</v>
      </c>
      <c r="X173" s="264" t="s">
        <v>323</v>
      </c>
      <c r="Y173" s="265" t="s">
        <v>323</v>
      </c>
      <c r="Z173" s="274">
        <v>9</v>
      </c>
      <c r="AA173" s="258">
        <v>22</v>
      </c>
      <c r="AB173" s="275">
        <v>1.0185185185185186</v>
      </c>
      <c r="AC173" s="264">
        <v>0</v>
      </c>
      <c r="AD173" s="264">
        <v>4</v>
      </c>
      <c r="AE173" s="264">
        <v>5</v>
      </c>
      <c r="AF173" s="264">
        <v>9</v>
      </c>
      <c r="AG173" s="264">
        <v>4</v>
      </c>
      <c r="AH173" s="264">
        <v>0</v>
      </c>
      <c r="AI173" s="264">
        <v>0</v>
      </c>
      <c r="AJ173" s="276">
        <v>0.88826641351781643</v>
      </c>
      <c r="AK173" s="258" t="s">
        <v>72</v>
      </c>
      <c r="AL173" s="258">
        <v>16</v>
      </c>
      <c r="AM173" s="258" t="s">
        <v>470</v>
      </c>
      <c r="AN173" s="270" t="s">
        <v>621</v>
      </c>
      <c r="AO173" s="277">
        <v>102</v>
      </c>
      <c r="AP173" s="277">
        <v>7</v>
      </c>
      <c r="AQ173" s="277" t="s">
        <v>1277</v>
      </c>
      <c r="AS173" s="267" t="s">
        <v>135</v>
      </c>
      <c r="AT173" s="268" t="s">
        <v>288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162</v>
      </c>
      <c r="X174" s="264" t="s">
        <v>328</v>
      </c>
      <c r="Y174" s="265" t="s">
        <v>328</v>
      </c>
      <c r="Z174" s="274">
        <v>1</v>
      </c>
      <c r="AA174" s="258">
        <v>3</v>
      </c>
      <c r="AB174" s="275">
        <v>1.25</v>
      </c>
      <c r="AC174" s="264">
        <v>1</v>
      </c>
      <c r="AD174" s="264">
        <v>0</v>
      </c>
      <c r="AE174" s="264">
        <v>1</v>
      </c>
      <c r="AF174" s="264">
        <v>1</v>
      </c>
      <c r="AG174" s="264">
        <v>0</v>
      </c>
      <c r="AH174" s="264">
        <v>0</v>
      </c>
      <c r="AI174" s="264">
        <v>0</v>
      </c>
      <c r="AJ174" s="276">
        <v>0.95444444444444432</v>
      </c>
      <c r="AK174" s="258" t="s">
        <v>69</v>
      </c>
      <c r="AL174" s="258">
        <v>29</v>
      </c>
      <c r="AM174" s="258" t="s">
        <v>429</v>
      </c>
      <c r="AN174" s="270" t="s">
        <v>623</v>
      </c>
      <c r="AO174" s="277">
        <v>36</v>
      </c>
      <c r="AP174" s="277">
        <v>5</v>
      </c>
      <c r="AQ174" s="277" t="s">
        <v>1278</v>
      </c>
      <c r="AS174" s="267" t="s">
        <v>135</v>
      </c>
      <c r="AT174" s="268" t="s">
        <v>289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>
        <v>1</v>
      </c>
      <c r="AQ175" s="277" t="s">
        <v>262</v>
      </c>
      <c r="AS175" s="267" t="s">
        <v>135</v>
      </c>
      <c r="AT175" s="268" t="s">
        <v>290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>
        <v>1</v>
      </c>
      <c r="AQ176" s="277" t="s">
        <v>262</v>
      </c>
      <c r="AS176" s="267" t="s">
        <v>135</v>
      </c>
      <c r="AT176" s="268" t="s">
        <v>291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>
        <v>1</v>
      </c>
      <c r="AQ177" s="277" t="s">
        <v>262</v>
      </c>
      <c r="AS177" s="267" t="s">
        <v>135</v>
      </c>
      <c r="AT177" s="268" t="s">
        <v>292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>
        <v>1</v>
      </c>
      <c r="AQ178" s="277" t="s">
        <v>262</v>
      </c>
      <c r="AS178" s="267" t="s">
        <v>135</v>
      </c>
      <c r="AT178" s="268" t="s">
        <v>99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>
        <v>1</v>
      </c>
      <c r="AQ179" s="277" t="s">
        <v>262</v>
      </c>
      <c r="AS179" s="267" t="s">
        <v>135</v>
      </c>
      <c r="AT179" s="268" t="s">
        <v>100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>
        <v>1</v>
      </c>
      <c r="AQ180" s="277" t="s">
        <v>262</v>
      </c>
      <c r="AS180" s="267" t="s">
        <v>155</v>
      </c>
      <c r="AT180" s="268" t="s">
        <v>293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>
        <v>1</v>
      </c>
      <c r="AQ181" s="277" t="s">
        <v>262</v>
      </c>
      <c r="AS181" s="267" t="s">
        <v>155</v>
      </c>
      <c r="AT181" s="268" t="s">
        <v>294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>
        <v>1</v>
      </c>
      <c r="AQ182" s="277" t="s">
        <v>262</v>
      </c>
      <c r="AS182" s="267" t="s">
        <v>155</v>
      </c>
      <c r="AT182" s="268" t="s">
        <v>295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>
        <v>1</v>
      </c>
      <c r="AQ183" s="277" t="s">
        <v>262</v>
      </c>
      <c r="AS183" s="267" t="s">
        <v>155</v>
      </c>
      <c r="AT183" s="268" t="s">
        <v>100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>
        <v>1</v>
      </c>
      <c r="AQ184" s="277" t="s">
        <v>262</v>
      </c>
      <c r="AS184" s="267" t="s">
        <v>137</v>
      </c>
      <c r="AT184" s="268" t="s">
        <v>296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>
        <v>1</v>
      </c>
      <c r="AQ185" s="277" t="s">
        <v>262</v>
      </c>
      <c r="AS185" s="267" t="s">
        <v>137</v>
      </c>
      <c r="AT185" s="268" t="s">
        <v>297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>
        <v>1</v>
      </c>
      <c r="AQ186" s="277" t="s">
        <v>262</v>
      </c>
      <c r="AS186" s="267" t="s">
        <v>137</v>
      </c>
      <c r="AT186" s="268" t="s">
        <v>298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>
        <v>1</v>
      </c>
      <c r="AQ187" s="277" t="s">
        <v>262</v>
      </c>
      <c r="AS187" s="267" t="s">
        <v>137</v>
      </c>
      <c r="AT187" s="268" t="s">
        <v>299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>
        <v>1</v>
      </c>
      <c r="AQ188" s="277" t="s">
        <v>262</v>
      </c>
      <c r="AS188" s="267" t="s">
        <v>137</v>
      </c>
      <c r="AT188" s="268" t="s">
        <v>99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>
        <v>1</v>
      </c>
      <c r="AQ189" s="277" t="s">
        <v>262</v>
      </c>
      <c r="AS189" s="267" t="s">
        <v>137</v>
      </c>
      <c r="AT189" s="268" t="s">
        <v>100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>
        <v>1</v>
      </c>
      <c r="AQ190" s="277" t="s">
        <v>262</v>
      </c>
      <c r="AS190" s="267" t="s">
        <v>143</v>
      </c>
      <c r="AT190" s="268" t="s">
        <v>300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>
        <v>1</v>
      </c>
      <c r="AQ191" s="277" t="s">
        <v>262</v>
      </c>
      <c r="AS191" s="267" t="s">
        <v>143</v>
      </c>
      <c r="AT191" s="268" t="s">
        <v>301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>
        <v>1</v>
      </c>
      <c r="AQ192" s="277" t="s">
        <v>262</v>
      </c>
      <c r="AS192" s="267" t="s">
        <v>143</v>
      </c>
      <c r="AT192" s="268" t="s">
        <v>302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>
        <v>1</v>
      </c>
      <c r="AQ193" s="277" t="s">
        <v>262</v>
      </c>
      <c r="AS193" s="267" t="s">
        <v>143</v>
      </c>
      <c r="AT193" s="268" t="s">
        <v>303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>
        <v>1</v>
      </c>
      <c r="AQ194" s="277" t="s">
        <v>262</v>
      </c>
      <c r="AS194" s="267" t="s">
        <v>143</v>
      </c>
      <c r="AT194" s="268" t="s">
        <v>99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>
        <v>1</v>
      </c>
      <c r="AQ195" s="277" t="s">
        <v>262</v>
      </c>
      <c r="AS195" s="267" t="s">
        <v>143</v>
      </c>
      <c r="AT195" s="268" t="s">
        <v>100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>
        <v>1</v>
      </c>
      <c r="AQ196" s="277" t="s">
        <v>262</v>
      </c>
      <c r="AS196" s="267" t="s">
        <v>153</v>
      </c>
      <c r="AT196" s="268" t="s">
        <v>304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>
        <v>1</v>
      </c>
      <c r="AQ197" s="277" t="s">
        <v>262</v>
      </c>
      <c r="AS197" s="267" t="s">
        <v>153</v>
      </c>
      <c r="AT197" s="268" t="s">
        <v>305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>
        <v>1</v>
      </c>
      <c r="AQ198" s="277" t="s">
        <v>262</v>
      </c>
      <c r="AS198" s="267" t="s">
        <v>153</v>
      </c>
      <c r="AT198" s="268" t="s">
        <v>306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>
        <v>1</v>
      </c>
      <c r="AQ199" s="277" t="s">
        <v>262</v>
      </c>
      <c r="AS199" s="267" t="s">
        <v>153</v>
      </c>
      <c r="AT199" s="268" t="s">
        <v>307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>
        <v>1</v>
      </c>
      <c r="AQ200" s="277" t="s">
        <v>262</v>
      </c>
      <c r="AS200" s="267" t="s">
        <v>153</v>
      </c>
      <c r="AT200" s="268" t="s">
        <v>308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>
        <v>1</v>
      </c>
      <c r="AQ201" s="277" t="s">
        <v>262</v>
      </c>
      <c r="AS201" s="267" t="s">
        <v>153</v>
      </c>
      <c r="AT201" s="268" t="s">
        <v>309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>
        <v>1</v>
      </c>
      <c r="AQ202" s="277" t="s">
        <v>262</v>
      </c>
      <c r="AS202" s="267" t="s">
        <v>153</v>
      </c>
      <c r="AT202" s="268" t="s">
        <v>310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>
        <v>1</v>
      </c>
      <c r="AQ203" s="277" t="s">
        <v>262</v>
      </c>
      <c r="AS203" s="267" t="s">
        <v>153</v>
      </c>
      <c r="AT203" s="268" t="s">
        <v>311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>
        <v>1</v>
      </c>
      <c r="AQ204" s="277" t="s">
        <v>262</v>
      </c>
      <c r="AS204" s="267" t="s">
        <v>153</v>
      </c>
      <c r="AT204" s="268" t="s">
        <v>312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>
        <v>1</v>
      </c>
      <c r="AQ205" s="277" t="s">
        <v>262</v>
      </c>
      <c r="AS205" s="267" t="s">
        <v>153</v>
      </c>
      <c r="AT205" s="268" t="s">
        <v>313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>
        <v>1</v>
      </c>
      <c r="AQ206" s="277" t="s">
        <v>262</v>
      </c>
      <c r="AS206" s="267" t="s">
        <v>153</v>
      </c>
      <c r="AT206" s="268" t="s">
        <v>100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>
        <v>1</v>
      </c>
      <c r="AQ207" s="277" t="s">
        <v>262</v>
      </c>
      <c r="AS207" s="267" t="s">
        <v>162</v>
      </c>
      <c r="AT207" s="268" t="s">
        <v>314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>
        <v>1</v>
      </c>
      <c r="AQ208" s="277" t="s">
        <v>262</v>
      </c>
      <c r="AS208" s="267" t="s">
        <v>162</v>
      </c>
      <c r="AT208" s="268" t="s">
        <v>315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>
        <v>1</v>
      </c>
      <c r="AQ209" s="277" t="s">
        <v>262</v>
      </c>
      <c r="AS209" s="267" t="s">
        <v>162</v>
      </c>
      <c r="AT209" s="268" t="s">
        <v>316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>
        <v>1</v>
      </c>
      <c r="AQ210" s="277" t="s">
        <v>262</v>
      </c>
      <c r="AS210" s="267" t="s">
        <v>162</v>
      </c>
      <c r="AT210" s="268" t="s">
        <v>317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>
        <v>1</v>
      </c>
      <c r="AQ211" s="277" t="s">
        <v>262</v>
      </c>
      <c r="AS211" s="267" t="s">
        <v>162</v>
      </c>
      <c r="AT211" s="268" t="s">
        <v>318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>
        <v>1</v>
      </c>
      <c r="AQ212" s="277" t="s">
        <v>262</v>
      </c>
      <c r="AS212" s="267" t="s">
        <v>162</v>
      </c>
      <c r="AT212" s="268" t="s">
        <v>319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>
        <v>1</v>
      </c>
      <c r="AQ213" s="277" t="s">
        <v>262</v>
      </c>
      <c r="AS213" s="267" t="s">
        <v>162</v>
      </c>
      <c r="AT213" s="268" t="s">
        <v>320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>
        <v>1</v>
      </c>
      <c r="AQ214" s="277" t="s">
        <v>262</v>
      </c>
      <c r="AS214" s="267" t="s">
        <v>162</v>
      </c>
      <c r="AT214" s="268" t="s">
        <v>321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>
        <v>1</v>
      </c>
      <c r="AQ215" s="277" t="s">
        <v>262</v>
      </c>
      <c r="AS215" s="267" t="s">
        <v>162</v>
      </c>
      <c r="AT215" s="268" t="s">
        <v>322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>
        <v>1</v>
      </c>
      <c r="AQ216" s="277" t="s">
        <v>262</v>
      </c>
      <c r="AS216" s="267" t="s">
        <v>162</v>
      </c>
      <c r="AT216" s="268" t="s">
        <v>323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>
        <v>1</v>
      </c>
      <c r="AQ217" s="277" t="s">
        <v>262</v>
      </c>
      <c r="AS217" s="267" t="s">
        <v>162</v>
      </c>
      <c r="AT217" s="268" t="s">
        <v>99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>
        <v>1</v>
      </c>
      <c r="AQ218" s="277" t="s">
        <v>262</v>
      </c>
      <c r="AS218" s="267" t="s">
        <v>162</v>
      </c>
      <c r="AT218" s="268" t="s">
        <v>100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>
        <v>1</v>
      </c>
      <c r="AQ219" s="277" t="s">
        <v>262</v>
      </c>
      <c r="AS219" s="267" t="s">
        <v>63</v>
      </c>
      <c r="AT219" s="268" t="s">
        <v>64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>
        <v>1</v>
      </c>
      <c r="AQ220" s="277" t="s">
        <v>262</v>
      </c>
      <c r="AS220" s="267" t="s">
        <v>63</v>
      </c>
      <c r="AT220" s="268" t="s">
        <v>96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>
        <v>1</v>
      </c>
      <c r="AQ221" s="277" t="s">
        <v>262</v>
      </c>
      <c r="AS221" s="267" t="s">
        <v>63</v>
      </c>
      <c r="AT221" s="268" t="s">
        <v>97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>
        <v>1</v>
      </c>
      <c r="AQ222" s="277" t="s">
        <v>262</v>
      </c>
      <c r="AS222" s="267" t="s">
        <v>63</v>
      </c>
      <c r="AT222" s="268" t="s">
        <v>98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>
        <v>1</v>
      </c>
      <c r="AQ223" s="277" t="s">
        <v>262</v>
      </c>
      <c r="AS223" s="267" t="s">
        <v>63</v>
      </c>
      <c r="AT223" s="268" t="s">
        <v>99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>
        <v>1</v>
      </c>
      <c r="AQ224" s="277" t="s">
        <v>262</v>
      </c>
      <c r="AS224" s="267" t="s">
        <v>63</v>
      </c>
      <c r="AT224" s="268" t="s">
        <v>100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2.9450864597885813</v>
      </c>
    </row>
    <row r="225" spans="42:54" ht="16.5">
      <c r="AP225" s="277">
        <v>1</v>
      </c>
      <c r="AQ225" s="277" t="s">
        <v>262</v>
      </c>
      <c r="AS225" s="267" t="s">
        <v>133</v>
      </c>
      <c r="AT225" s="268" t="s">
        <v>165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>
        <v>1</v>
      </c>
      <c r="AQ226" s="277" t="s">
        <v>262</v>
      </c>
      <c r="AS226" s="267" t="s">
        <v>133</v>
      </c>
      <c r="AT226" s="268" t="s">
        <v>166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>
        <v>1</v>
      </c>
      <c r="AQ227" s="277" t="s">
        <v>262</v>
      </c>
      <c r="AS227" s="267" t="s">
        <v>133</v>
      </c>
      <c r="AT227" s="268" t="s">
        <v>167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>
        <v>1</v>
      </c>
      <c r="AQ228" s="277" t="s">
        <v>262</v>
      </c>
      <c r="AS228" s="267" t="s">
        <v>133</v>
      </c>
      <c r="AT228" s="268" t="s">
        <v>168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>
        <v>1</v>
      </c>
      <c r="AQ229" s="277" t="s">
        <v>262</v>
      </c>
      <c r="AS229" s="267" t="s">
        <v>133</v>
      </c>
      <c r="AT229" s="268" t="s">
        <v>99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>
        <v>1</v>
      </c>
      <c r="AQ230" s="277" t="s">
        <v>262</v>
      </c>
      <c r="AS230" s="267" t="s">
        <v>133</v>
      </c>
      <c r="AT230" s="268" t="s">
        <v>100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2.2562417289035608</v>
      </c>
    </row>
    <row r="231" spans="42:54" ht="16.5">
      <c r="AP231" s="277">
        <v>1</v>
      </c>
      <c r="AQ231" s="277" t="s">
        <v>262</v>
      </c>
      <c r="AS231" s="267" t="s">
        <v>151</v>
      </c>
      <c r="AT231" s="268" t="s">
        <v>169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>
        <v>1</v>
      </c>
      <c r="AQ232" s="277" t="s">
        <v>262</v>
      </c>
      <c r="AS232" s="267" t="s">
        <v>151</v>
      </c>
      <c r="AT232" s="268" t="s">
        <v>170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>
        <v>1</v>
      </c>
      <c r="AQ233" s="277" t="s">
        <v>262</v>
      </c>
      <c r="AS233" s="267" t="s">
        <v>151</v>
      </c>
      <c r="AT233" s="268" t="s">
        <v>171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>
        <v>1</v>
      </c>
      <c r="AQ234" s="277" t="s">
        <v>262</v>
      </c>
      <c r="AS234" s="267" t="s">
        <v>151</v>
      </c>
      <c r="AT234" s="268" t="s">
        <v>172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>
        <v>1</v>
      </c>
      <c r="AQ235" s="277" t="s">
        <v>262</v>
      </c>
      <c r="AS235" s="267" t="s">
        <v>151</v>
      </c>
      <c r="AT235" s="268" t="s">
        <v>173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>
        <v>1</v>
      </c>
      <c r="AQ236" s="277" t="s">
        <v>262</v>
      </c>
      <c r="AS236" s="267" t="s">
        <v>151</v>
      </c>
      <c r="AT236" s="268" t="s">
        <v>324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>
        <v>1</v>
      </c>
      <c r="AQ237" s="277" t="s">
        <v>262</v>
      </c>
      <c r="AS237" s="267" t="s">
        <v>151</v>
      </c>
      <c r="AT237" s="268" t="s">
        <v>100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2.7582705378319923</v>
      </c>
    </row>
    <row r="238" spans="42:54" ht="16.5">
      <c r="AP238" s="277">
        <v>1</v>
      </c>
      <c r="AQ238" s="277" t="s">
        <v>262</v>
      </c>
      <c r="AS238" s="267" t="s">
        <v>148</v>
      </c>
      <c r="AT238" s="268" t="s">
        <v>174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>
        <v>1</v>
      </c>
      <c r="AQ239" s="277" t="s">
        <v>262</v>
      </c>
      <c r="AS239" s="267" t="s">
        <v>148</v>
      </c>
      <c r="AT239" s="268" t="s">
        <v>175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>
        <v>1</v>
      </c>
      <c r="AQ240" s="277" t="s">
        <v>262</v>
      </c>
      <c r="AS240" s="267" t="s">
        <v>148</v>
      </c>
      <c r="AT240" s="268" t="s">
        <v>176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>
        <v>1</v>
      </c>
      <c r="AQ241" s="277" t="s">
        <v>262</v>
      </c>
      <c r="AS241" s="267" t="s">
        <v>148</v>
      </c>
      <c r="AT241" s="268" t="s">
        <v>177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>
        <v>1</v>
      </c>
      <c r="AQ242" s="277" t="s">
        <v>262</v>
      </c>
      <c r="AS242" s="267" t="s">
        <v>148</v>
      </c>
      <c r="AT242" s="268" t="s">
        <v>178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>
        <v>1</v>
      </c>
      <c r="AQ243" s="277" t="s">
        <v>262</v>
      </c>
      <c r="AS243" s="267" t="s">
        <v>148</v>
      </c>
      <c r="AT243" s="268" t="s">
        <v>179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>
        <v>1</v>
      </c>
      <c r="AQ244" s="277" t="s">
        <v>262</v>
      </c>
      <c r="AS244" s="267" t="s">
        <v>148</v>
      </c>
      <c r="AT244" s="268" t="s">
        <v>180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>
        <v>1</v>
      </c>
      <c r="AQ245" s="277" t="s">
        <v>262</v>
      </c>
      <c r="AS245" s="267" t="s">
        <v>148</v>
      </c>
      <c r="AT245" s="268" t="s">
        <v>181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>
        <v>1</v>
      </c>
      <c r="AQ246" s="277" t="s">
        <v>262</v>
      </c>
      <c r="AS246" s="267" t="s">
        <v>148</v>
      </c>
      <c r="AT246" s="268" t="s">
        <v>182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>
        <v>1</v>
      </c>
      <c r="AQ247" s="277" t="s">
        <v>262</v>
      </c>
      <c r="AS247" s="267" t="s">
        <v>148</v>
      </c>
      <c r="AT247" s="268" t="s">
        <v>183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>
        <v>1</v>
      </c>
      <c r="AQ248" s="277" t="s">
        <v>262</v>
      </c>
      <c r="AS248" s="267" t="s">
        <v>148</v>
      </c>
      <c r="AT248" s="268" t="s">
        <v>184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>
        <v>1</v>
      </c>
      <c r="AQ249" s="277" t="s">
        <v>262</v>
      </c>
      <c r="AS249" s="267" t="s">
        <v>148</v>
      </c>
      <c r="AT249" s="268" t="s">
        <v>185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>
        <v>1</v>
      </c>
      <c r="AQ250" s="277" t="s">
        <v>262</v>
      </c>
      <c r="AS250" s="267" t="s">
        <v>148</v>
      </c>
      <c r="AT250" s="268" t="s">
        <v>99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>
        <v>1</v>
      </c>
      <c r="AQ251" s="277" t="s">
        <v>262</v>
      </c>
      <c r="AS251" s="267" t="s">
        <v>148</v>
      </c>
      <c r="AT251" s="268" t="s">
        <v>100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2.7732028592404356</v>
      </c>
    </row>
    <row r="252" spans="42:54" ht="16.5">
      <c r="AP252" s="277">
        <v>1</v>
      </c>
      <c r="AQ252" s="277" t="s">
        <v>262</v>
      </c>
      <c r="AS252" s="267" t="s">
        <v>156</v>
      </c>
      <c r="AT252" s="268" t="s">
        <v>186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>
        <v>1</v>
      </c>
      <c r="AQ253" s="277" t="s">
        <v>262</v>
      </c>
      <c r="AS253" s="267" t="s">
        <v>156</v>
      </c>
      <c r="AT253" s="268" t="s">
        <v>187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>
        <v>1</v>
      </c>
      <c r="AQ254" s="277" t="s">
        <v>262</v>
      </c>
      <c r="AS254" s="267" t="s">
        <v>156</v>
      </c>
      <c r="AT254" s="268" t="s">
        <v>188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>
        <v>1</v>
      </c>
      <c r="AQ255" s="277" t="s">
        <v>262</v>
      </c>
      <c r="AS255" s="267" t="s">
        <v>156</v>
      </c>
      <c r="AT255" s="268" t="s">
        <v>189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>
        <v>1</v>
      </c>
      <c r="AQ256" s="277" t="s">
        <v>262</v>
      </c>
      <c r="AS256" s="267" t="s">
        <v>156</v>
      </c>
      <c r="AT256" s="268" t="s">
        <v>325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>
        <v>1</v>
      </c>
      <c r="AQ257" s="277" t="s">
        <v>262</v>
      </c>
      <c r="AS257" s="267" t="s">
        <v>156</v>
      </c>
      <c r="AT257" s="268" t="s">
        <v>190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>
        <v>1</v>
      </c>
      <c r="AQ258" s="277" t="s">
        <v>262</v>
      </c>
      <c r="AS258" s="267" t="s">
        <v>156</v>
      </c>
      <c r="AT258" s="268" t="s">
        <v>191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>
        <v>1</v>
      </c>
      <c r="AQ259" s="277" t="s">
        <v>262</v>
      </c>
      <c r="AS259" s="267" t="s">
        <v>156</v>
      </c>
      <c r="AT259" s="268" t="s">
        <v>99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>
        <v>1</v>
      </c>
      <c r="AQ260" s="277" t="s">
        <v>262</v>
      </c>
      <c r="AS260" s="267" t="s">
        <v>156</v>
      </c>
      <c r="AT260" s="268" t="s">
        <v>100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2.2911852207870815</v>
      </c>
    </row>
    <row r="261" spans="42:54" ht="16.5">
      <c r="AP261" s="277">
        <v>1</v>
      </c>
      <c r="AQ261" s="277" t="s">
        <v>262</v>
      </c>
      <c r="AS261" s="267" t="s">
        <v>134</v>
      </c>
      <c r="AT261" s="268" t="s">
        <v>192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>
        <v>1</v>
      </c>
      <c r="AQ262" s="277" t="s">
        <v>262</v>
      </c>
      <c r="AS262" s="267" t="s">
        <v>134</v>
      </c>
      <c r="AT262" s="268" t="s">
        <v>193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>
        <v>1</v>
      </c>
      <c r="AQ263" s="277" t="s">
        <v>262</v>
      </c>
      <c r="AS263" s="267" t="s">
        <v>134</v>
      </c>
      <c r="AT263" s="268" t="s">
        <v>194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>
        <v>1</v>
      </c>
      <c r="AQ264" s="277" t="s">
        <v>262</v>
      </c>
      <c r="AS264" s="267" t="s">
        <v>134</v>
      </c>
      <c r="AT264" s="268" t="s">
        <v>195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>
        <v>1</v>
      </c>
      <c r="AQ265" s="277" t="s">
        <v>262</v>
      </c>
      <c r="AS265" s="267" t="s">
        <v>134</v>
      </c>
      <c r="AT265" s="268" t="s">
        <v>196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>
        <v>1</v>
      </c>
      <c r="AQ266" s="277" t="s">
        <v>262</v>
      </c>
      <c r="AS266" s="267" t="s">
        <v>134</v>
      </c>
      <c r="AT266" s="268" t="s">
        <v>197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>
        <v>1</v>
      </c>
      <c r="AQ267" s="277" t="s">
        <v>262</v>
      </c>
      <c r="AS267" s="267" t="s">
        <v>134</v>
      </c>
      <c r="AT267" s="268" t="s">
        <v>99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>
        <v>1</v>
      </c>
      <c r="AQ268" s="277" t="s">
        <v>262</v>
      </c>
      <c r="AS268" s="267" t="s">
        <v>134</v>
      </c>
      <c r="AT268" s="268" t="s">
        <v>100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2.3251420226782145</v>
      </c>
    </row>
    <row r="269" spans="42:54" ht="16.5">
      <c r="AP269" s="277">
        <v>1</v>
      </c>
      <c r="AQ269" s="277" t="s">
        <v>262</v>
      </c>
      <c r="AS269" s="267" t="s">
        <v>141</v>
      </c>
      <c r="AT269" s="268" t="s">
        <v>198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>
        <v>1</v>
      </c>
      <c r="AQ270" s="277" t="s">
        <v>262</v>
      </c>
      <c r="AS270" s="267" t="s">
        <v>141</v>
      </c>
      <c r="AT270" s="268" t="s">
        <v>199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>
        <v>1</v>
      </c>
      <c r="AQ271" s="277" t="s">
        <v>262</v>
      </c>
      <c r="AS271" s="267" t="s">
        <v>141</v>
      </c>
      <c r="AT271" s="268" t="s">
        <v>200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>
        <v>1</v>
      </c>
      <c r="AQ272" s="277" t="s">
        <v>262</v>
      </c>
      <c r="AS272" s="267" t="s">
        <v>141</v>
      </c>
      <c r="AT272" s="268" t="s">
        <v>201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>
        <v>1</v>
      </c>
      <c r="AQ273" s="277" t="s">
        <v>262</v>
      </c>
      <c r="AS273" s="267" t="s">
        <v>141</v>
      </c>
      <c r="AT273" s="268" t="s">
        <v>202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>
        <v>1</v>
      </c>
      <c r="AQ274" s="277" t="s">
        <v>262</v>
      </c>
      <c r="AS274" s="267" t="s">
        <v>141</v>
      </c>
      <c r="AT274" s="268" t="s">
        <v>100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>
        <v>1</v>
      </c>
      <c r="AQ275" s="277" t="s">
        <v>262</v>
      </c>
      <c r="AS275" s="267" t="s">
        <v>157</v>
      </c>
      <c r="AT275" s="268" t="s">
        <v>203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>
        <v>1</v>
      </c>
      <c r="AQ276" s="277" t="s">
        <v>262</v>
      </c>
      <c r="AS276" s="267" t="s">
        <v>157</v>
      </c>
      <c r="AT276" s="268" t="s">
        <v>204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>
        <v>1</v>
      </c>
      <c r="AQ277" s="277" t="s">
        <v>262</v>
      </c>
      <c r="AS277" s="267" t="s">
        <v>157</v>
      </c>
      <c r="AT277" s="268" t="s">
        <v>205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>
        <v>1</v>
      </c>
      <c r="AQ278" s="277" t="s">
        <v>262</v>
      </c>
      <c r="AS278" s="267" t="s">
        <v>157</v>
      </c>
      <c r="AT278" s="268" t="s">
        <v>206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>
        <v>1</v>
      </c>
      <c r="AQ279" s="277" t="s">
        <v>262</v>
      </c>
      <c r="AS279" s="267" t="s">
        <v>157</v>
      </c>
      <c r="AT279" s="268" t="s">
        <v>99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>
        <v>1</v>
      </c>
      <c r="AQ280" s="277" t="s">
        <v>262</v>
      </c>
      <c r="AS280" s="267" t="s">
        <v>157</v>
      </c>
      <c r="AT280" s="268" t="s">
        <v>100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1.9678215188336479</v>
      </c>
    </row>
    <row r="281" spans="42:54" ht="16.5">
      <c r="AP281" s="277">
        <v>1</v>
      </c>
      <c r="AQ281" s="277" t="s">
        <v>262</v>
      </c>
      <c r="AS281" s="267" t="s">
        <v>146</v>
      </c>
      <c r="AT281" s="268" t="s">
        <v>207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>
        <v>1</v>
      </c>
      <c r="AQ282" s="277" t="s">
        <v>262</v>
      </c>
      <c r="AS282" s="267" t="s">
        <v>146</v>
      </c>
      <c r="AT282" s="268" t="s">
        <v>208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>
        <v>1</v>
      </c>
      <c r="AQ283" s="277" t="s">
        <v>262</v>
      </c>
      <c r="AS283" s="267" t="s">
        <v>146</v>
      </c>
      <c r="AT283" s="268" t="s">
        <v>209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>
        <v>1</v>
      </c>
      <c r="AQ284" s="277" t="s">
        <v>262</v>
      </c>
      <c r="AS284" s="267" t="s">
        <v>146</v>
      </c>
      <c r="AT284" s="268" t="s">
        <v>210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>
        <v>1</v>
      </c>
      <c r="AQ285" s="277" t="s">
        <v>262</v>
      </c>
      <c r="AS285" s="267" t="s">
        <v>146</v>
      </c>
      <c r="AT285" s="268" t="s">
        <v>211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>
        <v>1</v>
      </c>
      <c r="AQ286" s="277" t="s">
        <v>262</v>
      </c>
      <c r="AS286" s="267" t="s">
        <v>146</v>
      </c>
      <c r="AT286" s="268" t="s">
        <v>212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>
        <v>1</v>
      </c>
      <c r="AQ287" s="277" t="s">
        <v>262</v>
      </c>
      <c r="AS287" s="267" t="s">
        <v>146</v>
      </c>
      <c r="AT287" s="268" t="s">
        <v>213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>
        <v>1</v>
      </c>
      <c r="AQ288" s="277" t="s">
        <v>262</v>
      </c>
      <c r="AS288" s="267" t="s">
        <v>146</v>
      </c>
      <c r="AT288" s="268" t="s">
        <v>99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>
        <v>1</v>
      </c>
      <c r="AQ289" s="277" t="s">
        <v>262</v>
      </c>
      <c r="AS289" s="267" t="s">
        <v>146</v>
      </c>
      <c r="AT289" s="268" t="s">
        <v>100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2.3316382139917229</v>
      </c>
    </row>
    <row r="290" spans="42:54" ht="16.5">
      <c r="AP290" s="277">
        <v>1</v>
      </c>
      <c r="AQ290" s="277" t="s">
        <v>262</v>
      </c>
      <c r="AS290" s="267" t="s">
        <v>149</v>
      </c>
      <c r="AT290" s="268" t="s">
        <v>214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>
        <v>1</v>
      </c>
      <c r="AQ291" s="277" t="s">
        <v>262</v>
      </c>
      <c r="AS291" s="267" t="s">
        <v>149</v>
      </c>
      <c r="AT291" s="268" t="s">
        <v>215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>
        <v>1</v>
      </c>
      <c r="AQ292" s="277" t="s">
        <v>262</v>
      </c>
      <c r="AS292" s="267" t="s">
        <v>149</v>
      </c>
      <c r="AT292" s="268" t="s">
        <v>216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>
        <v>1</v>
      </c>
      <c r="AQ293" s="277" t="s">
        <v>262</v>
      </c>
      <c r="AS293" s="267" t="s">
        <v>149</v>
      </c>
      <c r="AT293" s="268" t="s">
        <v>98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>
        <v>1</v>
      </c>
      <c r="AQ294" s="277" t="s">
        <v>262</v>
      </c>
      <c r="AS294" s="267" t="s">
        <v>149</v>
      </c>
      <c r="AT294" s="268" t="s">
        <v>99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>
        <v>1</v>
      </c>
      <c r="AQ295" s="277" t="s">
        <v>262</v>
      </c>
      <c r="AS295" s="267" t="s">
        <v>149</v>
      </c>
      <c r="AT295" s="268" t="s">
        <v>100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2.5185112036712396</v>
      </c>
    </row>
    <row r="296" spans="42:54" ht="16.5">
      <c r="AP296" s="277">
        <v>1</v>
      </c>
      <c r="AQ296" s="277" t="s">
        <v>262</v>
      </c>
      <c r="AS296" s="267" t="s">
        <v>144</v>
      </c>
      <c r="AT296" s="268" t="s">
        <v>217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>
        <v>1</v>
      </c>
      <c r="AQ297" s="277" t="s">
        <v>262</v>
      </c>
      <c r="AS297" s="267" t="s">
        <v>144</v>
      </c>
      <c r="AT297" s="268" t="s">
        <v>218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>
        <v>1</v>
      </c>
      <c r="AQ298" s="277" t="s">
        <v>262</v>
      </c>
      <c r="AS298" s="267" t="s">
        <v>144</v>
      </c>
      <c r="AT298" s="268" t="s">
        <v>219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>
        <v>1</v>
      </c>
      <c r="AQ299" s="277" t="s">
        <v>262</v>
      </c>
      <c r="AS299" s="267" t="s">
        <v>144</v>
      </c>
      <c r="AT299" s="268" t="s">
        <v>220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>
        <v>1</v>
      </c>
      <c r="AQ300" s="277" t="s">
        <v>262</v>
      </c>
      <c r="AS300" s="267" t="s">
        <v>144</v>
      </c>
      <c r="AT300" s="268" t="s">
        <v>100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2.2848007983033374</v>
      </c>
    </row>
    <row r="301" spans="42:54" ht="16.5">
      <c r="AP301" s="277">
        <v>1</v>
      </c>
      <c r="AQ301" s="277" t="s">
        <v>262</v>
      </c>
      <c r="AS301" s="267" t="s">
        <v>136</v>
      </c>
      <c r="AT301" s="268" t="s">
        <v>221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>
        <v>1</v>
      </c>
      <c r="AQ302" s="277" t="s">
        <v>262</v>
      </c>
      <c r="AS302" s="267" t="s">
        <v>136</v>
      </c>
      <c r="AT302" s="268" t="s">
        <v>222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>
        <v>1</v>
      </c>
      <c r="AQ303" s="277" t="s">
        <v>262</v>
      </c>
      <c r="AS303" s="267" t="s">
        <v>136</v>
      </c>
      <c r="AT303" s="268" t="s">
        <v>223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>
        <v>1</v>
      </c>
      <c r="AQ304" s="277" t="s">
        <v>262</v>
      </c>
      <c r="AS304" s="267" t="s">
        <v>136</v>
      </c>
      <c r="AT304" s="268" t="s">
        <v>99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>
        <v>1</v>
      </c>
      <c r="AQ305" s="277" t="s">
        <v>262</v>
      </c>
      <c r="AS305" s="267" t="s">
        <v>136</v>
      </c>
      <c r="AT305" s="268" t="s">
        <v>100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1.9817002367384087</v>
      </c>
    </row>
    <row r="306" spans="42:54" ht="16.5">
      <c r="AP306" s="277">
        <v>1</v>
      </c>
      <c r="AQ306" s="277" t="s">
        <v>262</v>
      </c>
      <c r="AS306" s="267" t="s">
        <v>154</v>
      </c>
      <c r="AT306" s="268" t="s">
        <v>224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>
        <v>1</v>
      </c>
      <c r="AQ307" s="277" t="s">
        <v>262</v>
      </c>
      <c r="AS307" s="267" t="s">
        <v>154</v>
      </c>
      <c r="AT307" s="268" t="s">
        <v>225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>
        <v>1</v>
      </c>
      <c r="AQ308" s="277" t="s">
        <v>262</v>
      </c>
      <c r="AS308" s="267" t="s">
        <v>154</v>
      </c>
      <c r="AT308" s="268" t="s">
        <v>226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>
        <v>1</v>
      </c>
      <c r="AQ309" s="277" t="s">
        <v>262</v>
      </c>
      <c r="AS309" s="267" t="s">
        <v>154</v>
      </c>
      <c r="AT309" s="268" t="s">
        <v>227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>
        <v>1</v>
      </c>
      <c r="AQ310" s="277" t="s">
        <v>262</v>
      </c>
      <c r="AS310" s="267" t="s">
        <v>154</v>
      </c>
      <c r="AT310" s="268" t="s">
        <v>228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>
        <v>1</v>
      </c>
      <c r="AQ311" s="277" t="s">
        <v>262</v>
      </c>
      <c r="AS311" s="267" t="s">
        <v>154</v>
      </c>
      <c r="AT311" s="268" t="s">
        <v>229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>
        <v>1</v>
      </c>
      <c r="AQ312" s="277" t="s">
        <v>262</v>
      </c>
      <c r="AS312" s="267" t="s">
        <v>154</v>
      </c>
      <c r="AT312" s="268" t="s">
        <v>230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>
        <v>1</v>
      </c>
      <c r="AQ313" s="277" t="s">
        <v>262</v>
      </c>
      <c r="AS313" s="267" t="s">
        <v>154</v>
      </c>
      <c r="AT313" s="268" t="s">
        <v>99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>
        <v>1</v>
      </c>
      <c r="AQ314" s="277" t="s">
        <v>262</v>
      </c>
      <c r="AS314" s="267" t="s">
        <v>154</v>
      </c>
      <c r="AT314" s="268" t="s">
        <v>100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2.2505727469541315</v>
      </c>
    </row>
    <row r="315" spans="42:54" ht="16.5">
      <c r="AP315" s="277">
        <v>1</v>
      </c>
      <c r="AQ315" s="277" t="s">
        <v>262</v>
      </c>
      <c r="AS315" s="267" t="s">
        <v>140</v>
      </c>
      <c r="AT315" s="268" t="s">
        <v>231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>
        <v>1</v>
      </c>
      <c r="AQ316" s="277" t="s">
        <v>262</v>
      </c>
      <c r="AS316" s="267" t="s">
        <v>140</v>
      </c>
      <c r="AT316" s="268" t="s">
        <v>232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>
        <v>1</v>
      </c>
      <c r="AQ317" s="277" t="s">
        <v>262</v>
      </c>
      <c r="AS317" s="267" t="s">
        <v>140</v>
      </c>
      <c r="AT317" s="268" t="s">
        <v>233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>
        <v>1</v>
      </c>
      <c r="AQ318" s="277" t="s">
        <v>262</v>
      </c>
      <c r="AS318" s="267" t="s">
        <v>140</v>
      </c>
      <c r="AT318" s="268" t="s">
        <v>234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>
        <v>1</v>
      </c>
      <c r="AQ319" s="277" t="s">
        <v>262</v>
      </c>
      <c r="AS319" s="267" t="s">
        <v>140</v>
      </c>
      <c r="AT319" s="268" t="s">
        <v>235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>
        <v>1</v>
      </c>
      <c r="AQ320" s="277" t="s">
        <v>262</v>
      </c>
      <c r="AS320" s="267" t="s">
        <v>140</v>
      </c>
      <c r="AT320" s="268" t="s">
        <v>236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>
        <v>1</v>
      </c>
      <c r="AQ321" s="277" t="s">
        <v>262</v>
      </c>
      <c r="AS321" s="267" t="s">
        <v>140</v>
      </c>
      <c r="AT321" s="268" t="s">
        <v>100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2.558475990121877</v>
      </c>
    </row>
    <row r="322" spans="42:54" ht="16.5">
      <c r="AP322" s="277">
        <v>1</v>
      </c>
      <c r="AQ322" s="277" t="s">
        <v>262</v>
      </c>
      <c r="AS322" s="267" t="s">
        <v>159</v>
      </c>
      <c r="AT322" s="268" t="s">
        <v>237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>
        <v>1</v>
      </c>
      <c r="AQ323" s="277" t="s">
        <v>262</v>
      </c>
      <c r="AS323" s="267" t="s">
        <v>159</v>
      </c>
      <c r="AT323" s="268" t="s">
        <v>238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>
        <v>1</v>
      </c>
      <c r="AQ324" s="277" t="s">
        <v>262</v>
      </c>
      <c r="AS324" s="267" t="s">
        <v>159</v>
      </c>
      <c r="AT324" s="268" t="s">
        <v>239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>
        <v>1</v>
      </c>
      <c r="AQ325" s="277" t="s">
        <v>262</v>
      </c>
      <c r="AS325" s="267" t="s">
        <v>159</v>
      </c>
      <c r="AT325" s="268" t="s">
        <v>240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>
        <v>1</v>
      </c>
      <c r="AQ326" s="277" t="s">
        <v>262</v>
      </c>
      <c r="AS326" s="267" t="s">
        <v>159</v>
      </c>
      <c r="AT326" s="268" t="s">
        <v>241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>
        <v>1</v>
      </c>
      <c r="AQ327" s="277" t="s">
        <v>262</v>
      </c>
      <c r="AS327" s="267" t="s">
        <v>159</v>
      </c>
      <c r="AT327" s="268" t="s">
        <v>99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>
        <v>1</v>
      </c>
      <c r="AQ328" s="277" t="s">
        <v>262</v>
      </c>
      <c r="AS328" s="267" t="s">
        <v>159</v>
      </c>
      <c r="AT328" s="268" t="s">
        <v>100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2.2730361229891916</v>
      </c>
    </row>
    <row r="329" spans="42:54" ht="16.5">
      <c r="AP329" s="277">
        <v>1</v>
      </c>
      <c r="AQ329" s="277" t="s">
        <v>262</v>
      </c>
      <c r="AS329" s="267" t="s">
        <v>160</v>
      </c>
      <c r="AT329" s="268" t="s">
        <v>242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>
        <v>1</v>
      </c>
      <c r="AQ330" s="277" t="s">
        <v>262</v>
      </c>
      <c r="AS330" s="267" t="s">
        <v>160</v>
      </c>
      <c r="AT330" s="268" t="s">
        <v>243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>
        <v>1</v>
      </c>
      <c r="AQ331" s="277" t="s">
        <v>262</v>
      </c>
      <c r="AS331" s="267" t="s">
        <v>160</v>
      </c>
      <c r="AT331" s="268" t="s">
        <v>244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>
        <v>1</v>
      </c>
      <c r="AQ332" s="277" t="s">
        <v>262</v>
      </c>
      <c r="AS332" s="267" t="s">
        <v>160</v>
      </c>
      <c r="AT332" s="268" t="s">
        <v>245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>
        <v>1</v>
      </c>
      <c r="AQ333" s="277" t="s">
        <v>262</v>
      </c>
      <c r="AS333" s="267" t="s">
        <v>160</v>
      </c>
      <c r="AT333" s="268" t="s">
        <v>100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2.3081828946065683</v>
      </c>
    </row>
    <row r="334" spans="42:54" ht="16.5">
      <c r="AP334" s="277">
        <v>1</v>
      </c>
      <c r="AQ334" s="277" t="s">
        <v>262</v>
      </c>
      <c r="AS334" s="267" t="s">
        <v>158</v>
      </c>
      <c r="AT334" s="268" t="s">
        <v>246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>
        <v>1</v>
      </c>
      <c r="AQ335" s="277" t="s">
        <v>262</v>
      </c>
      <c r="AS335" s="267" t="s">
        <v>158</v>
      </c>
      <c r="AT335" s="268" t="s">
        <v>247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>
        <v>1</v>
      </c>
      <c r="AQ336" s="277" t="s">
        <v>262</v>
      </c>
      <c r="AS336" s="267" t="s">
        <v>158</v>
      </c>
      <c r="AT336" s="268" t="s">
        <v>248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>
        <v>1</v>
      </c>
      <c r="AQ337" s="277" t="s">
        <v>262</v>
      </c>
      <c r="AS337" s="267" t="s">
        <v>158</v>
      </c>
      <c r="AT337" s="268" t="s">
        <v>249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>
        <v>1</v>
      </c>
      <c r="AQ338" s="277" t="s">
        <v>262</v>
      </c>
      <c r="AS338" s="267" t="s">
        <v>158</v>
      </c>
      <c r="AT338" s="268" t="s">
        <v>250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>
        <v>1</v>
      </c>
      <c r="AQ339" s="277" t="s">
        <v>262</v>
      </c>
      <c r="AS339" s="267" t="s">
        <v>158</v>
      </c>
      <c r="AT339" s="268" t="s">
        <v>251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>
        <v>1</v>
      </c>
      <c r="AQ340" s="277" t="s">
        <v>262</v>
      </c>
      <c r="AS340" s="267" t="s">
        <v>158</v>
      </c>
      <c r="AT340" s="268" t="s">
        <v>100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2.6674594521775492</v>
      </c>
    </row>
    <row r="341" spans="42:54" ht="16.5">
      <c r="AP341" s="277">
        <v>1</v>
      </c>
      <c r="AQ341" s="277" t="s">
        <v>262</v>
      </c>
      <c r="AS341" s="267" t="s">
        <v>142</v>
      </c>
      <c r="AT341" s="268" t="s">
        <v>252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>
        <v>1</v>
      </c>
      <c r="AQ342" s="277" t="s">
        <v>262</v>
      </c>
      <c r="AS342" s="267" t="s">
        <v>142</v>
      </c>
      <c r="AT342" s="268" t="s">
        <v>253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>
        <v>1</v>
      </c>
      <c r="AQ343" s="277" t="s">
        <v>262</v>
      </c>
      <c r="AS343" s="267" t="s">
        <v>142</v>
      </c>
      <c r="AT343" s="268" t="s">
        <v>254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>
        <v>1</v>
      </c>
      <c r="AQ344" s="277" t="s">
        <v>262</v>
      </c>
      <c r="AS344" s="267" t="s">
        <v>142</v>
      </c>
      <c r="AT344" s="268" t="s">
        <v>255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>
        <v>1</v>
      </c>
      <c r="AQ345" s="277" t="s">
        <v>262</v>
      </c>
      <c r="AS345" s="267" t="s">
        <v>142</v>
      </c>
      <c r="AT345" s="268" t="s">
        <v>256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>
        <v>1</v>
      </c>
      <c r="AQ346" s="277" t="s">
        <v>262</v>
      </c>
      <c r="AS346" s="267" t="s">
        <v>142</v>
      </c>
      <c r="AT346" s="268" t="s">
        <v>99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>
        <v>1</v>
      </c>
      <c r="AQ347" s="277" t="s">
        <v>262</v>
      </c>
      <c r="AS347" s="267" t="s">
        <v>142</v>
      </c>
      <c r="AT347" s="268" t="s">
        <v>100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1.9459625369615692</v>
      </c>
    </row>
    <row r="348" spans="42:54" ht="16.5">
      <c r="AP348" s="277">
        <v>1</v>
      </c>
      <c r="AQ348" s="277" t="s">
        <v>262</v>
      </c>
      <c r="AS348" s="267" t="s">
        <v>139</v>
      </c>
      <c r="AT348" s="268" t="s">
        <v>257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>
        <v>1</v>
      </c>
      <c r="AQ349" s="277" t="s">
        <v>262</v>
      </c>
      <c r="AS349" s="267" t="s">
        <v>139</v>
      </c>
      <c r="AT349" s="268" t="s">
        <v>258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>
        <v>1</v>
      </c>
      <c r="AQ350" s="277" t="s">
        <v>262</v>
      </c>
      <c r="AS350" s="267" t="s">
        <v>139</v>
      </c>
      <c r="AT350" s="268" t="s">
        <v>100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2.1869516418022958</v>
      </c>
    </row>
    <row r="351" spans="42:54" ht="16.5">
      <c r="AP351" s="277">
        <v>1</v>
      </c>
      <c r="AQ351" s="277" t="s">
        <v>262</v>
      </c>
      <c r="AS351" s="267" t="s">
        <v>152</v>
      </c>
      <c r="AT351" s="268" t="s">
        <v>259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>
        <v>1</v>
      </c>
      <c r="AQ352" s="277" t="s">
        <v>262</v>
      </c>
      <c r="AS352" s="267" t="s">
        <v>152</v>
      </c>
      <c r="AT352" s="268" t="s">
        <v>260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>
        <v>1</v>
      </c>
      <c r="AQ353" s="277" t="s">
        <v>262</v>
      </c>
      <c r="AS353" s="267" t="s">
        <v>152</v>
      </c>
      <c r="AT353" s="268" t="s">
        <v>261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>
        <v>1</v>
      </c>
      <c r="AQ354" s="277" t="s">
        <v>262</v>
      </c>
      <c r="AS354" s="267" t="s">
        <v>152</v>
      </c>
      <c r="AT354" s="268" t="s">
        <v>99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>
        <v>1</v>
      </c>
      <c r="AQ355" s="277" t="s">
        <v>262</v>
      </c>
      <c r="AS355" s="267" t="s">
        <v>152</v>
      </c>
      <c r="AT355" s="268" t="s">
        <v>100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2.0255161716654291</v>
      </c>
    </row>
    <row r="356" spans="42:54" ht="16.5">
      <c r="AP356" s="277">
        <v>1</v>
      </c>
      <c r="AQ356" s="277" t="s">
        <v>262</v>
      </c>
      <c r="AS356" s="267" t="s">
        <v>145</v>
      </c>
      <c r="AT356" s="268" t="s">
        <v>262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>
        <v>1</v>
      </c>
      <c r="AQ357" s="277" t="s">
        <v>262</v>
      </c>
      <c r="AS357" s="267" t="s">
        <v>145</v>
      </c>
      <c r="AT357" s="268" t="s">
        <v>263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>
        <v>1</v>
      </c>
      <c r="AQ358" s="277" t="s">
        <v>262</v>
      </c>
      <c r="AS358" s="267" t="s">
        <v>145</v>
      </c>
      <c r="AT358" s="268" t="s">
        <v>264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>
        <v>1</v>
      </c>
      <c r="AQ359" s="277" t="s">
        <v>262</v>
      </c>
      <c r="AS359" s="267" t="s">
        <v>145</v>
      </c>
      <c r="AT359" s="268" t="s">
        <v>265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>
        <v>1</v>
      </c>
      <c r="AQ360" s="277" t="s">
        <v>262</v>
      </c>
      <c r="AS360" s="267" t="s">
        <v>145</v>
      </c>
      <c r="AT360" s="268" t="s">
        <v>99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>
        <v>1</v>
      </c>
      <c r="AQ361" s="277" t="s">
        <v>262</v>
      </c>
      <c r="AS361" s="267" t="s">
        <v>145</v>
      </c>
      <c r="AT361" s="268" t="s">
        <v>100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>
        <v>1</v>
      </c>
      <c r="AQ362" s="277" t="s">
        <v>262</v>
      </c>
      <c r="AS362" s="267" t="s">
        <v>138</v>
      </c>
      <c r="AT362" s="268" t="s">
        <v>266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>
        <v>1</v>
      </c>
      <c r="AQ363" s="277" t="s">
        <v>262</v>
      </c>
      <c r="AS363" s="267" t="s">
        <v>138</v>
      </c>
      <c r="AT363" s="268" t="s">
        <v>267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>
        <v>1</v>
      </c>
      <c r="AQ364" s="277" t="s">
        <v>262</v>
      </c>
      <c r="AS364" s="267" t="s">
        <v>138</v>
      </c>
      <c r="AT364" s="268" t="s">
        <v>268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>
        <v>1</v>
      </c>
      <c r="AQ365" s="277" t="s">
        <v>262</v>
      </c>
      <c r="AS365" s="267" t="s">
        <v>138</v>
      </c>
      <c r="AT365" s="268" t="s">
        <v>269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>
        <v>1</v>
      </c>
      <c r="AQ366" s="277" t="s">
        <v>262</v>
      </c>
      <c r="AS366" s="267" t="s">
        <v>138</v>
      </c>
      <c r="AT366" s="268" t="s">
        <v>100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2.5457783596186681</v>
      </c>
    </row>
    <row r="367" spans="42:54" ht="16.5">
      <c r="AP367" s="277">
        <v>1</v>
      </c>
      <c r="AQ367" s="277" t="s">
        <v>262</v>
      </c>
      <c r="AS367" s="267" t="s">
        <v>147</v>
      </c>
      <c r="AT367" s="268" t="s">
        <v>270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>
        <v>1</v>
      </c>
      <c r="AQ368" s="277" t="s">
        <v>262</v>
      </c>
      <c r="AS368" s="267" t="s">
        <v>147</v>
      </c>
      <c r="AT368" s="268" t="s">
        <v>271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>
        <v>1</v>
      </c>
      <c r="AQ369" s="277" t="s">
        <v>262</v>
      </c>
      <c r="AS369" s="267" t="s">
        <v>147</v>
      </c>
      <c r="AT369" s="268" t="s">
        <v>272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>
        <v>1</v>
      </c>
      <c r="AQ370" s="277" t="s">
        <v>262</v>
      </c>
      <c r="AS370" s="267" t="s">
        <v>147</v>
      </c>
      <c r="AT370" s="268" t="s">
        <v>273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>
        <v>1</v>
      </c>
      <c r="AQ371" s="277" t="s">
        <v>262</v>
      </c>
      <c r="AS371" s="267" t="s">
        <v>147</v>
      </c>
      <c r="AT371" s="268" t="s">
        <v>274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>
        <v>1</v>
      </c>
      <c r="AQ372" s="277" t="s">
        <v>262</v>
      </c>
      <c r="AS372" s="267" t="s">
        <v>147</v>
      </c>
      <c r="AT372" s="268" t="s">
        <v>275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>
        <v>1</v>
      </c>
      <c r="AQ373" s="277" t="s">
        <v>262</v>
      </c>
      <c r="AS373" s="267" t="s">
        <v>147</v>
      </c>
      <c r="AT373" s="268" t="s">
        <v>100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2.340711469266922</v>
      </c>
    </row>
    <row r="374" spans="42:54" ht="16.5">
      <c r="AP374" s="277">
        <v>1</v>
      </c>
      <c r="AQ374" s="277" t="s">
        <v>262</v>
      </c>
      <c r="AS374" s="267" t="s">
        <v>150</v>
      </c>
      <c r="AT374" s="268" t="s">
        <v>276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>
        <v>1</v>
      </c>
      <c r="AQ375" s="277" t="s">
        <v>262</v>
      </c>
      <c r="AS375" s="267" t="s">
        <v>150</v>
      </c>
      <c r="AT375" s="268" t="s">
        <v>277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>
        <v>1</v>
      </c>
      <c r="AQ376" s="277" t="s">
        <v>262</v>
      </c>
      <c r="AS376" s="267" t="s">
        <v>150</v>
      </c>
      <c r="AT376" s="268" t="s">
        <v>278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>
        <v>1</v>
      </c>
      <c r="AQ377" s="277" t="s">
        <v>262</v>
      </c>
      <c r="AS377" s="267" t="s">
        <v>150</v>
      </c>
      <c r="AT377" s="268" t="s">
        <v>279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>
        <v>1</v>
      </c>
      <c r="AQ378" s="277" t="s">
        <v>262</v>
      </c>
      <c r="AS378" s="267" t="s">
        <v>150</v>
      </c>
      <c r="AT378" s="268" t="s">
        <v>280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>
        <v>1</v>
      </c>
      <c r="AQ379" s="277" t="s">
        <v>262</v>
      </c>
      <c r="AS379" s="267" t="s">
        <v>150</v>
      </c>
      <c r="AT379" s="268" t="s">
        <v>326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>
        <v>1</v>
      </c>
      <c r="AQ380" s="277" t="s">
        <v>262</v>
      </c>
      <c r="AS380" s="267" t="s">
        <v>150</v>
      </c>
      <c r="AT380" s="268" t="s">
        <v>100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2.6604385955571974</v>
      </c>
    </row>
    <row r="381" spans="42:54" ht="16.5">
      <c r="AP381" s="277">
        <v>1</v>
      </c>
      <c r="AQ381" s="277" t="s">
        <v>262</v>
      </c>
      <c r="AS381" s="267" t="s">
        <v>161</v>
      </c>
      <c r="AT381" s="268" t="s">
        <v>281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>
        <v>1</v>
      </c>
      <c r="AQ382" s="277" t="s">
        <v>262</v>
      </c>
      <c r="AS382" s="267" t="s">
        <v>161</v>
      </c>
      <c r="AT382" s="268" t="s">
        <v>186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>
        <v>1</v>
      </c>
      <c r="AQ383" s="277" t="s">
        <v>262</v>
      </c>
      <c r="AS383" s="267" t="s">
        <v>161</v>
      </c>
      <c r="AT383" s="268" t="s">
        <v>282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>
        <v>1</v>
      </c>
      <c r="AQ384" s="277" t="s">
        <v>262</v>
      </c>
      <c r="AS384" s="267" t="s">
        <v>161</v>
      </c>
      <c r="AT384" s="268" t="s">
        <v>99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>
        <v>1</v>
      </c>
      <c r="AQ385" s="277" t="s">
        <v>262</v>
      </c>
      <c r="AS385" s="267" t="s">
        <v>161</v>
      </c>
      <c r="AT385" s="268" t="s">
        <v>100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2.5979446213006967</v>
      </c>
    </row>
    <row r="386" spans="42:54" ht="16.5">
      <c r="AP386" s="277">
        <v>1</v>
      </c>
      <c r="AQ386" s="277" t="s">
        <v>262</v>
      </c>
      <c r="AS386" s="267" t="s">
        <v>163</v>
      </c>
      <c r="AT386" s="268" t="s">
        <v>283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>
        <v>1</v>
      </c>
      <c r="AQ387" s="277" t="s">
        <v>262</v>
      </c>
      <c r="AS387" s="267" t="s">
        <v>163</v>
      </c>
      <c r="AT387" s="268" t="s">
        <v>284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>
        <v>1</v>
      </c>
      <c r="AQ388" s="277" t="s">
        <v>262</v>
      </c>
      <c r="AS388" s="267" t="s">
        <v>163</v>
      </c>
      <c r="AT388" s="268" t="s">
        <v>285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>
        <v>1</v>
      </c>
      <c r="AQ389" s="277" t="s">
        <v>262</v>
      </c>
      <c r="AS389" s="267" t="s">
        <v>163</v>
      </c>
      <c r="AT389" s="268" t="s">
        <v>286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>
        <v>1</v>
      </c>
      <c r="AQ390" s="277" t="s">
        <v>262</v>
      </c>
      <c r="AS390" s="267" t="s">
        <v>163</v>
      </c>
      <c r="AT390" s="268" t="s">
        <v>287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>
        <v>1</v>
      </c>
      <c r="AQ391" s="277" t="s">
        <v>262</v>
      </c>
      <c r="AS391" s="267" t="s">
        <v>163</v>
      </c>
      <c r="AT391" s="268" t="s">
        <v>99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>
        <v>1</v>
      </c>
      <c r="AQ392" s="277" t="s">
        <v>262</v>
      </c>
      <c r="AS392" s="267" t="s">
        <v>163</v>
      </c>
      <c r="AT392" s="268" t="s">
        <v>100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>
        <v>1</v>
      </c>
      <c r="AQ393" s="277" t="s">
        <v>262</v>
      </c>
      <c r="AS393" s="267" t="s">
        <v>135</v>
      </c>
      <c r="AT393" s="268" t="s">
        <v>288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>
        <v>1</v>
      </c>
      <c r="AQ394" s="277" t="s">
        <v>262</v>
      </c>
      <c r="AS394" s="267" t="s">
        <v>135</v>
      </c>
      <c r="AT394" s="268" t="s">
        <v>289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>
        <v>1</v>
      </c>
      <c r="AQ395" s="277" t="s">
        <v>262</v>
      </c>
      <c r="AS395" s="267" t="s">
        <v>135</v>
      </c>
      <c r="AT395" s="268" t="s">
        <v>290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>
        <v>1</v>
      </c>
      <c r="AQ396" s="277" t="s">
        <v>262</v>
      </c>
      <c r="AS396" s="267" t="s">
        <v>135</v>
      </c>
      <c r="AT396" s="268" t="s">
        <v>291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>
        <v>1</v>
      </c>
      <c r="AQ397" s="277" t="s">
        <v>262</v>
      </c>
      <c r="AS397" s="267" t="s">
        <v>135</v>
      </c>
      <c r="AT397" s="268" t="s">
        <v>292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>
        <v>1</v>
      </c>
      <c r="AQ398" s="277" t="s">
        <v>262</v>
      </c>
      <c r="AS398" s="267" t="s">
        <v>135</v>
      </c>
      <c r="AT398" s="268" t="s">
        <v>327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>
        <v>1</v>
      </c>
      <c r="AQ399" s="277" t="s">
        <v>262</v>
      </c>
      <c r="AS399" s="267" t="s">
        <v>135</v>
      </c>
      <c r="AT399" s="268" t="s">
        <v>99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>
        <v>1</v>
      </c>
      <c r="AQ400" s="277" t="s">
        <v>262</v>
      </c>
      <c r="AS400" s="267" t="s">
        <v>135</v>
      </c>
      <c r="AT400" s="268" t="s">
        <v>100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1.9871057230806348</v>
      </c>
    </row>
    <row r="401" spans="42:54" ht="16.5">
      <c r="AP401" s="277">
        <v>1</v>
      </c>
      <c r="AQ401" s="277" t="s">
        <v>262</v>
      </c>
      <c r="AS401" s="267" t="s">
        <v>155</v>
      </c>
      <c r="AT401" s="268" t="s">
        <v>293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>
        <v>1</v>
      </c>
      <c r="AQ402" s="277" t="s">
        <v>262</v>
      </c>
      <c r="AS402" s="267" t="s">
        <v>155</v>
      </c>
      <c r="AT402" s="268" t="s">
        <v>294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>
        <v>1</v>
      </c>
      <c r="AQ403" s="277" t="s">
        <v>262</v>
      </c>
      <c r="AS403" s="267" t="s">
        <v>155</v>
      </c>
      <c r="AT403" s="268" t="s">
        <v>295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>
        <v>1</v>
      </c>
      <c r="AQ404" s="277" t="s">
        <v>262</v>
      </c>
      <c r="AS404" s="267" t="s">
        <v>155</v>
      </c>
      <c r="AT404" s="268" t="s">
        <v>100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>
        <v>1</v>
      </c>
      <c r="AQ405" s="277" t="s">
        <v>262</v>
      </c>
      <c r="AS405" s="267" t="s">
        <v>137</v>
      </c>
      <c r="AT405" s="268" t="s">
        <v>296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>
        <v>1</v>
      </c>
      <c r="AQ406" s="277" t="s">
        <v>262</v>
      </c>
      <c r="AS406" s="267" t="s">
        <v>137</v>
      </c>
      <c r="AT406" s="268" t="s">
        <v>297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>
        <v>1</v>
      </c>
      <c r="AQ407" s="277" t="s">
        <v>262</v>
      </c>
      <c r="AS407" s="267" t="s">
        <v>137</v>
      </c>
      <c r="AT407" s="268" t="s">
        <v>298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>
        <v>1</v>
      </c>
      <c r="AQ408" s="277" t="s">
        <v>262</v>
      </c>
      <c r="AS408" s="267" t="s">
        <v>137</v>
      </c>
      <c r="AT408" s="268" t="s">
        <v>299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>
        <v>1</v>
      </c>
      <c r="AQ409" s="277" t="s">
        <v>262</v>
      </c>
      <c r="AS409" s="267" t="s">
        <v>137</v>
      </c>
      <c r="AT409" s="268" t="s">
        <v>99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>
        <v>1</v>
      </c>
      <c r="AQ410" s="277" t="s">
        <v>262</v>
      </c>
      <c r="AS410" s="267" t="s">
        <v>137</v>
      </c>
      <c r="AT410" s="268" t="s">
        <v>100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2.5645341984885355</v>
      </c>
    </row>
    <row r="411" spans="42:54" ht="16.5">
      <c r="AP411" s="277">
        <v>1</v>
      </c>
      <c r="AQ411" s="277" t="s">
        <v>262</v>
      </c>
      <c r="AS411" s="267" t="s">
        <v>143</v>
      </c>
      <c r="AT411" s="268" t="s">
        <v>300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>
        <v>1</v>
      </c>
      <c r="AQ412" s="277" t="s">
        <v>262</v>
      </c>
      <c r="AS412" s="267" t="s">
        <v>143</v>
      </c>
      <c r="AT412" s="268" t="s">
        <v>301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>
        <v>1</v>
      </c>
      <c r="AQ413" s="277" t="s">
        <v>262</v>
      </c>
      <c r="AS413" s="267" t="s">
        <v>143</v>
      </c>
      <c r="AT413" s="268" t="s">
        <v>302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>
        <v>1</v>
      </c>
      <c r="AQ414" s="277" t="s">
        <v>262</v>
      </c>
      <c r="AS414" s="267" t="s">
        <v>143</v>
      </c>
      <c r="AT414" s="268" t="s">
        <v>303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>
        <v>1</v>
      </c>
      <c r="AQ415" s="277" t="s">
        <v>262</v>
      </c>
      <c r="AS415" s="267" t="s">
        <v>143</v>
      </c>
      <c r="AT415" s="268" t="s">
        <v>99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>
        <v>1</v>
      </c>
      <c r="AQ416" s="277" t="s">
        <v>262</v>
      </c>
      <c r="AS416" s="267" t="s">
        <v>143</v>
      </c>
      <c r="AT416" s="268" t="s">
        <v>100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2.5214303215812204</v>
      </c>
    </row>
    <row r="417" spans="42:54" ht="16.5">
      <c r="AP417" s="277">
        <v>1</v>
      </c>
      <c r="AQ417" s="277" t="s">
        <v>262</v>
      </c>
      <c r="AS417" s="267" t="s">
        <v>153</v>
      </c>
      <c r="AT417" s="268" t="s">
        <v>304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>
        <v>1</v>
      </c>
      <c r="AQ418" s="277" t="s">
        <v>262</v>
      </c>
      <c r="AS418" s="267" t="s">
        <v>153</v>
      </c>
      <c r="AT418" s="268" t="s">
        <v>305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>
        <v>1</v>
      </c>
      <c r="AQ419" s="277" t="s">
        <v>262</v>
      </c>
      <c r="AS419" s="267" t="s">
        <v>153</v>
      </c>
      <c r="AT419" s="268" t="s">
        <v>306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>
        <v>1</v>
      </c>
      <c r="AQ420" s="277" t="s">
        <v>262</v>
      </c>
      <c r="AS420" s="267" t="s">
        <v>153</v>
      </c>
      <c r="AT420" s="268" t="s">
        <v>307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>
        <v>1</v>
      </c>
      <c r="AQ421" s="277" t="s">
        <v>262</v>
      </c>
      <c r="AS421" s="267" t="s">
        <v>153</v>
      </c>
      <c r="AT421" s="268" t="s">
        <v>308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>
        <v>1</v>
      </c>
      <c r="AQ422" s="277" t="s">
        <v>262</v>
      </c>
      <c r="AS422" s="267" t="s">
        <v>153</v>
      </c>
      <c r="AT422" s="268" t="s">
        <v>309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>
        <v>1</v>
      </c>
      <c r="AQ423" s="277" t="s">
        <v>262</v>
      </c>
      <c r="AS423" s="267" t="s">
        <v>153</v>
      </c>
      <c r="AT423" s="268" t="s">
        <v>310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>
        <v>1</v>
      </c>
      <c r="AQ424" s="277" t="s">
        <v>262</v>
      </c>
      <c r="AS424" s="267" t="s">
        <v>153</v>
      </c>
      <c r="AT424" s="268" t="s">
        <v>311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>
        <v>1</v>
      </c>
      <c r="AQ425" s="277" t="s">
        <v>262</v>
      </c>
      <c r="AS425" s="267" t="s">
        <v>153</v>
      </c>
      <c r="AT425" s="268" t="s">
        <v>312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>
        <v>1</v>
      </c>
      <c r="AQ426" s="277" t="s">
        <v>262</v>
      </c>
      <c r="AS426" s="267" t="s">
        <v>153</v>
      </c>
      <c r="AT426" s="268" t="s">
        <v>313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>
        <v>1</v>
      </c>
      <c r="AQ427" s="277" t="s">
        <v>262</v>
      </c>
      <c r="AS427" s="267" t="s">
        <v>153</v>
      </c>
      <c r="AT427" s="268" t="s">
        <v>100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2.4142240701368185</v>
      </c>
    </row>
    <row r="428" spans="42:54" ht="16.5">
      <c r="AP428" s="277">
        <v>1</v>
      </c>
      <c r="AQ428" s="277" t="s">
        <v>262</v>
      </c>
      <c r="AS428" s="267" t="s">
        <v>162</v>
      </c>
      <c r="AT428" s="268" t="s">
        <v>314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>
        <v>1</v>
      </c>
      <c r="AQ429" s="277" t="s">
        <v>262</v>
      </c>
      <c r="AS429" s="267" t="s">
        <v>162</v>
      </c>
      <c r="AT429" s="268" t="s">
        <v>315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>
        <v>1</v>
      </c>
      <c r="AQ430" s="277" t="s">
        <v>262</v>
      </c>
      <c r="AS430" s="267" t="s">
        <v>162</v>
      </c>
      <c r="AT430" s="268" t="s">
        <v>316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>
        <v>1</v>
      </c>
      <c r="AQ431" s="277" t="s">
        <v>262</v>
      </c>
      <c r="AS431" s="267" t="s">
        <v>162</v>
      </c>
      <c r="AT431" s="268" t="s">
        <v>317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>
        <v>1</v>
      </c>
      <c r="AQ432" s="277" t="s">
        <v>262</v>
      </c>
      <c r="AS432" s="267" t="s">
        <v>162</v>
      </c>
      <c r="AT432" s="268" t="s">
        <v>318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>
        <v>1</v>
      </c>
      <c r="AQ433" s="277" t="s">
        <v>262</v>
      </c>
      <c r="AS433" s="267" t="s">
        <v>162</v>
      </c>
      <c r="AT433" s="268" t="s">
        <v>319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>
        <v>1</v>
      </c>
      <c r="AQ434" s="277" t="s">
        <v>262</v>
      </c>
      <c r="AS434" s="267" t="s">
        <v>162</v>
      </c>
      <c r="AT434" s="268" t="s">
        <v>320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>
        <v>1</v>
      </c>
      <c r="AQ435" s="277" t="s">
        <v>262</v>
      </c>
      <c r="AS435" s="267" t="s">
        <v>162</v>
      </c>
      <c r="AT435" s="268" t="s">
        <v>321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>
        <v>1</v>
      </c>
      <c r="AQ436" s="277" t="s">
        <v>262</v>
      </c>
      <c r="AS436" s="267" t="s">
        <v>162</v>
      </c>
      <c r="AT436" s="268" t="s">
        <v>322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>
        <v>1</v>
      </c>
      <c r="AQ437" s="277" t="s">
        <v>262</v>
      </c>
      <c r="AS437" s="267" t="s">
        <v>162</v>
      </c>
      <c r="AT437" s="268" t="s">
        <v>323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>
        <v>1</v>
      </c>
      <c r="AQ438" s="277" t="s">
        <v>262</v>
      </c>
      <c r="AS438" s="267" t="s">
        <v>162</v>
      </c>
      <c r="AT438" s="268" t="s">
        <v>328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>
        <v>1</v>
      </c>
      <c r="AQ439" s="277" t="s">
        <v>262</v>
      </c>
      <c r="AS439" s="267" t="s">
        <v>162</v>
      </c>
      <c r="AT439" s="268" t="s">
        <v>99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>
        <v>1</v>
      </c>
      <c r="AQ440" s="277" t="s">
        <v>262</v>
      </c>
      <c r="AS440" s="267" t="s">
        <v>162</v>
      </c>
      <c r="AT440" s="268" t="s">
        <v>100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2.6435543221140123</v>
      </c>
    </row>
    <row r="441" spans="42:54" ht="16.5">
      <c r="AS441" s="329" t="s">
        <v>63</v>
      </c>
      <c r="AT441" s="330" t="s">
        <v>64</v>
      </c>
      <c r="AU441" s="329">
        <v>3</v>
      </c>
      <c r="AV441" s="331">
        <v>1.5602333859204235E-2</v>
      </c>
      <c r="AW441" s="331">
        <v>0.32921719313034753</v>
      </c>
      <c r="AX441" s="331">
        <v>0.15664332972114919</v>
      </c>
      <c r="AY441" s="332">
        <v>17.026750000000003</v>
      </c>
      <c r="AZ441" s="332">
        <v>0.11803864088735037</v>
      </c>
      <c r="BA441" s="332">
        <v>9.155561248313715</v>
      </c>
      <c r="BB441" s="332">
        <v>2.971104281820153</v>
      </c>
    </row>
    <row r="442" spans="42:54" ht="16.5">
      <c r="AS442" s="329" t="s">
        <v>63</v>
      </c>
      <c r="AT442" s="330" t="s">
        <v>96</v>
      </c>
      <c r="AU442" s="329">
        <v>3</v>
      </c>
      <c r="AV442" s="331">
        <v>1.5493781942052764E-2</v>
      </c>
      <c r="AW442" s="331">
        <v>0.30107502339586995</v>
      </c>
      <c r="AX442" s="331">
        <v>0.13532034976107918</v>
      </c>
      <c r="AY442" s="332">
        <v>18.386846153846157</v>
      </c>
      <c r="AZ442" s="332">
        <v>0.13967116846001046</v>
      </c>
      <c r="BA442" s="332">
        <v>9.613208076971075</v>
      </c>
      <c r="BB442" s="332">
        <v>2.7686429371483636</v>
      </c>
    </row>
    <row r="443" spans="42:54" ht="16.5">
      <c r="AS443" s="329" t="s">
        <v>63</v>
      </c>
      <c r="AT443" s="330" t="s">
        <v>97</v>
      </c>
      <c r="AU443" s="329">
        <v>3</v>
      </c>
      <c r="AV443" s="331">
        <v>1.4651316613671042E-2</v>
      </c>
      <c r="AW443" s="331">
        <v>0.27787345086475568</v>
      </c>
      <c r="AX443" s="331">
        <v>0.12354749051829711</v>
      </c>
      <c r="AY443" s="332">
        <v>16.630875000000003</v>
      </c>
      <c r="AZ443" s="332">
        <v>3.4425624304393554E-2</v>
      </c>
      <c r="BA443" s="332">
        <v>6.1307986812677351</v>
      </c>
      <c r="BB443" s="332">
        <v>3.1406878666942268</v>
      </c>
    </row>
    <row r="444" spans="42:54" ht="16.5">
      <c r="AS444" s="329" t="s">
        <v>63</v>
      </c>
      <c r="AT444" s="330" t="s">
        <v>98</v>
      </c>
      <c r="AU444" s="329">
        <v>3</v>
      </c>
      <c r="AV444" s="331">
        <v>1.1292428893668847E-2</v>
      </c>
      <c r="AW444" s="331">
        <v>0.30915514328729388</v>
      </c>
      <c r="AX444" s="331">
        <v>0.1773489788442143</v>
      </c>
      <c r="AY444" s="332">
        <v>17.009599999999999</v>
      </c>
      <c r="AZ444" s="332">
        <v>0.19794125451559472</v>
      </c>
      <c r="BA444" s="332">
        <v>13.581324140473225</v>
      </c>
      <c r="BB444" s="332">
        <v>2.6370827047032752</v>
      </c>
    </row>
    <row r="445" spans="42:54" ht="16.5">
      <c r="AS445" s="329" t="s">
        <v>63</v>
      </c>
      <c r="AT445" s="330" t="s">
        <v>99</v>
      </c>
      <c r="AU445" s="329">
        <v>3</v>
      </c>
      <c r="AV445" s="331">
        <v>2.1031731011720109E-2</v>
      </c>
      <c r="AW445" s="331">
        <v>0.32286621146260697</v>
      </c>
      <c r="AX445" s="331">
        <v>0.14720934073161265</v>
      </c>
      <c r="AY445" s="332">
        <v>17.409749999999999</v>
      </c>
      <c r="AZ445" s="332">
        <v>0.22622730738118299</v>
      </c>
      <c r="BA445" s="332">
        <v>11.020501688140484</v>
      </c>
      <c r="BB445" s="332">
        <v>2.9577265264863395</v>
      </c>
    </row>
    <row r="446" spans="42:54" ht="16.5">
      <c r="AS446" s="333" t="s">
        <v>63</v>
      </c>
      <c r="AT446" s="334" t="s">
        <v>100</v>
      </c>
      <c r="AU446" s="329">
        <v>3</v>
      </c>
      <c r="AV446" s="331">
        <v>1.4951932523210964E-2</v>
      </c>
      <c r="AW446" s="331">
        <v>0.30987449517469368</v>
      </c>
      <c r="AX446" s="331">
        <v>0.14625721869974836</v>
      </c>
      <c r="AY446" s="332">
        <v>17.322314814814813</v>
      </c>
      <c r="AZ446" s="332">
        <v>0.1197773314391761</v>
      </c>
      <c r="BA446" s="332">
        <v>9.277057553714668</v>
      </c>
      <c r="BB446" s="332">
        <v>2.8918404594203349</v>
      </c>
    </row>
    <row r="447" spans="42:54" ht="16.5">
      <c r="AS447" s="329" t="s">
        <v>133</v>
      </c>
      <c r="AT447" s="330" t="s">
        <v>165</v>
      </c>
      <c r="AU447" s="329">
        <v>3</v>
      </c>
      <c r="AV447" s="331">
        <v>1.3680172702864384E-2</v>
      </c>
      <c r="AW447" s="331">
        <v>0.37198739548461446</v>
      </c>
      <c r="AX447" s="331">
        <v>0.19828234058696534</v>
      </c>
      <c r="AY447" s="332">
        <v>13.936178571428572</v>
      </c>
      <c r="AZ447" s="332">
        <v>0.35207829392578111</v>
      </c>
      <c r="BA447" s="332">
        <v>22.794727852900611</v>
      </c>
      <c r="BB447" s="332">
        <v>2.0377622189656068</v>
      </c>
    </row>
    <row r="448" spans="42:54" ht="16.5">
      <c r="AS448" s="329" t="s">
        <v>133</v>
      </c>
      <c r="AT448" s="330" t="s">
        <v>166</v>
      </c>
      <c r="AU448" s="329">
        <v>3</v>
      </c>
      <c r="AV448" s="331">
        <v>2.2886312469227225E-2</v>
      </c>
      <c r="AW448" s="331">
        <v>0.35494867805996011</v>
      </c>
      <c r="AX448" s="331">
        <v>0.17773868119907102</v>
      </c>
      <c r="AY448" s="332">
        <v>13.767833333333332</v>
      </c>
      <c r="AZ448" s="332">
        <v>0.30037791885004622</v>
      </c>
      <c r="BA448" s="332">
        <v>18.846000149537538</v>
      </c>
      <c r="BB448" s="332">
        <v>2.1425027941091495</v>
      </c>
    </row>
    <row r="449" spans="45:54" ht="16.5">
      <c r="AS449" s="329" t="s">
        <v>133</v>
      </c>
      <c r="AT449" s="330" t="s">
        <v>167</v>
      </c>
      <c r="AU449" s="329">
        <v>3</v>
      </c>
      <c r="AV449" s="331">
        <v>8.5092745831492518E-3</v>
      </c>
      <c r="AW449" s="331">
        <v>0.29632958851011987</v>
      </c>
      <c r="AX449" s="331">
        <v>0.17076672437772733</v>
      </c>
      <c r="AY449" s="332">
        <v>14.73725</v>
      </c>
      <c r="AZ449" s="332">
        <v>0.29580719386192206</v>
      </c>
      <c r="BA449" s="332">
        <v>35.058252596669867</v>
      </c>
      <c r="BB449" s="332">
        <v>2.3373264688980062</v>
      </c>
    </row>
    <row r="450" spans="45:54" ht="16.5">
      <c r="AS450" s="329" t="s">
        <v>133</v>
      </c>
      <c r="AT450" s="330" t="s">
        <v>168</v>
      </c>
      <c r="AU450" s="329">
        <v>3</v>
      </c>
      <c r="AV450" s="331">
        <v>2.1054412463848021E-2</v>
      </c>
      <c r="AW450" s="331">
        <v>0.30447878620311813</v>
      </c>
      <c r="AX450" s="331">
        <v>0.23146530508707552</v>
      </c>
      <c r="AY450" s="332">
        <v>14.288166666666667</v>
      </c>
      <c r="AZ450" s="332">
        <v>0.14164199774992933</v>
      </c>
      <c r="BA450" s="332">
        <v>13.226816216850141</v>
      </c>
      <c r="BB450" s="332">
        <v>2.8707557824502987</v>
      </c>
    </row>
    <row r="451" spans="45:54" ht="16.5">
      <c r="AS451" s="329" t="s">
        <v>133</v>
      </c>
      <c r="AT451" s="330" t="s">
        <v>99</v>
      </c>
      <c r="AU451" s="329">
        <v>3</v>
      </c>
      <c r="AV451" s="331">
        <v>2.1037863111475333E-2</v>
      </c>
      <c r="AW451" s="331">
        <v>0.34121590579592037</v>
      </c>
      <c r="AX451" s="331">
        <v>0.20876417244174822</v>
      </c>
      <c r="AY451" s="332">
        <v>13.562714285714287</v>
      </c>
      <c r="AZ451" s="332">
        <v>0.34313916330725663</v>
      </c>
      <c r="BA451" s="332">
        <v>25.985378120082864</v>
      </c>
      <c r="BB451" s="332">
        <v>2.3238374848321786</v>
      </c>
    </row>
    <row r="452" spans="45:54" ht="16.5">
      <c r="AS452" s="333" t="s">
        <v>133</v>
      </c>
      <c r="AT452" s="334" t="s">
        <v>100</v>
      </c>
      <c r="AU452" s="329">
        <v>3</v>
      </c>
      <c r="AV452" s="331">
        <v>1.6606869664515966E-2</v>
      </c>
      <c r="AW452" s="331">
        <v>0.35006068204173379</v>
      </c>
      <c r="AX452" s="331">
        <v>0.19419710692095968</v>
      </c>
      <c r="AY452" s="332">
        <v>13.979104477611944</v>
      </c>
      <c r="AZ452" s="332">
        <v>0.30061263916447234</v>
      </c>
      <c r="BA452" s="332">
        <v>22.524699276084959</v>
      </c>
      <c r="BB452" s="332">
        <v>2.2126467791262057</v>
      </c>
    </row>
    <row r="453" spans="45:54" ht="16.5">
      <c r="AS453" s="329" t="s">
        <v>151</v>
      </c>
      <c r="AT453" s="330" t="s">
        <v>169</v>
      </c>
      <c r="AU453" s="329">
        <v>3</v>
      </c>
      <c r="AV453" s="331">
        <v>9.4677116034051975E-3</v>
      </c>
      <c r="AW453" s="331">
        <v>0.35758332155680161</v>
      </c>
      <c r="AX453" s="331">
        <v>0.14208043441959167</v>
      </c>
      <c r="AY453" s="332">
        <v>9.5292727272727262</v>
      </c>
      <c r="AZ453" s="332">
        <v>0.13304570296259674</v>
      </c>
      <c r="BA453" s="332">
        <v>4.8530740720193712</v>
      </c>
      <c r="BB453" s="332">
        <v>2.3915914854168268</v>
      </c>
    </row>
    <row r="454" spans="45:54" ht="16.5">
      <c r="AS454" s="329" t="s">
        <v>151</v>
      </c>
      <c r="AT454" s="330" t="s">
        <v>170</v>
      </c>
      <c r="AU454" s="329">
        <v>3</v>
      </c>
      <c r="AV454" s="331">
        <v>1.7321943243670462E-2</v>
      </c>
      <c r="AW454" s="331">
        <v>0.20209855934973373</v>
      </c>
      <c r="AX454" s="331">
        <v>0.1733791446109238</v>
      </c>
      <c r="AY454" s="332">
        <v>11.334200000000001</v>
      </c>
      <c r="AZ454" s="332">
        <v>0.2293572250714522</v>
      </c>
      <c r="BA454" s="332">
        <v>10.915912159091718</v>
      </c>
      <c r="BB454" s="332">
        <v>3.5755667283772872</v>
      </c>
    </row>
    <row r="455" spans="45:54" ht="16.5">
      <c r="AS455" s="329" t="s">
        <v>151</v>
      </c>
      <c r="AT455" s="330" t="s">
        <v>171</v>
      </c>
      <c r="AU455" s="329">
        <v>3</v>
      </c>
      <c r="AV455" s="331">
        <v>1.260001590303138E-2</v>
      </c>
      <c r="AW455" s="331">
        <v>0.29035941868971471</v>
      </c>
      <c r="AX455" s="331">
        <v>0.2191781927226025</v>
      </c>
      <c r="AY455" s="332">
        <v>11.713909090909089</v>
      </c>
      <c r="AZ455" s="332">
        <v>0.68741049587305969</v>
      </c>
      <c r="BA455" s="332">
        <v>13.288957036315233</v>
      </c>
      <c r="BB455" s="332">
        <v>2.714144391021569</v>
      </c>
    </row>
    <row r="456" spans="45:54" ht="16.5">
      <c r="AS456" s="329" t="s">
        <v>151</v>
      </c>
      <c r="AT456" s="330" t="s">
        <v>172</v>
      </c>
      <c r="AU456" s="329">
        <v>3</v>
      </c>
      <c r="AV456" s="331">
        <v>1.0957475315330447E-2</v>
      </c>
      <c r="AW456" s="331">
        <v>0.26335785558597657</v>
      </c>
      <c r="AX456" s="331">
        <v>0.21046909259704441</v>
      </c>
      <c r="AY456" s="332">
        <v>11.792444444444444</v>
      </c>
      <c r="AZ456" s="332">
        <v>9.1892266556886024E-2</v>
      </c>
      <c r="BA456" s="332">
        <v>16.196907035195547</v>
      </c>
      <c r="BB456" s="332">
        <v>2.9472950386551688</v>
      </c>
    </row>
    <row r="457" spans="45:54" ht="16.5">
      <c r="AS457" s="329" t="s">
        <v>151</v>
      </c>
      <c r="AT457" s="330" t="s">
        <v>173</v>
      </c>
      <c r="AU457" s="329">
        <v>3</v>
      </c>
      <c r="AV457" s="331">
        <v>9.6133279944367392E-3</v>
      </c>
      <c r="AW457" s="331">
        <v>0.34102808423219938</v>
      </c>
      <c r="AX457" s="331">
        <v>0.23208566854943347</v>
      </c>
      <c r="AY457" s="332">
        <v>11.802272727272729</v>
      </c>
      <c r="AZ457" s="332">
        <v>0.6160736171070571</v>
      </c>
      <c r="BA457" s="332">
        <v>19.436028072692181</v>
      </c>
      <c r="BB457" s="332">
        <v>2.4914278267205208</v>
      </c>
    </row>
    <row r="458" spans="45:54" ht="16.5">
      <c r="AS458" s="329" t="s">
        <v>151</v>
      </c>
      <c r="AT458" s="330" t="s">
        <v>324</v>
      </c>
      <c r="AU458" s="329">
        <v>3</v>
      </c>
      <c r="AV458" s="331">
        <v>2.09534027952601E-2</v>
      </c>
      <c r="AW458" s="331">
        <v>0.28829462231492053</v>
      </c>
      <c r="AX458" s="331">
        <v>0.22068922328307436</v>
      </c>
      <c r="AY458" s="332">
        <v>10.528</v>
      </c>
      <c r="AZ458" s="332">
        <v>0.316130538127187</v>
      </c>
      <c r="BA458" s="332">
        <v>8.0763825573921828</v>
      </c>
      <c r="BB458" s="332">
        <v>2.9371680234236792</v>
      </c>
    </row>
    <row r="459" spans="45:54" ht="16.5">
      <c r="AS459" s="333" t="s">
        <v>151</v>
      </c>
      <c r="AT459" s="334" t="s">
        <v>100</v>
      </c>
      <c r="AU459" s="329">
        <v>3</v>
      </c>
      <c r="AV459" s="331">
        <v>1.1495152902474839E-2</v>
      </c>
      <c r="AW459" s="331">
        <v>0.30505848986534334</v>
      </c>
      <c r="AX459" s="331">
        <v>0.20246034028059001</v>
      </c>
      <c r="AY459" s="332">
        <v>11.183979166666667</v>
      </c>
      <c r="AZ459" s="332">
        <v>0.39211466551350277</v>
      </c>
      <c r="BA459" s="332">
        <v>13.510418444330757</v>
      </c>
      <c r="BB459" s="332">
        <v>2.7357451632855105</v>
      </c>
    </row>
    <row r="460" spans="45:54" ht="16.5">
      <c r="AS460" s="329" t="s">
        <v>148</v>
      </c>
      <c r="AT460" s="330" t="s">
        <v>174</v>
      </c>
      <c r="AU460" s="329">
        <v>3</v>
      </c>
      <c r="AV460" s="331">
        <v>2.132074708578019E-2</v>
      </c>
      <c r="AW460" s="331">
        <v>0.337182987206118</v>
      </c>
      <c r="AX460" s="331">
        <v>0.16300060237292391</v>
      </c>
      <c r="AY460" s="332">
        <v>8.7570000000000014</v>
      </c>
      <c r="AZ460" s="332">
        <v>2.7082938917884342E-2</v>
      </c>
      <c r="BA460" s="332">
        <v>6.5540712181280103</v>
      </c>
      <c r="BB460" s="332">
        <v>2.1997831922641162</v>
      </c>
    </row>
    <row r="461" spans="45:54" ht="16.5">
      <c r="AS461" s="329" t="s">
        <v>148</v>
      </c>
      <c r="AT461" s="330" t="s">
        <v>175</v>
      </c>
      <c r="AU461" s="329">
        <v>3</v>
      </c>
      <c r="AV461" s="331">
        <v>9.1194642596003295E-2</v>
      </c>
      <c r="AW461" s="331">
        <v>0.3414740628310054</v>
      </c>
      <c r="AX461" s="331">
        <v>0.44911139595321764</v>
      </c>
      <c r="AY461" s="332">
        <v>4.0315000000000003</v>
      </c>
      <c r="AZ461" s="332">
        <v>3.9437249381209835E-2</v>
      </c>
      <c r="BA461" s="332">
        <v>0.87550693626285836</v>
      </c>
      <c r="BB461" s="332">
        <v>4.6462117875044804</v>
      </c>
    </row>
    <row r="462" spans="45:54" ht="16.5">
      <c r="AS462" s="329" t="s">
        <v>148</v>
      </c>
      <c r="AT462" s="330" t="s">
        <v>176</v>
      </c>
      <c r="AU462" s="329">
        <v>3</v>
      </c>
      <c r="AV462" s="331">
        <v>0.11723216090720995</v>
      </c>
      <c r="AW462" s="331">
        <v>0.36677557391645671</v>
      </c>
      <c r="AX462" s="331">
        <v>0.46298366243621131</v>
      </c>
      <c r="AY462" s="332">
        <v>4.7809999999999997</v>
      </c>
      <c r="AZ462" s="332">
        <v>1.5338203161709833E-2</v>
      </c>
      <c r="BA462" s="332">
        <v>0.62886632963010314</v>
      </c>
      <c r="BB462" s="332">
        <v>4.7412546855904711</v>
      </c>
    </row>
    <row r="463" spans="45:54" ht="16.5">
      <c r="AS463" s="329" t="s">
        <v>148</v>
      </c>
      <c r="AT463" s="330" t="s">
        <v>177</v>
      </c>
      <c r="AU463" s="329">
        <v>3</v>
      </c>
      <c r="AV463" s="331">
        <v>8.7755083939542816E-2</v>
      </c>
      <c r="AW463" s="331">
        <v>0.425469215338311</v>
      </c>
      <c r="AX463" s="331">
        <v>0.47120536111674233</v>
      </c>
      <c r="AY463" s="332">
        <v>5.4249999999999998</v>
      </c>
      <c r="AZ463" s="332">
        <v>3.8286033810013595E-2</v>
      </c>
      <c r="BA463" s="332">
        <v>1.0050083875128568</v>
      </c>
      <c r="BB463" s="332">
        <v>4.804573132455932</v>
      </c>
    </row>
    <row r="464" spans="45:54" ht="16.5">
      <c r="AS464" s="329" t="s">
        <v>148</v>
      </c>
      <c r="AT464" s="330" t="s">
        <v>178</v>
      </c>
      <c r="AU464" s="329">
        <v>3</v>
      </c>
      <c r="AV464" s="331">
        <v>8.9244441266384977E-2</v>
      </c>
      <c r="AW464" s="331">
        <v>0.41328215412702185</v>
      </c>
      <c r="AX464" s="331">
        <v>0.4705244568518866</v>
      </c>
      <c r="AY464" s="332">
        <v>5.056</v>
      </c>
      <c r="AZ464" s="332">
        <v>9.2148507669094992E-2</v>
      </c>
      <c r="BA464" s="332">
        <v>0.89313168971584378</v>
      </c>
      <c r="BB464" s="332">
        <v>4.8767768530761453</v>
      </c>
    </row>
    <row r="465" spans="45:54" ht="16.5">
      <c r="AS465" s="329" t="s">
        <v>148</v>
      </c>
      <c r="AT465" s="330" t="s">
        <v>179</v>
      </c>
      <c r="AU465" s="329">
        <v>3</v>
      </c>
      <c r="AV465" s="331">
        <v>5.3180605779590016E-2</v>
      </c>
      <c r="AW465" s="331">
        <v>0.44952009050242847</v>
      </c>
      <c r="AX465" s="331">
        <v>0.47202863097060055</v>
      </c>
      <c r="AY465" s="332">
        <v>6.7190000000000003</v>
      </c>
      <c r="AZ465" s="332">
        <v>0.20909946169756272</v>
      </c>
      <c r="BA465" s="332">
        <v>2.4555782937816342</v>
      </c>
      <c r="BB465" s="332">
        <v>4.6202459964819429</v>
      </c>
    </row>
    <row r="466" spans="45:54" ht="16.5">
      <c r="AS466" s="329" t="s">
        <v>148</v>
      </c>
      <c r="AT466" s="330" t="s">
        <v>180</v>
      </c>
      <c r="AU466" s="329">
        <v>3</v>
      </c>
      <c r="AV466" s="331">
        <v>1.2269691830527807E-2</v>
      </c>
      <c r="AW466" s="331">
        <v>0.30837844288682853</v>
      </c>
      <c r="AX466" s="331">
        <v>0.16619287598811991</v>
      </c>
      <c r="AY466" s="332">
        <v>6.54725</v>
      </c>
      <c r="AZ466" s="332">
        <v>1.9903338441691006E-2</v>
      </c>
      <c r="BA466" s="332">
        <v>2.8909599086556188</v>
      </c>
      <c r="BB466" s="332">
        <v>2.8010278312782324</v>
      </c>
    </row>
    <row r="467" spans="45:54" ht="16.5">
      <c r="AS467" s="329" t="s">
        <v>148</v>
      </c>
      <c r="AT467" s="330" t="s">
        <v>181</v>
      </c>
      <c r="AU467" s="329">
        <v>3</v>
      </c>
      <c r="AV467" s="331">
        <v>1.3930106826067672E-2</v>
      </c>
      <c r="AW467" s="331">
        <v>0.27348202818597506</v>
      </c>
      <c r="AX467" s="331">
        <v>0.27791283430008773</v>
      </c>
      <c r="AY467" s="332">
        <v>3.8765000000000001</v>
      </c>
      <c r="AZ467" s="332">
        <v>6.3990981878905761E-3</v>
      </c>
      <c r="BA467" s="332">
        <v>0.51192785503124616</v>
      </c>
      <c r="BB467" s="332">
        <v>3.1317816314473546</v>
      </c>
    </row>
    <row r="468" spans="45:54" ht="16.5">
      <c r="AS468" s="329" t="s">
        <v>148</v>
      </c>
      <c r="AT468" s="330" t="s">
        <v>182</v>
      </c>
      <c r="AU468" s="329">
        <v>3</v>
      </c>
      <c r="AV468" s="331">
        <v>2.3261440196968311E-2</v>
      </c>
      <c r="AW468" s="331">
        <v>0.33769819824842717</v>
      </c>
      <c r="AX468" s="331">
        <v>0.21959405219889941</v>
      </c>
      <c r="AY468" s="332">
        <v>6.1820000000000004</v>
      </c>
      <c r="AZ468" s="332">
        <v>2.6537045582948567E-2</v>
      </c>
      <c r="BA468" s="332">
        <v>1.8973987591808226</v>
      </c>
      <c r="BB468" s="332">
        <v>2.8732856475138031</v>
      </c>
    </row>
    <row r="469" spans="45:54" ht="16.5">
      <c r="AS469" s="329" t="s">
        <v>148</v>
      </c>
      <c r="AT469" s="330" t="s">
        <v>183</v>
      </c>
      <c r="AU469" s="329">
        <v>3</v>
      </c>
      <c r="AV469" s="331">
        <v>1.9672379614353527E-2</v>
      </c>
      <c r="AW469" s="331">
        <v>0.29150445015923643</v>
      </c>
      <c r="AX469" s="331">
        <v>0.16135547386772572</v>
      </c>
      <c r="AY469" s="332">
        <v>4.6044999999999998</v>
      </c>
      <c r="AZ469" s="332">
        <v>0.10985904603760049</v>
      </c>
      <c r="BA469" s="332">
        <v>0.94066808169695426</v>
      </c>
      <c r="BB469" s="332">
        <v>2.8046227375586308</v>
      </c>
    </row>
    <row r="470" spans="45:54" ht="16.5">
      <c r="AS470" s="329" t="s">
        <v>148</v>
      </c>
      <c r="AT470" s="330" t="s">
        <v>184</v>
      </c>
      <c r="AU470" s="329">
        <v>3</v>
      </c>
      <c r="AV470" s="331">
        <v>2.7609916670970125E-2</v>
      </c>
      <c r="AW470" s="331">
        <v>0.29876813464307883</v>
      </c>
      <c r="AX470" s="331">
        <v>0.29626081814893773</v>
      </c>
      <c r="AY470" s="332">
        <v>7.0124999999999993</v>
      </c>
      <c r="AZ470" s="332">
        <v>6.8578893090031883E-3</v>
      </c>
      <c r="BA470" s="332">
        <v>2.8460240632363232</v>
      </c>
      <c r="BB470" s="332">
        <v>2.7488382930287778</v>
      </c>
    </row>
    <row r="471" spans="45:54" ht="16.5">
      <c r="AS471" s="329" t="s">
        <v>148</v>
      </c>
      <c r="AT471" s="330" t="s">
        <v>185</v>
      </c>
      <c r="AU471" s="329">
        <v>3</v>
      </c>
      <c r="AV471" s="331">
        <v>2.3621136994307401E-2</v>
      </c>
      <c r="AW471" s="331">
        <v>0.34258148040055703</v>
      </c>
      <c r="AX471" s="331">
        <v>0.26140922053072446</v>
      </c>
      <c r="AY471" s="332">
        <v>7.4870000000000001</v>
      </c>
      <c r="AZ471" s="332">
        <v>0</v>
      </c>
      <c r="BA471" s="332">
        <v>2.8255014593949936</v>
      </c>
      <c r="BB471" s="332">
        <v>2.7213849758098263</v>
      </c>
    </row>
    <row r="472" spans="45:54" ht="16.5">
      <c r="AS472" s="329" t="s">
        <v>148</v>
      </c>
      <c r="AT472" s="330" t="s">
        <v>99</v>
      </c>
      <c r="AU472" s="329">
        <v>3</v>
      </c>
      <c r="AV472" s="331">
        <v>7.4931563445938515E-2</v>
      </c>
      <c r="AW472" s="331">
        <v>0.35696484414005802</v>
      </c>
      <c r="AX472" s="331">
        <v>0.22346951499291368</v>
      </c>
      <c r="AY472" s="332">
        <v>8.8179999999999996</v>
      </c>
      <c r="AZ472" s="332">
        <v>0.71718881544042312</v>
      </c>
      <c r="BA472" s="332">
        <v>6.7317950176566992</v>
      </c>
      <c r="BB472" s="332">
        <v>2.7407023718104213</v>
      </c>
    </row>
    <row r="473" spans="45:54" ht="16.5">
      <c r="AS473" s="333" t="s">
        <v>148</v>
      </c>
      <c r="AT473" s="334" t="s">
        <v>100</v>
      </c>
      <c r="AU473" s="329">
        <v>3</v>
      </c>
      <c r="AV473" s="331">
        <v>4.2509046747873237E-2</v>
      </c>
      <c r="AW473" s="331">
        <v>0.34993799984934409</v>
      </c>
      <c r="AX473" s="331">
        <v>0.26423836294674791</v>
      </c>
      <c r="AY473" s="332">
        <v>7.1610851063829832</v>
      </c>
      <c r="AZ473" s="332">
        <v>5.9830109806802596E-2</v>
      </c>
      <c r="BA473" s="332">
        <v>3.7057039080339118</v>
      </c>
      <c r="BB473" s="332">
        <v>2.8098007324825782</v>
      </c>
    </row>
    <row r="474" spans="45:54" ht="16.5">
      <c r="AS474" s="329" t="s">
        <v>156</v>
      </c>
      <c r="AT474" s="330" t="s">
        <v>186</v>
      </c>
      <c r="AU474" s="329">
        <v>3</v>
      </c>
      <c r="AV474" s="331">
        <v>2.0290557004912051E-2</v>
      </c>
      <c r="AW474" s="331">
        <v>0.33736624601137211</v>
      </c>
      <c r="AX474" s="331">
        <v>0.17740187951099165</v>
      </c>
      <c r="AY474" s="332">
        <v>46.3675</v>
      </c>
      <c r="AZ474" s="332">
        <v>2.3482025755761362</v>
      </c>
      <c r="BA474" s="332">
        <v>16.188122550119047</v>
      </c>
      <c r="BB474" s="332">
        <v>2.3976875458542901</v>
      </c>
    </row>
    <row r="475" spans="45:54" ht="16.5">
      <c r="AS475" s="329" t="s">
        <v>156</v>
      </c>
      <c r="AT475" s="330" t="s">
        <v>187</v>
      </c>
      <c r="AU475" s="329">
        <v>3</v>
      </c>
      <c r="AV475" s="331">
        <v>1.1497403471369887E-2</v>
      </c>
      <c r="AW475" s="331">
        <v>0.36429606512084745</v>
      </c>
      <c r="AX475" s="331">
        <v>0.14281663787909518</v>
      </c>
      <c r="AY475" s="332">
        <v>8.7219999999999995</v>
      </c>
      <c r="AZ475" s="332">
        <v>3.0859256240081064E-2</v>
      </c>
      <c r="BA475" s="332">
        <v>4.777012865964549</v>
      </c>
      <c r="BB475" s="332">
        <v>2.2379156021004305</v>
      </c>
    </row>
    <row r="476" spans="45:54" ht="16.5">
      <c r="AS476" s="329" t="s">
        <v>156</v>
      </c>
      <c r="AT476" s="330" t="s">
        <v>188</v>
      </c>
      <c r="AU476" s="329">
        <v>3</v>
      </c>
      <c r="AV476" s="331">
        <v>1.6895732872648617E-2</v>
      </c>
      <c r="AW476" s="331">
        <v>0.38582716765114794</v>
      </c>
      <c r="AX476" s="331">
        <v>0.23901963985715763</v>
      </c>
      <c r="AY476" s="332">
        <v>6.3146666666666667</v>
      </c>
      <c r="AZ476" s="332">
        <v>1.7574973518908649E-2</v>
      </c>
      <c r="BA476" s="332">
        <v>4.5519181413973397</v>
      </c>
      <c r="BB476" s="332">
        <v>2.0833572245869378</v>
      </c>
    </row>
    <row r="477" spans="45:54" ht="16.5">
      <c r="AS477" s="329" t="s">
        <v>156</v>
      </c>
      <c r="AT477" s="330" t="s">
        <v>189</v>
      </c>
      <c r="AU477" s="329">
        <v>3</v>
      </c>
      <c r="AV477" s="331">
        <v>2.1191731822005084E-2</v>
      </c>
      <c r="AW477" s="331">
        <v>0.43368758387123735</v>
      </c>
      <c r="AX477" s="331">
        <v>0.16585323195177593</v>
      </c>
      <c r="AY477" s="332">
        <v>6.5354000000000001</v>
      </c>
      <c r="AZ477" s="332">
        <v>2.6607470366595068E-2</v>
      </c>
      <c r="BA477" s="332">
        <v>4.66074189254857</v>
      </c>
      <c r="BB477" s="332">
        <v>2.2713646222826034</v>
      </c>
    </row>
    <row r="478" spans="45:54" ht="16.5">
      <c r="AS478" s="329" t="s">
        <v>156</v>
      </c>
      <c r="AT478" s="330" t="s">
        <v>325</v>
      </c>
      <c r="AU478" s="329">
        <v>3</v>
      </c>
      <c r="AV478" s="331">
        <v>2.3683450904072943E-2</v>
      </c>
      <c r="AW478" s="331">
        <v>0.39437676170756014</v>
      </c>
      <c r="AX478" s="331">
        <v>0.15944688977030372</v>
      </c>
      <c r="AY478" s="332">
        <v>9.2159999999999993</v>
      </c>
      <c r="AZ478" s="332">
        <v>0</v>
      </c>
      <c r="BA478" s="332">
        <v>2.607307631464086</v>
      </c>
      <c r="BB478" s="332">
        <v>2.4597238229669824</v>
      </c>
    </row>
    <row r="479" spans="45:54" ht="16.5">
      <c r="AS479" s="329" t="s">
        <v>156</v>
      </c>
      <c r="AT479" s="330" t="s">
        <v>190</v>
      </c>
      <c r="AU479" s="329">
        <v>3</v>
      </c>
      <c r="AV479" s="331">
        <v>1.5257020301569738E-2</v>
      </c>
      <c r="AW479" s="331">
        <v>0.33404395187103186</v>
      </c>
      <c r="AX479" s="331">
        <v>0.13429331933502892</v>
      </c>
      <c r="AY479" s="332">
        <v>3.8402499999999997</v>
      </c>
      <c r="AZ479" s="332">
        <v>6.2432970402151984E-3</v>
      </c>
      <c r="BA479" s="332">
        <v>1.7231499830993948</v>
      </c>
      <c r="BB479" s="332">
        <v>2.7084805511798979</v>
      </c>
    </row>
    <row r="480" spans="45:54" ht="16.5">
      <c r="AS480" s="329" t="s">
        <v>156</v>
      </c>
      <c r="AT480" s="330" t="s">
        <v>191</v>
      </c>
      <c r="AU480" s="329">
        <v>3</v>
      </c>
      <c r="AV480" s="331">
        <v>1.5740731435437132E-2</v>
      </c>
      <c r="AW480" s="331">
        <v>0.35567769965547852</v>
      </c>
      <c r="AX480" s="331">
        <v>0.18049690940557919</v>
      </c>
      <c r="AY480" s="332">
        <v>10.975692307692309</v>
      </c>
      <c r="AZ480" s="332">
        <v>0.20935756176878378</v>
      </c>
      <c r="BA480" s="332">
        <v>24.768862949158155</v>
      </c>
      <c r="BB480" s="332">
        <v>2.2426825096191276</v>
      </c>
    </row>
    <row r="481" spans="45:54" ht="16.5">
      <c r="AS481" s="329" t="s">
        <v>156</v>
      </c>
      <c r="AT481" s="330" t="s">
        <v>99</v>
      </c>
      <c r="AU481" s="329">
        <v>3</v>
      </c>
      <c r="AV481" s="331">
        <v>1.8019006415848016E-2</v>
      </c>
      <c r="AW481" s="331">
        <v>0.3881411716298771</v>
      </c>
      <c r="AX481" s="331">
        <v>0.15591635384450983</v>
      </c>
      <c r="AY481" s="332">
        <v>6.3354999999999997</v>
      </c>
      <c r="AZ481" s="332">
        <v>3.1245762293488945E-2</v>
      </c>
      <c r="BA481" s="332">
        <v>5.3117795898931206</v>
      </c>
      <c r="BB481" s="332">
        <v>2.3549494508745061</v>
      </c>
    </row>
    <row r="482" spans="45:54" ht="16.5">
      <c r="AS482" s="333" t="s">
        <v>156</v>
      </c>
      <c r="AT482" s="334" t="s">
        <v>100</v>
      </c>
      <c r="AU482" s="329">
        <v>3</v>
      </c>
      <c r="AV482" s="331">
        <v>1.662287153399419E-2</v>
      </c>
      <c r="AW482" s="331">
        <v>0.36718598147899723</v>
      </c>
      <c r="AX482" s="331">
        <v>0.16807053825441437</v>
      </c>
      <c r="AY482" s="332">
        <v>9.7243488372093001</v>
      </c>
      <c r="AZ482" s="332">
        <v>0.26189675729617079</v>
      </c>
      <c r="BA482" s="332">
        <v>14.532908235533004</v>
      </c>
      <c r="BB482" s="332">
        <v>2.3254986632475116</v>
      </c>
    </row>
    <row r="483" spans="45:54" ht="16.5">
      <c r="AS483" s="329" t="s">
        <v>134</v>
      </c>
      <c r="AT483" s="330" t="s">
        <v>192</v>
      </c>
      <c r="AU483" s="329">
        <v>3</v>
      </c>
      <c r="AV483" s="331">
        <v>1.7121397175212289E-2</v>
      </c>
      <c r="AW483" s="331">
        <v>0.35808794847373898</v>
      </c>
      <c r="AX483" s="331">
        <v>0.14575492426053557</v>
      </c>
      <c r="AY483" s="332">
        <v>10.326142857142857</v>
      </c>
      <c r="AZ483" s="332">
        <v>0.54097991133940349</v>
      </c>
      <c r="BA483" s="332">
        <v>19.664710851246465</v>
      </c>
      <c r="BB483" s="332">
        <v>2.4370771184037174</v>
      </c>
    </row>
    <row r="484" spans="45:54" ht="16.5">
      <c r="AS484" s="329" t="s">
        <v>134</v>
      </c>
      <c r="AT484" s="330" t="s">
        <v>193</v>
      </c>
      <c r="AU484" s="329">
        <v>3</v>
      </c>
      <c r="AV484" s="331">
        <v>1.3057286245442817E-2</v>
      </c>
      <c r="AW484" s="331">
        <v>0.34340517235361978</v>
      </c>
      <c r="AX484" s="331">
        <v>0.20187490588191387</v>
      </c>
      <c r="AY484" s="332">
        <v>13.048363636363634</v>
      </c>
      <c r="AZ484" s="332">
        <v>0.90058939245979808</v>
      </c>
      <c r="BA484" s="332">
        <v>41.002795897087921</v>
      </c>
      <c r="BB484" s="332">
        <v>2.2221984248513822</v>
      </c>
    </row>
    <row r="485" spans="45:54" ht="16.5">
      <c r="AS485" s="329" t="s">
        <v>134</v>
      </c>
      <c r="AT485" s="330" t="s">
        <v>194</v>
      </c>
      <c r="AU485" s="329">
        <v>3</v>
      </c>
      <c r="AV485" s="331">
        <v>7.7962099667494905E-3</v>
      </c>
      <c r="AW485" s="331">
        <v>0.35492228394547726</v>
      </c>
      <c r="AX485" s="331">
        <v>0.187423394773897</v>
      </c>
      <c r="AY485" s="332">
        <v>11.270714285714286</v>
      </c>
      <c r="AZ485" s="332">
        <v>0.3471427739922926</v>
      </c>
      <c r="BA485" s="332">
        <v>18.23005111188651</v>
      </c>
      <c r="BB485" s="332">
        <v>2.1951691729796141</v>
      </c>
    </row>
    <row r="486" spans="45:54" ht="16.5">
      <c r="AS486" s="329" t="s">
        <v>134</v>
      </c>
      <c r="AT486" s="330" t="s">
        <v>195</v>
      </c>
      <c r="AU486" s="329">
        <v>3</v>
      </c>
      <c r="AV486" s="331">
        <v>1.949747165443309E-2</v>
      </c>
      <c r="AW486" s="331">
        <v>0.3626709491344639</v>
      </c>
      <c r="AX486" s="331">
        <v>0.18579385340240723</v>
      </c>
      <c r="AY486" s="332">
        <v>12.935285714285715</v>
      </c>
      <c r="AZ486" s="332">
        <v>1.3459139118100194</v>
      </c>
      <c r="BA486" s="332">
        <v>40.70938539689179</v>
      </c>
      <c r="BB486" s="332">
        <v>2.3114762056124141</v>
      </c>
    </row>
    <row r="487" spans="45:54" ht="16.5">
      <c r="AS487" s="329" t="s">
        <v>134</v>
      </c>
      <c r="AT487" s="330" t="s">
        <v>196</v>
      </c>
      <c r="AU487" s="329">
        <v>3</v>
      </c>
      <c r="AV487" s="331">
        <v>2.155093564697784E-2</v>
      </c>
      <c r="AW487" s="331">
        <v>0.35378401429623085</v>
      </c>
      <c r="AX487" s="331">
        <v>0.18892577379807948</v>
      </c>
      <c r="AY487" s="332">
        <v>12.494222222222223</v>
      </c>
      <c r="AZ487" s="332">
        <v>1.0595867768331133</v>
      </c>
      <c r="BA487" s="332">
        <v>20.550177515620849</v>
      </c>
      <c r="BB487" s="332">
        <v>2.0894476901574768</v>
      </c>
    </row>
    <row r="488" spans="45:54" ht="16.5">
      <c r="AS488" s="329" t="s">
        <v>134</v>
      </c>
      <c r="AT488" s="330" t="s">
        <v>197</v>
      </c>
      <c r="AU488" s="329">
        <v>3</v>
      </c>
      <c r="AV488" s="331">
        <v>1.2470537822752523E-2</v>
      </c>
      <c r="AW488" s="331">
        <v>0.36371188226271056</v>
      </c>
      <c r="AX488" s="331">
        <v>0.15216571604390713</v>
      </c>
      <c r="AY488" s="332">
        <v>8.6800000000000015</v>
      </c>
      <c r="AZ488" s="332">
        <v>7.7734720839799293E-2</v>
      </c>
      <c r="BA488" s="332">
        <v>4.110223364404388</v>
      </c>
      <c r="BB488" s="332">
        <v>2.5066680647523114</v>
      </c>
    </row>
    <row r="489" spans="45:54" ht="16.5">
      <c r="AS489" s="329" t="s">
        <v>134</v>
      </c>
      <c r="AT489" s="330" t="s">
        <v>99</v>
      </c>
      <c r="AU489" s="329">
        <v>3</v>
      </c>
      <c r="AV489" s="331">
        <v>8.5577886686588455E-3</v>
      </c>
      <c r="AW489" s="331">
        <v>0.36348193560643188</v>
      </c>
      <c r="AX489" s="331">
        <v>0.28704964486806755</v>
      </c>
      <c r="AY489" s="332">
        <v>10.513999999999999</v>
      </c>
      <c r="AZ489" s="332">
        <v>0.24534157681031415</v>
      </c>
      <c r="BA489" s="332">
        <v>23.552791373790157</v>
      </c>
      <c r="BB489" s="332">
        <v>2.4092956447723086</v>
      </c>
    </row>
    <row r="490" spans="45:54" ht="16.5">
      <c r="AS490" s="333" t="s">
        <v>134</v>
      </c>
      <c r="AT490" s="334" t="s">
        <v>100</v>
      </c>
      <c r="AU490" s="329">
        <v>3</v>
      </c>
      <c r="AV490" s="331">
        <v>1.545167373762534E-2</v>
      </c>
      <c r="AW490" s="331">
        <v>0.35503019237784456</v>
      </c>
      <c r="AX490" s="331">
        <v>0.17667810164264908</v>
      </c>
      <c r="AY490" s="332">
        <v>11.50149090909091</v>
      </c>
      <c r="AZ490" s="332">
        <v>0.73440571963962986</v>
      </c>
      <c r="BA490" s="332">
        <v>25.453165259668086</v>
      </c>
      <c r="BB490" s="332">
        <v>2.2833020691168078</v>
      </c>
    </row>
    <row r="491" spans="45:54" ht="16.5">
      <c r="AS491" s="329" t="s">
        <v>141</v>
      </c>
      <c r="AT491" s="330" t="s">
        <v>198</v>
      </c>
      <c r="AU491" s="329">
        <v>3</v>
      </c>
      <c r="AV491" s="331">
        <v>1.3836657439914456E-2</v>
      </c>
      <c r="AW491" s="331">
        <v>0.34866486404958735</v>
      </c>
      <c r="AX491" s="331">
        <v>0.14909040207335619</v>
      </c>
      <c r="AY491" s="332">
        <v>10.045666666666669</v>
      </c>
      <c r="AZ491" s="332">
        <v>0.11852094360113812</v>
      </c>
      <c r="BA491" s="332">
        <v>10.968777893652499</v>
      </c>
      <c r="BB491" s="332">
        <v>2.3400820915632319</v>
      </c>
    </row>
    <row r="492" spans="45:54" ht="16.5">
      <c r="AS492" s="329" t="s">
        <v>141</v>
      </c>
      <c r="AT492" s="330" t="s">
        <v>199</v>
      </c>
      <c r="AU492" s="329">
        <v>3</v>
      </c>
      <c r="AV492" s="331">
        <v>1.1223730896214534E-2</v>
      </c>
      <c r="AW492" s="331">
        <v>0.36004827931669142</v>
      </c>
      <c r="AX492" s="331">
        <v>0.18385949552167308</v>
      </c>
      <c r="AY492" s="332">
        <v>10.966633333333331</v>
      </c>
      <c r="AZ492" s="332">
        <v>0.17625199235756492</v>
      </c>
      <c r="BA492" s="332">
        <v>10.955229259911777</v>
      </c>
      <c r="BB492" s="332">
        <v>2.2078022442718295</v>
      </c>
    </row>
    <row r="493" spans="45:54" ht="16.5">
      <c r="AS493" s="329" t="s">
        <v>141</v>
      </c>
      <c r="AT493" s="330" t="s">
        <v>200</v>
      </c>
      <c r="AU493" s="329">
        <v>3</v>
      </c>
      <c r="AV493" s="331">
        <v>1.3752423721905152E-2</v>
      </c>
      <c r="AW493" s="331">
        <v>0.32545083222128957</v>
      </c>
      <c r="AX493" s="331">
        <v>0.15002348243673697</v>
      </c>
      <c r="AY493" s="332">
        <v>10.279777777777776</v>
      </c>
      <c r="AZ493" s="332">
        <v>0.32510602196473826</v>
      </c>
      <c r="BA493" s="332">
        <v>11.105391546760085</v>
      </c>
      <c r="BB493" s="332">
        <v>2.5928143207820629</v>
      </c>
    </row>
    <row r="494" spans="45:54" ht="16.5">
      <c r="AS494" s="329" t="s">
        <v>141</v>
      </c>
      <c r="AT494" s="330" t="s">
        <v>201</v>
      </c>
      <c r="AU494" s="329">
        <v>3</v>
      </c>
      <c r="AV494" s="331">
        <v>9.6428722218424179E-3</v>
      </c>
      <c r="AW494" s="331">
        <v>0.33627011573849025</v>
      </c>
      <c r="AX494" s="331">
        <v>0.16870186674389756</v>
      </c>
      <c r="AY494" s="332">
        <v>10.151138888888887</v>
      </c>
      <c r="AZ494" s="332">
        <v>0.23497476800874378</v>
      </c>
      <c r="BA494" s="332">
        <v>10.767937859015257</v>
      </c>
      <c r="BB494" s="332">
        <v>2.3581038392153197</v>
      </c>
    </row>
    <row r="495" spans="45:54" ht="16.5">
      <c r="AS495" s="329" t="s">
        <v>141</v>
      </c>
      <c r="AT495" s="330" t="s">
        <v>202</v>
      </c>
      <c r="AU495" s="329">
        <v>3</v>
      </c>
      <c r="AV495" s="331">
        <v>9.4764944420447153E-3</v>
      </c>
      <c r="AW495" s="331">
        <v>0.37148081706900532</v>
      </c>
      <c r="AX495" s="331">
        <v>0.15156080671034078</v>
      </c>
      <c r="AY495" s="332">
        <v>10.387333333333332</v>
      </c>
      <c r="AZ495" s="332">
        <v>0.17156285729496845</v>
      </c>
      <c r="BA495" s="332">
        <v>7.7666233175436519</v>
      </c>
      <c r="BB495" s="332">
        <v>2.475478286498122</v>
      </c>
    </row>
    <row r="496" spans="45:54" ht="16.5">
      <c r="AS496" s="329" t="s">
        <v>141</v>
      </c>
      <c r="AT496" s="334" t="s">
        <v>100</v>
      </c>
      <c r="AU496" s="329">
        <v>3</v>
      </c>
      <c r="AV496" s="331">
        <v>1.1078532419071694E-2</v>
      </c>
      <c r="AW496" s="331">
        <v>0.34782287057000666</v>
      </c>
      <c r="AX496" s="331">
        <v>0.166496864790349</v>
      </c>
      <c r="AY496" s="332">
        <v>10.414617647058822</v>
      </c>
      <c r="AZ496" s="332">
        <v>0.204887999837507</v>
      </c>
      <c r="BA496" s="332">
        <v>10.550293384093948</v>
      </c>
      <c r="BB496" s="332">
        <v>2.3448335524702837</v>
      </c>
    </row>
    <row r="497" spans="45:54" ht="16.5">
      <c r="AS497" s="329" t="s">
        <v>157</v>
      </c>
      <c r="AT497" s="330" t="s">
        <v>203</v>
      </c>
      <c r="AU497" s="329">
        <v>3</v>
      </c>
      <c r="AV497" s="331">
        <v>5.7300858194908245E-2</v>
      </c>
      <c r="AW497" s="331">
        <v>0.36198034348742569</v>
      </c>
      <c r="AX497" s="331">
        <v>0.20635883034963995</v>
      </c>
      <c r="AY497" s="332">
        <v>16.673999999999999</v>
      </c>
      <c r="AZ497" s="332">
        <v>1.1654510364883297</v>
      </c>
      <c r="BA497" s="332">
        <v>21.153861273403251</v>
      </c>
      <c r="BB497" s="332">
        <v>1.6809564938199815</v>
      </c>
    </row>
    <row r="498" spans="45:54" ht="16.5">
      <c r="AS498" s="329" t="s">
        <v>157</v>
      </c>
      <c r="AT498" s="330" t="s">
        <v>204</v>
      </c>
      <c r="AU498" s="329">
        <v>3</v>
      </c>
      <c r="AV498" s="331">
        <v>1.4816366247936013E-2</v>
      </c>
      <c r="AW498" s="331">
        <v>0.33944351527467292</v>
      </c>
      <c r="AX498" s="331">
        <v>0.22972908067108774</v>
      </c>
      <c r="AY498" s="332">
        <v>13.575749999999999</v>
      </c>
      <c r="AZ498" s="332">
        <v>1.855491346555961</v>
      </c>
      <c r="BA498" s="332">
        <v>10.259970934176163</v>
      </c>
      <c r="BB498" s="332">
        <v>1.9047046157369127</v>
      </c>
    </row>
    <row r="499" spans="45:54" ht="16.5">
      <c r="AS499" s="329" t="s">
        <v>157</v>
      </c>
      <c r="AT499" s="330" t="s">
        <v>205</v>
      </c>
      <c r="AU499" s="329">
        <v>3</v>
      </c>
      <c r="AV499" s="331">
        <v>3.505762502965383E-2</v>
      </c>
      <c r="AW499" s="331">
        <v>0.35093855231711063</v>
      </c>
      <c r="AX499" s="331">
        <v>0.14651074180067172</v>
      </c>
      <c r="AY499" s="332">
        <v>14.390625</v>
      </c>
      <c r="AZ499" s="332">
        <v>1.5319254426321625</v>
      </c>
      <c r="BA499" s="332">
        <v>13.731453283654247</v>
      </c>
      <c r="BB499" s="332">
        <v>2.5520239380866645</v>
      </c>
    </row>
    <row r="500" spans="45:54" ht="16.5">
      <c r="AS500" s="329" t="s">
        <v>157</v>
      </c>
      <c r="AT500" s="330" t="s">
        <v>206</v>
      </c>
      <c r="AU500" s="329">
        <v>3</v>
      </c>
      <c r="AV500" s="331">
        <v>2.5943403839706582E-2</v>
      </c>
      <c r="AW500" s="331">
        <v>0.35294814778462796</v>
      </c>
      <c r="AX500" s="331">
        <v>0.25155824155480533</v>
      </c>
      <c r="AY500" s="332">
        <v>16.278199999999998</v>
      </c>
      <c r="AZ500" s="332">
        <v>0.16424462547591348</v>
      </c>
      <c r="BA500" s="332">
        <v>10.819614703225801</v>
      </c>
      <c r="BB500" s="332">
        <v>1.8938049047045566</v>
      </c>
    </row>
    <row r="501" spans="45:54" ht="16.5">
      <c r="AS501" s="329" t="s">
        <v>157</v>
      </c>
      <c r="AT501" s="330" t="s">
        <v>99</v>
      </c>
      <c r="AU501" s="329">
        <v>3</v>
      </c>
      <c r="AV501" s="331">
        <v>2.594221144961192E-2</v>
      </c>
      <c r="AW501" s="331">
        <v>0.44295384754040018</v>
      </c>
      <c r="AX501" s="331">
        <v>0.20578951848049817</v>
      </c>
      <c r="AY501" s="332">
        <v>35.703000000000003</v>
      </c>
      <c r="AZ501" s="332">
        <v>9.3104772438749652</v>
      </c>
      <c r="BA501" s="332">
        <v>30.289020389945165</v>
      </c>
      <c r="BB501" s="332">
        <v>2.0489468121078742</v>
      </c>
    </row>
    <row r="502" spans="45:54" ht="16.5">
      <c r="AS502" s="329" t="s">
        <v>157</v>
      </c>
      <c r="AT502" s="334" t="s">
        <v>100</v>
      </c>
      <c r="AU502" s="329">
        <v>3</v>
      </c>
      <c r="AV502" s="331">
        <v>2.9868779553214743E-2</v>
      </c>
      <c r="AW502" s="331">
        <v>0.35220433325692546</v>
      </c>
      <c r="AX502" s="331">
        <v>0.20364585758787976</v>
      </c>
      <c r="AY502" s="332">
        <v>15.993500000000001</v>
      </c>
      <c r="AZ502" s="332">
        <v>1.3544852246950312</v>
      </c>
      <c r="BA502" s="332">
        <v>13.04936960041665</v>
      </c>
      <c r="BB502" s="332">
        <v>2.0665403482054359</v>
      </c>
    </row>
    <row r="503" spans="45:54" ht="16.5">
      <c r="AS503" s="329" t="s">
        <v>146</v>
      </c>
      <c r="AT503" s="330" t="s">
        <v>207</v>
      </c>
      <c r="AU503" s="329">
        <v>3</v>
      </c>
      <c r="AV503" s="331">
        <v>1.5599862203299321E-2</v>
      </c>
      <c r="AW503" s="331">
        <v>0.44836705579537456</v>
      </c>
      <c r="AX503" s="331">
        <v>0.207997883695452</v>
      </c>
      <c r="AY503" s="332">
        <v>9.8672727272727272</v>
      </c>
      <c r="AZ503" s="332">
        <v>0.65169049721812633</v>
      </c>
      <c r="BA503" s="332">
        <v>13.030792858727258</v>
      </c>
      <c r="BB503" s="332">
        <v>2.1298649123042637</v>
      </c>
    </row>
    <row r="504" spans="45:54" ht="16.5">
      <c r="AS504" s="329" t="s">
        <v>146</v>
      </c>
      <c r="AT504" s="330" t="s">
        <v>208</v>
      </c>
      <c r="AU504" s="329">
        <v>3</v>
      </c>
      <c r="AV504" s="331">
        <v>2.0952371003995506E-2</v>
      </c>
      <c r="AW504" s="331">
        <v>0.37266534309875943</v>
      </c>
      <c r="AX504" s="331">
        <v>0.1495802323939211</v>
      </c>
      <c r="AY504" s="332">
        <v>4.5358571428571421</v>
      </c>
      <c r="AZ504" s="332">
        <v>2.3201011007255655E-2</v>
      </c>
      <c r="BA504" s="332">
        <v>4.0634913564136328</v>
      </c>
      <c r="BB504" s="332">
        <v>2.2403658680477765</v>
      </c>
    </row>
    <row r="505" spans="45:54" ht="16.5">
      <c r="AS505" s="329" t="s">
        <v>146</v>
      </c>
      <c r="AT505" s="330" t="s">
        <v>209</v>
      </c>
      <c r="AU505" s="329">
        <v>3</v>
      </c>
      <c r="AV505" s="331">
        <v>3.6207762922358722E-2</v>
      </c>
      <c r="AW505" s="331">
        <v>0.37769518993293166</v>
      </c>
      <c r="AX505" s="331">
        <v>0.19615797538811278</v>
      </c>
      <c r="AY505" s="332">
        <v>8.1830000000000016</v>
      </c>
      <c r="AZ505" s="332">
        <v>1.956269878496637E-2</v>
      </c>
      <c r="BA505" s="332">
        <v>5.5586011261854438</v>
      </c>
      <c r="BB505" s="332">
        <v>2.5269422384999127</v>
      </c>
    </row>
    <row r="506" spans="45:54" ht="16.5">
      <c r="AS506" s="329" t="s">
        <v>146</v>
      </c>
      <c r="AT506" s="330" t="s">
        <v>210</v>
      </c>
      <c r="AU506" s="329">
        <v>3</v>
      </c>
      <c r="AV506" s="331">
        <v>1.6286699318599957E-2</v>
      </c>
      <c r="AW506" s="331">
        <v>0.35419482476127551</v>
      </c>
      <c r="AX506" s="331">
        <v>0.20809996286874391</v>
      </c>
      <c r="AY506" s="332">
        <v>6.3797142857142859</v>
      </c>
      <c r="AZ506" s="332">
        <v>7.8006840531284524E-2</v>
      </c>
      <c r="BA506" s="332">
        <v>3.4880201551845795</v>
      </c>
      <c r="BB506" s="332">
        <v>2.6770833066079618</v>
      </c>
    </row>
    <row r="507" spans="45:54" ht="16.5">
      <c r="AS507" s="329" t="s">
        <v>146</v>
      </c>
      <c r="AT507" s="330" t="s">
        <v>211</v>
      </c>
      <c r="AU507" s="329">
        <v>3</v>
      </c>
      <c r="AV507" s="331">
        <v>2.4812230648828447E-2</v>
      </c>
      <c r="AW507" s="331">
        <v>0.40085562297552435</v>
      </c>
      <c r="AX507" s="331">
        <v>0.23588544522096258</v>
      </c>
      <c r="AY507" s="332">
        <v>10.178111111111111</v>
      </c>
      <c r="AZ507" s="332">
        <v>0.92858360160015552</v>
      </c>
      <c r="BA507" s="332">
        <v>14.296405902463933</v>
      </c>
      <c r="BB507" s="332">
        <v>2.769462712535776</v>
      </c>
    </row>
    <row r="508" spans="45:54" ht="16.5">
      <c r="AS508" s="329" t="s">
        <v>146</v>
      </c>
      <c r="AT508" s="330" t="s">
        <v>212</v>
      </c>
      <c r="AU508" s="329">
        <v>3</v>
      </c>
      <c r="AV508" s="331">
        <v>3.6262319548432398E-2</v>
      </c>
      <c r="AW508" s="331">
        <v>0.40443262052733076</v>
      </c>
      <c r="AX508" s="331">
        <v>0.26349588246087008</v>
      </c>
      <c r="AY508" s="332">
        <v>9.9496666666666655</v>
      </c>
      <c r="AZ508" s="332">
        <v>8.5714313085242841E-2</v>
      </c>
      <c r="BA508" s="332">
        <v>11.067230424829885</v>
      </c>
      <c r="BB508" s="332">
        <v>2.4953337663053334</v>
      </c>
    </row>
    <row r="509" spans="45:54" ht="16.5">
      <c r="AS509" s="329" t="s">
        <v>146</v>
      </c>
      <c r="AT509" s="330" t="s">
        <v>213</v>
      </c>
      <c r="AU509" s="329">
        <v>3</v>
      </c>
      <c r="AV509" s="331">
        <v>2.8635995510123479E-2</v>
      </c>
      <c r="AW509" s="331">
        <v>0.39513523431570707</v>
      </c>
      <c r="AX509" s="331">
        <v>0.18060858018077833</v>
      </c>
      <c r="AY509" s="332">
        <v>10.0374</v>
      </c>
      <c r="AZ509" s="332">
        <v>8.8418038600250482E-3</v>
      </c>
      <c r="BA509" s="332">
        <v>11.806755421086782</v>
      </c>
      <c r="BB509" s="332">
        <v>2.2395280597360121</v>
      </c>
    </row>
    <row r="510" spans="45:54" ht="16.5">
      <c r="AS510" s="329" t="s">
        <v>146</v>
      </c>
      <c r="AT510" s="330" t="s">
        <v>99</v>
      </c>
      <c r="AU510" s="329">
        <v>3</v>
      </c>
      <c r="AV510" s="331">
        <v>2.4587759885349232E-2</v>
      </c>
      <c r="AW510" s="331">
        <v>0.42739903269503488</v>
      </c>
      <c r="AX510" s="331">
        <v>0.1808002264581034</v>
      </c>
      <c r="AY510" s="332">
        <v>10.699666666666667</v>
      </c>
      <c r="AZ510" s="332">
        <v>0.18623199291821807</v>
      </c>
      <c r="BA510" s="332">
        <v>12.834488178613864</v>
      </c>
      <c r="BB510" s="332">
        <v>2.3180415504991454</v>
      </c>
    </row>
    <row r="511" spans="45:54" ht="16.5">
      <c r="AS511" s="329" t="s">
        <v>146</v>
      </c>
      <c r="AT511" s="334" t="s">
        <v>100</v>
      </c>
      <c r="AU511" s="329">
        <v>3</v>
      </c>
      <c r="AV511" s="331">
        <v>2.4082793000613188E-2</v>
      </c>
      <c r="AW511" s="331">
        <v>0.39880364313467337</v>
      </c>
      <c r="AX511" s="331">
        <v>0.20673644881985773</v>
      </c>
      <c r="AY511" s="332">
        <v>8.5323888888888888</v>
      </c>
      <c r="AZ511" s="332">
        <v>0.3526674607579296</v>
      </c>
      <c r="BA511" s="332">
        <v>9.4622818128477419</v>
      </c>
      <c r="BB511" s="332">
        <v>2.4031641812316424</v>
      </c>
    </row>
    <row r="512" spans="45:54" ht="16.5">
      <c r="AS512" s="329" t="s">
        <v>149</v>
      </c>
      <c r="AT512" s="330" t="s">
        <v>214</v>
      </c>
      <c r="AU512" s="329">
        <v>3</v>
      </c>
      <c r="AV512" s="331">
        <v>2.2955613729357421E-2</v>
      </c>
      <c r="AW512" s="331">
        <v>0.28413414044072366</v>
      </c>
      <c r="AX512" s="331">
        <v>0.15731753001612561</v>
      </c>
      <c r="AY512" s="332">
        <v>18.494684210526312</v>
      </c>
      <c r="AZ512" s="332">
        <v>9.3769296420886994E-2</v>
      </c>
      <c r="BA512" s="332">
        <v>17.547556356262863</v>
      </c>
      <c r="BB512" s="332">
        <v>2.8053099692425154</v>
      </c>
    </row>
    <row r="513" spans="45:54" ht="16.5">
      <c r="AS513" s="329" t="s">
        <v>149</v>
      </c>
      <c r="AT513" s="330" t="s">
        <v>215</v>
      </c>
      <c r="AU513" s="329">
        <v>3</v>
      </c>
      <c r="AV513" s="331">
        <v>1.7947595113198052E-2</v>
      </c>
      <c r="AW513" s="331">
        <v>0.4041939227623193</v>
      </c>
      <c r="AX513" s="331">
        <v>0.20275797778109342</v>
      </c>
      <c r="AY513" s="332">
        <v>15.422687500000002</v>
      </c>
      <c r="AZ513" s="332">
        <v>0.93103793250554689</v>
      </c>
      <c r="BA513" s="332">
        <v>32.143394497297294</v>
      </c>
      <c r="BB513" s="332">
        <v>1.8751241361526074</v>
      </c>
    </row>
    <row r="514" spans="45:54" ht="16.5">
      <c r="AS514" s="329" t="s">
        <v>149</v>
      </c>
      <c r="AT514" s="330" t="s">
        <v>216</v>
      </c>
      <c r="AU514" s="329">
        <v>3</v>
      </c>
      <c r="AV514" s="331">
        <v>2.2139110450778678E-2</v>
      </c>
      <c r="AW514" s="331">
        <v>0.23966387915087353</v>
      </c>
      <c r="AX514" s="331">
        <v>0.1319389126893907</v>
      </c>
      <c r="AY514" s="332">
        <v>20.457500000000003</v>
      </c>
      <c r="AZ514" s="332">
        <v>2.0298294259906261E-2</v>
      </c>
      <c r="BA514" s="332">
        <v>3.4710083184439711</v>
      </c>
      <c r="BB514" s="332">
        <v>2.6782850500018571</v>
      </c>
    </row>
    <row r="515" spans="45:54" ht="16.5">
      <c r="AS515" s="329" t="s">
        <v>149</v>
      </c>
      <c r="AT515" s="330" t="s">
        <v>98</v>
      </c>
      <c r="AU515" s="329">
        <v>3</v>
      </c>
      <c r="AV515" s="331">
        <v>2.007905144262739E-2</v>
      </c>
      <c r="AW515" s="331">
        <v>0.30552004284860484</v>
      </c>
      <c r="AX515" s="331">
        <v>0.18564005661883809</v>
      </c>
      <c r="AY515" s="332">
        <v>19.2988</v>
      </c>
      <c r="AZ515" s="332">
        <v>0.22297035032227955</v>
      </c>
      <c r="BA515" s="332">
        <v>13.118472054528343</v>
      </c>
      <c r="BB515" s="332">
        <v>2.7494844662351614</v>
      </c>
    </row>
    <row r="516" spans="45:54" ht="16.5">
      <c r="AS516" s="329" t="s">
        <v>149</v>
      </c>
      <c r="AT516" s="330" t="s">
        <v>99</v>
      </c>
      <c r="AU516" s="329">
        <v>3</v>
      </c>
      <c r="AV516" s="331">
        <v>2.1547498943406306E-2</v>
      </c>
      <c r="AW516" s="331">
        <v>0.27976707049872013</v>
      </c>
      <c r="AX516" s="331">
        <v>0.1693309080575443</v>
      </c>
      <c r="AY516" s="332">
        <v>17.793500000000002</v>
      </c>
      <c r="AZ516" s="332">
        <v>0.11742781418692393</v>
      </c>
      <c r="BA516" s="332">
        <v>18.036912259111517</v>
      </c>
      <c r="BB516" s="332">
        <v>2.5383848638891062</v>
      </c>
    </row>
    <row r="517" spans="45:54" ht="16.5">
      <c r="AS517" s="329" t="s">
        <v>149</v>
      </c>
      <c r="AT517" s="334" t="s">
        <v>100</v>
      </c>
      <c r="AU517" s="329">
        <v>3</v>
      </c>
      <c r="AV517" s="331">
        <v>2.0753837977128348E-2</v>
      </c>
      <c r="AW517" s="331">
        <v>0.3296664495585932</v>
      </c>
      <c r="AX517" s="331">
        <v>0.17037138009809369</v>
      </c>
      <c r="AY517" s="332">
        <v>17.52631818181818</v>
      </c>
      <c r="AZ517" s="332">
        <v>0.29942803193937434</v>
      </c>
      <c r="BA517" s="332">
        <v>19.751010749725719</v>
      </c>
      <c r="BB517" s="332">
        <v>2.5052108972037881</v>
      </c>
    </row>
    <row r="518" spans="45:54" ht="16.5">
      <c r="AS518" s="329" t="s">
        <v>144</v>
      </c>
      <c r="AT518" s="330" t="s">
        <v>217</v>
      </c>
      <c r="AU518" s="329">
        <v>3</v>
      </c>
      <c r="AV518" s="331">
        <v>1.3518034691326473E-2</v>
      </c>
      <c r="AW518" s="331">
        <v>0.34824179151427825</v>
      </c>
      <c r="AX518" s="331">
        <v>0.17188074701882911</v>
      </c>
      <c r="AY518" s="332">
        <v>9.0884583333333335</v>
      </c>
      <c r="AZ518" s="332">
        <v>0.11924484806073708</v>
      </c>
      <c r="BA518" s="332">
        <v>15.052368897513043</v>
      </c>
      <c r="BB518" s="332">
        <v>2.0265658153360953</v>
      </c>
    </row>
    <row r="519" spans="45:54" ht="16.5">
      <c r="AS519" s="329" t="s">
        <v>144</v>
      </c>
      <c r="AT519" s="330" t="s">
        <v>218</v>
      </c>
      <c r="AU519" s="329">
        <v>3</v>
      </c>
      <c r="AV519" s="331">
        <v>2.920638990383571E-2</v>
      </c>
      <c r="AW519" s="331">
        <v>0.34732208173694884</v>
      </c>
      <c r="AX519" s="331">
        <v>0.22351838038993652</v>
      </c>
      <c r="AY519" s="332">
        <v>7.4183750000000002</v>
      </c>
      <c r="AZ519" s="332">
        <v>2.0985849985398614E-2</v>
      </c>
      <c r="BA519" s="332">
        <v>4.487156287787049</v>
      </c>
      <c r="BB519" s="332">
        <v>2.6052486223680931</v>
      </c>
    </row>
    <row r="520" spans="45:54" ht="16.5">
      <c r="AS520" s="329" t="s">
        <v>144</v>
      </c>
      <c r="AT520" s="330" t="s">
        <v>219</v>
      </c>
      <c r="AU520" s="329">
        <v>3</v>
      </c>
      <c r="AV520" s="331">
        <v>2.7462791535454459E-2</v>
      </c>
      <c r="AW520" s="331">
        <v>0.30069662289138488</v>
      </c>
      <c r="AX520" s="331">
        <v>0.29531650649851965</v>
      </c>
      <c r="AY520" s="332">
        <v>7.5503750000000007</v>
      </c>
      <c r="AZ520" s="332">
        <v>0.61661463955701445</v>
      </c>
      <c r="BA520" s="332">
        <v>8.6725152864556136</v>
      </c>
      <c r="BB520" s="332">
        <v>2.8063715721483602</v>
      </c>
    </row>
    <row r="521" spans="45:54" ht="16.5">
      <c r="AS521" s="329" t="s">
        <v>144</v>
      </c>
      <c r="AT521" s="330" t="s">
        <v>220</v>
      </c>
      <c r="AU521" s="329">
        <v>3</v>
      </c>
      <c r="AV521" s="331">
        <v>2.5605705973861435E-2</v>
      </c>
      <c r="AW521" s="331">
        <v>0.3521546198645098</v>
      </c>
      <c r="AX521" s="331">
        <v>0.22169220249885693</v>
      </c>
      <c r="AY521" s="332">
        <v>7.9245000000000001</v>
      </c>
      <c r="AZ521" s="332">
        <v>0.1730434080175573</v>
      </c>
      <c r="BA521" s="332">
        <v>10.795548977458973</v>
      </c>
      <c r="BB521" s="332">
        <v>2.1756885590773019</v>
      </c>
    </row>
    <row r="522" spans="45:54" ht="16.5">
      <c r="AS522" s="329" t="s">
        <v>144</v>
      </c>
      <c r="AT522" s="334" t="s">
        <v>100</v>
      </c>
      <c r="AU522" s="329">
        <v>3</v>
      </c>
      <c r="AV522" s="331">
        <v>2.0563450901811293E-2</v>
      </c>
      <c r="AW522" s="331">
        <v>0.33934172060498369</v>
      </c>
      <c r="AX522" s="331">
        <v>0.21113767667753128</v>
      </c>
      <c r="AY522" s="332">
        <v>8.3993409090909079</v>
      </c>
      <c r="AZ522" s="332">
        <v>0.20094365070521664</v>
      </c>
      <c r="BA522" s="332">
        <v>11.258640890954782</v>
      </c>
      <c r="BB522" s="332">
        <v>2.2656741771276101</v>
      </c>
    </row>
    <row r="523" spans="45:54" ht="16.5">
      <c r="AS523" s="329" t="s">
        <v>136</v>
      </c>
      <c r="AT523" s="330" t="s">
        <v>221</v>
      </c>
      <c r="AU523" s="329">
        <v>3</v>
      </c>
      <c r="AV523" s="331">
        <v>2.8943423083135234E-2</v>
      </c>
      <c r="AW523" s="331">
        <v>0.33647482369146309</v>
      </c>
      <c r="AX523" s="331">
        <v>0.19324912999019028</v>
      </c>
      <c r="AY523" s="332">
        <v>12.9268</v>
      </c>
      <c r="AZ523" s="332">
        <v>0.11132710306995346</v>
      </c>
      <c r="BA523" s="332">
        <v>6.9584039712236203</v>
      </c>
      <c r="BB523" s="332">
        <v>1.9475030025478921</v>
      </c>
    </row>
    <row r="524" spans="45:54" ht="16.5">
      <c r="AS524" s="329" t="s">
        <v>136</v>
      </c>
      <c r="AT524" s="330" t="s">
        <v>222</v>
      </c>
      <c r="AU524" s="329">
        <v>3</v>
      </c>
      <c r="AV524" s="331">
        <v>2.828954012375047E-2</v>
      </c>
      <c r="AW524" s="331">
        <v>0.35165462992425212</v>
      </c>
      <c r="AX524" s="331">
        <v>0.19342812717437888</v>
      </c>
      <c r="AY524" s="332">
        <v>13.070562499999999</v>
      </c>
      <c r="AZ524" s="332">
        <v>0.30764501569868979</v>
      </c>
      <c r="BA524" s="332">
        <v>11.662275489946889</v>
      </c>
      <c r="BB524" s="332">
        <v>1.9350947465611295</v>
      </c>
    </row>
    <row r="525" spans="45:54" ht="16.5">
      <c r="AS525" s="329" t="s">
        <v>136</v>
      </c>
      <c r="AT525" s="330" t="s">
        <v>223</v>
      </c>
      <c r="AU525" s="329">
        <v>3</v>
      </c>
      <c r="AV525" s="331">
        <v>2.0311765268613276E-2</v>
      </c>
      <c r="AW525" s="331">
        <v>0.25431646456558232</v>
      </c>
      <c r="AX525" s="331">
        <v>0.26274454113751722</v>
      </c>
      <c r="AY525" s="332">
        <v>8.1734999999999989</v>
      </c>
      <c r="AZ525" s="332">
        <v>0.21913094238144837</v>
      </c>
      <c r="BA525" s="332">
        <v>8.6147895855632086</v>
      </c>
      <c r="BB525" s="332">
        <v>2.3724039330197009</v>
      </c>
    </row>
    <row r="526" spans="45:54" ht="16.5">
      <c r="AS526" s="329" t="s">
        <v>136</v>
      </c>
      <c r="AT526" s="330" t="s">
        <v>99</v>
      </c>
      <c r="AU526" s="329">
        <v>3</v>
      </c>
      <c r="AV526" s="331">
        <v>2.6138585822686192E-2</v>
      </c>
      <c r="AW526" s="331">
        <v>0.38462698863685729</v>
      </c>
      <c r="AX526" s="331">
        <v>0.18432492154619476</v>
      </c>
      <c r="AY526" s="332">
        <v>12.584</v>
      </c>
      <c r="AZ526" s="332">
        <v>0.98016206435199582</v>
      </c>
      <c r="BA526" s="332">
        <v>15.056378377407047</v>
      </c>
      <c r="BB526" s="332">
        <v>1.9056617870621821</v>
      </c>
    </row>
    <row r="527" spans="45:54" ht="16.5">
      <c r="AS527" s="329" t="s">
        <v>136</v>
      </c>
      <c r="AT527" s="334" t="s">
        <v>100</v>
      </c>
      <c r="AU527" s="329">
        <v>3</v>
      </c>
      <c r="AV527" s="331">
        <v>2.7612018023191038E-2</v>
      </c>
      <c r="AW527" s="331">
        <v>0.33648417445752543</v>
      </c>
      <c r="AX527" s="331">
        <v>0.20561354586034156</v>
      </c>
      <c r="AY527" s="332">
        <v>12.516716666666662</v>
      </c>
      <c r="AZ527" s="332">
        <v>0.23696312714009149</v>
      </c>
      <c r="BA527" s="332">
        <v>9.6677462559243708</v>
      </c>
      <c r="BB527" s="332">
        <v>2.0045829110426903</v>
      </c>
    </row>
    <row r="528" spans="45:54" ht="16.5">
      <c r="AS528" s="329" t="s">
        <v>154</v>
      </c>
      <c r="AT528" s="330" t="s">
        <v>224</v>
      </c>
      <c r="AU528" s="329">
        <v>3</v>
      </c>
      <c r="AV528" s="331">
        <v>1.7848228352793993E-2</v>
      </c>
      <c r="AW528" s="331">
        <v>0.3393673368363912</v>
      </c>
      <c r="AX528" s="331">
        <v>0.17646747158877635</v>
      </c>
      <c r="AY528" s="332">
        <v>9.4638421052631578</v>
      </c>
      <c r="AZ528" s="332">
        <v>0.43447273867212449</v>
      </c>
      <c r="BA528" s="332">
        <v>10.489288628624402</v>
      </c>
      <c r="BB528" s="332">
        <v>1.9332668950604572</v>
      </c>
    </row>
    <row r="529" spans="45:54" ht="16.5">
      <c r="AS529" s="329" t="s">
        <v>154</v>
      </c>
      <c r="AT529" s="330" t="s">
        <v>225</v>
      </c>
      <c r="AU529" s="329">
        <v>3</v>
      </c>
      <c r="AV529" s="331">
        <v>1.9205054260670741E-2</v>
      </c>
      <c r="AW529" s="331">
        <v>0.35998564314039327</v>
      </c>
      <c r="AX529" s="331">
        <v>0.19351298827432103</v>
      </c>
      <c r="AY529" s="332">
        <v>10.698857142857142</v>
      </c>
      <c r="AZ529" s="332">
        <v>0.10254284011508306</v>
      </c>
      <c r="BA529" s="332">
        <v>10.654976622042033</v>
      </c>
      <c r="BB529" s="332">
        <v>1.8458660837383269</v>
      </c>
    </row>
    <row r="530" spans="45:54" ht="16.5">
      <c r="AS530" s="329" t="s">
        <v>154</v>
      </c>
      <c r="AT530" s="330" t="s">
        <v>226</v>
      </c>
      <c r="AU530" s="329">
        <v>3</v>
      </c>
      <c r="AV530" s="331">
        <v>1.895633263466524E-2</v>
      </c>
      <c r="AW530" s="331">
        <v>0.31920576330836059</v>
      </c>
      <c r="AX530" s="331">
        <v>0.22575114705992952</v>
      </c>
      <c r="AY530" s="332">
        <v>8.5658260869565215</v>
      </c>
      <c r="AZ530" s="332">
        <v>0.17709800282050187</v>
      </c>
      <c r="BA530" s="332">
        <v>10.968920395165888</v>
      </c>
      <c r="BB530" s="332">
        <v>2.6811668253076304</v>
      </c>
    </row>
    <row r="531" spans="45:54" ht="16.5">
      <c r="AS531" s="329" t="s">
        <v>154</v>
      </c>
      <c r="AT531" s="330" t="s">
        <v>227</v>
      </c>
      <c r="AU531" s="329">
        <v>3</v>
      </c>
      <c r="AV531" s="331">
        <v>1.7322095658295258E-2</v>
      </c>
      <c r="AW531" s="331">
        <v>0.36866940370276341</v>
      </c>
      <c r="AX531" s="331">
        <v>0.23602024872882771</v>
      </c>
      <c r="AY531" s="332">
        <v>10.051</v>
      </c>
      <c r="AZ531" s="332">
        <v>5.9577669786263797E-2</v>
      </c>
      <c r="BA531" s="332">
        <v>11.420377323918034</v>
      </c>
      <c r="BB531" s="332">
        <v>2.5641096539040418</v>
      </c>
    </row>
    <row r="532" spans="45:54" ht="16.5">
      <c r="AS532" s="329" t="s">
        <v>154</v>
      </c>
      <c r="AT532" s="330" t="s">
        <v>228</v>
      </c>
      <c r="AU532" s="329">
        <v>3</v>
      </c>
      <c r="AV532" s="331">
        <v>1.1749023081230194E-2</v>
      </c>
      <c r="AW532" s="331">
        <v>0.3575818776716872</v>
      </c>
      <c r="AX532" s="331">
        <v>0.1864036506635102</v>
      </c>
      <c r="AY532" s="332">
        <v>9.2527142857142852</v>
      </c>
      <c r="AZ532" s="332">
        <v>6.4043291456743603E-2</v>
      </c>
      <c r="BA532" s="332">
        <v>5.9032845713363065</v>
      </c>
      <c r="BB532" s="332">
        <v>2.1460130020140689</v>
      </c>
    </row>
    <row r="533" spans="45:54" ht="16.5">
      <c r="AS533" s="329" t="s">
        <v>154</v>
      </c>
      <c r="AT533" s="330" t="s">
        <v>229</v>
      </c>
      <c r="AU533" s="329">
        <v>3</v>
      </c>
      <c r="AV533" s="331">
        <v>1.615355537841253E-2</v>
      </c>
      <c r="AW533" s="331">
        <v>0.34699804226682562</v>
      </c>
      <c r="AX533" s="331">
        <v>0.21738019901335587</v>
      </c>
      <c r="AY533" s="332">
        <v>10.1226</v>
      </c>
      <c r="AZ533" s="332">
        <v>0.18412298487102668</v>
      </c>
      <c r="BA533" s="332">
        <v>18.047888412878759</v>
      </c>
      <c r="BB533" s="332">
        <v>2.1646440436542735</v>
      </c>
    </row>
    <row r="534" spans="45:54" ht="16.5">
      <c r="AS534" s="329" t="s">
        <v>154</v>
      </c>
      <c r="AT534" s="330" t="s">
        <v>230</v>
      </c>
      <c r="AU534" s="329">
        <v>3</v>
      </c>
      <c r="AV534" s="331">
        <v>1.4660307039491132E-2</v>
      </c>
      <c r="AW534" s="331">
        <v>0.32975769899072682</v>
      </c>
      <c r="AX534" s="331">
        <v>0.21048292014437206</v>
      </c>
      <c r="AY534" s="332">
        <v>9.9002222222222223</v>
      </c>
      <c r="AZ534" s="332">
        <v>0.21401564413314519</v>
      </c>
      <c r="BA534" s="332">
        <v>7.0962310496476428</v>
      </c>
      <c r="BB534" s="332">
        <v>2.8411349344885233</v>
      </c>
    </row>
    <row r="535" spans="45:54" ht="16.5">
      <c r="AS535" s="329" t="s">
        <v>154</v>
      </c>
      <c r="AT535" s="330" t="s">
        <v>99</v>
      </c>
      <c r="AU535" s="329">
        <v>3</v>
      </c>
      <c r="AV535" s="331">
        <v>1.8693155110329197E-2</v>
      </c>
      <c r="AW535" s="331">
        <v>0.34833215113495453</v>
      </c>
      <c r="AX535" s="331">
        <v>0.24836398855172462</v>
      </c>
      <c r="AY535" s="332">
        <v>9.1223333333333319</v>
      </c>
      <c r="AZ535" s="332">
        <v>0.20462532527433541</v>
      </c>
      <c r="BA535" s="332">
        <v>24.030686636904765</v>
      </c>
      <c r="BB535" s="332">
        <v>2.4879697695456042</v>
      </c>
    </row>
    <row r="536" spans="45:54" ht="16.5">
      <c r="AS536" s="329" t="s">
        <v>154</v>
      </c>
      <c r="AT536" s="334" t="s">
        <v>100</v>
      </c>
      <c r="AU536" s="329">
        <v>3</v>
      </c>
      <c r="AV536" s="331">
        <v>1.6784939575494415E-2</v>
      </c>
      <c r="AW536" s="331">
        <v>0.34524234161731504</v>
      </c>
      <c r="AX536" s="331">
        <v>0.20601243788308965</v>
      </c>
      <c r="AY536" s="332">
        <v>9.6319512195121959</v>
      </c>
      <c r="AZ536" s="332">
        <v>0.18176369395817604</v>
      </c>
      <c r="BA536" s="332">
        <v>10.943043799033568</v>
      </c>
      <c r="BB536" s="332">
        <v>2.231254265797932</v>
      </c>
    </row>
    <row r="537" spans="45:54" ht="16.5">
      <c r="AS537" s="329" t="s">
        <v>140</v>
      </c>
      <c r="AT537" s="330" t="s">
        <v>231</v>
      </c>
      <c r="AU537" s="329">
        <v>3</v>
      </c>
      <c r="AV537" s="331">
        <v>1.4988442543281411E-2</v>
      </c>
      <c r="AW537" s="331">
        <v>0.3515158893841715</v>
      </c>
      <c r="AX537" s="331">
        <v>0.23655387913792322</v>
      </c>
      <c r="AY537" s="332">
        <v>10.646714285714284</v>
      </c>
      <c r="AZ537" s="332">
        <v>6.5846591270124766E-2</v>
      </c>
      <c r="BA537" s="332">
        <v>7.1641091301895745</v>
      </c>
      <c r="BB537" s="332">
        <v>3.1234955769821888</v>
      </c>
    </row>
    <row r="538" spans="45:54" ht="16.5">
      <c r="AS538" s="329" t="s">
        <v>140</v>
      </c>
      <c r="AT538" s="330" t="s">
        <v>232</v>
      </c>
      <c r="AU538" s="329">
        <v>3</v>
      </c>
      <c r="AV538" s="331">
        <v>2.1241927298067124E-2</v>
      </c>
      <c r="AW538" s="331">
        <v>0.3365055860526926</v>
      </c>
      <c r="AX538" s="331">
        <v>0.20174102852747963</v>
      </c>
      <c r="AY538" s="332">
        <v>8.3306874999999998</v>
      </c>
      <c r="AZ538" s="332">
        <v>5.9733822106438898E-2</v>
      </c>
      <c r="BA538" s="332">
        <v>2.1305063217963207</v>
      </c>
      <c r="BB538" s="332">
        <v>2.7654485068127443</v>
      </c>
    </row>
    <row r="539" spans="45:54" ht="16.5">
      <c r="AS539" s="329" t="s">
        <v>140</v>
      </c>
      <c r="AT539" s="330" t="s">
        <v>233</v>
      </c>
      <c r="AU539" s="329">
        <v>3</v>
      </c>
      <c r="AV539" s="331">
        <v>1.2394288958105619E-2</v>
      </c>
      <c r="AW539" s="331">
        <v>0.36211561337617099</v>
      </c>
      <c r="AX539" s="331">
        <v>0.19743692447792907</v>
      </c>
      <c r="AY539" s="332">
        <v>6.2206250000000001</v>
      </c>
      <c r="AZ539" s="332">
        <v>6.4829067305181105E-3</v>
      </c>
      <c r="BA539" s="332">
        <v>1.7341775504135946</v>
      </c>
      <c r="BB539" s="332">
        <v>1.8043293926692092</v>
      </c>
    </row>
    <row r="540" spans="45:54" ht="16.5">
      <c r="AS540" s="329" t="s">
        <v>140</v>
      </c>
      <c r="AT540" s="330" t="s">
        <v>234</v>
      </c>
      <c r="AU540" s="329">
        <v>3</v>
      </c>
      <c r="AV540" s="331">
        <v>1.3620960721042573E-2</v>
      </c>
      <c r="AW540" s="331">
        <v>0.3634076710754558</v>
      </c>
      <c r="AX540" s="331">
        <v>0.21342447608090562</v>
      </c>
      <c r="AY540" s="332">
        <v>7.4175000000000004</v>
      </c>
      <c r="AZ540" s="332">
        <v>0.10933630946767706</v>
      </c>
      <c r="BA540" s="332">
        <v>1.8860513383174293</v>
      </c>
      <c r="BB540" s="332">
        <v>2.6699028134261531</v>
      </c>
    </row>
    <row r="541" spans="45:54" ht="16.5">
      <c r="AS541" s="329" t="s">
        <v>140</v>
      </c>
      <c r="AT541" s="330" t="s">
        <v>235</v>
      </c>
      <c r="AU541" s="329">
        <v>3</v>
      </c>
      <c r="AV541" s="331">
        <v>3.070325394718126E-2</v>
      </c>
      <c r="AW541" s="331">
        <v>0.34885250975702914</v>
      </c>
      <c r="AX541" s="331">
        <v>0.14275032624995157</v>
      </c>
      <c r="AY541" s="332">
        <v>5.0085714285714289</v>
      </c>
      <c r="AZ541" s="332">
        <v>8.5735931681652597E-2</v>
      </c>
      <c r="BA541" s="332">
        <v>2.1697785787125925</v>
      </c>
      <c r="BB541" s="332">
        <v>2.5857807818306151</v>
      </c>
    </row>
    <row r="542" spans="45:54" ht="16.5">
      <c r="AS542" s="329" t="s">
        <v>140</v>
      </c>
      <c r="AT542" s="330" t="s">
        <v>236</v>
      </c>
      <c r="AU542" s="329">
        <v>3</v>
      </c>
      <c r="AV542" s="331">
        <v>1.660223260727824E-2</v>
      </c>
      <c r="AW542" s="331">
        <v>0.35073251535171424</v>
      </c>
      <c r="AX542" s="331">
        <v>0.1354377301133767</v>
      </c>
      <c r="AY542" s="332">
        <v>9.6253999999999991</v>
      </c>
      <c r="AZ542" s="332">
        <v>5.1448330527398556E-2</v>
      </c>
      <c r="BA542" s="332">
        <v>3.8586247895548915</v>
      </c>
      <c r="BB542" s="332">
        <v>3.1059112975788152</v>
      </c>
    </row>
    <row r="543" spans="45:54" ht="16.5">
      <c r="AS543" s="329" t="s">
        <v>140</v>
      </c>
      <c r="AT543" s="334" t="s">
        <v>100</v>
      </c>
      <c r="AU543" s="329">
        <v>3</v>
      </c>
      <c r="AV543" s="331">
        <v>1.9099924517087332E-2</v>
      </c>
      <c r="AW543" s="331">
        <v>0.34857479322282514</v>
      </c>
      <c r="AX543" s="331">
        <v>0.19120344627017691</v>
      </c>
      <c r="AY543" s="332">
        <v>7.881702127659576</v>
      </c>
      <c r="AZ543" s="332">
        <v>5.9951915877620318E-2</v>
      </c>
      <c r="BA543" s="332">
        <v>2.9827277187433658</v>
      </c>
      <c r="BB543" s="332">
        <v>2.6013057555063552</v>
      </c>
    </row>
    <row r="544" spans="45:54" ht="16.5">
      <c r="AS544" s="329" t="s">
        <v>159</v>
      </c>
      <c r="AT544" s="330" t="s">
        <v>237</v>
      </c>
      <c r="AU544" s="329">
        <v>3</v>
      </c>
      <c r="AV544" s="331">
        <v>1.3236552633000047E-2</v>
      </c>
      <c r="AW544" s="331">
        <v>0.33921305600966234</v>
      </c>
      <c r="AX544" s="331">
        <v>0.197660398462917</v>
      </c>
      <c r="AY544" s="332">
        <v>11.025499999999999</v>
      </c>
      <c r="AZ544" s="332">
        <v>0.11651402077106725</v>
      </c>
      <c r="BA544" s="332">
        <v>16.514922815099016</v>
      </c>
      <c r="BB544" s="332">
        <v>2.6719627410880813</v>
      </c>
    </row>
    <row r="545" spans="45:54" ht="16.5">
      <c r="AS545" s="329" t="s">
        <v>159</v>
      </c>
      <c r="AT545" s="330" t="s">
        <v>238</v>
      </c>
      <c r="AU545" s="329">
        <v>3</v>
      </c>
      <c r="AV545" s="331">
        <v>1.2510915450366308E-2</v>
      </c>
      <c r="AW545" s="331">
        <v>0.28726886036765037</v>
      </c>
      <c r="AX545" s="331">
        <v>0.12476254594126777</v>
      </c>
      <c r="AY545" s="332">
        <v>5.9772500000000006</v>
      </c>
      <c r="AZ545" s="332">
        <v>2.6634273302496934E-2</v>
      </c>
      <c r="BA545" s="332">
        <v>2.1802055146186774</v>
      </c>
      <c r="BB545" s="332">
        <v>2.7139624996695568</v>
      </c>
    </row>
    <row r="546" spans="45:54" ht="16.5">
      <c r="AS546" s="329" t="s">
        <v>159</v>
      </c>
      <c r="AT546" s="330" t="s">
        <v>239</v>
      </c>
      <c r="AU546" s="329">
        <v>3</v>
      </c>
      <c r="AV546" s="331">
        <v>1.175665835458512E-2</v>
      </c>
      <c r="AW546" s="331">
        <v>0.31959663310419983</v>
      </c>
      <c r="AX546" s="331">
        <v>0.19269979235877796</v>
      </c>
      <c r="AY546" s="332">
        <v>10.331705882352944</v>
      </c>
      <c r="AZ546" s="332">
        <v>0.31643062418163942</v>
      </c>
      <c r="BA546" s="332">
        <v>17.685058500180837</v>
      </c>
      <c r="BB546" s="332">
        <v>1.9666856906557131</v>
      </c>
    </row>
    <row r="547" spans="45:54" ht="16.5">
      <c r="AS547" s="329" t="s">
        <v>159</v>
      </c>
      <c r="AT547" s="330" t="s">
        <v>240</v>
      </c>
      <c r="AU547" s="329">
        <v>3</v>
      </c>
      <c r="AV547" s="331">
        <v>1.0448015885142641E-2</v>
      </c>
      <c r="AW547" s="331">
        <v>0.35340313536942725</v>
      </c>
      <c r="AX547" s="331">
        <v>0.20001700877840622</v>
      </c>
      <c r="AY547" s="332">
        <v>9.5028095238095247</v>
      </c>
      <c r="AZ547" s="332">
        <v>0.41601622355526657</v>
      </c>
      <c r="BA547" s="332">
        <v>11.238423880935439</v>
      </c>
      <c r="BB547" s="332">
        <v>2.6182152221160551</v>
      </c>
    </row>
    <row r="548" spans="45:54" ht="16.5">
      <c r="AS548" s="329" t="s">
        <v>159</v>
      </c>
      <c r="AT548" s="330" t="s">
        <v>241</v>
      </c>
      <c r="AU548" s="329">
        <v>3</v>
      </c>
      <c r="AV548" s="331">
        <v>7.8532731100192949E-3</v>
      </c>
      <c r="AW548" s="331">
        <v>0.37622316514295329</v>
      </c>
      <c r="AX548" s="331">
        <v>0.2136450003241584</v>
      </c>
      <c r="AY548" s="332">
        <v>12.698000000000002</v>
      </c>
      <c r="AZ548" s="332">
        <v>0.12477145044530077</v>
      </c>
      <c r="BA548" s="332">
        <v>15.841576974819443</v>
      </c>
      <c r="BB548" s="332">
        <v>2.0343092396707276</v>
      </c>
    </row>
    <row r="549" spans="45:54" ht="16.5">
      <c r="AS549" s="329" t="s">
        <v>159</v>
      </c>
      <c r="AT549" s="330" t="s">
        <v>99</v>
      </c>
      <c r="AU549" s="329">
        <v>3</v>
      </c>
      <c r="AV549" s="331">
        <v>1.4117573964219334E-2</v>
      </c>
      <c r="AW549" s="331">
        <v>0.33863949774597107</v>
      </c>
      <c r="AX549" s="331">
        <v>0.22192265556163962</v>
      </c>
      <c r="AY549" s="332">
        <v>10.678749999999999</v>
      </c>
      <c r="AZ549" s="332">
        <v>7.3214952348048271E-2</v>
      </c>
      <c r="BA549" s="332">
        <v>16.884181510930464</v>
      </c>
      <c r="BB549" s="332">
        <v>2.5960876335285237</v>
      </c>
    </row>
    <row r="550" spans="45:54" ht="16.5">
      <c r="AS550" s="329" t="s">
        <v>159</v>
      </c>
      <c r="AT550" s="334" t="s">
        <v>100</v>
      </c>
      <c r="AU550" s="329">
        <v>3</v>
      </c>
      <c r="AV550" s="331">
        <v>1.0139917525206805E-2</v>
      </c>
      <c r="AW550" s="331">
        <v>0.35065960997795548</v>
      </c>
      <c r="AX550" s="331">
        <v>0.20038441429517043</v>
      </c>
      <c r="AY550" s="332">
        <v>10.78805128205128</v>
      </c>
      <c r="AZ550" s="332">
        <v>0.23571587004457614</v>
      </c>
      <c r="BA550" s="332">
        <v>14.384052445385137</v>
      </c>
      <c r="BB550" s="332">
        <v>2.231589498754087</v>
      </c>
    </row>
    <row r="551" spans="45:54" ht="16.5">
      <c r="AS551" s="329" t="s">
        <v>160</v>
      </c>
      <c r="AT551" s="330" t="s">
        <v>242</v>
      </c>
      <c r="AU551" s="329">
        <v>3</v>
      </c>
      <c r="AV551" s="331">
        <v>2.342389448090668E-2</v>
      </c>
      <c r="AW551" s="331">
        <v>0.39529217513362624</v>
      </c>
      <c r="AX551" s="331">
        <v>0.13771150004562063</v>
      </c>
      <c r="AY551" s="332">
        <v>6.6493333333333329</v>
      </c>
      <c r="AZ551" s="332">
        <v>0.13902450930012178</v>
      </c>
      <c r="BA551" s="332">
        <v>3.8592173970533805</v>
      </c>
      <c r="BB551" s="332">
        <v>2.546770612726617</v>
      </c>
    </row>
    <row r="552" spans="45:54" ht="16.5">
      <c r="AS552" s="329" t="s">
        <v>160</v>
      </c>
      <c r="AT552" s="330" t="s">
        <v>243</v>
      </c>
      <c r="AU552" s="329">
        <v>3</v>
      </c>
      <c r="AV552" s="331">
        <v>3.9809433855781999E-2</v>
      </c>
      <c r="AW552" s="331">
        <v>0.38226738917783654</v>
      </c>
      <c r="AX552" s="331">
        <v>0.15056910966998494</v>
      </c>
      <c r="AY552" s="332">
        <v>7.8765000000000001</v>
      </c>
      <c r="AZ552" s="332">
        <v>0.4097915115435049</v>
      </c>
      <c r="BA552" s="332">
        <v>8.3187676843331495</v>
      </c>
      <c r="BB552" s="332">
        <v>2.3461520764828356</v>
      </c>
    </row>
    <row r="553" spans="45:54" ht="16.5">
      <c r="AS553" s="329" t="s">
        <v>160</v>
      </c>
      <c r="AT553" s="330" t="s">
        <v>244</v>
      </c>
      <c r="AU553" s="329">
        <v>3</v>
      </c>
      <c r="AV553" s="331">
        <v>2.7675681236078251E-2</v>
      </c>
      <c r="AW553" s="331">
        <v>0.43101448835551687</v>
      </c>
      <c r="AX553" s="331">
        <v>0.19302854304765102</v>
      </c>
      <c r="AY553" s="332">
        <v>8.6558750000000018</v>
      </c>
      <c r="AZ553" s="332">
        <v>13.129817510073796</v>
      </c>
      <c r="BA553" s="332">
        <v>37.139349015978958</v>
      </c>
      <c r="BB553" s="332">
        <v>2.0352600585993192</v>
      </c>
    </row>
    <row r="554" spans="45:54" ht="16.5">
      <c r="AS554" s="329" t="s">
        <v>160</v>
      </c>
      <c r="AT554" s="330" t="s">
        <v>245</v>
      </c>
      <c r="AU554" s="329">
        <v>3</v>
      </c>
      <c r="AV554" s="331">
        <v>2.564286280850387E-2</v>
      </c>
      <c r="AW554" s="331">
        <v>0.4037065830570416</v>
      </c>
      <c r="AX554" s="331">
        <v>0.20688517609702795</v>
      </c>
      <c r="AY554" s="332">
        <v>9.1575000000000006</v>
      </c>
      <c r="AZ554" s="332">
        <v>0.49216113181182064</v>
      </c>
      <c r="BA554" s="332">
        <v>10.282133547229249</v>
      </c>
      <c r="BB554" s="332">
        <v>2.3131803963145932</v>
      </c>
    </row>
    <row r="555" spans="45:54" ht="16.5">
      <c r="AS555" s="329" t="s">
        <v>160</v>
      </c>
      <c r="AT555" s="334" t="s">
        <v>100</v>
      </c>
      <c r="AU555" s="329">
        <v>3</v>
      </c>
      <c r="AV555" s="331">
        <v>2.7301362989368055E-2</v>
      </c>
      <c r="AW555" s="331">
        <v>0.4072347751438824</v>
      </c>
      <c r="AX555" s="331">
        <v>0.180841815020473</v>
      </c>
      <c r="AY555" s="332">
        <v>8.1965757575757543</v>
      </c>
      <c r="AZ555" s="332">
        <v>4.0281812795992868</v>
      </c>
      <c r="BA555" s="332">
        <v>16.279633695663232</v>
      </c>
      <c r="BB555" s="332">
        <v>2.2763054573670836</v>
      </c>
    </row>
    <row r="556" spans="45:54" ht="16.5">
      <c r="AS556" s="329" t="s">
        <v>158</v>
      </c>
      <c r="AT556" s="330" t="s">
        <v>246</v>
      </c>
      <c r="AU556" s="329">
        <v>3</v>
      </c>
      <c r="AV556" s="331">
        <v>9.0119969368227248E-3</v>
      </c>
      <c r="AW556" s="331">
        <v>0.33650562276914364</v>
      </c>
      <c r="AX556" s="331">
        <v>0.18625614419151568</v>
      </c>
      <c r="AY556" s="332">
        <v>7.5276153846153857</v>
      </c>
      <c r="AZ556" s="332">
        <v>3.8638709780418154E-2</v>
      </c>
      <c r="BA556" s="332">
        <v>2.040826398402086</v>
      </c>
      <c r="BB556" s="332">
        <v>2.9448942389426911</v>
      </c>
    </row>
    <row r="557" spans="45:54" ht="16.5">
      <c r="AS557" s="329" t="s">
        <v>158</v>
      </c>
      <c r="AT557" s="330" t="s">
        <v>247</v>
      </c>
      <c r="AU557" s="329">
        <v>3</v>
      </c>
      <c r="AV557" s="331">
        <v>1.3550512665623802E-2</v>
      </c>
      <c r="AW557" s="331">
        <v>0.36175473585726436</v>
      </c>
      <c r="AX557" s="331">
        <v>0.11082701380460547</v>
      </c>
      <c r="AY557" s="332">
        <v>5.430428571428572</v>
      </c>
      <c r="AZ557" s="332">
        <v>5.6710765666933846E-3</v>
      </c>
      <c r="BA557" s="332">
        <v>2.5845931452705098</v>
      </c>
      <c r="BB557" s="332">
        <v>2.727466723525831</v>
      </c>
    </row>
    <row r="558" spans="45:54" ht="16.5">
      <c r="AS558" s="329" t="s">
        <v>158</v>
      </c>
      <c r="AT558" s="330" t="s">
        <v>248</v>
      </c>
      <c r="AU558" s="329">
        <v>3</v>
      </c>
      <c r="AV558" s="331">
        <v>1.9917478135119807E-2</v>
      </c>
      <c r="AW558" s="331">
        <v>0.29978126186873516</v>
      </c>
      <c r="AX558" s="331">
        <v>0.13082649662367121</v>
      </c>
      <c r="AY558" s="332">
        <v>8.3734285714285708</v>
      </c>
      <c r="AZ558" s="332">
        <v>4.6250234488688854E-2</v>
      </c>
      <c r="BA558" s="332">
        <v>2.8274310017418456</v>
      </c>
      <c r="BB558" s="332">
        <v>2.2181761178435995</v>
      </c>
    </row>
    <row r="559" spans="45:54" ht="16.5">
      <c r="AS559" s="329" t="s">
        <v>158</v>
      </c>
      <c r="AT559" s="330" t="s">
        <v>249</v>
      </c>
      <c r="AU559" s="329">
        <v>3</v>
      </c>
      <c r="AV559" s="331">
        <v>2.7665407538323999E-2</v>
      </c>
      <c r="AW559" s="331">
        <v>0.43946729300808041</v>
      </c>
      <c r="AX559" s="331">
        <v>0.1948183051356891</v>
      </c>
      <c r="AY559" s="332">
        <v>11.080444444444446</v>
      </c>
      <c r="AZ559" s="332">
        <v>0.23989543035576413</v>
      </c>
      <c r="BA559" s="332">
        <v>6.001255040028874</v>
      </c>
      <c r="BB559" s="332">
        <v>2.4600610032371084</v>
      </c>
    </row>
    <row r="560" spans="45:54" ht="16.5">
      <c r="AS560" s="329" t="s">
        <v>158</v>
      </c>
      <c r="AT560" s="330" t="s">
        <v>250</v>
      </c>
      <c r="AU560" s="329">
        <v>3</v>
      </c>
      <c r="AV560" s="331">
        <v>3.6725955407373244E-2</v>
      </c>
      <c r="AW560" s="331">
        <v>0.37090071574136929</v>
      </c>
      <c r="AX560" s="331">
        <v>0.42336265721926025</v>
      </c>
      <c r="AY560" s="332">
        <v>8.2249999999999996</v>
      </c>
      <c r="AZ560" s="332">
        <v>0.39095151545418733</v>
      </c>
      <c r="BA560" s="332">
        <v>0.24592111455989202</v>
      </c>
      <c r="BB560" s="332">
        <v>3.7592638465529959</v>
      </c>
    </row>
    <row r="561" spans="45:54" ht="16.5">
      <c r="AS561" s="329" t="s">
        <v>158</v>
      </c>
      <c r="AT561" s="330" t="s">
        <v>251</v>
      </c>
      <c r="AU561" s="329">
        <v>3</v>
      </c>
      <c r="AV561" s="331">
        <v>4.1466156164216381E-2</v>
      </c>
      <c r="AW561" s="331">
        <v>0.3185595169044434</v>
      </c>
      <c r="AX561" s="331">
        <v>0.19671372191053857</v>
      </c>
      <c r="AY561" s="332">
        <v>6.5139999999999993</v>
      </c>
      <c r="AZ561" s="332">
        <v>0</v>
      </c>
      <c r="BA561" s="332">
        <v>8.2802752711180183</v>
      </c>
      <c r="BB561" s="332">
        <v>2.8798413612264246</v>
      </c>
    </row>
    <row r="562" spans="45:54" ht="16.5">
      <c r="AS562" s="329" t="s">
        <v>158</v>
      </c>
      <c r="AT562" s="334" t="s">
        <v>100</v>
      </c>
      <c r="AU562" s="329">
        <v>3</v>
      </c>
      <c r="AV562" s="331">
        <v>1.7926750665557933E-2</v>
      </c>
      <c r="AW562" s="331">
        <v>0.35759640747470067</v>
      </c>
      <c r="AX562" s="331">
        <v>0.17151826179250623</v>
      </c>
      <c r="AY562" s="332">
        <v>7.7275200000000019</v>
      </c>
      <c r="AZ562" s="332">
        <v>7.9264265056474145E-2</v>
      </c>
      <c r="BA562" s="332">
        <v>2.8991505431261908</v>
      </c>
      <c r="BB562" s="332">
        <v>2.7098643266308571</v>
      </c>
    </row>
    <row r="563" spans="45:54" ht="16.5">
      <c r="AS563" s="329" t="s">
        <v>142</v>
      </c>
      <c r="AT563" s="330" t="s">
        <v>252</v>
      </c>
      <c r="AU563" s="329">
        <v>3</v>
      </c>
      <c r="AV563" s="331">
        <v>2.5360587203914424E-2</v>
      </c>
      <c r="AW563" s="331">
        <v>0.36016221100089862</v>
      </c>
      <c r="AX563" s="331">
        <v>0.16358947216643444</v>
      </c>
      <c r="AY563" s="332">
        <v>15.702476190476188</v>
      </c>
      <c r="AZ563" s="332">
        <v>0.4465769301678576</v>
      </c>
      <c r="BA563" s="332">
        <v>14.918613930882275</v>
      </c>
      <c r="BB563" s="332">
        <v>1.8969835518866793</v>
      </c>
    </row>
    <row r="564" spans="45:54" ht="16.5">
      <c r="AS564" s="329" t="s">
        <v>142</v>
      </c>
      <c r="AT564" s="330" t="s">
        <v>253</v>
      </c>
      <c r="AU564" s="329">
        <v>3</v>
      </c>
      <c r="AV564" s="331">
        <v>2.7551761650032834E-2</v>
      </c>
      <c r="AW564" s="331">
        <v>0.34231034407935163</v>
      </c>
      <c r="AX564" s="331">
        <v>0.1504230652901811</v>
      </c>
      <c r="AY564" s="332">
        <v>12.101857142857142</v>
      </c>
      <c r="AZ564" s="332">
        <v>0.21008495858074472</v>
      </c>
      <c r="BA564" s="332">
        <v>16.745335661342871</v>
      </c>
      <c r="BB564" s="332">
        <v>2.1552256782031685</v>
      </c>
    </row>
    <row r="565" spans="45:54" ht="16.5">
      <c r="AS565" s="329" t="s">
        <v>142</v>
      </c>
      <c r="AT565" s="330" t="s">
        <v>254</v>
      </c>
      <c r="AU565" s="329">
        <v>3</v>
      </c>
      <c r="AV565" s="331">
        <v>2.944990631187101E-2</v>
      </c>
      <c r="AW565" s="331">
        <v>0.34730042755885332</v>
      </c>
      <c r="AX565" s="331">
        <v>0.15848737981882502</v>
      </c>
      <c r="AY565" s="332">
        <v>14.582111111111111</v>
      </c>
      <c r="AZ565" s="332">
        <v>9.1792772606542421</v>
      </c>
      <c r="BA565" s="332">
        <v>15.578529990060243</v>
      </c>
      <c r="BB565" s="332">
        <v>1.8802002694397855</v>
      </c>
    </row>
    <row r="566" spans="45:54" ht="16.5">
      <c r="AS566" s="329" t="s">
        <v>142</v>
      </c>
      <c r="AT566" s="330" t="s">
        <v>255</v>
      </c>
      <c r="AU566" s="329">
        <v>3</v>
      </c>
      <c r="AV566" s="331">
        <v>3.1445610768589739E-2</v>
      </c>
      <c r="AW566" s="331">
        <v>0.38042467423832782</v>
      </c>
      <c r="AX566" s="331">
        <v>0.14082308818394446</v>
      </c>
      <c r="AY566" s="332">
        <v>13.955750000000002</v>
      </c>
      <c r="AZ566" s="332">
        <v>0.24320829409770953</v>
      </c>
      <c r="BA566" s="332">
        <v>5.7492246364150281</v>
      </c>
      <c r="BB566" s="332">
        <v>2.0582236229012274</v>
      </c>
    </row>
    <row r="567" spans="45:54" ht="16.5">
      <c r="AS567" s="329" t="s">
        <v>142</v>
      </c>
      <c r="AT567" s="330" t="s">
        <v>256</v>
      </c>
      <c r="AU567" s="329">
        <v>3</v>
      </c>
      <c r="AV567" s="331">
        <v>3.4082064676305181E-2</v>
      </c>
      <c r="AW567" s="331">
        <v>0.37036583810917778</v>
      </c>
      <c r="AX567" s="331">
        <v>0.17105645733469438</v>
      </c>
      <c r="AY567" s="332">
        <v>13.775333333333334</v>
      </c>
      <c r="AZ567" s="332">
        <v>0.20555038057492375</v>
      </c>
      <c r="BA567" s="332">
        <v>7.8269730853295192</v>
      </c>
      <c r="BB567" s="332">
        <v>1.8280965359136245</v>
      </c>
    </row>
    <row r="568" spans="45:54" ht="16.5">
      <c r="AS568" s="329" t="s">
        <v>142</v>
      </c>
      <c r="AT568" s="330" t="s">
        <v>99</v>
      </c>
      <c r="AU568" s="329">
        <v>3</v>
      </c>
      <c r="AV568" s="331">
        <v>3.0260705380426502E-2</v>
      </c>
      <c r="AW568" s="331">
        <v>0.39079036874257855</v>
      </c>
      <c r="AX568" s="331">
        <v>0.13509634057787459</v>
      </c>
      <c r="AY568" s="332">
        <v>11.913</v>
      </c>
      <c r="AZ568" s="332">
        <v>1.4263812658100836</v>
      </c>
      <c r="BA568" s="332">
        <v>7.0171400203070782</v>
      </c>
      <c r="BB568" s="332">
        <v>1.7636266219139758</v>
      </c>
    </row>
    <row r="569" spans="45:54" ht="16.5">
      <c r="AS569" s="329" t="s">
        <v>142</v>
      </c>
      <c r="AT569" s="334" t="s">
        <v>100</v>
      </c>
      <c r="AU569" s="329">
        <v>3</v>
      </c>
      <c r="AV569" s="331">
        <v>2.8451837859002217E-2</v>
      </c>
      <c r="AW569" s="331">
        <v>0.3599501103353171</v>
      </c>
      <c r="AX569" s="331">
        <v>0.15610498912018692</v>
      </c>
      <c r="AY569" s="332">
        <v>14.130687499999997</v>
      </c>
      <c r="AZ569" s="332">
        <v>1.3300765833897565</v>
      </c>
      <c r="BA569" s="332">
        <v>13.218932952476091</v>
      </c>
      <c r="BB569" s="332">
        <v>1.972074657478857</v>
      </c>
    </row>
    <row r="570" spans="45:54" ht="16.5">
      <c r="AS570" s="329" t="s">
        <v>139</v>
      </c>
      <c r="AT570" s="330" t="s">
        <v>257</v>
      </c>
      <c r="AU570" s="329">
        <v>3</v>
      </c>
      <c r="AV570" s="331">
        <v>1.8112159171587254E-2</v>
      </c>
      <c r="AW570" s="331">
        <v>0.31897217793242771</v>
      </c>
      <c r="AX570" s="331">
        <v>0.17136730617633</v>
      </c>
      <c r="AY570" s="332">
        <v>10.246952380952381</v>
      </c>
      <c r="AZ570" s="332">
        <v>4.3439114366623573E-2</v>
      </c>
      <c r="BA570" s="332">
        <v>16.469294495540417</v>
      </c>
      <c r="BB570" s="332">
        <v>2.3895382774271963</v>
      </c>
    </row>
    <row r="571" spans="45:54" ht="16.5">
      <c r="AS571" s="329" t="s">
        <v>139</v>
      </c>
      <c r="AT571" s="330" t="s">
        <v>258</v>
      </c>
      <c r="AU571" s="329">
        <v>3</v>
      </c>
      <c r="AV571" s="331">
        <v>1.7541044141641884E-2</v>
      </c>
      <c r="AW571" s="331">
        <v>0.36526443034866579</v>
      </c>
      <c r="AX571" s="331">
        <v>0.20533129334870179</v>
      </c>
      <c r="AY571" s="332">
        <v>12.580175000000001</v>
      </c>
      <c r="AZ571" s="332">
        <v>0.26214613339254178</v>
      </c>
      <c r="BA571" s="332">
        <v>22.173828826713617</v>
      </c>
      <c r="BB571" s="332">
        <v>1.9711647690327549</v>
      </c>
    </row>
    <row r="572" spans="45:54" ht="16.5">
      <c r="AS572" s="329" t="s">
        <v>139</v>
      </c>
      <c r="AT572" s="334" t="s">
        <v>100</v>
      </c>
      <c r="AU572" s="329">
        <v>3</v>
      </c>
      <c r="AV572" s="331">
        <v>1.7744729756250573E-2</v>
      </c>
      <c r="AW572" s="331">
        <v>0.348754506094135</v>
      </c>
      <c r="AX572" s="331">
        <v>0.19196288360838792</v>
      </c>
      <c r="AY572" s="332">
        <v>11.776934426229511</v>
      </c>
      <c r="AZ572" s="332">
        <v>0.17606186335137766</v>
      </c>
      <c r="BA572" s="332">
        <v>19.928493144251544</v>
      </c>
      <c r="BB572" s="332">
        <v>2.1170612036187832</v>
      </c>
    </row>
    <row r="573" spans="45:54" ht="16.5">
      <c r="AS573" s="329" t="s">
        <v>152</v>
      </c>
      <c r="AT573" s="330" t="s">
        <v>259</v>
      </c>
      <c r="AU573" s="329">
        <v>3</v>
      </c>
      <c r="AV573" s="331">
        <v>2.4783988868476992E-2</v>
      </c>
      <c r="AW573" s="331">
        <v>0.34999501850919645</v>
      </c>
      <c r="AX573" s="331">
        <v>0.16299790493190888</v>
      </c>
      <c r="AY573" s="332">
        <v>12.323705882352945</v>
      </c>
      <c r="AZ573" s="332">
        <v>1.2153554282803871</v>
      </c>
      <c r="BA573" s="332">
        <v>7.2323421418009799</v>
      </c>
      <c r="BB573" s="332">
        <v>2.0337205613900693</v>
      </c>
    </row>
    <row r="574" spans="45:54" ht="16.5">
      <c r="AS574" s="329" t="s">
        <v>152</v>
      </c>
      <c r="AT574" s="330" t="s">
        <v>260</v>
      </c>
      <c r="AU574" s="329">
        <v>3</v>
      </c>
      <c r="AV574" s="331">
        <v>2.764248975915258E-2</v>
      </c>
      <c r="AW574" s="331">
        <v>0.36742180129961599</v>
      </c>
      <c r="AX574" s="331">
        <v>0.14459690741787634</v>
      </c>
      <c r="AY574" s="332">
        <v>12.215571428571426</v>
      </c>
      <c r="AZ574" s="332">
        <v>1.2807062253965338</v>
      </c>
      <c r="BA574" s="332">
        <v>6.7463464297403277</v>
      </c>
      <c r="BB574" s="332">
        <v>1.8686686680637161</v>
      </c>
    </row>
    <row r="575" spans="45:54" ht="16.5">
      <c r="AS575" s="329" t="s">
        <v>152</v>
      </c>
      <c r="AT575" s="330" t="s">
        <v>261</v>
      </c>
      <c r="AU575" s="329">
        <v>3</v>
      </c>
      <c r="AV575" s="331">
        <v>4.0900340243211132E-2</v>
      </c>
      <c r="AW575" s="331">
        <v>0.27968113911407078</v>
      </c>
      <c r="AX575" s="331">
        <v>0.13753129309254131</v>
      </c>
      <c r="AY575" s="332">
        <v>10.824</v>
      </c>
      <c r="AZ575" s="332">
        <v>7.8179797115608518E-2</v>
      </c>
      <c r="BA575" s="332">
        <v>7.6355601849577646</v>
      </c>
      <c r="BB575" s="332">
        <v>2.8886917412604243</v>
      </c>
    </row>
    <row r="576" spans="45:54" ht="16.5">
      <c r="AS576" s="329" t="s">
        <v>152</v>
      </c>
      <c r="AT576" s="330" t="s">
        <v>99</v>
      </c>
      <c r="AU576" s="329">
        <v>3</v>
      </c>
      <c r="AV576" s="331">
        <v>3.4939659002474401E-2</v>
      </c>
      <c r="AW576" s="331">
        <v>0.3757670429509426</v>
      </c>
      <c r="AX576" s="331">
        <v>0.17762897704801778</v>
      </c>
      <c r="AY576" s="332">
        <v>12.189499999999999</v>
      </c>
      <c r="AZ576" s="332">
        <v>0.20456312136048113</v>
      </c>
      <c r="BA576" s="332">
        <v>12.819288938590152</v>
      </c>
      <c r="BB576" s="332">
        <v>2.0711282150864125</v>
      </c>
    </row>
    <row r="577" spans="45:54" ht="16.5">
      <c r="AS577" s="329" t="s">
        <v>152</v>
      </c>
      <c r="AT577" s="334" t="s">
        <v>100</v>
      </c>
      <c r="AU577" s="329">
        <v>3</v>
      </c>
      <c r="AV577" s="331">
        <v>2.7196944261343652E-2</v>
      </c>
      <c r="AW577" s="331">
        <v>0.3487320965097977</v>
      </c>
      <c r="AX577" s="331">
        <v>0.15626423164611455</v>
      </c>
      <c r="AY577" s="332">
        <v>12.089566666666672</v>
      </c>
      <c r="AZ577" s="332">
        <v>1.0802419509912802</v>
      </c>
      <c r="BA577" s="332">
        <v>7.2877777849336951</v>
      </c>
      <c r="BB577" s="332">
        <v>2.061958279251797</v>
      </c>
    </row>
    <row r="578" spans="45:54" ht="16.5">
      <c r="AS578" s="329" t="s">
        <v>145</v>
      </c>
      <c r="AT578" s="330" t="s">
        <v>262</v>
      </c>
      <c r="AU578" s="329">
        <v>3</v>
      </c>
      <c r="AV578" s="331">
        <v>1.4317546987998779E-2</v>
      </c>
      <c r="AW578" s="331">
        <v>0.34106961151876974</v>
      </c>
      <c r="AX578" s="331">
        <v>0.18393910464358224</v>
      </c>
      <c r="AY578" s="332">
        <v>10.242666666666665</v>
      </c>
      <c r="AZ578" s="332">
        <v>0.15417774487473057</v>
      </c>
      <c r="BA578" s="332">
        <v>21.370046441243392</v>
      </c>
      <c r="BB578" s="332">
        <v>2.0429017254933344</v>
      </c>
    </row>
    <row r="579" spans="45:54" ht="16.5">
      <c r="AS579" s="329" t="s">
        <v>145</v>
      </c>
      <c r="AT579" s="330" t="s">
        <v>263</v>
      </c>
      <c r="AU579" s="329">
        <v>3</v>
      </c>
      <c r="AV579" s="331">
        <v>1.7102536200663293E-2</v>
      </c>
      <c r="AW579" s="331">
        <v>0.35621501768667413</v>
      </c>
      <c r="AX579" s="331">
        <v>0.19298356754179896</v>
      </c>
      <c r="AY579" s="332">
        <v>7.269857142857143</v>
      </c>
      <c r="AZ579" s="332">
        <v>0.53836006295793359</v>
      </c>
      <c r="BA579" s="332">
        <v>4.640151018827904</v>
      </c>
      <c r="BB579" s="332">
        <v>2.1897888493262587</v>
      </c>
    </row>
    <row r="580" spans="45:54" ht="16.5">
      <c r="AS580" s="329" t="s">
        <v>145</v>
      </c>
      <c r="AT580" s="330" t="s">
        <v>264</v>
      </c>
      <c r="AU580" s="329">
        <v>3</v>
      </c>
      <c r="AV580" s="331">
        <v>1.2974435697968056E-2</v>
      </c>
      <c r="AW580" s="331">
        <v>0.36964328687809334</v>
      </c>
      <c r="AX580" s="331">
        <v>0.15373557063373083</v>
      </c>
      <c r="AY580" s="332">
        <v>8.0888888888888886</v>
      </c>
      <c r="AZ580" s="332">
        <v>9.4708159559461685E-2</v>
      </c>
      <c r="BA580" s="332">
        <v>7.0370365068018623</v>
      </c>
      <c r="BB580" s="332">
        <v>2.1690259665590954</v>
      </c>
    </row>
    <row r="581" spans="45:54" ht="16.5">
      <c r="AS581" s="329" t="s">
        <v>145</v>
      </c>
      <c r="AT581" s="330" t="s">
        <v>265</v>
      </c>
      <c r="AU581" s="329">
        <v>3</v>
      </c>
      <c r="AV581" s="331">
        <v>1.5012798543140422E-2</v>
      </c>
      <c r="AW581" s="331">
        <v>0.31389939830602337</v>
      </c>
      <c r="AX581" s="331">
        <v>0.24917187546333697</v>
      </c>
      <c r="AY581" s="332">
        <v>4.6295000000000002</v>
      </c>
      <c r="AZ581" s="332">
        <v>6.4835190821739289E-2</v>
      </c>
      <c r="BA581" s="332">
        <v>2.0883756201528656</v>
      </c>
      <c r="BB581" s="332">
        <v>2.6943900832716632</v>
      </c>
    </row>
    <row r="582" spans="45:54" ht="16.5">
      <c r="AS582" s="329" t="s">
        <v>145</v>
      </c>
      <c r="AT582" s="330" t="s">
        <v>99</v>
      </c>
      <c r="AU582" s="329">
        <v>3</v>
      </c>
      <c r="AV582" s="331">
        <v>2.2358532186699573E-2</v>
      </c>
      <c r="AW582" s="331">
        <v>0.37061189141603257</v>
      </c>
      <c r="AX582" s="331">
        <v>0.17113540066132649</v>
      </c>
      <c r="AY582" s="332">
        <v>10.530999999999999</v>
      </c>
      <c r="AZ582" s="332">
        <v>0.52942119307448254</v>
      </c>
      <c r="BA582" s="332">
        <v>22.169512459993957</v>
      </c>
      <c r="BB582" s="332">
        <v>2.4274889532113524</v>
      </c>
    </row>
    <row r="583" spans="45:54" ht="16.5">
      <c r="AS583" s="329" t="s">
        <v>145</v>
      </c>
      <c r="AT583" s="334" t="s">
        <v>100</v>
      </c>
      <c r="AU583" s="329">
        <v>3</v>
      </c>
      <c r="AV583" s="331">
        <v>1.4764748193290626E-2</v>
      </c>
      <c r="AW583" s="331">
        <v>0.34611809803620375</v>
      </c>
      <c r="AX583" s="331">
        <v>0.1867004801819527</v>
      </c>
      <c r="AY583" s="332">
        <v>8.6954468085106367</v>
      </c>
      <c r="AZ583" s="332">
        <v>0.19410174290195237</v>
      </c>
      <c r="BA583" s="332">
        <v>14.850053156485631</v>
      </c>
      <c r="BB583" s="332">
        <v>2.1462944234732237</v>
      </c>
    </row>
    <row r="584" spans="45:54" ht="16.5">
      <c r="AS584" s="329" t="s">
        <v>138</v>
      </c>
      <c r="AT584" s="330" t="s">
        <v>266</v>
      </c>
      <c r="AU584" s="329">
        <v>3</v>
      </c>
      <c r="AV584" s="331">
        <v>1.2918672310405386E-2</v>
      </c>
      <c r="AW584" s="331">
        <v>0.34301153961115616</v>
      </c>
      <c r="AX584" s="331">
        <v>0.15926817527741699</v>
      </c>
      <c r="AY584" s="332">
        <v>9.9712727272727264</v>
      </c>
      <c r="AZ584" s="332">
        <v>0.17321032669728731</v>
      </c>
      <c r="BA584" s="332">
        <v>12.568414346064248</v>
      </c>
      <c r="BB584" s="332">
        <v>2.4341176744252713</v>
      </c>
    </row>
    <row r="585" spans="45:54" ht="16.5">
      <c r="AS585" s="329" t="s">
        <v>138</v>
      </c>
      <c r="AT585" s="330" t="s">
        <v>267</v>
      </c>
      <c r="AU585" s="329">
        <v>3</v>
      </c>
      <c r="AV585" s="331">
        <v>1.6600096012647628E-2</v>
      </c>
      <c r="AW585" s="331">
        <v>0.31830639941595956</v>
      </c>
      <c r="AX585" s="331">
        <v>0.15950967487527995</v>
      </c>
      <c r="AY585" s="332">
        <v>8.0496999999999996</v>
      </c>
      <c r="AZ585" s="332">
        <v>0.59657464608526456</v>
      </c>
      <c r="BA585" s="332">
        <v>5.1872377028406689</v>
      </c>
      <c r="BB585" s="332">
        <v>2.5211471376121599</v>
      </c>
    </row>
    <row r="586" spans="45:54" ht="16.5">
      <c r="AS586" s="329" t="s">
        <v>138</v>
      </c>
      <c r="AT586" s="330" t="s">
        <v>268</v>
      </c>
      <c r="AU586" s="329">
        <v>3</v>
      </c>
      <c r="AV586" s="331">
        <v>2.3880494932812368E-2</v>
      </c>
      <c r="AW586" s="331">
        <v>0.32892495694771634</v>
      </c>
      <c r="AX586" s="331">
        <v>0.188247670547598</v>
      </c>
      <c r="AY586" s="332">
        <v>8.0080909090909085</v>
      </c>
      <c r="AZ586" s="332">
        <v>7.8764715710292046E-2</v>
      </c>
      <c r="BA586" s="332">
        <v>9.6899353827399768</v>
      </c>
      <c r="BB586" s="332">
        <v>2.9998353345223903</v>
      </c>
    </row>
    <row r="587" spans="45:54" ht="16.5">
      <c r="AS587" s="329" t="s">
        <v>138</v>
      </c>
      <c r="AT587" s="330" t="s">
        <v>269</v>
      </c>
      <c r="AU587" s="329">
        <v>3</v>
      </c>
      <c r="AV587" s="331">
        <v>2.0957461192374516E-2</v>
      </c>
      <c r="AW587" s="331">
        <v>0.36005149327874569</v>
      </c>
      <c r="AX587" s="331">
        <v>0.16201531116984844</v>
      </c>
      <c r="AY587" s="332">
        <v>8.5483750000000001</v>
      </c>
      <c r="AZ587" s="332">
        <v>0.15473514923063653</v>
      </c>
      <c r="BA587" s="332">
        <v>10.215056491012676</v>
      </c>
      <c r="BB587" s="332">
        <v>2.7926101825834442</v>
      </c>
    </row>
    <row r="588" spans="45:54" ht="16.5">
      <c r="AS588" s="329" t="s">
        <v>138</v>
      </c>
      <c r="AT588" s="334" t="s">
        <v>100</v>
      </c>
      <c r="AU588" s="329">
        <v>3</v>
      </c>
      <c r="AV588" s="331">
        <v>1.729014768021573E-2</v>
      </c>
      <c r="AW588" s="331">
        <v>0.33839717272489483</v>
      </c>
      <c r="AX588" s="331">
        <v>0.16574137742059933</v>
      </c>
      <c r="AY588" s="332">
        <v>8.9478627450980408</v>
      </c>
      <c r="AZ588" s="332">
        <v>0.22860343394082336</v>
      </c>
      <c r="BA588" s="332">
        <v>10.254496893916933</v>
      </c>
      <c r="BB588" s="332">
        <v>2.603652839707054</v>
      </c>
    </row>
    <row r="589" spans="45:54" ht="16.5">
      <c r="AS589" s="329" t="s">
        <v>147</v>
      </c>
      <c r="AT589" s="330" t="s">
        <v>270</v>
      </c>
      <c r="AU589" s="329">
        <v>3</v>
      </c>
      <c r="AV589" s="331">
        <v>3.1436470883342678E-2</v>
      </c>
      <c r="AW589" s="331">
        <v>0.38337354496045806</v>
      </c>
      <c r="AX589" s="331">
        <v>0.18532370457087427</v>
      </c>
      <c r="AY589" s="332">
        <v>13.664785714285713</v>
      </c>
      <c r="AZ589" s="332">
        <v>9.323501838204809E-2</v>
      </c>
      <c r="BA589" s="332">
        <v>19.424981124876215</v>
      </c>
      <c r="BB589" s="332">
        <v>2.2077074312909657</v>
      </c>
    </row>
    <row r="590" spans="45:54" ht="16.5">
      <c r="AS590" s="329" t="s">
        <v>147</v>
      </c>
      <c r="AT590" s="330" t="s">
        <v>271</v>
      </c>
      <c r="AU590" s="329">
        <v>3</v>
      </c>
      <c r="AV590" s="331">
        <v>1.469863264769744E-2</v>
      </c>
      <c r="AW590" s="331">
        <v>0.25690886735717139</v>
      </c>
      <c r="AX590" s="331">
        <v>0.11289963648173131</v>
      </c>
      <c r="AY590" s="332">
        <v>17.441299999999998</v>
      </c>
      <c r="AZ590" s="332">
        <v>2.3417762810223133E-2</v>
      </c>
      <c r="BA590" s="332">
        <v>3.0816041209156588</v>
      </c>
      <c r="BB590" s="332">
        <v>3.126053771703337</v>
      </c>
    </row>
    <row r="591" spans="45:54" ht="16.5">
      <c r="AS591" s="329" t="s">
        <v>147</v>
      </c>
      <c r="AT591" s="330" t="s">
        <v>272</v>
      </c>
      <c r="AU591" s="329">
        <v>3</v>
      </c>
      <c r="AV591" s="331">
        <v>2.1462243359483549E-2</v>
      </c>
      <c r="AW591" s="331">
        <v>0.42181304398860325</v>
      </c>
      <c r="AX591" s="331">
        <v>0.18145361314611849</v>
      </c>
      <c r="AY591" s="332">
        <v>14.807399999999998</v>
      </c>
      <c r="AZ591" s="332">
        <v>9.6258366104691892E-2</v>
      </c>
      <c r="BA591" s="332">
        <v>20.870923543904976</v>
      </c>
      <c r="BB591" s="332">
        <v>2.0053094282053556</v>
      </c>
    </row>
    <row r="592" spans="45:54" ht="16.5">
      <c r="AS592" s="329" t="s">
        <v>147</v>
      </c>
      <c r="AT592" s="330" t="s">
        <v>273</v>
      </c>
      <c r="AU592" s="329">
        <v>3</v>
      </c>
      <c r="AV592" s="331">
        <v>3.1698101464156025E-2</v>
      </c>
      <c r="AW592" s="331">
        <v>0.4163330091012325</v>
      </c>
      <c r="AX592" s="331">
        <v>0.23548234855365038</v>
      </c>
      <c r="AY592" s="332">
        <v>10.2555</v>
      </c>
      <c r="AZ592" s="332">
        <v>2.5660989671665496E-2</v>
      </c>
      <c r="BA592" s="332">
        <v>10.302887353173697</v>
      </c>
      <c r="BB592" s="332">
        <v>2.3715454848905715</v>
      </c>
    </row>
    <row r="593" spans="45:54" ht="16.5">
      <c r="AS593" s="329" t="s">
        <v>147</v>
      </c>
      <c r="AT593" s="330" t="s">
        <v>274</v>
      </c>
      <c r="AU593" s="329">
        <v>3</v>
      </c>
      <c r="AV593" s="331">
        <v>2.1028118573685823E-2</v>
      </c>
      <c r="AW593" s="331">
        <v>0.39040512424967921</v>
      </c>
      <c r="AX593" s="331">
        <v>0.18607133053051353</v>
      </c>
      <c r="AY593" s="332">
        <v>11.855363636363638</v>
      </c>
      <c r="AZ593" s="332">
        <v>0.24722191737886093</v>
      </c>
      <c r="BA593" s="332">
        <v>19.817046940090943</v>
      </c>
      <c r="BB593" s="332">
        <v>2.3249034667248485</v>
      </c>
    </row>
    <row r="594" spans="45:54" ht="16.5">
      <c r="AS594" s="329" t="s">
        <v>147</v>
      </c>
      <c r="AT594" s="330" t="s">
        <v>275</v>
      </c>
      <c r="AU594" s="329">
        <v>3</v>
      </c>
      <c r="AV594" s="331">
        <v>3.1270596572567588E-2</v>
      </c>
      <c r="AW594" s="331">
        <v>0.41641016473719739</v>
      </c>
      <c r="AX594" s="331">
        <v>0.15727382374153759</v>
      </c>
      <c r="AY594" s="332">
        <v>15.375249999999999</v>
      </c>
      <c r="AZ594" s="332">
        <v>1.4306290819424281E-2</v>
      </c>
      <c r="BA594" s="332">
        <v>8.1784295851042135</v>
      </c>
      <c r="BB594" s="332">
        <v>2.012004790863164</v>
      </c>
    </row>
    <row r="595" spans="45:54" ht="16.5">
      <c r="AS595" s="329" t="s">
        <v>147</v>
      </c>
      <c r="AT595" s="334" t="s">
        <v>100</v>
      </c>
      <c r="AU595" s="329">
        <v>3</v>
      </c>
      <c r="AV595" s="331">
        <v>2.3928707414460161E-2</v>
      </c>
      <c r="AW595" s="331">
        <v>0.37822591682051238</v>
      </c>
      <c r="AX595" s="331">
        <v>0.16318636088218946</v>
      </c>
      <c r="AY595" s="332">
        <v>14.021233333333338</v>
      </c>
      <c r="AZ595" s="332">
        <v>8.8676228743199512E-2</v>
      </c>
      <c r="BA595" s="332">
        <v>13.347844300354872</v>
      </c>
      <c r="BB595" s="332">
        <v>2.3990477069075795</v>
      </c>
    </row>
    <row r="596" spans="45:54" ht="16.5">
      <c r="AS596" s="329" t="s">
        <v>150</v>
      </c>
      <c r="AT596" s="330" t="s">
        <v>276</v>
      </c>
      <c r="AU596" s="329">
        <v>3</v>
      </c>
      <c r="AV596" s="331">
        <v>1.4977833868689797E-2</v>
      </c>
      <c r="AW596" s="331">
        <v>0.28207173987557782</v>
      </c>
      <c r="AX596" s="331">
        <v>0.15525437042050513</v>
      </c>
      <c r="AY596" s="332">
        <v>13.446866666666665</v>
      </c>
      <c r="AZ596" s="332">
        <v>0.11603797084651674</v>
      </c>
      <c r="BA596" s="332">
        <v>5.9933242394548039</v>
      </c>
      <c r="BB596" s="332">
        <v>2.6974655866666222</v>
      </c>
    </row>
    <row r="597" spans="45:54" ht="16.5">
      <c r="AS597" s="329" t="s">
        <v>150</v>
      </c>
      <c r="AT597" s="330" t="s">
        <v>277</v>
      </c>
      <c r="AU597" s="329">
        <v>3</v>
      </c>
      <c r="AV597" s="331">
        <v>1.4864194510187393E-2</v>
      </c>
      <c r="AW597" s="331">
        <v>0.25623067936245825</v>
      </c>
      <c r="AX597" s="331">
        <v>0.14831248293184637</v>
      </c>
      <c r="AY597" s="332">
        <v>10.719500000000002</v>
      </c>
      <c r="AZ597" s="332">
        <v>0.18034105414864587</v>
      </c>
      <c r="BA597" s="332">
        <v>6.1532367675517978</v>
      </c>
      <c r="BB597" s="332">
        <v>2.6477613722015212</v>
      </c>
    </row>
    <row r="598" spans="45:54" ht="16.5">
      <c r="AS598" s="329" t="s">
        <v>150</v>
      </c>
      <c r="AT598" s="330" t="s">
        <v>278</v>
      </c>
      <c r="AU598" s="329">
        <v>3</v>
      </c>
      <c r="AV598" s="331">
        <v>1.8072100826195706E-2</v>
      </c>
      <c r="AW598" s="331">
        <v>0.2093570803335229</v>
      </c>
      <c r="AX598" s="331">
        <v>0.11912768412817884</v>
      </c>
      <c r="AY598" s="332">
        <v>17.383499999999998</v>
      </c>
      <c r="AZ598" s="332">
        <v>0.1121578734226297</v>
      </c>
      <c r="BA598" s="332">
        <v>8.9646185971373313</v>
      </c>
      <c r="BB598" s="332">
        <v>2.8514754341779889</v>
      </c>
    </row>
    <row r="599" spans="45:54" ht="16.5">
      <c r="AS599" s="329" t="s">
        <v>150</v>
      </c>
      <c r="AT599" s="330" t="s">
        <v>279</v>
      </c>
      <c r="AU599" s="329">
        <v>3</v>
      </c>
      <c r="AV599" s="331">
        <v>2.187277870268825E-2</v>
      </c>
      <c r="AW599" s="331">
        <v>9.0655324499257409E-2</v>
      </c>
      <c r="AX599" s="331">
        <v>0.15115391977324719</v>
      </c>
      <c r="AY599" s="332">
        <v>9.4849999999999994</v>
      </c>
      <c r="AZ599" s="332">
        <v>1.0969079809379331E-2</v>
      </c>
      <c r="BA599" s="332">
        <v>0.97624810303476051</v>
      </c>
      <c r="BB599" s="332">
        <v>2.3096886207640881</v>
      </c>
    </row>
    <row r="600" spans="45:54" ht="16.5">
      <c r="AS600" s="329" t="s">
        <v>150</v>
      </c>
      <c r="AT600" s="330" t="s">
        <v>280</v>
      </c>
      <c r="AU600" s="329">
        <v>3</v>
      </c>
      <c r="AV600" s="331">
        <v>1.3896524671149844E-2</v>
      </c>
      <c r="AW600" s="331">
        <v>0.30834730422057177</v>
      </c>
      <c r="AX600" s="331">
        <v>0.20760219465177207</v>
      </c>
      <c r="AY600" s="332">
        <v>6.5506666666666673</v>
      </c>
      <c r="AZ600" s="332">
        <v>1.395366767424761</v>
      </c>
      <c r="BA600" s="332">
        <v>6.0308224693782044</v>
      </c>
      <c r="BB600" s="332">
        <v>2.9482760904868588</v>
      </c>
    </row>
    <row r="601" spans="45:54" ht="16.5">
      <c r="AS601" s="329" t="s">
        <v>150</v>
      </c>
      <c r="AT601" s="330" t="s">
        <v>326</v>
      </c>
      <c r="AU601" s="329">
        <v>3</v>
      </c>
      <c r="AV601" s="331">
        <v>2.042271709132832E-2</v>
      </c>
      <c r="AW601" s="331">
        <v>0.23067448529904291</v>
      </c>
      <c r="AX601" s="331">
        <v>0.18257036211937525</v>
      </c>
      <c r="AY601" s="332">
        <v>6.8860000000000001</v>
      </c>
      <c r="AZ601" s="332">
        <v>8.7915102144161428E-2</v>
      </c>
      <c r="BA601" s="332">
        <v>1.5824718385949057</v>
      </c>
      <c r="BB601" s="332">
        <v>2.2497250791139241</v>
      </c>
    </row>
    <row r="602" spans="45:54" ht="16.5">
      <c r="AS602" s="329" t="s">
        <v>150</v>
      </c>
      <c r="AT602" s="330" t="s">
        <v>332</v>
      </c>
      <c r="AU602" s="329">
        <v>3</v>
      </c>
      <c r="AV602" s="331">
        <v>2.5840567649456716E-2</v>
      </c>
      <c r="AW602" s="331">
        <v>0.17326739564631791</v>
      </c>
      <c r="AX602" s="331">
        <v>0.12231555261687257</v>
      </c>
      <c r="AY602" s="332">
        <v>3.74</v>
      </c>
      <c r="AZ602" s="332">
        <v>1.295715599755006E-2</v>
      </c>
      <c r="BA602" s="332">
        <v>0.86812945183585399</v>
      </c>
      <c r="BB602" s="332">
        <v>3.5393853426594979</v>
      </c>
    </row>
    <row r="603" spans="45:54" ht="16.5">
      <c r="AS603" s="329" t="s">
        <v>150</v>
      </c>
      <c r="AT603" s="334" t="s">
        <v>100</v>
      </c>
      <c r="AU603" s="329">
        <v>3</v>
      </c>
      <c r="AV603" s="331">
        <v>1.5713877585146113E-2</v>
      </c>
      <c r="AW603" s="331">
        <v>0.26445181339808504</v>
      </c>
      <c r="AX603" s="331">
        <v>0.15592225116799974</v>
      </c>
      <c r="AY603" s="332">
        <v>11.677064516129034</v>
      </c>
      <c r="AZ603" s="332">
        <v>0.23142000354354827</v>
      </c>
      <c r="BA603" s="332">
        <v>5.7165578924110987</v>
      </c>
      <c r="BB603" s="332">
        <v>2.7015908149046099</v>
      </c>
    </row>
    <row r="604" spans="45:54" ht="16.5">
      <c r="AS604" s="329" t="s">
        <v>161</v>
      </c>
      <c r="AT604" s="330" t="s">
        <v>281</v>
      </c>
      <c r="AU604" s="329">
        <v>3</v>
      </c>
      <c r="AV604" s="331">
        <v>4.9464550015341996E-3</v>
      </c>
      <c r="AW604" s="331">
        <v>0.35195477093318522</v>
      </c>
      <c r="AX604" s="331">
        <v>0.17758417092019621</v>
      </c>
      <c r="AY604" s="332">
        <v>8.2412500000000026</v>
      </c>
      <c r="AZ604" s="332">
        <v>0.3117469734186451</v>
      </c>
      <c r="BA604" s="332">
        <v>1.7387892049627054</v>
      </c>
      <c r="BB604" s="332">
        <v>2.328049016353138</v>
      </c>
    </row>
    <row r="605" spans="45:54" ht="16.5">
      <c r="AS605" s="329" t="s">
        <v>161</v>
      </c>
      <c r="AT605" s="330" t="s">
        <v>186</v>
      </c>
      <c r="AU605" s="329">
        <v>3</v>
      </c>
      <c r="AV605" s="331">
        <v>5.4490910606208353E-3</v>
      </c>
      <c r="AW605" s="331">
        <v>0.2354170085091096</v>
      </c>
      <c r="AX605" s="331">
        <v>0.11337531228913623</v>
      </c>
      <c r="AY605" s="332">
        <v>14.124500000000001</v>
      </c>
      <c r="AZ605" s="332">
        <v>4.1755200948296406E-2</v>
      </c>
      <c r="BA605" s="332">
        <v>1.7219049533916517</v>
      </c>
      <c r="BB605" s="332">
        <v>2.850086630657358</v>
      </c>
    </row>
    <row r="606" spans="45:54" ht="16.5">
      <c r="AS606" s="329" t="s">
        <v>161</v>
      </c>
      <c r="AT606" s="330" t="s">
        <v>282</v>
      </c>
      <c r="AU606" s="329">
        <v>3</v>
      </c>
      <c r="AV606" s="331">
        <v>3.9720739870427518E-3</v>
      </c>
      <c r="AW606" s="331">
        <v>0.34121968371786354</v>
      </c>
      <c r="AX606" s="331">
        <v>0.14890309066684623</v>
      </c>
      <c r="AY606" s="332">
        <v>7.6639999999999988</v>
      </c>
      <c r="AZ606" s="332">
        <v>3.7981359282219546E-2</v>
      </c>
      <c r="BA606" s="332">
        <v>1.2646984526951828</v>
      </c>
      <c r="BB606" s="332">
        <v>2.6386862099106052</v>
      </c>
    </row>
    <row r="607" spans="45:54" ht="16.5">
      <c r="AS607" s="329" t="s">
        <v>161</v>
      </c>
      <c r="AT607" s="330" t="s">
        <v>99</v>
      </c>
      <c r="AU607" s="329">
        <v>3</v>
      </c>
      <c r="AV607" s="331">
        <v>3.7064653108305548E-3</v>
      </c>
      <c r="AW607" s="331">
        <v>0.3352292957097584</v>
      </c>
      <c r="AX607" s="331">
        <v>0.15134509042650446</v>
      </c>
      <c r="AY607" s="332">
        <v>8.1225000000000005</v>
      </c>
      <c r="AZ607" s="332">
        <v>3.4993084491677331E-2</v>
      </c>
      <c r="BA607" s="332">
        <v>1.3122406684379</v>
      </c>
      <c r="BB607" s="332">
        <v>2.7352922314726724</v>
      </c>
    </row>
    <row r="608" spans="45:54" ht="16.5">
      <c r="AS608" s="329" t="s">
        <v>161</v>
      </c>
      <c r="AT608" s="334" t="s">
        <v>100</v>
      </c>
      <c r="AU608" s="329">
        <v>3</v>
      </c>
      <c r="AV608" s="331">
        <v>4.56314678294884E-3</v>
      </c>
      <c r="AW608" s="331">
        <v>0.33712298928401779</v>
      </c>
      <c r="AX608" s="331">
        <v>0.15553034914814259</v>
      </c>
      <c r="AY608" s="332">
        <v>8.5152000000000001</v>
      </c>
      <c r="AZ608" s="332">
        <v>0.15565449076654536</v>
      </c>
      <c r="BA608" s="332">
        <v>1.5415842510887099</v>
      </c>
      <c r="BB608" s="332">
        <v>2.5261013184767038</v>
      </c>
    </row>
    <row r="609" spans="45:54" ht="16.5">
      <c r="AS609" s="329" t="s">
        <v>163</v>
      </c>
      <c r="AT609" s="330" t="s">
        <v>283</v>
      </c>
      <c r="AU609" s="329">
        <v>3</v>
      </c>
      <c r="AV609" s="331">
        <v>5.9195435521763925E-3</v>
      </c>
      <c r="AW609" s="331">
        <v>0.33361504765003125</v>
      </c>
      <c r="AX609" s="331">
        <v>0.16368148783575132</v>
      </c>
      <c r="AY609" s="332">
        <v>7.5644285714285733</v>
      </c>
      <c r="AZ609" s="332">
        <v>0.17428276426051512</v>
      </c>
      <c r="BA609" s="332">
        <v>5.8223764238624325</v>
      </c>
      <c r="BB609" s="332">
        <v>3.0549963141718082</v>
      </c>
    </row>
    <row r="610" spans="45:54" ht="16.5">
      <c r="AS610" s="329" t="s">
        <v>163</v>
      </c>
      <c r="AT610" s="330" t="s">
        <v>284</v>
      </c>
      <c r="AU610" s="329">
        <v>3</v>
      </c>
      <c r="AV610" s="331">
        <v>6.3747726140521354E-3</v>
      </c>
      <c r="AW610" s="331">
        <v>0.32518772935151308</v>
      </c>
      <c r="AX610" s="331">
        <v>0.13865654177534351</v>
      </c>
      <c r="AY610" s="332">
        <v>5.5237777777777781</v>
      </c>
      <c r="AZ610" s="332">
        <v>6.2849252371172906E-2</v>
      </c>
      <c r="BA610" s="332">
        <v>11.989419143512571</v>
      </c>
      <c r="BB610" s="332">
        <v>2.8130851147306521</v>
      </c>
    </row>
    <row r="611" spans="45:54" ht="16.5">
      <c r="AS611" s="329" t="s">
        <v>163</v>
      </c>
      <c r="AT611" s="330" t="s">
        <v>285</v>
      </c>
      <c r="AU611" s="329">
        <v>3</v>
      </c>
      <c r="AV611" s="331">
        <v>7.3322588195196426E-3</v>
      </c>
      <c r="AW611" s="331">
        <v>0.32990298447676886</v>
      </c>
      <c r="AX611" s="331">
        <v>0.11339725773031592</v>
      </c>
      <c r="AY611" s="332">
        <v>3.921555555555555</v>
      </c>
      <c r="AZ611" s="332">
        <v>9.7077652385000608</v>
      </c>
      <c r="BA611" s="332">
        <v>19.689809558433993</v>
      </c>
      <c r="BB611" s="332">
        <v>3.0106651351525433</v>
      </c>
    </row>
    <row r="612" spans="45:54" ht="16.5">
      <c r="AS612" s="329" t="s">
        <v>163</v>
      </c>
      <c r="AT612" s="330" t="s">
        <v>286</v>
      </c>
      <c r="AU612" s="329">
        <v>3</v>
      </c>
      <c r="AV612" s="331">
        <v>8.5178515345539132E-3</v>
      </c>
      <c r="AW612" s="331">
        <v>0.28669369900968089</v>
      </c>
      <c r="AX612" s="331">
        <v>9.8003966913906282E-2</v>
      </c>
      <c r="AY612" s="332">
        <v>4.0289999999999999</v>
      </c>
      <c r="AZ612" s="332">
        <v>3.4127904903275545E-2</v>
      </c>
      <c r="BA612" s="332">
        <v>7.1298881327093167</v>
      </c>
      <c r="BB612" s="332">
        <v>3.396868514069602</v>
      </c>
    </row>
    <row r="613" spans="45:54" ht="16.5">
      <c r="AS613" s="329" t="s">
        <v>163</v>
      </c>
      <c r="AT613" s="330" t="s">
        <v>287</v>
      </c>
      <c r="AU613" s="329">
        <v>3</v>
      </c>
      <c r="AV613" s="331">
        <v>6.4901245653560934E-3</v>
      </c>
      <c r="AW613" s="331">
        <v>0.2857997646779557</v>
      </c>
      <c r="AX613" s="331">
        <v>6.3237238462002882E-2</v>
      </c>
      <c r="AY613" s="332">
        <v>2.4326666666666665</v>
      </c>
      <c r="AZ613" s="332">
        <v>1.5183071805347499</v>
      </c>
      <c r="BA613" s="332">
        <v>1.380279255031591</v>
      </c>
      <c r="BB613" s="332">
        <v>3.4389885172250412</v>
      </c>
    </row>
    <row r="614" spans="45:54" ht="16.5">
      <c r="AS614" s="329" t="s">
        <v>163</v>
      </c>
      <c r="AT614" s="330" t="s">
        <v>99</v>
      </c>
      <c r="AU614" s="329">
        <v>3</v>
      </c>
      <c r="AV614" s="331">
        <v>6.4172580185745485E-3</v>
      </c>
      <c r="AW614" s="331">
        <v>0.32649607957947757</v>
      </c>
      <c r="AX614" s="331">
        <v>0.15602672927437655</v>
      </c>
      <c r="AY614" s="332">
        <v>5.7519999999999998</v>
      </c>
      <c r="AZ614" s="332">
        <v>0.14581937315362295</v>
      </c>
      <c r="BA614" s="332">
        <v>9.9643238321642347</v>
      </c>
      <c r="BB614" s="332">
        <v>2.8624638668407516</v>
      </c>
    </row>
    <row r="615" spans="45:54" ht="16.5">
      <c r="AS615" s="329" t="s">
        <v>163</v>
      </c>
      <c r="AT615" s="334" t="s">
        <v>100</v>
      </c>
      <c r="AU615" s="329">
        <v>3</v>
      </c>
      <c r="AV615" s="331">
        <v>6.7154994010393751E-3</v>
      </c>
      <c r="AW615" s="331">
        <v>0.32147263650432545</v>
      </c>
      <c r="AX615" s="331">
        <v>0.13138549032905009</v>
      </c>
      <c r="AY615" s="332">
        <v>5.4727857142857159</v>
      </c>
      <c r="AZ615" s="332">
        <v>2.3093105330247554</v>
      </c>
      <c r="BA615" s="332">
        <v>10.099589072806065</v>
      </c>
      <c r="BB615" s="332">
        <v>3.0495247730103689</v>
      </c>
    </row>
    <row r="616" spans="45:54" ht="16.5">
      <c r="AS616" s="329" t="s">
        <v>135</v>
      </c>
      <c r="AT616" s="330" t="s">
        <v>288</v>
      </c>
      <c r="AU616" s="329">
        <v>3</v>
      </c>
      <c r="AV616" s="331">
        <v>2.662496073763564E-2</v>
      </c>
      <c r="AW616" s="331">
        <v>0.37891047563196878</v>
      </c>
      <c r="AX616" s="331">
        <v>0.17775874707951703</v>
      </c>
      <c r="AY616" s="332">
        <v>11.844230769230769</v>
      </c>
      <c r="AZ616" s="332">
        <v>0.31276333621759161</v>
      </c>
      <c r="BA616" s="332">
        <v>22.101450659791226</v>
      </c>
      <c r="BB616" s="332">
        <v>1.9131095410180148</v>
      </c>
    </row>
    <row r="617" spans="45:54" ht="16.5">
      <c r="AS617" s="329" t="s">
        <v>135</v>
      </c>
      <c r="AT617" s="330" t="s">
        <v>289</v>
      </c>
      <c r="AU617" s="329">
        <v>3</v>
      </c>
      <c r="AV617" s="331">
        <v>2.8971090053541041E-2</v>
      </c>
      <c r="AW617" s="331">
        <v>0.375383489285324</v>
      </c>
      <c r="AX617" s="331">
        <v>0.1720888425831229</v>
      </c>
      <c r="AY617" s="332">
        <v>11.009416666666667</v>
      </c>
      <c r="AZ617" s="332">
        <v>0.43640740830783964</v>
      </c>
      <c r="BA617" s="332">
        <v>8.7504839783930208</v>
      </c>
      <c r="BB617" s="332">
        <v>2.1159049208349212</v>
      </c>
    </row>
    <row r="618" spans="45:54" ht="16.5">
      <c r="AS618" s="329" t="s">
        <v>135</v>
      </c>
      <c r="AT618" s="330" t="s">
        <v>290</v>
      </c>
      <c r="AU618" s="329">
        <v>3</v>
      </c>
      <c r="AV618" s="331">
        <v>2.9973818993186942E-2</v>
      </c>
      <c r="AW618" s="331">
        <v>0.35958969007949992</v>
      </c>
      <c r="AX618" s="331">
        <v>0.15898200054284078</v>
      </c>
      <c r="AY618" s="332">
        <v>11.799307692307694</v>
      </c>
      <c r="AZ618" s="332">
        <v>0.31390774463240684</v>
      </c>
      <c r="BA618" s="332">
        <v>19.165165841013941</v>
      </c>
      <c r="BB618" s="332">
        <v>1.8333431026336167</v>
      </c>
    </row>
    <row r="619" spans="45:54" ht="16.5">
      <c r="AS619" s="329" t="s">
        <v>135</v>
      </c>
      <c r="AT619" s="330" t="s">
        <v>291</v>
      </c>
      <c r="AU619" s="329">
        <v>3</v>
      </c>
      <c r="AV619" s="331">
        <v>1.3885876966063427E-2</v>
      </c>
      <c r="AW619" s="331">
        <v>0.36695568922089411</v>
      </c>
      <c r="AX619" s="331">
        <v>0.16754027545417527</v>
      </c>
      <c r="AY619" s="332">
        <v>9.832076923076924</v>
      </c>
      <c r="AZ619" s="332">
        <v>1.9638228739647018E-2</v>
      </c>
      <c r="BA619" s="332">
        <v>7.703422526938871</v>
      </c>
      <c r="BB619" s="332">
        <v>2.1691791791993631</v>
      </c>
    </row>
    <row r="620" spans="45:54" ht="16.5">
      <c r="AS620" s="329" t="s">
        <v>135</v>
      </c>
      <c r="AT620" s="330" t="s">
        <v>292</v>
      </c>
      <c r="AU620" s="329">
        <v>3</v>
      </c>
      <c r="AV620" s="331">
        <v>3.3399891878757505E-2</v>
      </c>
      <c r="AW620" s="331">
        <v>0.35384642452180926</v>
      </c>
      <c r="AX620" s="331">
        <v>0.16166495925455335</v>
      </c>
      <c r="AY620" s="332">
        <v>10.077499999999999</v>
      </c>
      <c r="AZ620" s="332">
        <v>9.6762760578378917E-2</v>
      </c>
      <c r="BA620" s="332">
        <v>9.1682715648014028</v>
      </c>
      <c r="BB620" s="332">
        <v>1.9708218677162463</v>
      </c>
    </row>
    <row r="621" spans="45:54" ht="16.5">
      <c r="AS621" s="329" t="s">
        <v>135</v>
      </c>
      <c r="AT621" s="330" t="s">
        <v>327</v>
      </c>
      <c r="AU621" s="329">
        <v>3</v>
      </c>
      <c r="AV621" s="331">
        <v>4.0820241590014669E-2</v>
      </c>
      <c r="AW621" s="331">
        <v>0.36584735527844015</v>
      </c>
      <c r="AX621" s="331">
        <v>0.14242001327837969</v>
      </c>
      <c r="AY621" s="332">
        <v>10.86</v>
      </c>
      <c r="AZ621" s="332">
        <v>0.18510246374101336</v>
      </c>
      <c r="BA621" s="332">
        <v>15.417946391604406</v>
      </c>
      <c r="BB621" s="332">
        <v>1.8070824287200118</v>
      </c>
    </row>
    <row r="622" spans="45:54" ht="16.5">
      <c r="AS622" s="329" t="s">
        <v>135</v>
      </c>
      <c r="AT622" s="330" t="s">
        <v>99</v>
      </c>
      <c r="AU622" s="329">
        <v>3</v>
      </c>
      <c r="AV622" s="331">
        <v>3.18497030059934E-2</v>
      </c>
      <c r="AW622" s="331">
        <v>0.37958952204074303</v>
      </c>
      <c r="AX622" s="331">
        <v>0.20602251336865407</v>
      </c>
      <c r="AY622" s="332">
        <v>11.201750000000001</v>
      </c>
      <c r="AZ622" s="332">
        <v>0.3215028677621341</v>
      </c>
      <c r="BA622" s="332">
        <v>16.891934457556452</v>
      </c>
      <c r="BB622" s="332">
        <v>1.9028303243844726</v>
      </c>
    </row>
    <row r="623" spans="45:54" ht="16.5">
      <c r="AS623" s="329" t="s">
        <v>135</v>
      </c>
      <c r="AT623" s="334" t="s">
        <v>100</v>
      </c>
      <c r="AU623" s="329">
        <v>3</v>
      </c>
      <c r="AV623" s="331">
        <v>2.7208178573594383E-2</v>
      </c>
      <c r="AW623" s="331">
        <v>0.3668998773171735</v>
      </c>
      <c r="AX623" s="331">
        <v>0.16718083430513983</v>
      </c>
      <c r="AY623" s="332">
        <v>10.934150684931506</v>
      </c>
      <c r="AZ623" s="332">
        <v>0.22714715746231035</v>
      </c>
      <c r="BA623" s="332">
        <v>13.690156548189048</v>
      </c>
      <c r="BB623" s="332">
        <v>1.9762844768751744</v>
      </c>
    </row>
    <row r="624" spans="45:54" ht="16.5">
      <c r="AS624" s="329" t="s">
        <v>155</v>
      </c>
      <c r="AT624" s="330" t="s">
        <v>293</v>
      </c>
      <c r="AU624" s="329">
        <v>3</v>
      </c>
      <c r="AV624" s="331">
        <v>2.3357370202327341E-2</v>
      </c>
      <c r="AW624" s="331">
        <v>0.34961693636478758</v>
      </c>
      <c r="AX624" s="331">
        <v>0.23357539975050362</v>
      </c>
      <c r="AY624" s="332">
        <v>12.382142857142856</v>
      </c>
      <c r="AZ624" s="332">
        <v>0.36003436763923702</v>
      </c>
      <c r="BA624" s="332">
        <v>28.109165962675327</v>
      </c>
      <c r="BB624" s="332">
        <v>2.0151905779484518</v>
      </c>
    </row>
    <row r="625" spans="45:54" ht="16.5">
      <c r="AS625" s="329" t="s">
        <v>155</v>
      </c>
      <c r="AT625" s="330" t="s">
        <v>294</v>
      </c>
      <c r="AU625" s="329">
        <v>3</v>
      </c>
      <c r="AV625" s="331">
        <v>1.739194854073552E-2</v>
      </c>
      <c r="AW625" s="331">
        <v>0.31331749936828085</v>
      </c>
      <c r="AX625" s="331">
        <v>0.18597717162283359</v>
      </c>
      <c r="AY625" s="332">
        <v>8.697111111111111</v>
      </c>
      <c r="AZ625" s="332">
        <v>0.55579384622915784</v>
      </c>
      <c r="BA625" s="332">
        <v>5.8953847260735674</v>
      </c>
      <c r="BB625" s="332">
        <v>2.5332222471621795</v>
      </c>
    </row>
    <row r="626" spans="45:54" ht="16.5">
      <c r="AS626" s="329" t="s">
        <v>155</v>
      </c>
      <c r="AT626" s="330" t="s">
        <v>295</v>
      </c>
      <c r="AU626" s="329">
        <v>3</v>
      </c>
      <c r="AV626" s="331">
        <v>3.0555419659352882E-2</v>
      </c>
      <c r="AW626" s="331">
        <v>0.35254764376967296</v>
      </c>
      <c r="AX626" s="331">
        <v>0.22501540186223096</v>
      </c>
      <c r="AY626" s="332">
        <v>11.7357</v>
      </c>
      <c r="AZ626" s="332">
        <v>0.29269324903767763</v>
      </c>
      <c r="BA626" s="332">
        <v>25.636045950152102</v>
      </c>
      <c r="BB626" s="332">
        <v>2.2065422407544619</v>
      </c>
    </row>
    <row r="627" spans="45:54" ht="16.5">
      <c r="AS627" s="329" t="s">
        <v>155</v>
      </c>
      <c r="AT627" s="334" t="s">
        <v>100</v>
      </c>
      <c r="AU627" s="329">
        <v>3</v>
      </c>
      <c r="AV627" s="331">
        <v>2.3694386134133289E-2</v>
      </c>
      <c r="AW627" s="331">
        <v>0.3442178613675253</v>
      </c>
      <c r="AX627" s="331">
        <v>0.22371035032757522</v>
      </c>
      <c r="AY627" s="332">
        <v>11.648259259259257</v>
      </c>
      <c r="AZ627" s="332">
        <v>0.38225092719372994</v>
      </c>
      <c r="BA627" s="332">
        <v>23.777611521494173</v>
      </c>
      <c r="BB627" s="332">
        <v>2.1242115287382846</v>
      </c>
    </row>
    <row r="628" spans="45:54" ht="16.5">
      <c r="AS628" s="329" t="s">
        <v>137</v>
      </c>
      <c r="AT628" s="330" t="s">
        <v>296</v>
      </c>
      <c r="AU628" s="329">
        <v>3</v>
      </c>
      <c r="AV628" s="331">
        <v>1.7947062902692535E-2</v>
      </c>
      <c r="AW628" s="331">
        <v>0.37272047609812686</v>
      </c>
      <c r="AX628" s="331">
        <v>0.19839289885738207</v>
      </c>
      <c r="AY628" s="332">
        <v>13.14725</v>
      </c>
      <c r="AZ628" s="332">
        <v>0.20318813893627824</v>
      </c>
      <c r="BA628" s="332">
        <v>25.15875536308997</v>
      </c>
      <c r="BB628" s="332">
        <v>1.9641979883037652</v>
      </c>
    </row>
    <row r="629" spans="45:54" ht="16.5">
      <c r="AS629" s="329" t="s">
        <v>137</v>
      </c>
      <c r="AT629" s="330" t="s">
        <v>297</v>
      </c>
      <c r="AU629" s="329">
        <v>3</v>
      </c>
      <c r="AV629" s="331">
        <v>1.681414537100993E-2</v>
      </c>
      <c r="AW629" s="331">
        <v>0.25009740512006545</v>
      </c>
      <c r="AX629" s="331">
        <v>0.15468707730219447</v>
      </c>
      <c r="AY629" s="332">
        <v>16.566142857142857</v>
      </c>
      <c r="AZ629" s="332">
        <v>2.6072187297473917E-2</v>
      </c>
      <c r="BA629" s="332">
        <v>10.618490826607559</v>
      </c>
      <c r="BB629" s="332">
        <v>3.041362930834878</v>
      </c>
    </row>
    <row r="630" spans="45:54" ht="16.5">
      <c r="AS630" s="329" t="s">
        <v>137</v>
      </c>
      <c r="AT630" s="330" t="s">
        <v>298</v>
      </c>
      <c r="AU630" s="329">
        <v>3</v>
      </c>
      <c r="AV630" s="331">
        <v>1.3274286620380814E-2</v>
      </c>
      <c r="AW630" s="331">
        <v>0.29126896395119883</v>
      </c>
      <c r="AX630" s="331">
        <v>0.18426184862034045</v>
      </c>
      <c r="AY630" s="332">
        <v>17.229100000000003</v>
      </c>
      <c r="AZ630" s="332">
        <v>0.17161004592426854</v>
      </c>
      <c r="BA630" s="332">
        <v>24.701194955071781</v>
      </c>
      <c r="BB630" s="332">
        <v>2.6685933303965097</v>
      </c>
    </row>
    <row r="631" spans="45:54" ht="16.5">
      <c r="AS631" s="329" t="s">
        <v>137</v>
      </c>
      <c r="AT631" s="330" t="s">
        <v>299</v>
      </c>
      <c r="AU631" s="329">
        <v>3</v>
      </c>
      <c r="AV631" s="331">
        <v>2.2874742255579832E-2</v>
      </c>
      <c r="AW631" s="331">
        <v>0.28599277476759194</v>
      </c>
      <c r="AX631" s="331">
        <v>0.13413493454930711</v>
      </c>
      <c r="AY631" s="332">
        <v>19.86633333333333</v>
      </c>
      <c r="AZ631" s="332">
        <v>0.13395523849766389</v>
      </c>
      <c r="BA631" s="332">
        <v>12.911978110799213</v>
      </c>
      <c r="BB631" s="332">
        <v>2.6340642337628339</v>
      </c>
    </row>
    <row r="632" spans="45:54" ht="16.5">
      <c r="AS632" s="329" t="s">
        <v>137</v>
      </c>
      <c r="AT632" s="330" t="s">
        <v>99</v>
      </c>
      <c r="AU632" s="329">
        <v>3</v>
      </c>
      <c r="AV632" s="331">
        <v>2.9302670049750019E-2</v>
      </c>
      <c r="AW632" s="331">
        <v>0.31531362784604516</v>
      </c>
      <c r="AX632" s="331">
        <v>0.16056414549506168</v>
      </c>
      <c r="AY632" s="332">
        <v>16.691600000000001</v>
      </c>
      <c r="AZ632" s="332">
        <v>8.7220029651638442E-2</v>
      </c>
      <c r="BA632" s="332">
        <v>16.635238382648858</v>
      </c>
      <c r="BB632" s="332">
        <v>2.3768700836743593</v>
      </c>
    </row>
    <row r="633" spans="45:54" ht="16.5">
      <c r="AS633" s="329" t="s">
        <v>137</v>
      </c>
      <c r="AT633" s="334" t="s">
        <v>100</v>
      </c>
      <c r="AU633" s="329">
        <v>3</v>
      </c>
      <c r="AV633" s="331">
        <v>1.7659131541254827E-2</v>
      </c>
      <c r="AW633" s="331">
        <v>0.31796935935563575</v>
      </c>
      <c r="AX633" s="331">
        <v>0.17109287627768244</v>
      </c>
      <c r="AY633" s="332">
        <v>15.814872727272723</v>
      </c>
      <c r="AZ633" s="332">
        <v>0.12771783898425731</v>
      </c>
      <c r="BA633" s="332">
        <v>18.451182926424337</v>
      </c>
      <c r="BB633" s="332">
        <v>2.480342912092163</v>
      </c>
    </row>
    <row r="634" spans="45:54" ht="16.5">
      <c r="AS634" s="329" t="s">
        <v>143</v>
      </c>
      <c r="AT634" s="330" t="s">
        <v>300</v>
      </c>
      <c r="AU634" s="329">
        <v>3</v>
      </c>
      <c r="AV634" s="331">
        <v>3.048202397915574E-2</v>
      </c>
      <c r="AW634" s="331">
        <v>0.26006380940741908</v>
      </c>
      <c r="AX634" s="331">
        <v>0.12683197469448174</v>
      </c>
      <c r="AY634" s="332">
        <v>17.619</v>
      </c>
      <c r="AZ634" s="332">
        <v>5.5311948789717152E-2</v>
      </c>
      <c r="BA634" s="332">
        <v>6.1731487088644936</v>
      </c>
      <c r="BB634" s="332">
        <v>3.1643612960165179</v>
      </c>
    </row>
    <row r="635" spans="45:54" ht="16.5">
      <c r="AS635" s="329" t="s">
        <v>143</v>
      </c>
      <c r="AT635" s="330" t="s">
        <v>301</v>
      </c>
      <c r="AU635" s="329">
        <v>3</v>
      </c>
      <c r="AV635" s="331">
        <v>1.2847088388434836E-2</v>
      </c>
      <c r="AW635" s="331">
        <v>0.35812245576067464</v>
      </c>
      <c r="AX635" s="331">
        <v>0.1582311158393008</v>
      </c>
      <c r="AY635" s="332">
        <v>11.761600000000001</v>
      </c>
      <c r="AZ635" s="332">
        <v>0.11897076378894797</v>
      </c>
      <c r="BA635" s="332">
        <v>14.134641897848471</v>
      </c>
      <c r="BB635" s="332">
        <v>2.1021866293938296</v>
      </c>
    </row>
    <row r="636" spans="45:54" ht="16.5">
      <c r="AS636" s="329" t="s">
        <v>143</v>
      </c>
      <c r="AT636" s="330" t="s">
        <v>302</v>
      </c>
      <c r="AU636" s="329">
        <v>3</v>
      </c>
      <c r="AV636" s="331">
        <v>2.5923115566154072E-2</v>
      </c>
      <c r="AW636" s="331">
        <v>0.3720655791519209</v>
      </c>
      <c r="AX636" s="331">
        <v>0.14412101304558955</v>
      </c>
      <c r="AY636" s="332">
        <v>10.259</v>
      </c>
      <c r="AZ636" s="332">
        <v>6.6660968106193139E-2</v>
      </c>
      <c r="BA636" s="332">
        <v>7.2260489427113361</v>
      </c>
      <c r="BB636" s="332">
        <v>2.1597870508592543</v>
      </c>
    </row>
    <row r="637" spans="45:54" ht="16.5">
      <c r="AS637" s="329" t="s">
        <v>143</v>
      </c>
      <c r="AT637" s="330" t="s">
        <v>303</v>
      </c>
      <c r="AU637" s="329">
        <v>3</v>
      </c>
      <c r="AV637" s="331">
        <v>3.4307094605053448E-2</v>
      </c>
      <c r="AW637" s="331">
        <v>0.30628306055518911</v>
      </c>
      <c r="AX637" s="331">
        <v>0.1740932564602522</v>
      </c>
      <c r="AY637" s="332">
        <v>10.354600000000001</v>
      </c>
      <c r="AZ637" s="332">
        <v>2.8907140964757525E-2</v>
      </c>
      <c r="BA637" s="332">
        <v>10.818497506060503</v>
      </c>
      <c r="BB637" s="332">
        <v>2.4676666866399595</v>
      </c>
    </row>
    <row r="638" spans="45:54" ht="16.5">
      <c r="AS638" s="329" t="s">
        <v>143</v>
      </c>
      <c r="AT638" s="330" t="s">
        <v>99</v>
      </c>
      <c r="AU638" s="329">
        <v>3</v>
      </c>
      <c r="AV638" s="331">
        <v>2.7231592129475235E-2</v>
      </c>
      <c r="AW638" s="331">
        <v>0.35236493342311059</v>
      </c>
      <c r="AX638" s="331">
        <v>0.15661911536303008</v>
      </c>
      <c r="AY638" s="332">
        <v>14.098000000000001</v>
      </c>
      <c r="AZ638" s="332">
        <v>0</v>
      </c>
      <c r="BA638" s="332">
        <v>14.079900270009775</v>
      </c>
      <c r="BB638" s="332">
        <v>2.546094348685529</v>
      </c>
    </row>
    <row r="639" spans="45:54" ht="16.5">
      <c r="AS639" s="329" t="s">
        <v>143</v>
      </c>
      <c r="AT639" s="334" t="s">
        <v>100</v>
      </c>
      <c r="AU639" s="329">
        <v>3</v>
      </c>
      <c r="AV639" s="331">
        <v>2.4515973562088206E-2</v>
      </c>
      <c r="AW639" s="331">
        <v>0.32806702976412738</v>
      </c>
      <c r="AX639" s="331">
        <v>0.14461109000980413</v>
      </c>
      <c r="AY639" s="332">
        <v>12.745727272727274</v>
      </c>
      <c r="AZ639" s="332">
        <v>6.7867507474255712E-2</v>
      </c>
      <c r="BA639" s="332">
        <v>8.9805412769860666</v>
      </c>
      <c r="BB639" s="332">
        <v>2.5349159920133091</v>
      </c>
    </row>
    <row r="640" spans="45:54" ht="16.5">
      <c r="AS640" s="329" t="s">
        <v>153</v>
      </c>
      <c r="AT640" s="330" t="s">
        <v>304</v>
      </c>
      <c r="AU640" s="329">
        <v>3</v>
      </c>
      <c r="AV640" s="331">
        <v>2.260571535844411E-2</v>
      </c>
      <c r="AW640" s="331">
        <v>0.36243807448003895</v>
      </c>
      <c r="AX640" s="331">
        <v>0.1502917058394283</v>
      </c>
      <c r="AY640" s="332">
        <v>6.9094000000000007</v>
      </c>
      <c r="AZ640" s="332">
        <v>0.13557241506133996</v>
      </c>
      <c r="BA640" s="332">
        <v>5.0016537413701494</v>
      </c>
      <c r="BB640" s="332">
        <v>2.2102720678925643</v>
      </c>
    </row>
    <row r="641" spans="45:54" ht="16.5">
      <c r="AS641" s="329" t="s">
        <v>153</v>
      </c>
      <c r="AT641" s="330" t="s">
        <v>305</v>
      </c>
      <c r="AU641" s="329">
        <v>3</v>
      </c>
      <c r="AV641" s="331">
        <v>1.6189115895487251E-2</v>
      </c>
      <c r="AW641" s="331">
        <v>0.3692249852182603</v>
      </c>
      <c r="AX641" s="331">
        <v>0.1528310162098509</v>
      </c>
      <c r="AY641" s="332">
        <v>5.3334999999999999</v>
      </c>
      <c r="AZ641" s="332">
        <v>9.7631607406784351E-2</v>
      </c>
      <c r="BA641" s="332">
        <v>5.3472080364331127</v>
      </c>
      <c r="BB641" s="332">
        <v>2.2301450853135143</v>
      </c>
    </row>
    <row r="642" spans="45:54" ht="16.5">
      <c r="AS642" s="329" t="s">
        <v>153</v>
      </c>
      <c r="AT642" s="330" t="s">
        <v>306</v>
      </c>
      <c r="AU642" s="329">
        <v>3</v>
      </c>
      <c r="AV642" s="331">
        <v>3.7276844625639308E-2</v>
      </c>
      <c r="AW642" s="331">
        <v>0.36604004238822685</v>
      </c>
      <c r="AX642" s="331">
        <v>0.10278706010413684</v>
      </c>
      <c r="AY642" s="332">
        <v>5.5154999999999994</v>
      </c>
      <c r="AZ642" s="332">
        <v>0.42771663205838806</v>
      </c>
      <c r="BA642" s="332">
        <v>2.3997154198644299</v>
      </c>
      <c r="BB642" s="332">
        <v>2.4342802537941775</v>
      </c>
    </row>
    <row r="643" spans="45:54" ht="16.5">
      <c r="AS643" s="329" t="s">
        <v>153</v>
      </c>
      <c r="AT643" s="330" t="s">
        <v>307</v>
      </c>
      <c r="AU643" s="329">
        <v>3</v>
      </c>
      <c r="AV643" s="331">
        <v>2.3720613186741329E-2</v>
      </c>
      <c r="AW643" s="331">
        <v>0.35878316399670568</v>
      </c>
      <c r="AX643" s="331">
        <v>0.13254830260249567</v>
      </c>
      <c r="AY643" s="332">
        <v>5.4548888888888891</v>
      </c>
      <c r="AZ643" s="332">
        <v>1.1190579327756611</v>
      </c>
      <c r="BA643" s="332">
        <v>3.4330421327524516</v>
      </c>
      <c r="BB643" s="332">
        <v>2.1666599544473182</v>
      </c>
    </row>
    <row r="644" spans="45:54" ht="16.5">
      <c r="AS644" s="329" t="s">
        <v>153</v>
      </c>
      <c r="AT644" s="330" t="s">
        <v>308</v>
      </c>
      <c r="AU644" s="329">
        <v>3</v>
      </c>
      <c r="AV644" s="331">
        <v>2.621013063322971E-2</v>
      </c>
      <c r="AW644" s="331">
        <v>0.33344620455296237</v>
      </c>
      <c r="AX644" s="331">
        <v>0.24174758470530411</v>
      </c>
      <c r="AY644" s="332">
        <v>8.932500000000001</v>
      </c>
      <c r="AZ644" s="332">
        <v>0.12406547679603389</v>
      </c>
      <c r="BA644" s="332">
        <v>6.9556709248873192</v>
      </c>
      <c r="BB644" s="332">
        <v>2.5169721920110009</v>
      </c>
    </row>
    <row r="645" spans="45:54" ht="16.5">
      <c r="AS645" s="329" t="s">
        <v>153</v>
      </c>
      <c r="AT645" s="330" t="s">
        <v>309</v>
      </c>
      <c r="AU645" s="329">
        <v>3</v>
      </c>
      <c r="AV645" s="331">
        <v>2.6693799668662938E-2</v>
      </c>
      <c r="AW645" s="331">
        <v>0.32855986022067024</v>
      </c>
      <c r="AX645" s="331">
        <v>0.13045469081824612</v>
      </c>
      <c r="AY645" s="332">
        <v>4.8037999999999998</v>
      </c>
      <c r="AZ645" s="332">
        <v>0.24067743477566306</v>
      </c>
      <c r="BA645" s="332">
        <v>1.9630253273890017</v>
      </c>
      <c r="BB645" s="332">
        <v>2.5872774360823501</v>
      </c>
    </row>
    <row r="646" spans="45:54" ht="16.5">
      <c r="AS646" s="329" t="s">
        <v>153</v>
      </c>
      <c r="AT646" s="330" t="s">
        <v>310</v>
      </c>
      <c r="AU646" s="329">
        <v>3</v>
      </c>
      <c r="AV646" s="331">
        <v>3.6248454722727058E-2</v>
      </c>
      <c r="AW646" s="331">
        <v>0.29562160758208267</v>
      </c>
      <c r="AX646" s="331">
        <v>0.18642751340598082</v>
      </c>
      <c r="AY646" s="332">
        <v>5.2089999999999996</v>
      </c>
      <c r="AZ646" s="332">
        <v>0</v>
      </c>
      <c r="BA646" s="332">
        <v>2.55795890487276</v>
      </c>
      <c r="BB646" s="332">
        <v>3.731949138316355</v>
      </c>
    </row>
    <row r="647" spans="45:54" ht="16.5">
      <c r="AS647" s="329" t="s">
        <v>153</v>
      </c>
      <c r="AT647" s="330" t="s">
        <v>311</v>
      </c>
      <c r="AU647" s="329">
        <v>3</v>
      </c>
      <c r="AV647" s="331">
        <v>2.7870082801077431E-2</v>
      </c>
      <c r="AW647" s="331">
        <v>0.34115194892995848</v>
      </c>
      <c r="AX647" s="331">
        <v>0.41651933072430597</v>
      </c>
      <c r="AY647" s="332">
        <v>1.966</v>
      </c>
      <c r="AZ647" s="332">
        <v>2.4866825714883939E-2</v>
      </c>
      <c r="BA647" s="332">
        <v>1.1687408085995452</v>
      </c>
      <c r="BB647" s="332">
        <v>5.7096518627896407</v>
      </c>
    </row>
    <row r="648" spans="45:54" ht="16.5">
      <c r="AS648" s="329" t="s">
        <v>153</v>
      </c>
      <c r="AT648" s="330" t="s">
        <v>312</v>
      </c>
      <c r="AU648" s="329">
        <v>3</v>
      </c>
      <c r="AV648" s="331">
        <v>6.0823930976838414E-2</v>
      </c>
      <c r="AW648" s="331">
        <v>0.37396964184683301</v>
      </c>
      <c r="AX648" s="331">
        <v>0.46188567899498095</v>
      </c>
      <c r="AY648" s="332">
        <v>3.8980000000000001</v>
      </c>
      <c r="AZ648" s="332">
        <v>0.19961814584224577</v>
      </c>
      <c r="BA648" s="332">
        <v>2.6718121058885203</v>
      </c>
      <c r="BB648" s="332">
        <v>4.5885024526278553</v>
      </c>
    </row>
    <row r="649" spans="45:54" ht="16.5">
      <c r="AS649" s="329" t="s">
        <v>153</v>
      </c>
      <c r="AT649" s="330" t="s">
        <v>313</v>
      </c>
      <c r="AU649" s="329">
        <v>3</v>
      </c>
      <c r="AV649" s="331">
        <v>2.8619979056228314E-2</v>
      </c>
      <c r="AW649" s="331">
        <v>0.31972203058563303</v>
      </c>
      <c r="AX649" s="331">
        <v>0.18251679836819051</v>
      </c>
      <c r="AY649" s="332">
        <v>7.5977500000000004</v>
      </c>
      <c r="AZ649" s="332">
        <v>2.036638999831027E-2</v>
      </c>
      <c r="BA649" s="332">
        <v>16.235407226986336</v>
      </c>
      <c r="BB649" s="332">
        <v>2.5216142753745752</v>
      </c>
    </row>
    <row r="650" spans="45:54" ht="16.5">
      <c r="AS650" s="329" t="s">
        <v>153</v>
      </c>
      <c r="AT650" s="334" t="s">
        <v>100</v>
      </c>
      <c r="AU650" s="329">
        <v>3</v>
      </c>
      <c r="AV650" s="331">
        <v>2.7237044209412746E-2</v>
      </c>
      <c r="AW650" s="331">
        <v>0.34681384801625248</v>
      </c>
      <c r="AX650" s="331">
        <v>0.18059698196530244</v>
      </c>
      <c r="AY650" s="332">
        <v>6.1890851063829802</v>
      </c>
      <c r="AZ650" s="332">
        <v>0.28601132575764099</v>
      </c>
      <c r="BA650" s="332">
        <v>5.8674187844949648</v>
      </c>
      <c r="BB650" s="332">
        <v>2.4820698380670874</v>
      </c>
    </row>
    <row r="651" spans="45:54" ht="16.5">
      <c r="AS651" s="329" t="s">
        <v>162</v>
      </c>
      <c r="AT651" s="330" t="s">
        <v>314</v>
      </c>
      <c r="AU651" s="329">
        <v>3</v>
      </c>
      <c r="AV651" s="331">
        <v>1.4938841958206493E-2</v>
      </c>
      <c r="AW651" s="331">
        <v>0.39616212113721722</v>
      </c>
      <c r="AX651" s="331">
        <v>0.20008864385495526</v>
      </c>
      <c r="AY651" s="332">
        <v>12.128285714285717</v>
      </c>
      <c r="AZ651" s="332">
        <v>0.35916695208950844</v>
      </c>
      <c r="BA651" s="332">
        <v>13.897221481556274</v>
      </c>
      <c r="BB651" s="332">
        <v>2.3644763846278116</v>
      </c>
    </row>
    <row r="652" spans="45:54" ht="16.5">
      <c r="AS652" s="329" t="s">
        <v>162</v>
      </c>
      <c r="AT652" s="330" t="s">
        <v>315</v>
      </c>
      <c r="AU652" s="329">
        <v>3</v>
      </c>
      <c r="AV652" s="331">
        <v>1.4653319514005116E-2</v>
      </c>
      <c r="AW652" s="331">
        <v>0.36370327482705045</v>
      </c>
      <c r="AX652" s="331">
        <v>0.14639090251148687</v>
      </c>
      <c r="AY652" s="332">
        <v>7.2679090909090913</v>
      </c>
      <c r="AZ652" s="332">
        <v>2.6006555784595285E-2</v>
      </c>
      <c r="BA652" s="332">
        <v>2.7332890129609648</v>
      </c>
      <c r="BB652" s="332">
        <v>2.5538065567982535</v>
      </c>
    </row>
    <row r="653" spans="45:54" ht="16.5">
      <c r="AS653" s="329" t="s">
        <v>162</v>
      </c>
      <c r="AT653" s="330" t="s">
        <v>316</v>
      </c>
      <c r="AU653" s="329">
        <v>3</v>
      </c>
      <c r="AV653" s="331">
        <v>3.5689250070377487E-2</v>
      </c>
      <c r="AW653" s="331">
        <v>0.56186919639373656</v>
      </c>
      <c r="AX653" s="331">
        <v>0.19342830481279832</v>
      </c>
      <c r="AY653" s="332">
        <v>11.526999999999999</v>
      </c>
      <c r="AZ653" s="332">
        <v>0.41958417529891179</v>
      </c>
      <c r="BA653" s="332">
        <v>7.007055727491827</v>
      </c>
      <c r="BB653" s="332">
        <v>2.1734144951325716</v>
      </c>
    </row>
    <row r="654" spans="45:54" ht="16.5">
      <c r="AS654" s="329" t="s">
        <v>162</v>
      </c>
      <c r="AT654" s="330" t="s">
        <v>317</v>
      </c>
      <c r="AU654" s="329">
        <v>3</v>
      </c>
      <c r="AV654" s="331">
        <v>1.0114033666710938E-2</v>
      </c>
      <c r="AW654" s="331">
        <v>0.57392774404380187</v>
      </c>
      <c r="AX654" s="331">
        <v>0.34635526584245724</v>
      </c>
      <c r="AY654" s="332">
        <v>11.475200000000001</v>
      </c>
      <c r="AZ654" s="332">
        <v>4.4287496169216105</v>
      </c>
      <c r="BA654" s="332">
        <v>2.6707726697466199</v>
      </c>
      <c r="BB654" s="332">
        <v>3.4691034368173885</v>
      </c>
    </row>
    <row r="655" spans="45:54" ht="16.5">
      <c r="AS655" s="329" t="s">
        <v>162</v>
      </c>
      <c r="AT655" s="330" t="s">
        <v>318</v>
      </c>
      <c r="AU655" s="329">
        <v>3</v>
      </c>
      <c r="AV655" s="331">
        <v>2.09019107276355E-2</v>
      </c>
      <c r="AW655" s="331">
        <v>0.50349768031643982</v>
      </c>
      <c r="AX655" s="331">
        <v>0.17368446750243102</v>
      </c>
      <c r="AY655" s="332">
        <v>7.6364000000000001</v>
      </c>
      <c r="AZ655" s="332">
        <v>9.9390253220275268E-2</v>
      </c>
      <c r="BA655" s="332">
        <v>3.863796093938201</v>
      </c>
      <c r="BB655" s="332">
        <v>2.0570948758931493</v>
      </c>
    </row>
    <row r="656" spans="45:54" ht="16.5">
      <c r="AS656" s="329" t="s">
        <v>162</v>
      </c>
      <c r="AT656" s="330" t="s">
        <v>319</v>
      </c>
      <c r="AU656" s="329">
        <v>3</v>
      </c>
      <c r="AV656" s="331">
        <v>4.4962447690991787E-2</v>
      </c>
      <c r="AW656" s="331">
        <v>0.43306445580585673</v>
      </c>
      <c r="AX656" s="331">
        <v>0.38021586587284673</v>
      </c>
      <c r="AY656" s="332">
        <v>3.8246666666666669</v>
      </c>
      <c r="AZ656" s="332">
        <v>0.76122467411456285</v>
      </c>
      <c r="BA656" s="332">
        <v>1.2369900954361646</v>
      </c>
      <c r="BB656" s="332">
        <v>4.179140677360909</v>
      </c>
    </row>
    <row r="657" spans="45:54" ht="16.5">
      <c r="AS657" s="329" t="s">
        <v>162</v>
      </c>
      <c r="AT657" s="330" t="s">
        <v>320</v>
      </c>
      <c r="AU657" s="329">
        <v>3</v>
      </c>
      <c r="AV657" s="331">
        <v>4.5049344063725787E-2</v>
      </c>
      <c r="AW657" s="331">
        <v>0.41588998586048337</v>
      </c>
      <c r="AX657" s="331">
        <v>0.49223588685529274</v>
      </c>
      <c r="AY657" s="332">
        <v>3.45</v>
      </c>
      <c r="AZ657" s="332">
        <v>7.7274079569119733E-2</v>
      </c>
      <c r="BA657" s="332">
        <v>0.56667658350687811</v>
      </c>
      <c r="BB657" s="332">
        <v>3.5817245817245817</v>
      </c>
    </row>
    <row r="658" spans="45:54" ht="16.5">
      <c r="AS658" s="329" t="s">
        <v>162</v>
      </c>
      <c r="AT658" s="330" t="s">
        <v>321</v>
      </c>
      <c r="AU658" s="329">
        <v>3</v>
      </c>
      <c r="AV658" s="331">
        <v>5.0533090964083406E-2</v>
      </c>
      <c r="AW658" s="331">
        <v>0.35568622217370571</v>
      </c>
      <c r="AX658" s="331">
        <v>0.41841152241255991</v>
      </c>
      <c r="AY658" s="332">
        <v>3.5895000000000001</v>
      </c>
      <c r="AZ658" s="332">
        <v>0.57382151645151069</v>
      </c>
      <c r="BA658" s="332">
        <v>0.73640427944610543</v>
      </c>
      <c r="BB658" s="332">
        <v>4.9776984040841432</v>
      </c>
    </row>
    <row r="659" spans="45:54" ht="16.5">
      <c r="AS659" s="329" t="s">
        <v>162</v>
      </c>
      <c r="AT659" s="330" t="s">
        <v>322</v>
      </c>
      <c r="AU659" s="329">
        <v>3</v>
      </c>
      <c r="AV659" s="331">
        <v>2.207260986183503E-2</v>
      </c>
      <c r="AW659" s="331">
        <v>0.41351388172855091</v>
      </c>
      <c r="AX659" s="331">
        <v>0.52340929752941034</v>
      </c>
      <c r="AY659" s="332">
        <v>2.2719999999999998</v>
      </c>
      <c r="AZ659" s="332">
        <v>8.489804285313611E-2</v>
      </c>
      <c r="BA659" s="332">
        <v>1.3017699904147537</v>
      </c>
      <c r="BB659" s="332">
        <v>5.5943782406462574</v>
      </c>
    </row>
    <row r="660" spans="45:54" ht="16.5">
      <c r="AS660" s="329" t="s">
        <v>162</v>
      </c>
      <c r="AT660" s="330" t="s">
        <v>323</v>
      </c>
      <c r="AU660" s="329">
        <v>3</v>
      </c>
      <c r="AV660" s="331">
        <v>1.5450689099604373E-2</v>
      </c>
      <c r="AW660" s="331">
        <v>0.46730301679608993</v>
      </c>
      <c r="AX660" s="331">
        <v>0.18939268812089421</v>
      </c>
      <c r="AY660" s="332">
        <v>8.7536666666666676</v>
      </c>
      <c r="AZ660" s="332">
        <v>0.14918403790468035</v>
      </c>
      <c r="BA660" s="332">
        <v>4.8520332328046045</v>
      </c>
      <c r="BB660" s="332">
        <v>2.0322808522065285</v>
      </c>
    </row>
    <row r="661" spans="45:54" ht="16.5">
      <c r="AS661" s="329" t="s">
        <v>162</v>
      </c>
      <c r="AT661" s="330" t="s">
        <v>328</v>
      </c>
      <c r="AU661" s="329">
        <v>3</v>
      </c>
      <c r="AV661" s="331">
        <v>2.3489278878001122E-2</v>
      </c>
      <c r="AW661" s="331">
        <v>0.33652059346116348</v>
      </c>
      <c r="AX661" s="331">
        <v>0.17693513458284427</v>
      </c>
      <c r="AY661" s="332">
        <v>5.8769999999999998</v>
      </c>
      <c r="AZ661" s="332">
        <v>2.768937943393494E-2</v>
      </c>
      <c r="BA661" s="332">
        <v>1.4121583511306819</v>
      </c>
      <c r="BB661" s="332">
        <v>2.6024408153441621</v>
      </c>
    </row>
    <row r="662" spans="45:54" ht="16.5">
      <c r="AS662" s="329" t="s">
        <v>162</v>
      </c>
      <c r="AT662" s="330" t="s">
        <v>99</v>
      </c>
      <c r="AU662" s="329">
        <v>3</v>
      </c>
      <c r="AV662" s="331">
        <v>4.0520979723488192E-2</v>
      </c>
      <c r="AW662" s="331">
        <v>0.4157312673872105</v>
      </c>
      <c r="AX662" s="331">
        <v>0.45551602439026129</v>
      </c>
      <c r="AY662" s="332">
        <v>3.2989999999999999</v>
      </c>
      <c r="AZ662" s="332">
        <v>0.14268317130470204</v>
      </c>
      <c r="BA662" s="332">
        <v>1.0344529919590899</v>
      </c>
      <c r="BB662" s="332">
        <v>4.3493048035422284</v>
      </c>
    </row>
    <row r="663" spans="45:54" ht="16.5">
      <c r="AS663" s="329" t="s">
        <v>162</v>
      </c>
      <c r="AT663" s="334" t="s">
        <v>100</v>
      </c>
      <c r="AU663" s="329">
        <v>3</v>
      </c>
      <c r="AV663" s="331">
        <v>2.0880835801093872E-2</v>
      </c>
      <c r="AW663" s="331">
        <v>0.42981019321800346</v>
      </c>
      <c r="AX663" s="331">
        <v>0.26133790364866333</v>
      </c>
      <c r="AY663" s="332">
        <v>8.1892676056338001</v>
      </c>
      <c r="AZ663" s="332">
        <v>0.49267365997049234</v>
      </c>
      <c r="BA663" s="332">
        <v>7.2187145408587439</v>
      </c>
      <c r="BB663" s="332">
        <v>2.6873277184686932</v>
      </c>
    </row>
    <row r="664" spans="45:54" ht="16.5">
      <c r="AS664" s="264" t="s">
        <v>63</v>
      </c>
      <c r="AT664" s="264" t="s">
        <v>64</v>
      </c>
      <c r="AU664" s="264">
        <v>4</v>
      </c>
      <c r="AV664" s="331">
        <v>1.3243462354800025E-2</v>
      </c>
      <c r="AW664" s="331">
        <v>0.33294588881697046</v>
      </c>
      <c r="AX664" s="331">
        <v>0.16555547626617492</v>
      </c>
      <c r="AY664" s="332">
        <v>18.066208333333332</v>
      </c>
      <c r="AZ664" s="332">
        <v>7.6928367732908384E-2</v>
      </c>
      <c r="BA664" s="332">
        <v>10.421448450744059</v>
      </c>
      <c r="BB664" s="332">
        <v>2.8697378015370365</v>
      </c>
    </row>
    <row r="665" spans="45:54" ht="16.5">
      <c r="AS665" s="264" t="s">
        <v>63</v>
      </c>
      <c r="AT665" s="264" t="s">
        <v>96</v>
      </c>
      <c r="AU665" s="264">
        <v>4</v>
      </c>
      <c r="AV665" s="331">
        <v>1.488846168844429E-2</v>
      </c>
      <c r="AW665" s="331">
        <v>0.30523382759062889</v>
      </c>
      <c r="AX665" s="331">
        <v>0.14534895915487675</v>
      </c>
      <c r="AY665" s="332">
        <v>20.027923076923077</v>
      </c>
      <c r="AZ665" s="332">
        <v>0.16920717014537456</v>
      </c>
      <c r="BA665" s="332">
        <v>11.459555598095493</v>
      </c>
      <c r="BB665" s="332">
        <v>2.6361143302045322</v>
      </c>
    </row>
    <row r="666" spans="45:54" ht="16.5">
      <c r="AS666" s="264" t="s">
        <v>63</v>
      </c>
      <c r="AT666" s="264" t="s">
        <v>97</v>
      </c>
      <c r="AU666" s="264">
        <v>4</v>
      </c>
      <c r="AV666" s="331">
        <v>1.2036392609907532E-2</v>
      </c>
      <c r="AW666" s="331">
        <v>0.27958071104741677</v>
      </c>
      <c r="AX666" s="331">
        <v>0.13489091441034393</v>
      </c>
      <c r="AY666" s="332">
        <v>18.290624999999999</v>
      </c>
      <c r="AZ666" s="332">
        <v>7.1671819244763998E-2</v>
      </c>
      <c r="BA666" s="332">
        <v>7.0784453863638355</v>
      </c>
      <c r="BB666" s="332">
        <v>2.9683000085333773</v>
      </c>
    </row>
    <row r="667" spans="45:54" ht="16.5">
      <c r="AS667" s="264" t="s">
        <v>63</v>
      </c>
      <c r="AT667" s="264" t="s">
        <v>98</v>
      </c>
      <c r="AU667" s="264">
        <v>4</v>
      </c>
      <c r="AV667" s="331">
        <v>1.0265824860694666E-2</v>
      </c>
      <c r="AW667" s="331">
        <v>0.3183257078895711</v>
      </c>
      <c r="AX667" s="331">
        <v>0.18234476588550882</v>
      </c>
      <c r="AY667" s="332">
        <v>19.101400000000002</v>
      </c>
      <c r="AZ667" s="332">
        <v>0.25235059861767839</v>
      </c>
      <c r="BA667" s="332">
        <v>19.374345959177674</v>
      </c>
      <c r="BB667" s="332">
        <v>2.4582505860323511</v>
      </c>
    </row>
    <row r="668" spans="45:54" ht="16.5">
      <c r="AS668" s="264" t="s">
        <v>63</v>
      </c>
      <c r="AT668" s="264" t="s">
        <v>99</v>
      </c>
      <c r="AU668" s="264">
        <v>4</v>
      </c>
      <c r="AV668" s="331">
        <v>1.6288851603819154E-2</v>
      </c>
      <c r="AW668" s="331">
        <v>0.31407010823829135</v>
      </c>
      <c r="AX668" s="331">
        <v>0.15874270238950017</v>
      </c>
      <c r="AY668" s="332">
        <v>19.616199999999999</v>
      </c>
      <c r="AZ668" s="332">
        <v>0.20085245939334664</v>
      </c>
      <c r="BA668" s="332">
        <v>12.930742816806143</v>
      </c>
      <c r="BB668" s="332">
        <v>2.6906049848590725</v>
      </c>
    </row>
    <row r="669" spans="45:54" ht="16.5">
      <c r="AS669" s="264" t="s">
        <v>63</v>
      </c>
      <c r="AT669" s="264" t="s">
        <v>100</v>
      </c>
      <c r="AU669" s="264">
        <v>4</v>
      </c>
      <c r="AV669" s="331">
        <v>1.3233735166267769E-2</v>
      </c>
      <c r="AW669" s="331">
        <v>0.31550503359901183</v>
      </c>
      <c r="AX669" s="331">
        <v>0.15647536722784261</v>
      </c>
      <c r="AY669" s="332">
        <v>18.79754545454545</v>
      </c>
      <c r="AZ669" s="332">
        <v>0.12470552066472007</v>
      </c>
      <c r="BA669" s="332">
        <v>11.218842221417415</v>
      </c>
      <c r="BB669" s="332">
        <v>2.7607065228253944</v>
      </c>
    </row>
    <row r="670" spans="45:54" ht="16.5">
      <c r="AS670" s="264" t="s">
        <v>133</v>
      </c>
      <c r="AT670" s="264" t="s">
        <v>165</v>
      </c>
      <c r="AU670" s="264">
        <v>4</v>
      </c>
      <c r="AV670" s="331">
        <v>1.2338265906698245E-2</v>
      </c>
      <c r="AW670" s="331">
        <v>0.36946150446374471</v>
      </c>
      <c r="AX670" s="331">
        <v>0.21177499027418145</v>
      </c>
      <c r="AY670" s="332">
        <v>14.508142857142859</v>
      </c>
      <c r="AZ670" s="332">
        <v>0.31738525130621553</v>
      </c>
      <c r="BA670" s="332">
        <v>21.198530580215547</v>
      </c>
      <c r="BB670" s="332">
        <v>1.9839687910166828</v>
      </c>
    </row>
    <row r="671" spans="45:54" ht="16.5">
      <c r="AS671" s="264" t="s">
        <v>133</v>
      </c>
      <c r="AT671" s="264" t="s">
        <v>166</v>
      </c>
      <c r="AU671" s="264">
        <v>4</v>
      </c>
      <c r="AV671" s="331">
        <v>1.531442030759134E-2</v>
      </c>
      <c r="AW671" s="331">
        <v>0.35939130966737376</v>
      </c>
      <c r="AX671" s="331">
        <v>0.17967054646584496</v>
      </c>
      <c r="AY671" s="332">
        <v>15.399749999999999</v>
      </c>
      <c r="AZ671" s="332">
        <v>0.32974061525833448</v>
      </c>
      <c r="BA671" s="332">
        <v>22.758631969958905</v>
      </c>
      <c r="BB671" s="332">
        <v>2.0158065159026779</v>
      </c>
    </row>
    <row r="672" spans="45:54" ht="16.5">
      <c r="AS672" s="264" t="s">
        <v>133</v>
      </c>
      <c r="AT672" s="264" t="s">
        <v>167</v>
      </c>
      <c r="AU672" s="264">
        <v>4</v>
      </c>
      <c r="AV672" s="331">
        <v>8.3586375843019336E-3</v>
      </c>
      <c r="AW672" s="331">
        <v>0.28622833155993338</v>
      </c>
      <c r="AX672" s="331">
        <v>0.17843035741756719</v>
      </c>
      <c r="AY672" s="332">
        <v>14.871</v>
      </c>
      <c r="AZ672" s="332">
        <v>0.24852165799339734</v>
      </c>
      <c r="BA672" s="332">
        <v>37.422992082236526</v>
      </c>
      <c r="BB672" s="332">
        <v>2.3219613442374833</v>
      </c>
    </row>
    <row r="673" spans="45:54" ht="16.5">
      <c r="AS673" s="264" t="s">
        <v>133</v>
      </c>
      <c r="AT673" s="264" t="s">
        <v>168</v>
      </c>
      <c r="AU673" s="264">
        <v>4</v>
      </c>
      <c r="AV673" s="331">
        <v>1.6635683785544406E-2</v>
      </c>
      <c r="AW673" s="331">
        <v>0.30052090951970672</v>
      </c>
      <c r="AX673" s="331">
        <v>0.24382442253232797</v>
      </c>
      <c r="AY673" s="332">
        <v>15.133166666666668</v>
      </c>
      <c r="AZ673" s="332">
        <v>0.15353645637858679</v>
      </c>
      <c r="BA673" s="332">
        <v>13.711658534921016</v>
      </c>
      <c r="BB673" s="332">
        <v>2.8350825382617098</v>
      </c>
    </row>
    <row r="674" spans="45:54" ht="16.5">
      <c r="AS674" s="264" t="s">
        <v>133</v>
      </c>
      <c r="AT674" s="264" t="s">
        <v>99</v>
      </c>
      <c r="AU674" s="264">
        <v>4</v>
      </c>
      <c r="AV674" s="331">
        <v>1.5379731046572684E-2</v>
      </c>
      <c r="AW674" s="331">
        <v>0.31652141621840896</v>
      </c>
      <c r="AX674" s="331">
        <v>0.22189157434859902</v>
      </c>
      <c r="AY674" s="332">
        <v>15.587857142857144</v>
      </c>
      <c r="AZ674" s="332">
        <v>0.43085742591960974</v>
      </c>
      <c r="BA674" s="332">
        <v>28.734388625668089</v>
      </c>
      <c r="BB674" s="332">
        <v>2.4206529581308263</v>
      </c>
    </row>
    <row r="675" spans="45:54" ht="16.5">
      <c r="AS675" s="264" t="s">
        <v>133</v>
      </c>
      <c r="AT675" s="264" t="s">
        <v>100</v>
      </c>
      <c r="AU675" s="264">
        <v>4</v>
      </c>
      <c r="AV675" s="331">
        <v>1.2979885201975953E-2</v>
      </c>
      <c r="AW675" s="331">
        <v>0.34658488567278761</v>
      </c>
      <c r="AX675" s="331">
        <v>0.20208082896279148</v>
      </c>
      <c r="AY675" s="332">
        <v>14.946246153846154</v>
      </c>
      <c r="AZ675" s="332">
        <v>0.29191012699083485</v>
      </c>
      <c r="BA675" s="332">
        <v>24.056201792069281</v>
      </c>
      <c r="BB675" s="332">
        <v>2.1459378503693789</v>
      </c>
    </row>
    <row r="676" spans="45:54" ht="16.5">
      <c r="AS676" s="264" t="s">
        <v>151</v>
      </c>
      <c r="AT676" s="264" t="s">
        <v>169</v>
      </c>
      <c r="AU676" s="264">
        <v>4</v>
      </c>
      <c r="AV676" s="331">
        <v>8.6879734028893277E-3</v>
      </c>
      <c r="AW676" s="331">
        <v>0.36205304803291738</v>
      </c>
      <c r="AX676" s="331">
        <v>0.16207579207118436</v>
      </c>
      <c r="AY676" s="332">
        <v>10.290800000000001</v>
      </c>
      <c r="AZ676" s="332">
        <v>0.18596197597562647</v>
      </c>
      <c r="BA676" s="332">
        <v>5.8460667787289182</v>
      </c>
      <c r="BB676" s="332">
        <v>2.2846601440357603</v>
      </c>
    </row>
    <row r="677" spans="45:54" ht="16.5">
      <c r="AS677" s="264" t="s">
        <v>151</v>
      </c>
      <c r="AT677" s="264" t="s">
        <v>170</v>
      </c>
      <c r="AU677" s="264">
        <v>4</v>
      </c>
      <c r="AV677" s="331">
        <v>1.5850559328889884E-2</v>
      </c>
      <c r="AW677" s="331">
        <v>0.21468041830123974</v>
      </c>
      <c r="AX677" s="331">
        <v>0.18816830646650232</v>
      </c>
      <c r="AY677" s="332">
        <v>13.073</v>
      </c>
      <c r="AZ677" s="332">
        <v>8.0312113098254229E-2</v>
      </c>
      <c r="BA677" s="332">
        <v>15.113549876008507</v>
      </c>
      <c r="BB677" s="332">
        <v>3.3833699911286628</v>
      </c>
    </row>
    <row r="678" spans="45:54" ht="16.5">
      <c r="AS678" s="264" t="s">
        <v>151</v>
      </c>
      <c r="AT678" s="264" t="s">
        <v>171</v>
      </c>
      <c r="AU678" s="264">
        <v>4</v>
      </c>
      <c r="AV678" s="331">
        <v>1.055994334932695E-2</v>
      </c>
      <c r="AW678" s="331">
        <v>0.28972548811990706</v>
      </c>
      <c r="AX678" s="331">
        <v>0.22955678222397788</v>
      </c>
      <c r="AY678" s="332">
        <v>12.222818181818184</v>
      </c>
      <c r="AZ678" s="332">
        <v>0.50494224029200174</v>
      </c>
      <c r="BA678" s="332">
        <v>15.998696245041319</v>
      </c>
      <c r="BB678" s="332">
        <v>2.6484986318671813</v>
      </c>
    </row>
    <row r="679" spans="45:54" ht="16.5">
      <c r="AS679" s="264" t="s">
        <v>151</v>
      </c>
      <c r="AT679" s="264" t="s">
        <v>172</v>
      </c>
      <c r="AU679" s="264">
        <v>4</v>
      </c>
      <c r="AV679" s="331">
        <v>1.0416468151325093E-2</v>
      </c>
      <c r="AW679" s="331">
        <v>0.2642860462759174</v>
      </c>
      <c r="AX679" s="331">
        <v>0.22337261020319044</v>
      </c>
      <c r="AY679" s="332">
        <v>12.548444444444446</v>
      </c>
      <c r="AZ679" s="332">
        <v>1.1630744929222376</v>
      </c>
      <c r="BA679" s="332">
        <v>16.092225991916273</v>
      </c>
      <c r="BB679" s="332">
        <v>2.8187726696438533</v>
      </c>
    </row>
    <row r="680" spans="45:54" ht="16.5">
      <c r="AS680" s="264" t="s">
        <v>151</v>
      </c>
      <c r="AT680" s="264" t="s">
        <v>173</v>
      </c>
      <c r="AU680" s="264">
        <v>4</v>
      </c>
      <c r="AV680" s="331">
        <v>8.6167966104935337E-3</v>
      </c>
      <c r="AW680" s="331">
        <v>0.34703095341092177</v>
      </c>
      <c r="AX680" s="331">
        <v>0.25192982354425225</v>
      </c>
      <c r="AY680" s="332">
        <v>12.3264</v>
      </c>
      <c r="AZ680" s="332">
        <v>0.80145537475158091</v>
      </c>
      <c r="BA680" s="332">
        <v>24.050482139353822</v>
      </c>
      <c r="BB680" s="332">
        <v>2.4485369712149079</v>
      </c>
    </row>
    <row r="681" spans="45:54" ht="16.5">
      <c r="AS681" s="264" t="s">
        <v>151</v>
      </c>
      <c r="AT681" s="264" t="s">
        <v>324</v>
      </c>
      <c r="AU681" s="264">
        <v>4</v>
      </c>
      <c r="AV681" s="331">
        <v>2.0179983363482982E-2</v>
      </c>
      <c r="AW681" s="331">
        <v>0.28446654997099718</v>
      </c>
      <c r="AX681" s="331">
        <v>0.25025896671217257</v>
      </c>
      <c r="AY681" s="332">
        <v>10.542999999999999</v>
      </c>
      <c r="AZ681" s="332">
        <v>0.69880339745109266</v>
      </c>
      <c r="BA681" s="332">
        <v>11.672200498050282</v>
      </c>
      <c r="BB681" s="332">
        <v>2.9429111080477588</v>
      </c>
    </row>
    <row r="682" spans="45:54" ht="16.5">
      <c r="AS682" s="264" t="s">
        <v>151</v>
      </c>
      <c r="AT682" s="264" t="s">
        <v>100</v>
      </c>
      <c r="AU682" s="264">
        <v>4</v>
      </c>
      <c r="AV682" s="331">
        <v>1.0260421855725227E-2</v>
      </c>
      <c r="AW682" s="331">
        <v>0.30864820680969679</v>
      </c>
      <c r="AX682" s="331">
        <v>0.21594884535443426</v>
      </c>
      <c r="AY682" s="332">
        <v>11.919866666666669</v>
      </c>
      <c r="AZ682" s="332">
        <v>0.63068668539598305</v>
      </c>
      <c r="BA682" s="332">
        <v>15.493604298174189</v>
      </c>
      <c r="BB682" s="332">
        <v>2.6420339028428601</v>
      </c>
    </row>
    <row r="683" spans="45:54" ht="16.5">
      <c r="AS683" s="264" t="s">
        <v>148</v>
      </c>
      <c r="AT683" s="264" t="s">
        <v>174</v>
      </c>
      <c r="AU683" s="264">
        <v>4</v>
      </c>
      <c r="AV683" s="331">
        <v>1.639375378220995E-2</v>
      </c>
      <c r="AW683" s="331">
        <v>0.33993731203965921</v>
      </c>
      <c r="AX683" s="331">
        <v>0.17444531816981301</v>
      </c>
      <c r="AY683" s="332">
        <v>9.4659499999999994</v>
      </c>
      <c r="AZ683" s="332">
        <v>3.6280756231989689E-2</v>
      </c>
      <c r="BA683" s="332">
        <v>7.5482578478554965</v>
      </c>
      <c r="BB683" s="332">
        <v>2.1235756639401253</v>
      </c>
    </row>
    <row r="684" spans="45:54" ht="16.5">
      <c r="AS684" s="264" t="s">
        <v>148</v>
      </c>
      <c r="AT684" s="264" t="s">
        <v>175</v>
      </c>
      <c r="AU684" s="264">
        <v>4</v>
      </c>
      <c r="AV684" s="331">
        <v>0.11456044002917973</v>
      </c>
      <c r="AW684" s="331">
        <v>0.31951395356611501</v>
      </c>
      <c r="AX684" s="331">
        <v>0.47320261278308112</v>
      </c>
      <c r="AY684" s="332">
        <v>4.5984999999999996</v>
      </c>
      <c r="AZ684" s="332">
        <v>5.2326127473248926E-2</v>
      </c>
      <c r="BA684" s="332">
        <v>0.91570723078185623</v>
      </c>
      <c r="BB684" s="332">
        <v>4.6149546213752437</v>
      </c>
    </row>
    <row r="685" spans="45:54" ht="16.5">
      <c r="AS685" s="264" t="s">
        <v>148</v>
      </c>
      <c r="AT685" s="264" t="s">
        <v>176</v>
      </c>
      <c r="AU685" s="264">
        <v>4</v>
      </c>
      <c r="AV685" s="331">
        <v>0.11981339010286937</v>
      </c>
      <c r="AW685" s="331">
        <v>0.37445890465738663</v>
      </c>
      <c r="AX685" s="331">
        <v>0.47286479650921975</v>
      </c>
      <c r="AY685" s="332">
        <v>5.0460000000000003</v>
      </c>
      <c r="AZ685" s="332">
        <v>6.7624568682047873E-2</v>
      </c>
      <c r="BA685" s="332">
        <v>0.60016804705317484</v>
      </c>
      <c r="BB685" s="332">
        <v>4.6359874283833253</v>
      </c>
    </row>
    <row r="686" spans="45:54" ht="16.5">
      <c r="AS686" s="264" t="s">
        <v>148</v>
      </c>
      <c r="AT686" s="264" t="s">
        <v>177</v>
      </c>
      <c r="AU686" s="264">
        <v>4</v>
      </c>
      <c r="AV686" s="331">
        <v>0.12137027988221993</v>
      </c>
      <c r="AW686" s="331">
        <v>0.39317137847111905</v>
      </c>
      <c r="AX686" s="331">
        <v>0.46491822115706988</v>
      </c>
      <c r="AY686" s="332">
        <v>6.5305</v>
      </c>
      <c r="AZ686" s="332">
        <v>0</v>
      </c>
      <c r="BA686" s="332">
        <v>0.89074273345686616</v>
      </c>
      <c r="BB686" s="332">
        <v>4.5461138711310243</v>
      </c>
    </row>
    <row r="687" spans="45:54" ht="16.5">
      <c r="AS687" s="264" t="s">
        <v>148</v>
      </c>
      <c r="AT687" s="264" t="s">
        <v>178</v>
      </c>
      <c r="AU687" s="264">
        <v>4</v>
      </c>
      <c r="AV687" s="331">
        <v>0.10776106811005401</v>
      </c>
      <c r="AW687" s="331">
        <v>0.39783178301419814</v>
      </c>
      <c r="AX687" s="331">
        <v>0.47566712459930893</v>
      </c>
      <c r="AY687" s="332">
        <v>5.6094999999999997</v>
      </c>
      <c r="AZ687" s="332">
        <v>9.1586528454269178E-2</v>
      </c>
      <c r="BA687" s="332">
        <v>1.0241039090795554</v>
      </c>
      <c r="BB687" s="332">
        <v>4.691143443023142</v>
      </c>
    </row>
    <row r="688" spans="45:54" ht="16.5">
      <c r="AS688" s="264" t="s">
        <v>148</v>
      </c>
      <c r="AT688" s="264" t="s">
        <v>179</v>
      </c>
      <c r="AU688" s="264">
        <v>4</v>
      </c>
      <c r="AV688" s="331">
        <v>6.1258245958225474E-2</v>
      </c>
      <c r="AW688" s="331">
        <v>0.43108486642965871</v>
      </c>
      <c r="AX688" s="331">
        <v>0.46920765027692135</v>
      </c>
      <c r="AY688" s="332">
        <v>6.7392500000000002</v>
      </c>
      <c r="AZ688" s="332">
        <v>0.14434382627246187</v>
      </c>
      <c r="BA688" s="332">
        <v>2.5169954706260538</v>
      </c>
      <c r="BB688" s="332">
        <v>4.5829020230119921</v>
      </c>
    </row>
    <row r="689" spans="45:54" ht="16.5">
      <c r="AS689" s="264" t="s">
        <v>148</v>
      </c>
      <c r="AT689" s="264" t="s">
        <v>180</v>
      </c>
      <c r="AU689" s="264">
        <v>4</v>
      </c>
      <c r="AV689" s="331">
        <v>7.8122689285169021E-3</v>
      </c>
      <c r="AW689" s="331">
        <v>0.2938607306511879</v>
      </c>
      <c r="AX689" s="331">
        <v>0.16699941317839495</v>
      </c>
      <c r="AY689" s="332">
        <v>6.2479999999999993</v>
      </c>
      <c r="AZ689" s="332">
        <v>4.7776165018526509E-2</v>
      </c>
      <c r="BA689" s="332">
        <v>1.9067033130121036</v>
      </c>
      <c r="BB689" s="332">
        <v>2.8059357692194258</v>
      </c>
    </row>
    <row r="690" spans="45:54" ht="16.5">
      <c r="AS690" s="264" t="s">
        <v>148</v>
      </c>
      <c r="AT690" s="264" t="s">
        <v>181</v>
      </c>
      <c r="AU690" s="264">
        <v>4</v>
      </c>
      <c r="AV690" s="331">
        <v>1.3582260948313609E-2</v>
      </c>
      <c r="AW690" s="331">
        <v>0.26945094737707853</v>
      </c>
      <c r="AX690" s="331">
        <v>0.26882099462209219</v>
      </c>
      <c r="AY690" s="332">
        <v>4.1069999999999993</v>
      </c>
      <c r="AZ690" s="332">
        <v>7.0854242124958403E-3</v>
      </c>
      <c r="BA690" s="332">
        <v>0.52432139172469217</v>
      </c>
      <c r="BB690" s="332">
        <v>3.1033303648976984</v>
      </c>
    </row>
    <row r="691" spans="45:54" ht="16.5">
      <c r="AS691" s="264" t="s">
        <v>148</v>
      </c>
      <c r="AT691" s="264" t="s">
        <v>182</v>
      </c>
      <c r="AU691" s="264">
        <v>4</v>
      </c>
      <c r="AV691" s="331">
        <v>1.8027413703672498E-2</v>
      </c>
      <c r="AW691" s="331">
        <v>0.3331628147753935</v>
      </c>
      <c r="AX691" s="331">
        <v>0.24773048333142433</v>
      </c>
      <c r="AY691" s="332">
        <v>6.4210000000000003</v>
      </c>
      <c r="AZ691" s="332">
        <v>2.9369351906511479E-2</v>
      </c>
      <c r="BA691" s="332">
        <v>1.9677465777362693</v>
      </c>
      <c r="BB691" s="332">
        <v>2.8671707013722783</v>
      </c>
    </row>
    <row r="692" spans="45:54" ht="16.5">
      <c r="AS692" s="264" t="s">
        <v>148</v>
      </c>
      <c r="AT692" s="264" t="s">
        <v>183</v>
      </c>
      <c r="AU692" s="264">
        <v>4</v>
      </c>
      <c r="AV692" s="331">
        <v>1.4226334831011883E-2</v>
      </c>
      <c r="AW692" s="331">
        <v>0.30008254191189315</v>
      </c>
      <c r="AX692" s="331">
        <v>0.18483133987357017</v>
      </c>
      <c r="AY692" s="332">
        <v>5.0489999999999995</v>
      </c>
      <c r="AZ692" s="332">
        <v>0.14523554415210227</v>
      </c>
      <c r="BA692" s="332">
        <v>1.0090048330567105</v>
      </c>
      <c r="BB692" s="332">
        <v>2.7783706191200501</v>
      </c>
    </row>
    <row r="693" spans="45:54" ht="16.5">
      <c r="AS693" s="264" t="s">
        <v>148</v>
      </c>
      <c r="AT693" s="264" t="s">
        <v>184</v>
      </c>
      <c r="AU693" s="264">
        <v>4</v>
      </c>
      <c r="AV693" s="331">
        <v>2.4265900020457858E-2</v>
      </c>
      <c r="AW693" s="331">
        <v>0.29390375151891024</v>
      </c>
      <c r="AX693" s="331">
        <v>0.29247274092791836</v>
      </c>
      <c r="AY693" s="332">
        <v>7.2850000000000001</v>
      </c>
      <c r="AZ693" s="332">
        <v>0</v>
      </c>
      <c r="BA693" s="332">
        <v>2.7227873476609936</v>
      </c>
      <c r="BB693" s="332">
        <v>2.7015284710059224</v>
      </c>
    </row>
    <row r="694" spans="45:54" ht="16.5">
      <c r="AS694" s="264" t="s">
        <v>148</v>
      </c>
      <c r="AT694" s="264" t="s">
        <v>185</v>
      </c>
      <c r="AU694" s="264">
        <v>4</v>
      </c>
      <c r="AV694" s="331">
        <v>1.9984354438364299E-2</v>
      </c>
      <c r="AW694" s="331">
        <v>0.33834143241719922</v>
      </c>
      <c r="AX694" s="331">
        <v>0.26554390359888891</v>
      </c>
      <c r="AY694" s="332">
        <v>7.7345000000000006</v>
      </c>
      <c r="AZ694" s="332">
        <v>0</v>
      </c>
      <c r="BA694" s="332">
        <v>2.6678305988798612</v>
      </c>
      <c r="BB694" s="332">
        <v>2.6658383577253084</v>
      </c>
    </row>
    <row r="695" spans="45:54" ht="16.5">
      <c r="AS695" s="264" t="s">
        <v>148</v>
      </c>
      <c r="AT695" s="264" t="s">
        <v>99</v>
      </c>
      <c r="AU695" s="264">
        <v>4</v>
      </c>
      <c r="AV695" s="331">
        <v>4.2520289157072441E-2</v>
      </c>
      <c r="AW695" s="331">
        <v>0.39281831813366896</v>
      </c>
      <c r="AX695" s="331">
        <v>0.22371503859899275</v>
      </c>
      <c r="AY695" s="332">
        <v>8.5990000000000002</v>
      </c>
      <c r="AZ695" s="332">
        <v>0.38520470222343123</v>
      </c>
      <c r="BA695" s="332">
        <v>7.8522496991699438</v>
      </c>
      <c r="BB695" s="332">
        <v>2.8395796031286595</v>
      </c>
    </row>
    <row r="696" spans="45:54" ht="16.5">
      <c r="AS696" s="264" t="s">
        <v>148</v>
      </c>
      <c r="AT696" s="264" t="s">
        <v>100</v>
      </c>
      <c r="AU696" s="264">
        <v>4</v>
      </c>
      <c r="AV696" s="331">
        <v>4.3470537413778668E-2</v>
      </c>
      <c r="AW696" s="331">
        <v>0.34660265492150472</v>
      </c>
      <c r="AX696" s="331">
        <v>0.27050627124505933</v>
      </c>
      <c r="AY696" s="332">
        <v>7.5916382978723407</v>
      </c>
      <c r="AZ696" s="332">
        <v>5.3698140042775254E-2</v>
      </c>
      <c r="BA696" s="332">
        <v>4.1026135304511886</v>
      </c>
      <c r="BB696" s="332">
        <v>2.7322018806254862</v>
      </c>
    </row>
    <row r="697" spans="45:54" ht="16.5">
      <c r="AS697" s="264" t="s">
        <v>156</v>
      </c>
      <c r="AT697" s="264" t="s">
        <v>186</v>
      </c>
      <c r="AU697" s="264">
        <v>4</v>
      </c>
      <c r="AV697" s="331">
        <v>2.6620338440150864E-2</v>
      </c>
      <c r="AW697" s="331">
        <v>0.35375875659969691</v>
      </c>
      <c r="AX697" s="331">
        <v>0.17668309734652304</v>
      </c>
      <c r="AY697" s="332">
        <v>53.076000000000001</v>
      </c>
      <c r="AZ697" s="332">
        <v>1.3608028161316426</v>
      </c>
      <c r="BA697" s="332">
        <v>20.33459817926796</v>
      </c>
      <c r="BB697" s="332">
        <v>2.3195170032729098</v>
      </c>
    </row>
    <row r="698" spans="45:54" ht="16.5">
      <c r="AS698" s="264" t="s">
        <v>156</v>
      </c>
      <c r="AT698" s="264" t="s">
        <v>187</v>
      </c>
      <c r="AU698" s="264">
        <v>4</v>
      </c>
      <c r="AV698" s="331">
        <v>8.5303442775596684E-3</v>
      </c>
      <c r="AW698" s="331">
        <v>0.36499904109028902</v>
      </c>
      <c r="AX698" s="331">
        <v>0.14194790452817474</v>
      </c>
      <c r="AY698" s="332">
        <v>9.6853333333333325</v>
      </c>
      <c r="AZ698" s="332">
        <v>9.8477238027475045E-2</v>
      </c>
      <c r="BA698" s="332">
        <v>7.5124064438102387</v>
      </c>
      <c r="BB698" s="332">
        <v>2.0974071464152284</v>
      </c>
    </row>
    <row r="699" spans="45:54" ht="16.5">
      <c r="AS699" s="264" t="s">
        <v>156</v>
      </c>
      <c r="AT699" s="264" t="s">
        <v>188</v>
      </c>
      <c r="AU699" s="264">
        <v>4</v>
      </c>
      <c r="AV699" s="331">
        <v>1.4532484014641807E-2</v>
      </c>
      <c r="AW699" s="331">
        <v>0.3731353405061873</v>
      </c>
      <c r="AX699" s="331">
        <v>0.19731847677745423</v>
      </c>
      <c r="AY699" s="332">
        <v>6.7143333333333333</v>
      </c>
      <c r="AZ699" s="332">
        <v>0</v>
      </c>
      <c r="BA699" s="332">
        <v>2.145455317933755</v>
      </c>
      <c r="BB699" s="332">
        <v>2.0933547730937794</v>
      </c>
    </row>
    <row r="700" spans="45:54" ht="16.5">
      <c r="AS700" s="264" t="s">
        <v>156</v>
      </c>
      <c r="AT700" s="264" t="s">
        <v>189</v>
      </c>
      <c r="AU700" s="264">
        <v>4</v>
      </c>
      <c r="AV700" s="331">
        <v>1.633231444625009E-2</v>
      </c>
      <c r="AW700" s="331">
        <v>0.44079289297315039</v>
      </c>
      <c r="AX700" s="331">
        <v>0.16009955281283997</v>
      </c>
      <c r="AY700" s="332">
        <v>7.1899999999999995</v>
      </c>
      <c r="AZ700" s="332">
        <v>3.7803908574460442E-2</v>
      </c>
      <c r="BA700" s="332">
        <v>5.5902529804483381</v>
      </c>
      <c r="BB700" s="332">
        <v>2.1888022879070355</v>
      </c>
    </row>
    <row r="701" spans="45:54" ht="16.5">
      <c r="AS701" s="264" t="s">
        <v>156</v>
      </c>
      <c r="AT701" s="264" t="s">
        <v>325</v>
      </c>
      <c r="AU701" s="264">
        <v>4</v>
      </c>
      <c r="AV701" s="331">
        <v>1.9309212972778735E-2</v>
      </c>
      <c r="AW701" s="331">
        <v>0.4033518182932701</v>
      </c>
      <c r="AX701" s="331">
        <v>0.16594864271774409</v>
      </c>
      <c r="AY701" s="332">
        <v>9.9730000000000008</v>
      </c>
      <c r="AZ701" s="332">
        <v>6.7458797852741503E-2</v>
      </c>
      <c r="BA701" s="332">
        <v>3.2829948288334196</v>
      </c>
      <c r="BB701" s="332">
        <v>2.3496201750502186</v>
      </c>
    </row>
    <row r="702" spans="45:54" ht="16.5">
      <c r="AS702" s="264" t="s">
        <v>156</v>
      </c>
      <c r="AT702" s="264" t="s">
        <v>190</v>
      </c>
      <c r="AU702" s="264">
        <v>4</v>
      </c>
      <c r="AV702" s="331">
        <v>1.3770055674010646E-2</v>
      </c>
      <c r="AW702" s="331">
        <v>0.33816801754256393</v>
      </c>
      <c r="AX702" s="331">
        <v>0.12908659364251943</v>
      </c>
      <c r="AY702" s="332">
        <v>4.4045000000000005</v>
      </c>
      <c r="AZ702" s="332">
        <v>2.7967726114171278E-2</v>
      </c>
      <c r="BA702" s="332">
        <v>2.2964610664858416</v>
      </c>
      <c r="BB702" s="332">
        <v>2.5880889811816363</v>
      </c>
    </row>
    <row r="703" spans="45:54" ht="16.5">
      <c r="AS703" s="264" t="s">
        <v>156</v>
      </c>
      <c r="AT703" s="264" t="s">
        <v>191</v>
      </c>
      <c r="AU703" s="264">
        <v>4</v>
      </c>
      <c r="AV703" s="331">
        <v>1.4599391347753933E-2</v>
      </c>
      <c r="AW703" s="331">
        <v>0.35929738078260259</v>
      </c>
      <c r="AX703" s="331">
        <v>0.18727894953957192</v>
      </c>
      <c r="AY703" s="332">
        <v>11.505461538461539</v>
      </c>
      <c r="AZ703" s="332">
        <v>6.2807347756245191E-2</v>
      </c>
      <c r="BA703" s="332">
        <v>22.981208544010116</v>
      </c>
      <c r="BB703" s="332">
        <v>2.1640805907612179</v>
      </c>
    </row>
    <row r="704" spans="45:54" ht="16.5">
      <c r="AS704" s="264" t="s">
        <v>156</v>
      </c>
      <c r="AT704" s="264" t="s">
        <v>99</v>
      </c>
      <c r="AU704" s="264">
        <v>4</v>
      </c>
      <c r="AV704" s="331">
        <v>1.639430404940628E-2</v>
      </c>
      <c r="AW704" s="331">
        <v>0.38533939784703491</v>
      </c>
      <c r="AX704" s="331">
        <v>0.17310657590654008</v>
      </c>
      <c r="AY704" s="332">
        <v>6.8815000000000008</v>
      </c>
      <c r="AZ704" s="332">
        <v>0.10086326345610493</v>
      </c>
      <c r="BA704" s="332">
        <v>5.3709687790375877</v>
      </c>
      <c r="BB704" s="332">
        <v>2.2493851543126548</v>
      </c>
    </row>
    <row r="705" spans="45:54" ht="16.5">
      <c r="AS705" s="264" t="s">
        <v>156</v>
      </c>
      <c r="AT705" s="264" t="s">
        <v>100</v>
      </c>
      <c r="AU705" s="264">
        <v>4</v>
      </c>
      <c r="AV705" s="331">
        <v>1.4078379554971475E-2</v>
      </c>
      <c r="AW705" s="331">
        <v>0.37059373206069585</v>
      </c>
      <c r="AX705" s="331">
        <v>0.16587681362152243</v>
      </c>
      <c r="AY705" s="332">
        <v>9.6399999999999988</v>
      </c>
      <c r="AZ705" s="332">
        <v>0.11837237463239482</v>
      </c>
      <c r="BA705" s="332">
        <v>12.790235394601982</v>
      </c>
      <c r="BB705" s="332">
        <v>2.2234016152397515</v>
      </c>
    </row>
    <row r="706" spans="45:54" ht="16.5">
      <c r="AS706" s="264" t="s">
        <v>134</v>
      </c>
      <c r="AT706" s="264" t="s">
        <v>192</v>
      </c>
      <c r="AU706" s="264">
        <v>4</v>
      </c>
      <c r="AV706" s="331">
        <v>1.6245153200862894E-2</v>
      </c>
      <c r="AW706" s="331">
        <v>0.359371710116554</v>
      </c>
      <c r="AX706" s="331">
        <v>0.15084476274091427</v>
      </c>
      <c r="AY706" s="332">
        <v>11.209642857142857</v>
      </c>
      <c r="AZ706" s="332">
        <v>1.5602825163759961</v>
      </c>
      <c r="BA706" s="332">
        <v>18.723390196511954</v>
      </c>
      <c r="BB706" s="332">
        <v>2.3263169565330459</v>
      </c>
    </row>
    <row r="707" spans="45:54" ht="16.5">
      <c r="AS707" s="264" t="s">
        <v>134</v>
      </c>
      <c r="AT707" s="264" t="s">
        <v>193</v>
      </c>
      <c r="AU707" s="264">
        <v>4</v>
      </c>
      <c r="AV707" s="331">
        <v>8.3308323367120747E-3</v>
      </c>
      <c r="AW707" s="331">
        <v>0.33999882209906096</v>
      </c>
      <c r="AX707" s="331">
        <v>0.19694508082709711</v>
      </c>
      <c r="AY707" s="332">
        <v>13.341181818181816</v>
      </c>
      <c r="AZ707" s="332">
        <v>0.83594678067085182</v>
      </c>
      <c r="BA707" s="332">
        <v>42.317673254164241</v>
      </c>
      <c r="BB707" s="332">
        <v>2.1822764767224152</v>
      </c>
    </row>
    <row r="708" spans="45:54" ht="16.5">
      <c r="AS708" s="264" t="s">
        <v>134</v>
      </c>
      <c r="AT708" s="264" t="s">
        <v>194</v>
      </c>
      <c r="AU708" s="264">
        <v>4</v>
      </c>
      <c r="AV708" s="331">
        <v>6.6078260251126418E-3</v>
      </c>
      <c r="AW708" s="331">
        <v>0.35731103430609051</v>
      </c>
      <c r="AX708" s="331">
        <v>0.17004409096646336</v>
      </c>
      <c r="AY708" s="332">
        <v>10.544166666666667</v>
      </c>
      <c r="AZ708" s="332">
        <v>0.13205171277123834</v>
      </c>
      <c r="BA708" s="332">
        <v>9.5627448665171766</v>
      </c>
      <c r="BB708" s="332">
        <v>2.1703437039671258</v>
      </c>
    </row>
    <row r="709" spans="45:54" ht="16.5">
      <c r="AS709" s="264" t="s">
        <v>134</v>
      </c>
      <c r="AT709" s="264" t="s">
        <v>195</v>
      </c>
      <c r="AU709" s="264">
        <v>4</v>
      </c>
      <c r="AV709" s="331">
        <v>1.399597627350721E-2</v>
      </c>
      <c r="AW709" s="331">
        <v>0.35440504594231126</v>
      </c>
      <c r="AX709" s="331">
        <v>0.19369116330324862</v>
      </c>
      <c r="AY709" s="332">
        <v>12.671571428571426</v>
      </c>
      <c r="AZ709" s="332">
        <v>0.88173009159772908</v>
      </c>
      <c r="BA709" s="332">
        <v>32.895657508244568</v>
      </c>
      <c r="BB709" s="332">
        <v>2.3037219934118403</v>
      </c>
    </row>
    <row r="710" spans="45:54" ht="16.5">
      <c r="AS710" s="264" t="s">
        <v>134</v>
      </c>
      <c r="AT710" s="264" t="s">
        <v>196</v>
      </c>
      <c r="AU710" s="264">
        <v>4</v>
      </c>
      <c r="AV710" s="331">
        <v>1.647212811313092E-2</v>
      </c>
      <c r="AW710" s="331">
        <v>0.35693224490768649</v>
      </c>
      <c r="AX710" s="331">
        <v>0.19183359301603492</v>
      </c>
      <c r="AY710" s="332">
        <v>13.249777777777776</v>
      </c>
      <c r="AZ710" s="332">
        <v>0.70735100669629392</v>
      </c>
      <c r="BA710" s="332">
        <v>22.969101889442058</v>
      </c>
      <c r="BB710" s="332">
        <v>2.0156269675429552</v>
      </c>
    </row>
    <row r="711" spans="45:54" ht="16.5">
      <c r="AS711" s="264" t="s">
        <v>134</v>
      </c>
      <c r="AT711" s="264" t="s">
        <v>197</v>
      </c>
      <c r="AU711" s="264">
        <v>4</v>
      </c>
      <c r="AV711" s="331">
        <v>1.3592456335883728E-2</v>
      </c>
      <c r="AW711" s="331">
        <v>0.37020724937012472</v>
      </c>
      <c r="AX711" s="331">
        <v>0.16773986241192029</v>
      </c>
      <c r="AY711" s="332">
        <v>9.5751666666666662</v>
      </c>
      <c r="AZ711" s="332">
        <v>9.6805094725287338E-2</v>
      </c>
      <c r="BA711" s="332">
        <v>3.1611870587878315</v>
      </c>
      <c r="BB711" s="332">
        <v>2.3683979755353066</v>
      </c>
    </row>
    <row r="712" spans="45:54" ht="16.5">
      <c r="AS712" s="264" t="s">
        <v>134</v>
      </c>
      <c r="AT712" s="264" t="s">
        <v>99</v>
      </c>
      <c r="AU712" s="264">
        <v>4</v>
      </c>
      <c r="AV712" s="331">
        <v>1.8797688391944817E-2</v>
      </c>
      <c r="AW712" s="331">
        <v>0.37271516834633461</v>
      </c>
      <c r="AX712" s="331">
        <v>0.20089103343538084</v>
      </c>
      <c r="AY712" s="332">
        <v>11.292</v>
      </c>
      <c r="AZ712" s="332">
        <v>0.19224022338313956</v>
      </c>
      <c r="BA712" s="332">
        <v>23.645547476126168</v>
      </c>
      <c r="BB712" s="332">
        <v>2.4526209083300916</v>
      </c>
    </row>
    <row r="713" spans="45:54" ht="16.5">
      <c r="AS713" s="264" t="s">
        <v>134</v>
      </c>
      <c r="AT713" s="264" t="s">
        <v>100</v>
      </c>
      <c r="AU713" s="264">
        <v>4</v>
      </c>
      <c r="AV713" s="331">
        <v>1.2783546762153594E-2</v>
      </c>
      <c r="AW713" s="331">
        <v>0.35509506288335591</v>
      </c>
      <c r="AX713" s="331">
        <v>0.17839544354300704</v>
      </c>
      <c r="AY713" s="332">
        <v>11.907945454545455</v>
      </c>
      <c r="AZ713" s="332">
        <v>0.84292415967752743</v>
      </c>
      <c r="BA713" s="332">
        <v>24.258908610643367</v>
      </c>
      <c r="BB713" s="332">
        <v>2.2176999283533205</v>
      </c>
    </row>
    <row r="714" spans="45:54" ht="16.5">
      <c r="AS714" s="264" t="s">
        <v>141</v>
      </c>
      <c r="AT714" s="264" t="s">
        <v>198</v>
      </c>
      <c r="AU714" s="264">
        <v>4</v>
      </c>
      <c r="AV714" s="331">
        <v>1.2719879373983689E-2</v>
      </c>
      <c r="AW714" s="331">
        <v>0.3551857392435116</v>
      </c>
      <c r="AX714" s="331">
        <v>0.16848999247217608</v>
      </c>
      <c r="AY714" s="332">
        <v>10.924933333333334</v>
      </c>
      <c r="AZ714" s="332">
        <v>0.12513631448580398</v>
      </c>
      <c r="BA714" s="332">
        <v>12.84732828720921</v>
      </c>
      <c r="BB714" s="332">
        <v>2.227020885836394</v>
      </c>
    </row>
    <row r="715" spans="45:54" ht="16.5">
      <c r="AS715" s="264" t="s">
        <v>141</v>
      </c>
      <c r="AT715" s="264" t="s">
        <v>199</v>
      </c>
      <c r="AU715" s="264">
        <v>4</v>
      </c>
      <c r="AV715" s="331">
        <v>1.0004959671098636E-2</v>
      </c>
      <c r="AW715" s="331">
        <v>0.36105069292501341</v>
      </c>
      <c r="AX715" s="331">
        <v>0.19301637832270682</v>
      </c>
      <c r="AY715" s="332">
        <v>11.685774193548385</v>
      </c>
      <c r="AZ715" s="332">
        <v>0.21325865975693242</v>
      </c>
      <c r="BA715" s="332">
        <v>11.985713053095701</v>
      </c>
      <c r="BB715" s="332">
        <v>2.1430537164426173</v>
      </c>
    </row>
    <row r="716" spans="45:54" ht="16.5">
      <c r="AS716" s="264" t="s">
        <v>141</v>
      </c>
      <c r="AT716" s="264" t="s">
        <v>200</v>
      </c>
      <c r="AU716" s="264">
        <v>4</v>
      </c>
      <c r="AV716" s="331">
        <v>9.6183091341501929E-3</v>
      </c>
      <c r="AW716" s="331">
        <v>0.32746867174049743</v>
      </c>
      <c r="AX716" s="331">
        <v>0.17269994850741505</v>
      </c>
      <c r="AY716" s="332">
        <v>9.876333333333335</v>
      </c>
      <c r="AZ716" s="332">
        <v>0.22312248829090109</v>
      </c>
      <c r="BA716" s="332">
        <v>9.0945983255474321</v>
      </c>
      <c r="BB716" s="332">
        <v>2.6393183210295148</v>
      </c>
    </row>
    <row r="717" spans="45:54" ht="16.5">
      <c r="AS717" s="264" t="s">
        <v>141</v>
      </c>
      <c r="AT717" s="264" t="s">
        <v>201</v>
      </c>
      <c r="AU717" s="264">
        <v>4</v>
      </c>
      <c r="AV717" s="331">
        <v>8.2057599124904165E-3</v>
      </c>
      <c r="AW717" s="331">
        <v>0.33579786835263292</v>
      </c>
      <c r="AX717" s="331">
        <v>0.18511820423680309</v>
      </c>
      <c r="AY717" s="332">
        <v>10.851861111111113</v>
      </c>
      <c r="AZ717" s="332">
        <v>0.12931189332737464</v>
      </c>
      <c r="BA717" s="332">
        <v>11.583054066666254</v>
      </c>
      <c r="BB717" s="332">
        <v>2.2772282221301108</v>
      </c>
    </row>
    <row r="718" spans="45:54" ht="16.5">
      <c r="AS718" s="264" t="s">
        <v>141</v>
      </c>
      <c r="AT718" s="264" t="s">
        <v>202</v>
      </c>
      <c r="AU718" s="264">
        <v>4</v>
      </c>
      <c r="AV718" s="331">
        <v>8.6682764135750066E-3</v>
      </c>
      <c r="AW718" s="331">
        <v>0.37428133271365172</v>
      </c>
      <c r="AX718" s="331">
        <v>0.16861882533880929</v>
      </c>
      <c r="AY718" s="332">
        <v>11.109333333333334</v>
      </c>
      <c r="AZ718" s="332">
        <v>0.24092206651661258</v>
      </c>
      <c r="BA718" s="332">
        <v>8.2831934802921552</v>
      </c>
      <c r="BB718" s="332">
        <v>2.4035670664473363</v>
      </c>
    </row>
    <row r="719" spans="45:54" ht="16.5">
      <c r="AS719" s="264" t="s">
        <v>141</v>
      </c>
      <c r="AT719" s="264" t="s">
        <v>100</v>
      </c>
      <c r="AU719" s="264">
        <v>4</v>
      </c>
      <c r="AV719" s="331">
        <v>9.5267680215552503E-3</v>
      </c>
      <c r="AW719" s="331">
        <v>0.3497829572198104</v>
      </c>
      <c r="AX719" s="331">
        <v>0.18195532077644874</v>
      </c>
      <c r="AY719" s="332">
        <v>11.058242718446607</v>
      </c>
      <c r="AZ719" s="332">
        <v>0.17705420668563157</v>
      </c>
      <c r="BA719" s="332">
        <v>11.178444998350992</v>
      </c>
      <c r="BB719" s="332">
        <v>2.2777680811598144</v>
      </c>
    </row>
    <row r="720" spans="45:54" ht="16.5">
      <c r="AS720" s="264" t="s">
        <v>157</v>
      </c>
      <c r="AT720" s="264" t="s">
        <v>203</v>
      </c>
      <c r="AU720" s="264">
        <v>4</v>
      </c>
      <c r="AV720" s="331">
        <v>4.9542323541655262E-2</v>
      </c>
      <c r="AW720" s="331">
        <v>0.36266031773185931</v>
      </c>
      <c r="AX720" s="331">
        <v>0.20468306253516766</v>
      </c>
      <c r="AY720" s="332">
        <v>16.046500000000002</v>
      </c>
      <c r="AZ720" s="332">
        <v>1.2890345541336894</v>
      </c>
      <c r="BA720" s="332">
        <v>23.065906188361929</v>
      </c>
      <c r="BB720" s="332">
        <v>1.6827281559013842</v>
      </c>
    </row>
    <row r="721" spans="45:54" ht="16.5">
      <c r="AS721" s="264" t="s">
        <v>157</v>
      </c>
      <c r="AT721" s="264" t="s">
        <v>204</v>
      </c>
      <c r="AU721" s="264">
        <v>4</v>
      </c>
      <c r="AV721" s="331">
        <v>1.7665534236639368E-2</v>
      </c>
      <c r="AW721" s="331">
        <v>0.34695921174220801</v>
      </c>
      <c r="AX721" s="331">
        <v>0.24513673020110135</v>
      </c>
      <c r="AY721" s="332">
        <v>14.67625</v>
      </c>
      <c r="AZ721" s="332">
        <v>0.73320175159248335</v>
      </c>
      <c r="BA721" s="332">
        <v>10.830184909064874</v>
      </c>
      <c r="BB721" s="332">
        <v>1.8567675155122052</v>
      </c>
    </row>
    <row r="722" spans="45:54" ht="16.5">
      <c r="AS722" s="264" t="s">
        <v>157</v>
      </c>
      <c r="AT722" s="264" t="s">
        <v>205</v>
      </c>
      <c r="AU722" s="264">
        <v>4</v>
      </c>
      <c r="AV722" s="331">
        <v>2.859709100670486E-2</v>
      </c>
      <c r="AW722" s="331">
        <v>0.34444589116221314</v>
      </c>
      <c r="AX722" s="331">
        <v>0.15579837907261118</v>
      </c>
      <c r="AY722" s="332">
        <v>17.117333333333335</v>
      </c>
      <c r="AZ722" s="332">
        <v>0.21434968880373731</v>
      </c>
      <c r="BA722" s="332">
        <v>13.643169666315069</v>
      </c>
      <c r="BB722" s="332">
        <v>2.3870053743403257</v>
      </c>
    </row>
    <row r="723" spans="45:54" ht="16.5">
      <c r="AS723" s="264" t="s">
        <v>157</v>
      </c>
      <c r="AT723" s="264" t="s">
        <v>206</v>
      </c>
      <c r="AU723" s="264">
        <v>4</v>
      </c>
      <c r="AV723" s="331">
        <v>1.975937866025106E-2</v>
      </c>
      <c r="AW723" s="331">
        <v>0.36541768063588459</v>
      </c>
      <c r="AX723" s="331">
        <v>0.26479950034510941</v>
      </c>
      <c r="AY723" s="332">
        <v>17.241599999999998</v>
      </c>
      <c r="AZ723" s="332">
        <v>0.14659738856511051</v>
      </c>
      <c r="BA723" s="332">
        <v>13.598501239289707</v>
      </c>
      <c r="BB723" s="332">
        <v>1.8553963792685153</v>
      </c>
    </row>
    <row r="724" spans="45:54" ht="16.5">
      <c r="AS724" s="264" t="s">
        <v>157</v>
      </c>
      <c r="AT724" s="264" t="s">
        <v>99</v>
      </c>
      <c r="AU724" s="264">
        <v>4</v>
      </c>
      <c r="AV724" s="331">
        <v>4.7307732152272089E-2</v>
      </c>
      <c r="AW724" s="331">
        <v>0.38336528254782887</v>
      </c>
      <c r="AX724" s="331">
        <v>0.19275710085146874</v>
      </c>
      <c r="AY724" s="332">
        <v>22.516000000000002</v>
      </c>
      <c r="AZ724" s="332">
        <v>3.4056024885418505</v>
      </c>
      <c r="BA724" s="332">
        <v>32.591615815345513</v>
      </c>
      <c r="BB724" s="332">
        <v>2.0458835513453475</v>
      </c>
    </row>
    <row r="725" spans="45:54" ht="16.5">
      <c r="AS725" s="264" t="s">
        <v>157</v>
      </c>
      <c r="AT725" s="264" t="s">
        <v>100</v>
      </c>
      <c r="AU725" s="264">
        <v>4</v>
      </c>
      <c r="AV725" s="331">
        <v>2.4997853083789615E-2</v>
      </c>
      <c r="AW725" s="331">
        <v>0.35476311498254498</v>
      </c>
      <c r="AX725" s="331">
        <v>0.22123126794501249</v>
      </c>
      <c r="AY725" s="332">
        <v>17.091684210526314</v>
      </c>
      <c r="AZ725" s="332">
        <v>0.49059747938458625</v>
      </c>
      <c r="BA725" s="332">
        <v>14.080711563486343</v>
      </c>
      <c r="BB725" s="332">
        <v>1.9825554587390748</v>
      </c>
    </row>
    <row r="726" spans="45:54" ht="16.5">
      <c r="AS726" s="264" t="s">
        <v>146</v>
      </c>
      <c r="AT726" s="264" t="s">
        <v>207</v>
      </c>
      <c r="AU726" s="264">
        <v>4</v>
      </c>
      <c r="AV726" s="331">
        <v>1.4607340504181287E-2</v>
      </c>
      <c r="AW726" s="331">
        <v>0.44227479044570489</v>
      </c>
      <c r="AX726" s="331">
        <v>0.21731941989276241</v>
      </c>
      <c r="AY726" s="332">
        <v>10.028272727272729</v>
      </c>
      <c r="AZ726" s="332">
        <v>0.88961166037972916</v>
      </c>
      <c r="BA726" s="332">
        <v>12.179475372034229</v>
      </c>
      <c r="BB726" s="332">
        <v>2.098407525538514</v>
      </c>
    </row>
    <row r="727" spans="45:54" ht="16.5">
      <c r="AS727" s="264" t="s">
        <v>146</v>
      </c>
      <c r="AT727" s="264" t="s">
        <v>208</v>
      </c>
      <c r="AU727" s="264">
        <v>4</v>
      </c>
      <c r="AV727" s="331">
        <v>1.8856536632998817E-2</v>
      </c>
      <c r="AW727" s="331">
        <v>0.38049803128583359</v>
      </c>
      <c r="AX727" s="331">
        <v>0.16347117934683805</v>
      </c>
      <c r="AY727" s="332">
        <v>4.7860000000000005</v>
      </c>
      <c r="AZ727" s="332">
        <v>0.11404051481978118</v>
      </c>
      <c r="BA727" s="332">
        <v>3.8577153461450115</v>
      </c>
      <c r="BB727" s="332">
        <v>2.2052267468551778</v>
      </c>
    </row>
    <row r="728" spans="45:54" ht="16.5">
      <c r="AS728" s="264" t="s">
        <v>146</v>
      </c>
      <c r="AT728" s="264" t="s">
        <v>209</v>
      </c>
      <c r="AU728" s="264">
        <v>4</v>
      </c>
      <c r="AV728" s="331">
        <v>3.5092512614911163E-2</v>
      </c>
      <c r="AW728" s="331">
        <v>0.36176875307581663</v>
      </c>
      <c r="AX728" s="331">
        <v>0.19137520197474314</v>
      </c>
      <c r="AY728" s="332">
        <v>7.8070000000000004</v>
      </c>
      <c r="AZ728" s="332">
        <v>2.414321303297853E-2</v>
      </c>
      <c r="BA728" s="332">
        <v>4.4933202033598931</v>
      </c>
      <c r="BB728" s="332">
        <v>2.5957199288107793</v>
      </c>
    </row>
    <row r="729" spans="45:54" ht="16.5">
      <c r="AS729" s="264" t="s">
        <v>146</v>
      </c>
      <c r="AT729" s="264" t="s">
        <v>210</v>
      </c>
      <c r="AU729" s="264">
        <v>4</v>
      </c>
      <c r="AV729" s="331">
        <v>2.0092944752944184E-2</v>
      </c>
      <c r="AW729" s="331">
        <v>0.33638568151883419</v>
      </c>
      <c r="AX729" s="331">
        <v>0.22199093035875148</v>
      </c>
      <c r="AY729" s="332">
        <v>6.4355714285714294</v>
      </c>
      <c r="AZ729" s="332">
        <v>8.8852489505293411E-2</v>
      </c>
      <c r="BA729" s="332">
        <v>3.6897165378777106</v>
      </c>
      <c r="BB729" s="332">
        <v>2.6996403216022293</v>
      </c>
    </row>
    <row r="730" spans="45:54" ht="16.5">
      <c r="AS730" s="264" t="s">
        <v>146</v>
      </c>
      <c r="AT730" s="264" t="s">
        <v>211</v>
      </c>
      <c r="AU730" s="264">
        <v>4</v>
      </c>
      <c r="AV730" s="331">
        <v>2.7125919932352024E-2</v>
      </c>
      <c r="AW730" s="331">
        <v>0.36187196871222238</v>
      </c>
      <c r="AX730" s="331">
        <v>0.22222189402366546</v>
      </c>
      <c r="AY730" s="332">
        <v>9.2550000000000008</v>
      </c>
      <c r="AZ730" s="332">
        <v>1.0661957224187155</v>
      </c>
      <c r="BA730" s="332">
        <v>9.9214873296800388</v>
      </c>
      <c r="BB730" s="332">
        <v>2.8762656527788959</v>
      </c>
    </row>
    <row r="731" spans="45:54" ht="16.5">
      <c r="AS731" s="264" t="s">
        <v>146</v>
      </c>
      <c r="AT731" s="264" t="s">
        <v>212</v>
      </c>
      <c r="AU731" s="264">
        <v>4</v>
      </c>
      <c r="AV731" s="331">
        <v>2.9503613297436591E-2</v>
      </c>
      <c r="AW731" s="331">
        <v>0.37881741486495801</v>
      </c>
      <c r="AX731" s="331">
        <v>0.25926851509908799</v>
      </c>
      <c r="AY731" s="332">
        <v>9.1660000000000021</v>
      </c>
      <c r="AZ731" s="332">
        <v>0.17116964066785259</v>
      </c>
      <c r="BA731" s="332">
        <v>6.6114273707958064</v>
      </c>
      <c r="BB731" s="332">
        <v>2.5522948723252128</v>
      </c>
    </row>
    <row r="732" spans="45:54" ht="16.5">
      <c r="AS732" s="264" t="s">
        <v>146</v>
      </c>
      <c r="AT732" s="264" t="s">
        <v>213</v>
      </c>
      <c r="AU732" s="264">
        <v>4</v>
      </c>
      <c r="AV732" s="331">
        <v>2.6216072373387755E-2</v>
      </c>
      <c r="AW732" s="331">
        <v>0.38070898698312355</v>
      </c>
      <c r="AX732" s="331">
        <v>0.18606917264493797</v>
      </c>
      <c r="AY732" s="332">
        <v>10.698400000000001</v>
      </c>
      <c r="AZ732" s="332">
        <v>3.73858092515447E-3</v>
      </c>
      <c r="BA732" s="332">
        <v>16.131976692041537</v>
      </c>
      <c r="BB732" s="332">
        <v>2.1911372212933236</v>
      </c>
    </row>
    <row r="733" spans="45:54" ht="16.5">
      <c r="AS733" s="264" t="s">
        <v>146</v>
      </c>
      <c r="AT733" s="264" t="s">
        <v>99</v>
      </c>
      <c r="AU733" s="264">
        <v>4</v>
      </c>
      <c r="AV733" s="331">
        <v>2.4861892053514099E-2</v>
      </c>
      <c r="AW733" s="331">
        <v>0.41794101530548677</v>
      </c>
      <c r="AX733" s="331">
        <v>0.19692664940905819</v>
      </c>
      <c r="AY733" s="332">
        <v>11.106333333333334</v>
      </c>
      <c r="AZ733" s="332">
        <v>0.179841688958044</v>
      </c>
      <c r="BA733" s="332">
        <v>12.732791578229516</v>
      </c>
      <c r="BB733" s="332">
        <v>2.252718541749128</v>
      </c>
    </row>
    <row r="734" spans="45:54" ht="16.5">
      <c r="AS734" s="264" t="s">
        <v>146</v>
      </c>
      <c r="AT734" s="264" t="s">
        <v>100</v>
      </c>
      <c r="AU734" s="264">
        <v>4</v>
      </c>
      <c r="AV734" s="331">
        <v>2.3902741603883886E-2</v>
      </c>
      <c r="AW734" s="331">
        <v>0.38115616816291276</v>
      </c>
      <c r="AX734" s="331">
        <v>0.21104798863864033</v>
      </c>
      <c r="AY734" s="332">
        <v>8.4559444444444445</v>
      </c>
      <c r="AZ734" s="332">
        <v>0.4552786476504061</v>
      </c>
      <c r="BA734" s="332">
        <v>8.4399714435667601</v>
      </c>
      <c r="BB734" s="332">
        <v>2.4295536763719849</v>
      </c>
    </row>
    <row r="735" spans="45:54" ht="16.5">
      <c r="AS735" s="264" t="s">
        <v>149</v>
      </c>
      <c r="AT735" s="264" t="s">
        <v>214</v>
      </c>
      <c r="AU735" s="264">
        <v>4</v>
      </c>
      <c r="AV735" s="331">
        <v>2.1932540311645772E-2</v>
      </c>
      <c r="AW735" s="331">
        <v>0.28436844704338199</v>
      </c>
      <c r="AX735" s="331">
        <v>0.16772206188359629</v>
      </c>
      <c r="AY735" s="332">
        <v>20.262944444444443</v>
      </c>
      <c r="AZ735" s="332">
        <v>9.7696592496869503E-2</v>
      </c>
      <c r="BA735" s="332">
        <v>20.862819984787375</v>
      </c>
      <c r="BB735" s="332">
        <v>2.6590109264665269</v>
      </c>
    </row>
    <row r="736" spans="45:54" ht="16.5">
      <c r="AS736" s="264" t="s">
        <v>149</v>
      </c>
      <c r="AT736" s="264" t="s">
        <v>215</v>
      </c>
      <c r="AU736" s="264">
        <v>4</v>
      </c>
      <c r="AV736" s="331">
        <v>1.4289218898955019E-2</v>
      </c>
      <c r="AW736" s="331">
        <v>0.39976006612317466</v>
      </c>
      <c r="AX736" s="331">
        <v>0.2020328058822716</v>
      </c>
      <c r="AY736" s="332">
        <v>15.723916666666668</v>
      </c>
      <c r="AZ736" s="332">
        <v>0.33852024297903693</v>
      </c>
      <c r="BA736" s="332">
        <v>27.068536530381735</v>
      </c>
      <c r="BB736" s="332">
        <v>1.8395153510532039</v>
      </c>
    </row>
    <row r="737" spans="45:54" ht="16.5">
      <c r="AS737" s="264" t="s">
        <v>149</v>
      </c>
      <c r="AT737" s="264" t="s">
        <v>216</v>
      </c>
      <c r="AU737" s="264">
        <v>4</v>
      </c>
      <c r="AV737" s="331">
        <v>1.3998623809256776E-2</v>
      </c>
      <c r="AW737" s="331">
        <v>0.24472650344844574</v>
      </c>
      <c r="AX737" s="331">
        <v>0.10164202888619542</v>
      </c>
      <c r="AY737" s="332">
        <v>19.763500000000001</v>
      </c>
      <c r="AZ737" s="332">
        <v>3.2734952942413985E-2</v>
      </c>
      <c r="BA737" s="332">
        <v>3.0552622746253051</v>
      </c>
      <c r="BB737" s="332">
        <v>2.7517053066729602</v>
      </c>
    </row>
    <row r="738" spans="45:54" ht="16.5">
      <c r="AS738" s="264" t="s">
        <v>149</v>
      </c>
      <c r="AT738" s="264" t="s">
        <v>98</v>
      </c>
      <c r="AU738" s="264">
        <v>4</v>
      </c>
      <c r="AV738" s="331">
        <v>1.4639674844721043E-2</v>
      </c>
      <c r="AW738" s="331">
        <v>0.30698897339751074</v>
      </c>
      <c r="AX738" s="331">
        <v>0.19877298955199321</v>
      </c>
      <c r="AY738" s="332">
        <v>20.334600000000002</v>
      </c>
      <c r="AZ738" s="332">
        <v>0.26359287342639243</v>
      </c>
      <c r="BA738" s="332">
        <v>13.881759234173559</v>
      </c>
      <c r="BB738" s="332">
        <v>2.6416193939363253</v>
      </c>
    </row>
    <row r="739" spans="45:54" ht="16.5">
      <c r="AS739" s="264" t="s">
        <v>149</v>
      </c>
      <c r="AT739" s="264" t="s">
        <v>99</v>
      </c>
      <c r="AU739" s="264">
        <v>4</v>
      </c>
      <c r="AV739" s="331">
        <v>3.7364521622496018E-2</v>
      </c>
      <c r="AW739" s="331">
        <v>0.28564290229282729</v>
      </c>
      <c r="AX739" s="331">
        <v>0.20836492955133346</v>
      </c>
      <c r="AY739" s="332">
        <v>18.810666666666666</v>
      </c>
      <c r="AZ739" s="332">
        <v>0.16632904390890188</v>
      </c>
      <c r="BA739" s="332">
        <v>25.629793584144426</v>
      </c>
      <c r="BB739" s="332">
        <v>2.2396202390184596</v>
      </c>
    </row>
    <row r="740" spans="45:54" ht="16.5">
      <c r="AS740" s="264" t="s">
        <v>149</v>
      </c>
      <c r="AT740" s="264" t="s">
        <v>100</v>
      </c>
      <c r="AU740" s="264">
        <v>4</v>
      </c>
      <c r="AV740" s="331">
        <v>1.8464188394091072E-2</v>
      </c>
      <c r="AW740" s="331">
        <v>0.32412015109151915</v>
      </c>
      <c r="AX740" s="331">
        <v>0.17584398786108946</v>
      </c>
      <c r="AY740" s="332">
        <v>18.776299999999999</v>
      </c>
      <c r="AZ740" s="332">
        <v>0.16698138461043632</v>
      </c>
      <c r="BA740" s="332">
        <v>20.177911243907548</v>
      </c>
      <c r="BB740" s="332">
        <v>2.4322706225879216</v>
      </c>
    </row>
    <row r="741" spans="45:54" ht="16.5">
      <c r="AS741" s="264" t="s">
        <v>144</v>
      </c>
      <c r="AT741" s="264" t="s">
        <v>217</v>
      </c>
      <c r="AU741" s="264">
        <v>4</v>
      </c>
      <c r="AV741" s="331">
        <v>1.0980688490118816E-2</v>
      </c>
      <c r="AW741" s="331">
        <v>0.3528619300839308</v>
      </c>
      <c r="AX741" s="331">
        <v>0.18442733373892237</v>
      </c>
      <c r="AY741" s="332">
        <v>9.7439130434782619</v>
      </c>
      <c r="AZ741" s="332">
        <v>9.9103515629998931E-2</v>
      </c>
      <c r="BA741" s="332">
        <v>18.478927701339714</v>
      </c>
      <c r="BB741" s="332">
        <v>1.9611077155728123</v>
      </c>
    </row>
    <row r="742" spans="45:54" ht="16.5">
      <c r="AS742" s="264" t="s">
        <v>144</v>
      </c>
      <c r="AT742" s="264" t="s">
        <v>218</v>
      </c>
      <c r="AU742" s="264">
        <v>4</v>
      </c>
      <c r="AV742" s="331">
        <v>2.7269341161435666E-2</v>
      </c>
      <c r="AW742" s="331">
        <v>0.35069735028010335</v>
      </c>
      <c r="AX742" s="331">
        <v>0.23773988808030772</v>
      </c>
      <c r="AY742" s="332">
        <v>8.6829999999999998</v>
      </c>
      <c r="AZ742" s="332">
        <v>6.2667574399518769E-2</v>
      </c>
      <c r="BA742" s="332">
        <v>6.6678299161087979</v>
      </c>
      <c r="BB742" s="332">
        <v>2.4926627011765259</v>
      </c>
    </row>
    <row r="743" spans="45:54" ht="16.5">
      <c r="AS743" s="264" t="s">
        <v>144</v>
      </c>
      <c r="AT743" s="264" t="s">
        <v>219</v>
      </c>
      <c r="AU743" s="264">
        <v>4</v>
      </c>
      <c r="AV743" s="331">
        <v>1.9309649941562146E-2</v>
      </c>
      <c r="AW743" s="331">
        <v>0.29925592891932928</v>
      </c>
      <c r="AX743" s="331">
        <v>0.29871569415288951</v>
      </c>
      <c r="AY743" s="332">
        <v>7.0191250000000007</v>
      </c>
      <c r="AZ743" s="332">
        <v>0.55672243551146261</v>
      </c>
      <c r="BA743" s="332">
        <v>5.5694248390494536</v>
      </c>
      <c r="BB743" s="332">
        <v>2.832485241418083</v>
      </c>
    </row>
    <row r="744" spans="45:54" ht="16.5">
      <c r="AS744" s="264" t="s">
        <v>144</v>
      </c>
      <c r="AT744" s="264" t="s">
        <v>220</v>
      </c>
      <c r="AU744" s="264">
        <v>4</v>
      </c>
      <c r="AV744" s="331">
        <v>2.4846493000235337E-2</v>
      </c>
      <c r="AW744" s="331">
        <v>0.35733436882314645</v>
      </c>
      <c r="AX744" s="331">
        <v>0.23667757105246995</v>
      </c>
      <c r="AY744" s="332">
        <v>8.7439999999999998</v>
      </c>
      <c r="AZ744" s="332">
        <v>0.18583501653002471</v>
      </c>
      <c r="BA744" s="332">
        <v>11.397881013841516</v>
      </c>
      <c r="BB744" s="332">
        <v>2.1110739365266213</v>
      </c>
    </row>
    <row r="745" spans="45:54" ht="16.5">
      <c r="AS745" s="264" t="s">
        <v>144</v>
      </c>
      <c r="AT745" s="264" t="s">
        <v>100</v>
      </c>
      <c r="AU745" s="264">
        <v>4</v>
      </c>
      <c r="AV745" s="331">
        <v>1.7182506339500133E-2</v>
      </c>
      <c r="AW745" s="331">
        <v>0.34218675441542484</v>
      </c>
      <c r="AX745" s="331">
        <v>0.22281569894363901</v>
      </c>
      <c r="AY745" s="332">
        <v>8.9465813953488382</v>
      </c>
      <c r="AZ745" s="332">
        <v>0.18971720917771459</v>
      </c>
      <c r="BA745" s="332">
        <v>12.832176816647342</v>
      </c>
      <c r="BB745" s="332">
        <v>2.20717468589423</v>
      </c>
    </row>
    <row r="746" spans="45:54" ht="16.5">
      <c r="AS746" s="264" t="s">
        <v>136</v>
      </c>
      <c r="AT746" s="264" t="s">
        <v>221</v>
      </c>
      <c r="AU746" s="264">
        <v>4</v>
      </c>
      <c r="AV746" s="331">
        <v>2.5610550760768611E-2</v>
      </c>
      <c r="AW746" s="331">
        <v>0.32995228632585827</v>
      </c>
      <c r="AX746" s="331">
        <v>0.19748461333193693</v>
      </c>
      <c r="AY746" s="332">
        <v>13.167749999999998</v>
      </c>
      <c r="AZ746" s="332">
        <v>8.364811208194993E-2</v>
      </c>
      <c r="BA746" s="332">
        <v>7.86506735909001</v>
      </c>
      <c r="BB746" s="332">
        <v>1.9477859932562169</v>
      </c>
    </row>
    <row r="747" spans="45:54" ht="16.5">
      <c r="AS747" s="264" t="s">
        <v>136</v>
      </c>
      <c r="AT747" s="264" t="s">
        <v>222</v>
      </c>
      <c r="AU747" s="264">
        <v>4</v>
      </c>
      <c r="AV747" s="331">
        <v>2.6052385076571843E-2</v>
      </c>
      <c r="AW747" s="331">
        <v>0.35480890139350368</v>
      </c>
      <c r="AX747" s="331">
        <v>0.1983979781069268</v>
      </c>
      <c r="AY747" s="332">
        <v>13.667531250000003</v>
      </c>
      <c r="AZ747" s="332">
        <v>0.27830118523440195</v>
      </c>
      <c r="BA747" s="332">
        <v>12.935411119726638</v>
      </c>
      <c r="BB747" s="332">
        <v>1.8944369992812002</v>
      </c>
    </row>
    <row r="748" spans="45:54" ht="16.5">
      <c r="AS748" s="264" t="s">
        <v>136</v>
      </c>
      <c r="AT748" s="264" t="s">
        <v>223</v>
      </c>
      <c r="AU748" s="264">
        <v>4</v>
      </c>
      <c r="AV748" s="331">
        <v>1.9239010470632555E-2</v>
      </c>
      <c r="AW748" s="331">
        <v>0.2559753277985905</v>
      </c>
      <c r="AX748" s="331">
        <v>0.28011631506772056</v>
      </c>
      <c r="AY748" s="332">
        <v>8.2093333333333334</v>
      </c>
      <c r="AZ748" s="332">
        <v>0.24061273217355483</v>
      </c>
      <c r="BA748" s="332">
        <v>8.0425703537712838</v>
      </c>
      <c r="BB748" s="332">
        <v>2.3541791184273886</v>
      </c>
    </row>
    <row r="749" spans="45:54" ht="16.5">
      <c r="AS749" s="264" t="s">
        <v>136</v>
      </c>
      <c r="AT749" s="264" t="s">
        <v>99</v>
      </c>
      <c r="AU749" s="264">
        <v>4</v>
      </c>
      <c r="AV749" s="331">
        <v>2.7615560374222945E-2</v>
      </c>
      <c r="AW749" s="331">
        <v>0.35895213436375628</v>
      </c>
      <c r="AX749" s="331">
        <v>0.20544209193776666</v>
      </c>
      <c r="AY749" s="332">
        <v>12.714</v>
      </c>
      <c r="AZ749" s="332">
        <v>7.6752960873387302E-2</v>
      </c>
      <c r="BA749" s="332">
        <v>11.845540294792773</v>
      </c>
      <c r="BB749" s="332">
        <v>1.9179528196572493</v>
      </c>
    </row>
    <row r="750" spans="45:54" ht="16.5">
      <c r="AS750" s="264" t="s">
        <v>136</v>
      </c>
      <c r="AT750" s="264" t="s">
        <v>100</v>
      </c>
      <c r="AU750" s="264">
        <v>4</v>
      </c>
      <c r="AV750" s="331">
        <v>2.5131006960933545E-2</v>
      </c>
      <c r="AW750" s="331">
        <v>0.3351514360327803</v>
      </c>
      <c r="AX750" s="331">
        <v>0.21358550215235628</v>
      </c>
      <c r="AY750" s="332">
        <v>12.926881355932206</v>
      </c>
      <c r="AZ750" s="332">
        <v>0.2071939244819585</v>
      </c>
      <c r="BA750" s="332">
        <v>10.401946208698652</v>
      </c>
      <c r="BB750" s="332">
        <v>1.9848565859432556</v>
      </c>
    </row>
    <row r="751" spans="45:54" ht="16.5">
      <c r="AS751" s="264" t="s">
        <v>154</v>
      </c>
      <c r="AT751" s="264" t="s">
        <v>224</v>
      </c>
      <c r="AU751" s="264">
        <v>4</v>
      </c>
      <c r="AV751" s="331">
        <v>1.5370970519892894E-2</v>
      </c>
      <c r="AW751" s="331">
        <v>0.33913478037176675</v>
      </c>
      <c r="AX751" s="331">
        <v>0.18547243002242397</v>
      </c>
      <c r="AY751" s="332">
        <v>9.8055263157894732</v>
      </c>
      <c r="AZ751" s="332">
        <v>0.52640900284305481</v>
      </c>
      <c r="BA751" s="332">
        <v>10.786923465038191</v>
      </c>
      <c r="BB751" s="332">
        <v>1.9103727998366735</v>
      </c>
    </row>
    <row r="752" spans="45:54" ht="16.5">
      <c r="AS752" s="264" t="s">
        <v>154</v>
      </c>
      <c r="AT752" s="264" t="s">
        <v>225</v>
      </c>
      <c r="AU752" s="264">
        <v>4</v>
      </c>
      <c r="AV752" s="331">
        <v>1.7519168967458344E-2</v>
      </c>
      <c r="AW752" s="331">
        <v>0.3612260796673139</v>
      </c>
      <c r="AX752" s="331">
        <v>0.20385647525630876</v>
      </c>
      <c r="AY752" s="332">
        <v>11.04352380952381</v>
      </c>
      <c r="AZ752" s="332">
        <v>9.1609576534933818E-2</v>
      </c>
      <c r="BA752" s="332">
        <v>11.57099420541241</v>
      </c>
      <c r="BB752" s="332">
        <v>1.8281192261419152</v>
      </c>
    </row>
    <row r="753" spans="45:54" ht="16.5">
      <c r="AS753" s="264" t="s">
        <v>154</v>
      </c>
      <c r="AT753" s="264" t="s">
        <v>226</v>
      </c>
      <c r="AU753" s="264">
        <v>4</v>
      </c>
      <c r="AV753" s="331">
        <v>1.6989609907885794E-2</v>
      </c>
      <c r="AW753" s="331">
        <v>0.32198334189475508</v>
      </c>
      <c r="AX753" s="331">
        <v>0.23467010800193283</v>
      </c>
      <c r="AY753" s="332">
        <v>8.9304347826086978</v>
      </c>
      <c r="AZ753" s="332">
        <v>0.22184303022846638</v>
      </c>
      <c r="BA753" s="332">
        <v>13.361065323792024</v>
      </c>
      <c r="BB753" s="332">
        <v>2.6214076468692089</v>
      </c>
    </row>
    <row r="754" spans="45:54" ht="16.5">
      <c r="AS754" s="264" t="s">
        <v>154</v>
      </c>
      <c r="AT754" s="264" t="s">
        <v>227</v>
      </c>
      <c r="AU754" s="264">
        <v>4</v>
      </c>
      <c r="AV754" s="331">
        <v>1.5833431704923243E-2</v>
      </c>
      <c r="AW754" s="331">
        <v>0.37379870885175043</v>
      </c>
      <c r="AX754" s="331">
        <v>0.24356400505496084</v>
      </c>
      <c r="AY754" s="332">
        <v>10.759749999999999</v>
      </c>
      <c r="AZ754" s="332">
        <v>8.3113463591523926E-2</v>
      </c>
      <c r="BA754" s="332">
        <v>12.29386648957958</v>
      </c>
      <c r="BB754" s="332">
        <v>2.4705223835776047</v>
      </c>
    </row>
    <row r="755" spans="45:54" ht="16.5">
      <c r="AS755" s="264" t="s">
        <v>154</v>
      </c>
      <c r="AT755" s="264" t="s">
        <v>228</v>
      </c>
      <c r="AU755" s="264">
        <v>4</v>
      </c>
      <c r="AV755" s="331">
        <v>1.0362574592070278E-2</v>
      </c>
      <c r="AW755" s="331">
        <v>0.36060181422987175</v>
      </c>
      <c r="AX755" s="331">
        <v>0.19195913142099807</v>
      </c>
      <c r="AY755" s="332">
        <v>10.016380952380953</v>
      </c>
      <c r="AZ755" s="332">
        <v>8.4403524220081988E-2</v>
      </c>
      <c r="BA755" s="332">
        <v>7.0094182555793667</v>
      </c>
      <c r="BB755" s="332">
        <v>2.0701426638543694</v>
      </c>
    </row>
    <row r="756" spans="45:54" ht="16.5">
      <c r="AS756" s="264" t="s">
        <v>154</v>
      </c>
      <c r="AT756" s="264" t="s">
        <v>229</v>
      </c>
      <c r="AU756" s="264">
        <v>4</v>
      </c>
      <c r="AV756" s="331">
        <v>1.5490366186420275E-2</v>
      </c>
      <c r="AW756" s="331">
        <v>0.34785351306443113</v>
      </c>
      <c r="AX756" s="331">
        <v>0.21620057774416862</v>
      </c>
      <c r="AY756" s="332">
        <v>10.417133333333334</v>
      </c>
      <c r="AZ756" s="332">
        <v>0.13993564902535185</v>
      </c>
      <c r="BA756" s="332">
        <v>18.977989177147158</v>
      </c>
      <c r="BB756" s="332">
        <v>2.1247508959403203</v>
      </c>
    </row>
    <row r="757" spans="45:54" ht="16.5">
      <c r="AS757" s="264" t="s">
        <v>154</v>
      </c>
      <c r="AT757" s="264" t="s">
        <v>230</v>
      </c>
      <c r="AU757" s="264">
        <v>4</v>
      </c>
      <c r="AV757" s="331">
        <v>1.4040134945448989E-2</v>
      </c>
      <c r="AW757" s="331">
        <v>0.33344158311827188</v>
      </c>
      <c r="AX757" s="331">
        <v>0.21860239052027844</v>
      </c>
      <c r="AY757" s="332">
        <v>10.786777777777779</v>
      </c>
      <c r="AZ757" s="332">
        <v>0.37890661763080485</v>
      </c>
      <c r="BA757" s="332">
        <v>8.1975896445104421</v>
      </c>
      <c r="BB757" s="332">
        <v>2.7139768819779628</v>
      </c>
    </row>
    <row r="758" spans="45:54" ht="16.5">
      <c r="AS758" s="264" t="s">
        <v>154</v>
      </c>
      <c r="AT758" s="264" t="s">
        <v>99</v>
      </c>
      <c r="AU758" s="264">
        <v>4</v>
      </c>
      <c r="AV758" s="331">
        <v>1.6997528370472081E-2</v>
      </c>
      <c r="AW758" s="331">
        <v>0.36791401964695669</v>
      </c>
      <c r="AX758" s="331">
        <v>0.25283845528524773</v>
      </c>
      <c r="AY758" s="332">
        <v>10.046000000000001</v>
      </c>
      <c r="AZ758" s="332">
        <v>0.2541090002866811</v>
      </c>
      <c r="BA758" s="332">
        <v>21.345156024081213</v>
      </c>
      <c r="BB758" s="332">
        <v>2.3597419294348012</v>
      </c>
    </row>
    <row r="759" spans="45:54" ht="16.5">
      <c r="AS759" s="264" t="s">
        <v>154</v>
      </c>
      <c r="AT759" s="264" t="s">
        <v>100</v>
      </c>
      <c r="AU759" s="264">
        <v>4</v>
      </c>
      <c r="AV759" s="331">
        <v>1.5176041965153814E-2</v>
      </c>
      <c r="AW759" s="331">
        <v>0.34734857844106998</v>
      </c>
      <c r="AX759" s="331">
        <v>0.21363390024099696</v>
      </c>
      <c r="AY759" s="332">
        <v>10.133887096774194</v>
      </c>
      <c r="AZ759" s="332">
        <v>0.21626806578155908</v>
      </c>
      <c r="BA759" s="332">
        <v>12.067963064038278</v>
      </c>
      <c r="BB759" s="332">
        <v>2.1931355413503706</v>
      </c>
    </row>
    <row r="760" spans="45:54" ht="16.5">
      <c r="AS760" s="264" t="s">
        <v>140</v>
      </c>
      <c r="AT760" s="264" t="s">
        <v>231</v>
      </c>
      <c r="AU760" s="264">
        <v>4</v>
      </c>
      <c r="AV760" s="331">
        <v>1.4667268090314179E-2</v>
      </c>
      <c r="AW760" s="331">
        <v>0.35195643210096889</v>
      </c>
      <c r="AX760" s="331">
        <v>0.23676573195534828</v>
      </c>
      <c r="AY760" s="332">
        <v>10.622428571428571</v>
      </c>
      <c r="AZ760" s="332">
        <v>7.0803149508178315E-3</v>
      </c>
      <c r="BA760" s="332">
        <v>7.0059716438342443</v>
      </c>
      <c r="BB760" s="332">
        <v>3.1408038081925023</v>
      </c>
    </row>
    <row r="761" spans="45:54" ht="16.5">
      <c r="AS761" s="264" t="s">
        <v>140</v>
      </c>
      <c r="AT761" s="264" t="s">
        <v>232</v>
      </c>
      <c r="AU761" s="264">
        <v>4</v>
      </c>
      <c r="AV761" s="331">
        <v>1.8660236790732348E-2</v>
      </c>
      <c r="AW761" s="331">
        <v>0.3438560046607822</v>
      </c>
      <c r="AX761" s="331">
        <v>0.21785261898599184</v>
      </c>
      <c r="AY761" s="332">
        <v>9.0349374999999981</v>
      </c>
      <c r="AZ761" s="332">
        <v>6.4135894798807977E-2</v>
      </c>
      <c r="BA761" s="332">
        <v>2.2290495682116327</v>
      </c>
      <c r="BB761" s="332">
        <v>2.6826091847853912</v>
      </c>
    </row>
    <row r="762" spans="45:54" ht="16.5">
      <c r="AS762" s="264" t="s">
        <v>140</v>
      </c>
      <c r="AT762" s="264" t="s">
        <v>233</v>
      </c>
      <c r="AU762" s="264">
        <v>4</v>
      </c>
      <c r="AV762" s="331">
        <v>1.1694544477305412E-2</v>
      </c>
      <c r="AW762" s="331">
        <v>0.35554906069116105</v>
      </c>
      <c r="AX762" s="331">
        <v>0.21534768123644202</v>
      </c>
      <c r="AY762" s="332">
        <v>6.297625</v>
      </c>
      <c r="AZ762" s="332">
        <v>0</v>
      </c>
      <c r="BA762" s="332">
        <v>2.5567911981852478</v>
      </c>
      <c r="BB762" s="332">
        <v>1.8117564255830461</v>
      </c>
    </row>
    <row r="763" spans="45:54" ht="16.5">
      <c r="AS763" s="264" t="s">
        <v>140</v>
      </c>
      <c r="AT763" s="264" t="s">
        <v>234</v>
      </c>
      <c r="AU763" s="264">
        <v>4</v>
      </c>
      <c r="AV763" s="331">
        <v>1.2004661781745245E-2</v>
      </c>
      <c r="AW763" s="331">
        <v>0.35954899262202777</v>
      </c>
      <c r="AX763" s="331">
        <v>0.22371282070753368</v>
      </c>
      <c r="AY763" s="332">
        <v>7.5169999999999995</v>
      </c>
      <c r="AZ763" s="332">
        <v>1.1718848648901712E-2</v>
      </c>
      <c r="BA763" s="332">
        <v>1.7168113270641008</v>
      </c>
      <c r="BB763" s="332">
        <v>2.6733870020291808</v>
      </c>
    </row>
    <row r="764" spans="45:54" ht="16.5">
      <c r="AS764" s="264" t="s">
        <v>140</v>
      </c>
      <c r="AT764" s="264" t="s">
        <v>235</v>
      </c>
      <c r="AU764" s="264">
        <v>4</v>
      </c>
      <c r="AV764" s="331">
        <v>2.6670086524465602E-2</v>
      </c>
      <c r="AW764" s="331">
        <v>0.34298005824104472</v>
      </c>
      <c r="AX764" s="331">
        <v>0.1459970451490506</v>
      </c>
      <c r="AY764" s="332">
        <v>4.9545714285714286</v>
      </c>
      <c r="AZ764" s="332">
        <v>8.4289850458917834E-2</v>
      </c>
      <c r="BA764" s="332">
        <v>2.1669515722146793</v>
      </c>
      <c r="BB764" s="332">
        <v>2.5989661523138126</v>
      </c>
    </row>
    <row r="765" spans="45:54" ht="16.5">
      <c r="AS765" s="264" t="s">
        <v>140</v>
      </c>
      <c r="AT765" s="264" t="s">
        <v>236</v>
      </c>
      <c r="AU765" s="264">
        <v>4</v>
      </c>
      <c r="AV765" s="331">
        <v>1.2333020392914645E-2</v>
      </c>
      <c r="AW765" s="331">
        <v>0.34828637276401803</v>
      </c>
      <c r="AX765" s="331">
        <v>0.14430321819796993</v>
      </c>
      <c r="AY765" s="332">
        <v>9.8846000000000007</v>
      </c>
      <c r="AZ765" s="332">
        <v>6.561225440950437E-2</v>
      </c>
      <c r="BA765" s="332">
        <v>4.6322251613110081</v>
      </c>
      <c r="BB765" s="332">
        <v>3.0540540829381437</v>
      </c>
    </row>
    <row r="766" spans="45:54" ht="16.5">
      <c r="AS766" s="264" t="s">
        <v>140</v>
      </c>
      <c r="AT766" s="264" t="s">
        <v>100</v>
      </c>
      <c r="AU766" s="264">
        <v>4</v>
      </c>
      <c r="AV766" s="331">
        <v>1.6952546516547439E-2</v>
      </c>
      <c r="AW766" s="331">
        <v>0.34844836454730316</v>
      </c>
      <c r="AX766" s="331">
        <v>0.20205427611893895</v>
      </c>
      <c r="AY766" s="332">
        <v>8.1589361702127654</v>
      </c>
      <c r="AZ766" s="332">
        <v>4.5982767038397029E-2</v>
      </c>
      <c r="BA766" s="332">
        <v>3.1698120495381952</v>
      </c>
      <c r="BB766" s="332">
        <v>2.5911195452113063</v>
      </c>
    </row>
    <row r="767" spans="45:54" ht="16.5">
      <c r="AS767" s="264" t="s">
        <v>159</v>
      </c>
      <c r="AT767" s="264" t="s">
        <v>237</v>
      </c>
      <c r="AU767" s="264">
        <v>4</v>
      </c>
      <c r="AV767" s="331">
        <v>1.2312364528979096E-2</v>
      </c>
      <c r="AW767" s="331">
        <v>0.34556884805140503</v>
      </c>
      <c r="AX767" s="331">
        <v>0.20421152229479295</v>
      </c>
      <c r="AY767" s="332">
        <v>10.968249999999999</v>
      </c>
      <c r="AZ767" s="332">
        <v>9.1024515751554985E-2</v>
      </c>
      <c r="BA767" s="332">
        <v>15.553319430591788</v>
      </c>
      <c r="BB767" s="332">
        <v>2.6673130533982645</v>
      </c>
    </row>
    <row r="768" spans="45:54" ht="16.5">
      <c r="AS768" s="264" t="s">
        <v>159</v>
      </c>
      <c r="AT768" s="264" t="s">
        <v>238</v>
      </c>
      <c r="AU768" s="264">
        <v>4</v>
      </c>
      <c r="AV768" s="331">
        <v>1.2271483121535642E-2</v>
      </c>
      <c r="AW768" s="331">
        <v>0.28417339636349837</v>
      </c>
      <c r="AX768" s="331">
        <v>0.13943445643082703</v>
      </c>
      <c r="AY768" s="332">
        <v>5.950333333333333</v>
      </c>
      <c r="AZ768" s="332">
        <v>1.0775460311501315E-2</v>
      </c>
      <c r="BA768" s="332">
        <v>1.9611337766932393</v>
      </c>
      <c r="BB768" s="332">
        <v>2.7192308379753389</v>
      </c>
    </row>
    <row r="769" spans="45:54" ht="16.5">
      <c r="AS769" s="264" t="s">
        <v>159</v>
      </c>
      <c r="AT769" s="264" t="s">
        <v>239</v>
      </c>
      <c r="AU769" s="264">
        <v>4</v>
      </c>
      <c r="AV769" s="331">
        <v>1.2169069645904244E-2</v>
      </c>
      <c r="AW769" s="331">
        <v>0.31234550352792351</v>
      </c>
      <c r="AX769" s="331">
        <v>0.19951361928908337</v>
      </c>
      <c r="AY769" s="332">
        <v>10.425875000000001</v>
      </c>
      <c r="AZ769" s="332">
        <v>0.26979814345784875</v>
      </c>
      <c r="BA769" s="332">
        <v>15.174037771508226</v>
      </c>
      <c r="BB769" s="332">
        <v>1.9721872978802057</v>
      </c>
    </row>
    <row r="770" spans="45:54" ht="16.5">
      <c r="AS770" s="264" t="s">
        <v>159</v>
      </c>
      <c r="AT770" s="264" t="s">
        <v>240</v>
      </c>
      <c r="AU770" s="264">
        <v>4</v>
      </c>
      <c r="AV770" s="331">
        <v>9.3321712563387161E-3</v>
      </c>
      <c r="AW770" s="331">
        <v>0.35229500943882924</v>
      </c>
      <c r="AX770" s="331">
        <v>0.21185185376714188</v>
      </c>
      <c r="AY770" s="332">
        <v>9.7070000000000025</v>
      </c>
      <c r="AZ770" s="332">
        <v>0.38865932105428447</v>
      </c>
      <c r="BA770" s="332">
        <v>11.762229578182593</v>
      </c>
      <c r="BB770" s="332">
        <v>2.5911948049053133</v>
      </c>
    </row>
    <row r="771" spans="45:54" ht="16.5">
      <c r="AS771" s="264" t="s">
        <v>159</v>
      </c>
      <c r="AT771" s="264" t="s">
        <v>241</v>
      </c>
      <c r="AU771" s="264">
        <v>4</v>
      </c>
      <c r="AV771" s="331">
        <v>7.0147223619788012E-3</v>
      </c>
      <c r="AW771" s="331">
        <v>0.37648894893854978</v>
      </c>
      <c r="AX771" s="331">
        <v>0.21635011674956986</v>
      </c>
      <c r="AY771" s="332">
        <v>13.605285714285715</v>
      </c>
      <c r="AZ771" s="332">
        <v>7.9312954178196532E-2</v>
      </c>
      <c r="BA771" s="332">
        <v>18.931160964336652</v>
      </c>
      <c r="BB771" s="332">
        <v>1.9993902092758657</v>
      </c>
    </row>
    <row r="772" spans="45:54" ht="16.5">
      <c r="AS772" s="264" t="s">
        <v>159</v>
      </c>
      <c r="AT772" s="264" t="s">
        <v>99</v>
      </c>
      <c r="AU772" s="264">
        <v>4</v>
      </c>
      <c r="AV772" s="331">
        <v>8.6040009915677382E-3</v>
      </c>
      <c r="AW772" s="331">
        <v>0.34482728197118157</v>
      </c>
      <c r="AX772" s="331">
        <v>0.2303264884954013</v>
      </c>
      <c r="AY772" s="332">
        <v>12.046000000000001</v>
      </c>
      <c r="AZ772" s="332">
        <v>4.6530603736444708E-2</v>
      </c>
      <c r="BA772" s="332">
        <v>16.248486824766491</v>
      </c>
      <c r="BB772" s="332">
        <v>2.4782879137286971</v>
      </c>
    </row>
    <row r="773" spans="45:54" ht="16.5">
      <c r="AS773" s="264" t="s">
        <v>159</v>
      </c>
      <c r="AT773" s="264" t="s">
        <v>100</v>
      </c>
      <c r="AU773" s="264">
        <v>4</v>
      </c>
      <c r="AV773" s="331">
        <v>9.232628972557529E-3</v>
      </c>
      <c r="AW773" s="331">
        <v>0.3507335834990058</v>
      </c>
      <c r="AX773" s="331">
        <v>0.20783994577896581</v>
      </c>
      <c r="AY773" s="332">
        <v>11.326279999999999</v>
      </c>
      <c r="AZ773" s="332">
        <v>0.204157813780426</v>
      </c>
      <c r="BA773" s="332">
        <v>15.132058672959676</v>
      </c>
      <c r="BB773" s="332">
        <v>2.2004303982724496</v>
      </c>
    </row>
    <row r="774" spans="45:54" ht="16.5">
      <c r="AS774" s="264" t="s">
        <v>160</v>
      </c>
      <c r="AT774" s="264" t="s">
        <v>242</v>
      </c>
      <c r="AU774" s="264">
        <v>4</v>
      </c>
      <c r="AV774" s="331">
        <v>2.2061466729346647E-2</v>
      </c>
      <c r="AW774" s="331">
        <v>0.37797654543302073</v>
      </c>
      <c r="AX774" s="331">
        <v>0.14894964612511211</v>
      </c>
      <c r="AY774" s="332">
        <v>7.5830000000000011</v>
      </c>
      <c r="AZ774" s="332">
        <v>0.17036724229996483</v>
      </c>
      <c r="BA774" s="332">
        <v>4.6530170202185204</v>
      </c>
      <c r="BB774" s="332">
        <v>2.5109732795535811</v>
      </c>
    </row>
    <row r="775" spans="45:54" ht="16.5">
      <c r="AS775" s="264" t="s">
        <v>160</v>
      </c>
      <c r="AT775" s="264" t="s">
        <v>243</v>
      </c>
      <c r="AU775" s="264">
        <v>4</v>
      </c>
      <c r="AV775" s="331">
        <v>4.2657860853375043E-2</v>
      </c>
      <c r="AW775" s="331">
        <v>0.3820533048456759</v>
      </c>
      <c r="AX775" s="331">
        <v>0.16466793896931831</v>
      </c>
      <c r="AY775" s="332">
        <v>8.9394999999999989</v>
      </c>
      <c r="AZ775" s="332">
        <v>0.49468146274733482</v>
      </c>
      <c r="BA775" s="332">
        <v>7.7590448608999774</v>
      </c>
      <c r="BB775" s="332">
        <v>2.2755092458453796</v>
      </c>
    </row>
    <row r="776" spans="45:54" ht="16.5">
      <c r="AS776" s="264" t="s">
        <v>160</v>
      </c>
      <c r="AT776" s="264" t="s">
        <v>244</v>
      </c>
      <c r="AU776" s="264">
        <v>4</v>
      </c>
      <c r="AV776" s="331">
        <v>2.7871670926846125E-2</v>
      </c>
      <c r="AW776" s="331">
        <v>0.41938094064192266</v>
      </c>
      <c r="AX776" s="331">
        <v>0.20180558665240358</v>
      </c>
      <c r="AY776" s="332">
        <v>9.0458888888888893</v>
      </c>
      <c r="AZ776" s="332">
        <v>12.633094509540514</v>
      </c>
      <c r="BA776" s="332">
        <v>42.350019901982741</v>
      </c>
      <c r="BB776" s="332">
        <v>2.0580840217695751</v>
      </c>
    </row>
    <row r="777" spans="45:54" ht="16.5">
      <c r="AS777" s="264" t="s">
        <v>160</v>
      </c>
      <c r="AT777" s="264" t="s">
        <v>245</v>
      </c>
      <c r="AU777" s="264">
        <v>4</v>
      </c>
      <c r="AV777" s="331">
        <v>2.5352485834182526E-2</v>
      </c>
      <c r="AW777" s="331">
        <v>0.40860159656738421</v>
      </c>
      <c r="AX777" s="331">
        <v>0.22560070914421484</v>
      </c>
      <c r="AY777" s="332">
        <v>9.7480714285714303</v>
      </c>
      <c r="AZ777" s="332">
        <v>0.81438044007512278</v>
      </c>
      <c r="BA777" s="332">
        <v>14.458797020211898</v>
      </c>
      <c r="BB777" s="332">
        <v>2.2172944505087262</v>
      </c>
    </row>
    <row r="778" spans="45:54" ht="16.5">
      <c r="AS778" s="264" t="s">
        <v>160</v>
      </c>
      <c r="AT778" s="264" t="s">
        <v>100</v>
      </c>
      <c r="AU778" s="264">
        <v>4</v>
      </c>
      <c r="AV778" s="331">
        <v>2.6895990306016984E-2</v>
      </c>
      <c r="AW778" s="331">
        <v>0.40162293256017495</v>
      </c>
      <c r="AX778" s="331">
        <v>0.19340273343001213</v>
      </c>
      <c r="AY778" s="332">
        <v>8.8369230769230764</v>
      </c>
      <c r="AZ778" s="332">
        <v>3.8393055340198878</v>
      </c>
      <c r="BA778" s="332">
        <v>18.874278149290959</v>
      </c>
      <c r="BB778" s="332">
        <v>2.2448202437048965</v>
      </c>
    </row>
    <row r="779" spans="45:54" ht="16.5">
      <c r="AS779" s="264" t="s">
        <v>158</v>
      </c>
      <c r="AT779" s="264" t="s">
        <v>246</v>
      </c>
      <c r="AU779" s="264">
        <v>4</v>
      </c>
      <c r="AV779" s="331">
        <v>7.7537783585744958E-3</v>
      </c>
      <c r="AW779" s="331">
        <v>0.34039320403330453</v>
      </c>
      <c r="AX779" s="331">
        <v>0.18249952465085587</v>
      </c>
      <c r="AY779" s="332">
        <v>7.7622307692307695</v>
      </c>
      <c r="AZ779" s="332">
        <v>1.9930781723792052E-2</v>
      </c>
      <c r="BA779" s="332">
        <v>1.9714864921784303</v>
      </c>
      <c r="BB779" s="332">
        <v>2.8925951554234119</v>
      </c>
    </row>
    <row r="780" spans="45:54" ht="16.5">
      <c r="AS780" s="264" t="s">
        <v>158</v>
      </c>
      <c r="AT780" s="264" t="s">
        <v>247</v>
      </c>
      <c r="AU780" s="264">
        <v>4</v>
      </c>
      <c r="AV780" s="331">
        <v>1.207313309871625E-2</v>
      </c>
      <c r="AW780" s="331">
        <v>0.3687255217215239</v>
      </c>
      <c r="AX780" s="331">
        <v>0.12682731162017039</v>
      </c>
      <c r="AY780" s="332">
        <v>5.6925714285714282</v>
      </c>
      <c r="AZ780" s="332">
        <v>6.3740324975585065E-3</v>
      </c>
      <c r="BA780" s="332">
        <v>2.535271425903896</v>
      </c>
      <c r="BB780" s="332">
        <v>2.6818126282234025</v>
      </c>
    </row>
    <row r="781" spans="45:54" ht="16.5">
      <c r="AS781" s="264" t="s">
        <v>158</v>
      </c>
      <c r="AT781" s="264" t="s">
        <v>248</v>
      </c>
      <c r="AU781" s="264">
        <v>4</v>
      </c>
      <c r="AV781" s="331">
        <v>2.0430315918210307E-2</v>
      </c>
      <c r="AW781" s="331">
        <v>0.29238969471962378</v>
      </c>
      <c r="AX781" s="331">
        <v>0.13529660448024305</v>
      </c>
      <c r="AY781" s="332">
        <v>9.0591428571428576</v>
      </c>
      <c r="AZ781" s="332">
        <v>7.7275547537501973E-2</v>
      </c>
      <c r="BA781" s="332">
        <v>4.836161350055332</v>
      </c>
      <c r="BB781" s="332">
        <v>2.1701269933148692</v>
      </c>
    </row>
    <row r="782" spans="45:54" ht="16.5">
      <c r="AS782" s="264" t="s">
        <v>158</v>
      </c>
      <c r="AT782" s="264" t="s">
        <v>249</v>
      </c>
      <c r="AU782" s="264">
        <v>4</v>
      </c>
      <c r="AV782" s="331">
        <v>2.8038540130989428E-2</v>
      </c>
      <c r="AW782" s="331">
        <v>0.40569715306457277</v>
      </c>
      <c r="AX782" s="331">
        <v>0.21285037443157173</v>
      </c>
      <c r="AY782" s="332">
        <v>10.339857142857142</v>
      </c>
      <c r="AZ782" s="332">
        <v>0.14302199072477151</v>
      </c>
      <c r="BA782" s="332">
        <v>3.9793765654598192</v>
      </c>
      <c r="BB782" s="332">
        <v>2.7175804920518498</v>
      </c>
    </row>
    <row r="783" spans="45:54" ht="16.5">
      <c r="AS783" s="264" t="s">
        <v>158</v>
      </c>
      <c r="AT783" s="264" t="s">
        <v>250</v>
      </c>
      <c r="AU783" s="264">
        <v>4</v>
      </c>
      <c r="AV783" s="331">
        <v>3.0903700272325675E-2</v>
      </c>
      <c r="AW783" s="331">
        <v>0.37395577998317608</v>
      </c>
      <c r="AX783" s="331">
        <v>0.43655862387418048</v>
      </c>
      <c r="AY783" s="332">
        <v>8.3807999999999989</v>
      </c>
      <c r="AZ783" s="332">
        <v>0.29074088680145216</v>
      </c>
      <c r="BA783" s="332">
        <v>0.36528983213515787</v>
      </c>
      <c r="BB783" s="332">
        <v>3.7203802918114781</v>
      </c>
    </row>
    <row r="784" spans="45:54" ht="16.5">
      <c r="AS784" s="264" t="s">
        <v>158</v>
      </c>
      <c r="AT784" s="264" t="s">
        <v>251</v>
      </c>
      <c r="AU784" s="264">
        <v>4</v>
      </c>
      <c r="AV784" s="331">
        <v>3.7741227610706911E-2</v>
      </c>
      <c r="AW784" s="331">
        <v>0.28111637422629998</v>
      </c>
      <c r="AX784" s="331">
        <v>0.20188293650239128</v>
      </c>
      <c r="AY784" s="332">
        <v>5.9080000000000004</v>
      </c>
      <c r="AZ784" s="332">
        <v>1.6439978542540007E-2</v>
      </c>
      <c r="BA784" s="332">
        <v>5.6224726615486817</v>
      </c>
      <c r="BB784" s="332">
        <v>2.845737685667622</v>
      </c>
    </row>
    <row r="785" spans="45:54" ht="16.5">
      <c r="AS785" s="264" t="s">
        <v>158</v>
      </c>
      <c r="AT785" s="264" t="s">
        <v>100</v>
      </c>
      <c r="AU785" s="264">
        <v>4</v>
      </c>
      <c r="AV785" s="331">
        <v>1.5248971698042863E-2</v>
      </c>
      <c r="AW785" s="331">
        <v>0.34978858369790178</v>
      </c>
      <c r="AX785" s="331">
        <v>0.17671167326310963</v>
      </c>
      <c r="AY785" s="332">
        <v>7.710791666666668</v>
      </c>
      <c r="AZ785" s="332">
        <v>5.2318262389041401E-2</v>
      </c>
      <c r="BA785" s="332">
        <v>2.7744859972085458</v>
      </c>
      <c r="BB785" s="332">
        <v>2.7009818178321834</v>
      </c>
    </row>
    <row r="786" spans="45:54" ht="16.5">
      <c r="AS786" s="264" t="s">
        <v>142</v>
      </c>
      <c r="AT786" s="264" t="s">
        <v>252</v>
      </c>
      <c r="AU786" s="264">
        <v>4</v>
      </c>
      <c r="AV786" s="331">
        <v>2.4496932181282006E-2</v>
      </c>
      <c r="AW786" s="331">
        <v>0.37527389937836558</v>
      </c>
      <c r="AX786" s="331">
        <v>0.18167749080153825</v>
      </c>
      <c r="AY786" s="332">
        <v>16.247500000000002</v>
      </c>
      <c r="AZ786" s="332">
        <v>0.26469242069750443</v>
      </c>
      <c r="BA786" s="332">
        <v>18.64665769248559</v>
      </c>
      <c r="BB786" s="332">
        <v>1.8787414000006615</v>
      </c>
    </row>
    <row r="787" spans="45:54" ht="16.5">
      <c r="AS787" s="264" t="s">
        <v>142</v>
      </c>
      <c r="AT787" s="264" t="s">
        <v>253</v>
      </c>
      <c r="AU787" s="264">
        <v>4</v>
      </c>
      <c r="AV787" s="331">
        <v>2.2651287326264938E-2</v>
      </c>
      <c r="AW787" s="331">
        <v>0.33164119419187332</v>
      </c>
      <c r="AX787" s="331">
        <v>0.15229046778901748</v>
      </c>
      <c r="AY787" s="332">
        <v>11.82676923076923</v>
      </c>
      <c r="AZ787" s="332">
        <v>5.1619282632973551E-2</v>
      </c>
      <c r="BA787" s="332">
        <v>14.746814006935812</v>
      </c>
      <c r="BB787" s="332">
        <v>2.1708052661560755</v>
      </c>
    </row>
    <row r="788" spans="45:54" ht="16.5">
      <c r="AS788" s="264" t="s">
        <v>142</v>
      </c>
      <c r="AT788" s="264" t="s">
        <v>254</v>
      </c>
      <c r="AU788" s="264">
        <v>4</v>
      </c>
      <c r="AV788" s="331">
        <v>2.6568686644526246E-2</v>
      </c>
      <c r="AW788" s="331">
        <v>0.34398359547073143</v>
      </c>
      <c r="AX788" s="331">
        <v>0.14879323227535646</v>
      </c>
      <c r="AY788" s="332">
        <v>13.363</v>
      </c>
      <c r="AZ788" s="332">
        <v>0.29735772783699216</v>
      </c>
      <c r="BA788" s="332">
        <v>9.3610500090222324</v>
      </c>
      <c r="BB788" s="332">
        <v>1.9001910312301644</v>
      </c>
    </row>
    <row r="789" spans="45:54" ht="16.5">
      <c r="AS789" s="264" t="s">
        <v>142</v>
      </c>
      <c r="AT789" s="264" t="s">
        <v>255</v>
      </c>
      <c r="AU789" s="264">
        <v>4</v>
      </c>
      <c r="AV789" s="331">
        <v>2.5511627731221603E-2</v>
      </c>
      <c r="AW789" s="331">
        <v>0.36891537071249098</v>
      </c>
      <c r="AX789" s="331">
        <v>0.14388615924269457</v>
      </c>
      <c r="AY789" s="332">
        <v>14.413999999999998</v>
      </c>
      <c r="AZ789" s="332">
        <v>3.3378302465293178E-2</v>
      </c>
      <c r="BA789" s="332">
        <v>5.0555290426278665</v>
      </c>
      <c r="BB789" s="332">
        <v>2.0540022698338865</v>
      </c>
    </row>
    <row r="790" spans="45:54" ht="16.5">
      <c r="AS790" s="264" t="s">
        <v>142</v>
      </c>
      <c r="AT790" s="264" t="s">
        <v>256</v>
      </c>
      <c r="AU790" s="264">
        <v>4</v>
      </c>
      <c r="AV790" s="331">
        <v>2.8345159816224694E-2</v>
      </c>
      <c r="AW790" s="331">
        <v>0.36652827500609214</v>
      </c>
      <c r="AX790" s="331">
        <v>0.172931774480895</v>
      </c>
      <c r="AY790" s="332">
        <v>14.212571428571428</v>
      </c>
      <c r="AZ790" s="332">
        <v>0.23437026551137752</v>
      </c>
      <c r="BA790" s="332">
        <v>8.665003530620643</v>
      </c>
      <c r="BB790" s="332">
        <v>1.8273234978817137</v>
      </c>
    </row>
    <row r="791" spans="45:54" ht="16.5">
      <c r="AS791" s="264" t="s">
        <v>142</v>
      </c>
      <c r="AT791" s="264" t="s">
        <v>99</v>
      </c>
      <c r="AU791" s="264">
        <v>4</v>
      </c>
      <c r="AV791" s="331">
        <v>2.93103119814619E-2</v>
      </c>
      <c r="AW791" s="331">
        <v>0.3684661770847395</v>
      </c>
      <c r="AX791" s="331">
        <v>0.12811945119404519</v>
      </c>
      <c r="AY791" s="332">
        <v>11.6325</v>
      </c>
      <c r="AZ791" s="332">
        <v>0.80910509365759231</v>
      </c>
      <c r="BA791" s="332">
        <v>11.862416827674123</v>
      </c>
      <c r="BB791" s="332">
        <v>1.8952108230891691</v>
      </c>
    </row>
    <row r="792" spans="45:54" ht="16.5">
      <c r="AS792" s="264" t="s">
        <v>142</v>
      </c>
      <c r="AT792" s="264" t="s">
        <v>100</v>
      </c>
      <c r="AU792" s="264">
        <v>4</v>
      </c>
      <c r="AV792" s="331">
        <v>2.5228876281622448E-2</v>
      </c>
      <c r="AW792" s="331">
        <v>0.35860212284610615</v>
      </c>
      <c r="AX792" s="331">
        <v>0.16030397174152802</v>
      </c>
      <c r="AY792" s="332">
        <v>13.978793103448275</v>
      </c>
      <c r="AZ792" s="332">
        <v>0.20505398943611561</v>
      </c>
      <c r="BA792" s="332">
        <v>13.014897329504043</v>
      </c>
      <c r="BB792" s="332">
        <v>1.9718011869561092</v>
      </c>
    </row>
    <row r="793" spans="45:54" ht="16.5">
      <c r="AS793" s="264" t="s">
        <v>139</v>
      </c>
      <c r="AT793" s="264" t="s">
        <v>257</v>
      </c>
      <c r="AU793" s="264">
        <v>4</v>
      </c>
      <c r="AV793" s="331">
        <v>1.6178128314403788E-2</v>
      </c>
      <c r="AW793" s="331">
        <v>0.32399287039133379</v>
      </c>
      <c r="AX793" s="331">
        <v>0.18359436355432535</v>
      </c>
      <c r="AY793" s="332">
        <v>10.69</v>
      </c>
      <c r="AZ793" s="332">
        <v>6.0894715933457536E-2</v>
      </c>
      <c r="BA793" s="332">
        <v>15.598021237102692</v>
      </c>
      <c r="BB793" s="332">
        <v>2.3468614980163216</v>
      </c>
    </row>
    <row r="794" spans="45:54" ht="16.5">
      <c r="AS794" s="264" t="s">
        <v>139</v>
      </c>
      <c r="AT794" s="264" t="s">
        <v>258</v>
      </c>
      <c r="AU794" s="264">
        <v>4</v>
      </c>
      <c r="AV794" s="331">
        <v>1.7990079109725037E-2</v>
      </c>
      <c r="AW794" s="331">
        <v>0.36335272405362845</v>
      </c>
      <c r="AX794" s="331">
        <v>0.2120314140150141</v>
      </c>
      <c r="AY794" s="332">
        <v>12.926333333333332</v>
      </c>
      <c r="AZ794" s="332">
        <v>0.21665509876579497</v>
      </c>
      <c r="BA794" s="332">
        <v>24.066236395053338</v>
      </c>
      <c r="BB794" s="332">
        <v>1.9217669582198307</v>
      </c>
    </row>
    <row r="795" spans="45:54" ht="16.5">
      <c r="AS795" s="264" t="s">
        <v>139</v>
      </c>
      <c r="AT795" s="264" t="s">
        <v>100</v>
      </c>
      <c r="AU795" s="264">
        <v>4</v>
      </c>
      <c r="AV795" s="331">
        <v>1.7329068772259273E-2</v>
      </c>
      <c r="AW795" s="331">
        <v>0.34899401728350155</v>
      </c>
      <c r="AX795" s="331">
        <v>0.20065665338515842</v>
      </c>
      <c r="AY795" s="332">
        <v>12.143616666666665</v>
      </c>
      <c r="AZ795" s="332">
        <v>0.15435127183473724</v>
      </c>
      <c r="BA795" s="332">
        <v>20.678968066470478</v>
      </c>
      <c r="BB795" s="332">
        <v>2.0718807292445893</v>
      </c>
    </row>
    <row r="796" spans="45:54" ht="16.5">
      <c r="AS796" s="264" t="s">
        <v>152</v>
      </c>
      <c r="AT796" s="264" t="s">
        <v>259</v>
      </c>
      <c r="AU796" s="264">
        <v>4</v>
      </c>
      <c r="AV796" s="331">
        <v>2.3368096959383845E-2</v>
      </c>
      <c r="AW796" s="331">
        <v>0.34982528122670081</v>
      </c>
      <c r="AX796" s="331">
        <v>0.16597795145397615</v>
      </c>
      <c r="AY796" s="332">
        <v>12.135250000000003</v>
      </c>
      <c r="AZ796" s="332">
        <v>2.2010735736355405</v>
      </c>
      <c r="BA796" s="332">
        <v>8.2977167392365576</v>
      </c>
      <c r="BB796" s="332">
        <v>2.0055427290564216</v>
      </c>
    </row>
    <row r="797" spans="45:54" ht="16.5">
      <c r="AS797" s="264" t="s">
        <v>152</v>
      </c>
      <c r="AT797" s="264" t="s">
        <v>260</v>
      </c>
      <c r="AU797" s="264">
        <v>4</v>
      </c>
      <c r="AV797" s="331">
        <v>2.856021631220718E-2</v>
      </c>
      <c r="AW797" s="331">
        <v>0.3645378390463207</v>
      </c>
      <c r="AX797" s="331">
        <v>0.16369489001176293</v>
      </c>
      <c r="AY797" s="332">
        <v>12.374000000000001</v>
      </c>
      <c r="AZ797" s="332">
        <v>0.2557732656433796</v>
      </c>
      <c r="BA797" s="332">
        <v>8.7403898707789374</v>
      </c>
      <c r="BB797" s="332">
        <v>1.8642692847825877</v>
      </c>
    </row>
    <row r="798" spans="45:54" ht="16.5">
      <c r="AS798" s="264" t="s">
        <v>152</v>
      </c>
      <c r="AT798" s="264" t="s">
        <v>261</v>
      </c>
      <c r="AU798" s="264">
        <v>4</v>
      </c>
      <c r="AV798" s="331">
        <v>4.0742328274262135E-2</v>
      </c>
      <c r="AW798" s="331">
        <v>0.27761936834294249</v>
      </c>
      <c r="AX798" s="331">
        <v>0.14278466382269367</v>
      </c>
      <c r="AY798" s="332">
        <v>10.582333333333333</v>
      </c>
      <c r="AZ798" s="332">
        <v>0.51839735878799598</v>
      </c>
      <c r="BA798" s="332">
        <v>10.210174066563573</v>
      </c>
      <c r="BB798" s="332">
        <v>2.6506034389283002</v>
      </c>
    </row>
    <row r="799" spans="45:54" ht="16.5">
      <c r="AS799" s="264" t="s">
        <v>152</v>
      </c>
      <c r="AT799" s="264" t="s">
        <v>99</v>
      </c>
      <c r="AU799" s="264">
        <v>4</v>
      </c>
      <c r="AV799" s="331">
        <v>6.5585650985916691E-2</v>
      </c>
      <c r="AW799" s="331">
        <v>0.35832323724526088</v>
      </c>
      <c r="AX799" s="331">
        <v>0.17275978835283723</v>
      </c>
      <c r="AY799" s="332">
        <v>12.224</v>
      </c>
      <c r="AZ799" s="332">
        <v>2.167708370967159</v>
      </c>
      <c r="BA799" s="332">
        <v>16.093592451119818</v>
      </c>
      <c r="BB799" s="332">
        <v>1.9946162806085213</v>
      </c>
    </row>
    <row r="800" spans="45:54" ht="16.5">
      <c r="AS800" s="264" t="s">
        <v>152</v>
      </c>
      <c r="AT800" s="264" t="s">
        <v>100</v>
      </c>
      <c r="AU800" s="264">
        <v>4</v>
      </c>
      <c r="AV800" s="331">
        <v>2.7122684522449654E-2</v>
      </c>
      <c r="AW800" s="331">
        <v>0.34396949467456361</v>
      </c>
      <c r="AX800" s="331">
        <v>0.16240018390350022</v>
      </c>
      <c r="AY800" s="332">
        <v>12.022333333333334</v>
      </c>
      <c r="AZ800" s="332">
        <v>1.6164997639215413</v>
      </c>
      <c r="BA800" s="332">
        <v>8.7387329690062412</v>
      </c>
      <c r="BB800" s="332">
        <v>2.0474555376977013</v>
      </c>
    </row>
    <row r="801" spans="45:54" ht="16.5">
      <c r="AS801" s="264" t="s">
        <v>145</v>
      </c>
      <c r="AT801" s="264" t="s">
        <v>262</v>
      </c>
      <c r="AU801" s="264">
        <v>4</v>
      </c>
      <c r="AV801" s="331">
        <v>1.1612602897495909E-2</v>
      </c>
      <c r="AW801" s="331">
        <v>0.34009082350931397</v>
      </c>
      <c r="AX801" s="331">
        <v>0.18995039682807097</v>
      </c>
      <c r="AY801" s="332">
        <v>10.472476190476192</v>
      </c>
      <c r="AZ801" s="332">
        <v>0.17379134820702585</v>
      </c>
      <c r="BA801" s="332">
        <v>21.970063823134716</v>
      </c>
      <c r="BB801" s="332">
        <v>2.0211560257544563</v>
      </c>
    </row>
    <row r="802" spans="45:54" ht="16.5">
      <c r="AS802" s="264" t="s">
        <v>145</v>
      </c>
      <c r="AT802" s="264" t="s">
        <v>263</v>
      </c>
      <c r="AU802" s="264">
        <v>4</v>
      </c>
      <c r="AV802" s="331">
        <v>1.6150549612398594E-2</v>
      </c>
      <c r="AW802" s="331">
        <v>0.35522048496241893</v>
      </c>
      <c r="AX802" s="331">
        <v>0.20567852492479283</v>
      </c>
      <c r="AY802" s="332">
        <v>7.7985714285714289</v>
      </c>
      <c r="AZ802" s="332">
        <v>1.259657951692511</v>
      </c>
      <c r="BA802" s="332">
        <v>7.5546673509058673</v>
      </c>
      <c r="BB802" s="332">
        <v>2.1379940292218444</v>
      </c>
    </row>
    <row r="803" spans="45:54" ht="16.5">
      <c r="AS803" s="264" t="s">
        <v>145</v>
      </c>
      <c r="AT803" s="264" t="s">
        <v>264</v>
      </c>
      <c r="AU803" s="264">
        <v>4</v>
      </c>
      <c r="AV803" s="331">
        <v>1.2880297103908972E-2</v>
      </c>
      <c r="AW803" s="331">
        <v>0.36915614115070838</v>
      </c>
      <c r="AX803" s="331">
        <v>0.15887971434764431</v>
      </c>
      <c r="AY803" s="332">
        <v>8.6171111111111109</v>
      </c>
      <c r="AZ803" s="332">
        <v>0.1013663679568747</v>
      </c>
      <c r="BA803" s="332">
        <v>6.1205978366341487</v>
      </c>
      <c r="BB803" s="332">
        <v>2.0997821507985548</v>
      </c>
    </row>
    <row r="804" spans="45:54" ht="16.5">
      <c r="AS804" s="264" t="s">
        <v>145</v>
      </c>
      <c r="AT804" s="264" t="s">
        <v>265</v>
      </c>
      <c r="AU804" s="264">
        <v>4</v>
      </c>
      <c r="AV804" s="331">
        <v>1.1301838389518367E-2</v>
      </c>
      <c r="AW804" s="331">
        <v>0.31491712189242582</v>
      </c>
      <c r="AX804" s="331">
        <v>0.2537769918931802</v>
      </c>
      <c r="AY804" s="332">
        <v>5.0375000000000005</v>
      </c>
      <c r="AZ804" s="332">
        <v>0.13284766252260405</v>
      </c>
      <c r="BA804" s="332">
        <v>2.565857710436581</v>
      </c>
      <c r="BB804" s="332">
        <v>2.6281948430014164</v>
      </c>
    </row>
    <row r="805" spans="45:54" ht="16.5">
      <c r="AS805" s="264" t="s">
        <v>145</v>
      </c>
      <c r="AT805" s="264" t="s">
        <v>99</v>
      </c>
      <c r="AU805" s="264">
        <v>4</v>
      </c>
      <c r="AV805" s="331">
        <v>2.3875155773911926E-2</v>
      </c>
      <c r="AW805" s="331">
        <v>0.3627119282219865</v>
      </c>
      <c r="AX805" s="331">
        <v>0.20364794551894458</v>
      </c>
      <c r="AY805" s="332">
        <v>10.789750000000002</v>
      </c>
      <c r="AZ805" s="332">
        <v>0.54237246111576864</v>
      </c>
      <c r="BA805" s="332">
        <v>26.460027924433572</v>
      </c>
      <c r="BB805" s="332">
        <v>2.3757817255394764</v>
      </c>
    </row>
    <row r="806" spans="45:54" ht="16.5">
      <c r="AS806" s="264" t="s">
        <v>145</v>
      </c>
      <c r="AT806" s="264" t="s">
        <v>100</v>
      </c>
      <c r="AU806" s="264">
        <v>4</v>
      </c>
      <c r="AV806" s="331">
        <v>1.2844745255908572E-2</v>
      </c>
      <c r="AW806" s="331">
        <v>0.34547236747939647</v>
      </c>
      <c r="AX806" s="331">
        <v>0.19391720507870028</v>
      </c>
      <c r="AY806" s="332">
        <v>9.0521276595744684</v>
      </c>
      <c r="AZ806" s="332">
        <v>0.30285645258042304</v>
      </c>
      <c r="BA806" s="332">
        <v>15.60277574417003</v>
      </c>
      <c r="BB806" s="332">
        <v>2.1105265819972874</v>
      </c>
    </row>
    <row r="807" spans="45:54" ht="16.5">
      <c r="AS807" s="264" t="s">
        <v>138</v>
      </c>
      <c r="AT807" s="264" t="s">
        <v>266</v>
      </c>
      <c r="AU807" s="264">
        <v>4</v>
      </c>
      <c r="AV807" s="331">
        <v>9.0170172630871671E-3</v>
      </c>
      <c r="AW807" s="331">
        <v>0.3367317198587485</v>
      </c>
      <c r="AX807" s="331">
        <v>0.16256592627976071</v>
      </c>
      <c r="AY807" s="332">
        <v>9.9280909090909102</v>
      </c>
      <c r="AZ807" s="332">
        <v>0.17059890972462</v>
      </c>
      <c r="BA807" s="332">
        <v>12.663631242297553</v>
      </c>
      <c r="BB807" s="332">
        <v>2.4156338760367428</v>
      </c>
    </row>
    <row r="808" spans="45:54" ht="16.5">
      <c r="AS808" s="264" t="s">
        <v>138</v>
      </c>
      <c r="AT808" s="264" t="s">
        <v>267</v>
      </c>
      <c r="AU808" s="264">
        <v>4</v>
      </c>
      <c r="AV808" s="331">
        <v>1.8610108671326352E-2</v>
      </c>
      <c r="AW808" s="331">
        <v>0.33184749022624127</v>
      </c>
      <c r="AX808" s="331">
        <v>0.17461122596572576</v>
      </c>
      <c r="AY808" s="332">
        <v>8.939222222222222</v>
      </c>
      <c r="AZ808" s="332">
        <v>0.29930526054473461</v>
      </c>
      <c r="BA808" s="332">
        <v>7.6310473452934398</v>
      </c>
      <c r="BB808" s="332">
        <v>2.4479953446435241</v>
      </c>
    </row>
    <row r="809" spans="45:54" ht="16.5">
      <c r="AS809" s="264" t="s">
        <v>138</v>
      </c>
      <c r="AT809" s="264" t="s">
        <v>268</v>
      </c>
      <c r="AU809" s="264">
        <v>4</v>
      </c>
      <c r="AV809" s="331">
        <v>1.9230449402444675E-2</v>
      </c>
      <c r="AW809" s="331">
        <v>0.33626803694116447</v>
      </c>
      <c r="AX809" s="331">
        <v>0.19797305003701024</v>
      </c>
      <c r="AY809" s="332">
        <v>8.5295454545454543</v>
      </c>
      <c r="AZ809" s="332">
        <v>7.2956146191471227E-2</v>
      </c>
      <c r="BA809" s="332">
        <v>10.926585894984191</v>
      </c>
      <c r="BB809" s="332">
        <v>2.9082464102667198</v>
      </c>
    </row>
    <row r="810" spans="45:54" ht="16.5">
      <c r="AS810" s="264" t="s">
        <v>138</v>
      </c>
      <c r="AT810" s="264" t="s">
        <v>269</v>
      </c>
      <c r="AU810" s="264">
        <v>4</v>
      </c>
      <c r="AV810" s="331">
        <v>1.4832775191469649E-2</v>
      </c>
      <c r="AW810" s="331">
        <v>0.35376197039903307</v>
      </c>
      <c r="AX810" s="331">
        <v>0.16814995533156332</v>
      </c>
      <c r="AY810" s="332">
        <v>8.5052500000000002</v>
      </c>
      <c r="AZ810" s="332">
        <v>0.57676765681011166</v>
      </c>
      <c r="BA810" s="332">
        <v>6.8265628303473722</v>
      </c>
      <c r="BB810" s="332">
        <v>2.8038291979286112</v>
      </c>
    </row>
    <row r="811" spans="45:54" ht="16.5">
      <c r="AS811" s="264" t="s">
        <v>138</v>
      </c>
      <c r="AT811" s="264" t="s">
        <v>100</v>
      </c>
      <c r="AU811" s="264">
        <v>4</v>
      </c>
      <c r="AV811" s="331">
        <v>1.3476175856895185E-2</v>
      </c>
      <c r="AW811" s="331">
        <v>0.33828022605734925</v>
      </c>
      <c r="AX811" s="331">
        <v>0.17235022753227991</v>
      </c>
      <c r="AY811" s="332">
        <v>9.2147600000000018</v>
      </c>
      <c r="AZ811" s="332">
        <v>0.22284696999907999</v>
      </c>
      <c r="BA811" s="332">
        <v>10.783126803015312</v>
      </c>
      <c r="BB811" s="332">
        <v>2.5544959860141851</v>
      </c>
    </row>
    <row r="812" spans="45:54" ht="16.5">
      <c r="AS812" s="264" t="s">
        <v>147</v>
      </c>
      <c r="AT812" s="264" t="s">
        <v>270</v>
      </c>
      <c r="AU812" s="264">
        <v>4</v>
      </c>
      <c r="AV812" s="331">
        <v>2.5759652221635076E-2</v>
      </c>
      <c r="AW812" s="331">
        <v>0.36648648043060877</v>
      </c>
      <c r="AX812" s="331">
        <v>0.19684451552718615</v>
      </c>
      <c r="AY812" s="332">
        <v>13.441583333333332</v>
      </c>
      <c r="AZ812" s="332">
        <v>8.9583365682882055E-2</v>
      </c>
      <c r="BA812" s="332">
        <v>18.852819307962527</v>
      </c>
      <c r="BB812" s="332">
        <v>2.2092873515172724</v>
      </c>
    </row>
    <row r="813" spans="45:54" ht="16.5">
      <c r="AS813" s="264" t="s">
        <v>147</v>
      </c>
      <c r="AT813" s="264" t="s">
        <v>271</v>
      </c>
      <c r="AU813" s="264">
        <v>4</v>
      </c>
      <c r="AV813" s="331">
        <v>1.0789978062636395E-2</v>
      </c>
      <c r="AW813" s="331">
        <v>0.24097250148057134</v>
      </c>
      <c r="AX813" s="331">
        <v>0.10723346595436223</v>
      </c>
      <c r="AY813" s="332">
        <v>16.763333333333332</v>
      </c>
      <c r="AZ813" s="332">
        <v>5.4918840981087541E-2</v>
      </c>
      <c r="BA813" s="332">
        <v>2.712282114259517</v>
      </c>
      <c r="BB813" s="332">
        <v>3.2126172800685238</v>
      </c>
    </row>
    <row r="814" spans="45:54" ht="16.5">
      <c r="AS814" s="264" t="s">
        <v>147</v>
      </c>
      <c r="AT814" s="264" t="s">
        <v>272</v>
      </c>
      <c r="AU814" s="264">
        <v>4</v>
      </c>
      <c r="AV814" s="331">
        <v>1.8817860767988748E-2</v>
      </c>
      <c r="AW814" s="331">
        <v>0.39398820655141314</v>
      </c>
      <c r="AX814" s="331">
        <v>0.18568240413631495</v>
      </c>
      <c r="AY814" s="332">
        <v>14.886933333333333</v>
      </c>
      <c r="AZ814" s="332">
        <v>0.17805884755222701</v>
      </c>
      <c r="BA814" s="332">
        <v>15.032123596686899</v>
      </c>
      <c r="BB814" s="332">
        <v>2.0211923386685826</v>
      </c>
    </row>
    <row r="815" spans="45:54" ht="16.5">
      <c r="AS815" s="264" t="s">
        <v>147</v>
      </c>
      <c r="AT815" s="264" t="s">
        <v>273</v>
      </c>
      <c r="AU815" s="264">
        <v>4</v>
      </c>
      <c r="AV815" s="331">
        <v>3.2214175547998991E-2</v>
      </c>
      <c r="AW815" s="331">
        <v>0.40771451830356681</v>
      </c>
      <c r="AX815" s="331">
        <v>0.22457249272674271</v>
      </c>
      <c r="AY815" s="332">
        <v>10.570666666666668</v>
      </c>
      <c r="AZ815" s="332">
        <v>3.4371148685937283E-2</v>
      </c>
      <c r="BA815" s="332">
        <v>12.897773544397966</v>
      </c>
      <c r="BB815" s="332">
        <v>2.3303609269126233</v>
      </c>
    </row>
    <row r="816" spans="45:54" ht="16.5">
      <c r="AS816" s="264" t="s">
        <v>147</v>
      </c>
      <c r="AT816" s="264" t="s">
        <v>274</v>
      </c>
      <c r="AU816" s="264">
        <v>4</v>
      </c>
      <c r="AV816" s="331">
        <v>1.71671250459439E-2</v>
      </c>
      <c r="AW816" s="331">
        <v>0.37582748638361929</v>
      </c>
      <c r="AX816" s="331">
        <v>0.18980337986990789</v>
      </c>
      <c r="AY816" s="332">
        <v>11.82818181818182</v>
      </c>
      <c r="AZ816" s="332">
        <v>6.1849774079369126E-2</v>
      </c>
      <c r="BA816" s="332">
        <v>16.538026176393263</v>
      </c>
      <c r="BB816" s="332">
        <v>2.3216576351293963</v>
      </c>
    </row>
    <row r="817" spans="45:54" ht="16.5">
      <c r="AS817" s="264" t="s">
        <v>147</v>
      </c>
      <c r="AT817" s="264" t="s">
        <v>275</v>
      </c>
      <c r="AU817" s="264">
        <v>4</v>
      </c>
      <c r="AV817" s="331">
        <v>3.2126109175495361E-2</v>
      </c>
      <c r="AW817" s="331">
        <v>0.37345950777115983</v>
      </c>
      <c r="AX817" s="331">
        <v>0.18020499153259334</v>
      </c>
      <c r="AY817" s="332">
        <v>14.83825</v>
      </c>
      <c r="AZ817" s="332">
        <v>3.4275794870678715E-2</v>
      </c>
      <c r="BA817" s="332">
        <v>7.5192524997551429</v>
      </c>
      <c r="BB817" s="332">
        <v>2.0573280185007228</v>
      </c>
    </row>
    <row r="818" spans="45:54" ht="16.5">
      <c r="AS818" s="264" t="s">
        <v>147</v>
      </c>
      <c r="AT818" s="264" t="s">
        <v>100</v>
      </c>
      <c r="AU818" s="264">
        <v>4</v>
      </c>
      <c r="AV818" s="331">
        <v>2.081034083429362E-2</v>
      </c>
      <c r="AW818" s="331">
        <v>0.35862086103741492</v>
      </c>
      <c r="AX818" s="331">
        <v>0.16653314777560313</v>
      </c>
      <c r="AY818" s="332">
        <v>13.830877192982458</v>
      </c>
      <c r="AZ818" s="332">
        <v>8.5188746723912787E-2</v>
      </c>
      <c r="BA818" s="332">
        <v>11.613342332050353</v>
      </c>
      <c r="BB818" s="332">
        <v>2.4114147134200561</v>
      </c>
    </row>
    <row r="819" spans="45:54" ht="16.5">
      <c r="AS819" s="264" t="s">
        <v>150</v>
      </c>
      <c r="AT819" s="264" t="s">
        <v>276</v>
      </c>
      <c r="AU819" s="264">
        <v>4</v>
      </c>
      <c r="AV819" s="331">
        <v>1.5113083303497527E-2</v>
      </c>
      <c r="AW819" s="331">
        <v>0.28731716913665961</v>
      </c>
      <c r="AX819" s="331">
        <v>0.1636844450834633</v>
      </c>
      <c r="AY819" s="332">
        <v>14.360000000000001</v>
      </c>
      <c r="AZ819" s="332">
        <v>0.15112127314834153</v>
      </c>
      <c r="BA819" s="332">
        <v>7.9050046228840625</v>
      </c>
      <c r="BB819" s="332">
        <v>2.6182508243634484</v>
      </c>
    </row>
    <row r="820" spans="45:54" ht="16.5">
      <c r="AS820" s="264" t="s">
        <v>150</v>
      </c>
      <c r="AT820" s="264" t="s">
        <v>277</v>
      </c>
      <c r="AU820" s="264">
        <v>4</v>
      </c>
      <c r="AV820" s="331">
        <v>1.5181132666437691E-2</v>
      </c>
      <c r="AW820" s="331">
        <v>0.26296669655602611</v>
      </c>
      <c r="AX820" s="331">
        <v>0.15230644428068404</v>
      </c>
      <c r="AY820" s="332">
        <v>12.123285714285714</v>
      </c>
      <c r="AZ820" s="332">
        <v>0.22185559295628096</v>
      </c>
      <c r="BA820" s="332">
        <v>7.6858344567567416</v>
      </c>
      <c r="BB820" s="332">
        <v>2.5007344029054073</v>
      </c>
    </row>
    <row r="821" spans="45:54" ht="16.5">
      <c r="AS821" s="264" t="s">
        <v>150</v>
      </c>
      <c r="AT821" s="264" t="s">
        <v>278</v>
      </c>
      <c r="AU821" s="264">
        <v>4</v>
      </c>
      <c r="AV821" s="331">
        <v>1.4001114637323437E-2</v>
      </c>
      <c r="AW821" s="331">
        <v>0.21043810743481361</v>
      </c>
      <c r="AX821" s="331">
        <v>0.1317668258245665</v>
      </c>
      <c r="AY821" s="332">
        <v>16.992000000000001</v>
      </c>
      <c r="AZ821" s="332">
        <v>4.994320625062533E-2</v>
      </c>
      <c r="BA821" s="332">
        <v>13.363969605896495</v>
      </c>
      <c r="BB821" s="332">
        <v>2.7940102135315574</v>
      </c>
    </row>
    <row r="822" spans="45:54" ht="16.5">
      <c r="AS822" s="264" t="s">
        <v>150</v>
      </c>
      <c r="AT822" s="264" t="s">
        <v>279</v>
      </c>
      <c r="AU822" s="264">
        <v>4</v>
      </c>
      <c r="AV822" s="331">
        <v>1.8004704211804626E-2</v>
      </c>
      <c r="AW822" s="331">
        <v>8.5955356213440096E-2</v>
      </c>
      <c r="AX822" s="331">
        <v>0.16139628287161786</v>
      </c>
      <c r="AY822" s="332">
        <v>8.8849999999999998</v>
      </c>
      <c r="AZ822" s="332">
        <v>9.7168141403743431E-3</v>
      </c>
      <c r="BA822" s="332">
        <v>0.64130973326470675</v>
      </c>
      <c r="BB822" s="332">
        <v>2.4031891862734271</v>
      </c>
    </row>
    <row r="823" spans="45:54" ht="16.5">
      <c r="AS823" s="264" t="s">
        <v>150</v>
      </c>
      <c r="AT823" s="264" t="s">
        <v>280</v>
      </c>
      <c r="AU823" s="264">
        <v>4</v>
      </c>
      <c r="AV823" s="331">
        <v>1.4268011628214835E-2</v>
      </c>
      <c r="AW823" s="331">
        <v>0.28881921585907327</v>
      </c>
      <c r="AX823" s="331">
        <v>0.21680347816023662</v>
      </c>
      <c r="AY823" s="332">
        <v>6.5803333333333329</v>
      </c>
      <c r="AZ823" s="332">
        <v>1.3948601019473033</v>
      </c>
      <c r="BA823" s="332">
        <v>6.0802655482510044</v>
      </c>
      <c r="BB823" s="332">
        <v>2.9398110962431336</v>
      </c>
    </row>
    <row r="824" spans="45:54" ht="16.5">
      <c r="AS824" s="264" t="s">
        <v>150</v>
      </c>
      <c r="AT824" s="264" t="s">
        <v>332</v>
      </c>
      <c r="AU824" s="264">
        <v>4</v>
      </c>
      <c r="AV824" s="331">
        <v>2.4359925857354317E-2</v>
      </c>
      <c r="AW824" s="331">
        <v>0.18442055533869992</v>
      </c>
      <c r="AX824" s="331">
        <v>0.14386895065179342</v>
      </c>
      <c r="AY824" s="332">
        <v>4.0999999999999996</v>
      </c>
      <c r="AZ824" s="332">
        <v>1.1565028187443201E-2</v>
      </c>
      <c r="BA824" s="332">
        <v>1.0524175650573313</v>
      </c>
      <c r="BB824" s="332">
        <v>3.433077337521802</v>
      </c>
    </row>
    <row r="825" spans="45:54" ht="16.5">
      <c r="AS825" s="264" t="s">
        <v>150</v>
      </c>
      <c r="AT825" s="264" t="s">
        <v>99</v>
      </c>
      <c r="AU825" s="264">
        <v>4</v>
      </c>
      <c r="AV825" s="331">
        <v>2.9870462645964848E-2</v>
      </c>
      <c r="AW825" s="331">
        <v>0.25394723521708756</v>
      </c>
      <c r="AX825" s="331">
        <v>0.22134937401993657</v>
      </c>
      <c r="AY825" s="332">
        <v>13.374000000000001</v>
      </c>
      <c r="AZ825" s="332">
        <v>0</v>
      </c>
      <c r="BA825" s="332">
        <v>6.1009736347180699</v>
      </c>
      <c r="BB825" s="332">
        <v>1.673056758354992</v>
      </c>
    </row>
    <row r="826" spans="45:54" ht="16.5">
      <c r="AS826" s="264" t="s">
        <v>150</v>
      </c>
      <c r="AT826" s="264" t="s">
        <v>100</v>
      </c>
      <c r="AU826" s="264">
        <v>4</v>
      </c>
      <c r="AV826" s="331">
        <v>1.5480738195406078E-2</v>
      </c>
      <c r="AW826" s="331">
        <v>0.26656044678386187</v>
      </c>
      <c r="AX826" s="331">
        <v>0.16288270689462447</v>
      </c>
      <c r="AY826" s="332">
        <v>12.678233333333333</v>
      </c>
      <c r="AZ826" s="332">
        <v>0.2533438843303315</v>
      </c>
      <c r="BA826" s="332">
        <v>7.6802637584854345</v>
      </c>
      <c r="BB826" s="332">
        <v>2.6316459497239939</v>
      </c>
    </row>
    <row r="827" spans="45:54" ht="16.5">
      <c r="AS827" s="264" t="s">
        <v>161</v>
      </c>
      <c r="AT827" s="264" t="s">
        <v>281</v>
      </c>
      <c r="AU827" s="264">
        <v>4</v>
      </c>
      <c r="AV827" s="331">
        <v>5.0692214298607048E-3</v>
      </c>
      <c r="AW827" s="331">
        <v>0.36189034839560363</v>
      </c>
      <c r="AX827" s="331">
        <v>0.1831537463798536</v>
      </c>
      <c r="AY827" s="332">
        <v>9.2281000000000013</v>
      </c>
      <c r="AZ827" s="332">
        <v>0.22470345864135507</v>
      </c>
      <c r="BA827" s="332">
        <v>1.7812855994114694</v>
      </c>
      <c r="BB827" s="332">
        <v>2.2111768360320769</v>
      </c>
    </row>
    <row r="828" spans="45:54" ht="16.5">
      <c r="AS828" s="264" t="s">
        <v>161</v>
      </c>
      <c r="AT828" s="264" t="s">
        <v>186</v>
      </c>
      <c r="AU828" s="264">
        <v>4</v>
      </c>
      <c r="AV828" s="331">
        <v>5.6710027471047328E-3</v>
      </c>
      <c r="AW828" s="331">
        <v>0.24306761730915286</v>
      </c>
      <c r="AX828" s="331">
        <v>0.12587610955508305</v>
      </c>
      <c r="AY828" s="332">
        <v>14.72625</v>
      </c>
      <c r="AZ828" s="332">
        <v>3.1553545815061104E-2</v>
      </c>
      <c r="BA828" s="332">
        <v>1.2621418326024443</v>
      </c>
      <c r="BB828" s="332">
        <v>2.7817124553808075</v>
      </c>
    </row>
    <row r="829" spans="45:54" ht="16.5">
      <c r="AS829" s="264" t="s">
        <v>161</v>
      </c>
      <c r="AT829" s="264" t="s">
        <v>282</v>
      </c>
      <c r="AU829" s="264">
        <v>4</v>
      </c>
      <c r="AV829" s="331">
        <v>3.9063774219340961E-3</v>
      </c>
      <c r="AW829" s="331">
        <v>0.34887499264124278</v>
      </c>
      <c r="AX829" s="331">
        <v>0.15467580718918225</v>
      </c>
      <c r="AY829" s="332">
        <v>8.4455263157894738</v>
      </c>
      <c r="AZ829" s="332">
        <v>2.3439826233716491E-2</v>
      </c>
      <c r="BA829" s="332">
        <v>1.3892604702368121</v>
      </c>
      <c r="BB829" s="332">
        <v>2.520418987928009</v>
      </c>
    </row>
    <row r="830" spans="45:54" ht="16.5">
      <c r="AS830" s="264" t="s">
        <v>161</v>
      </c>
      <c r="AT830" s="264" t="s">
        <v>99</v>
      </c>
      <c r="AU830" s="264">
        <v>4</v>
      </c>
      <c r="AV830" s="331">
        <v>2.0094028986695135E-2</v>
      </c>
      <c r="AW830" s="331">
        <v>0.32596487709023603</v>
      </c>
      <c r="AX830" s="331">
        <v>0.15582170915055105</v>
      </c>
      <c r="AY830" s="332">
        <v>8.7330000000000005</v>
      </c>
      <c r="AZ830" s="332">
        <v>7.0032228831708343E-2</v>
      </c>
      <c r="BA830" s="332">
        <v>2.1009668649512503</v>
      </c>
      <c r="BB830" s="332">
        <v>2.6812466670171777</v>
      </c>
    </row>
    <row r="831" spans="45:54" ht="16.5">
      <c r="AS831" s="264" t="s">
        <v>161</v>
      </c>
      <c r="AT831" s="264" t="s">
        <v>100</v>
      </c>
      <c r="AU831" s="264">
        <v>4</v>
      </c>
      <c r="AV831" s="331">
        <v>4.7850504111230799E-3</v>
      </c>
      <c r="AW831" s="331">
        <v>0.34598683482436654</v>
      </c>
      <c r="AX831" s="331">
        <v>0.16255618716716966</v>
      </c>
      <c r="AY831" s="332">
        <v>9.3644000000000034</v>
      </c>
      <c r="AZ831" s="332">
        <v>0.11300011256522254</v>
      </c>
      <c r="BA831" s="332">
        <v>1.5474242544026215</v>
      </c>
      <c r="BB831" s="332">
        <v>2.4106264081394464</v>
      </c>
    </row>
    <row r="832" spans="45:54" ht="16.5">
      <c r="AS832" s="264" t="s">
        <v>163</v>
      </c>
      <c r="AT832" s="264" t="s">
        <v>283</v>
      </c>
      <c r="AU832" s="264">
        <v>4</v>
      </c>
      <c r="AV832" s="331">
        <v>5.2538223064200447E-3</v>
      </c>
      <c r="AW832" s="331">
        <v>0.32897061693154361</v>
      </c>
      <c r="AX832" s="331">
        <v>0.18477837571419398</v>
      </c>
      <c r="AY832" s="332">
        <v>7.7841428571428564</v>
      </c>
      <c r="AZ832" s="332">
        <v>0.22978389973149749</v>
      </c>
      <c r="BA832" s="332">
        <v>5.5444631290051651</v>
      </c>
      <c r="BB832" s="332">
        <v>3.0124517939758495</v>
      </c>
    </row>
    <row r="833" spans="45:54" ht="16.5">
      <c r="AS833" s="264" t="s">
        <v>163</v>
      </c>
      <c r="AT833" s="264" t="s">
        <v>284</v>
      </c>
      <c r="AU833" s="264">
        <v>4</v>
      </c>
      <c r="AV833" s="331">
        <v>5.5785484619481742E-3</v>
      </c>
      <c r="AW833" s="331">
        <v>0.32376866768612295</v>
      </c>
      <c r="AX833" s="331">
        <v>0.13195093605126332</v>
      </c>
      <c r="AY833" s="332">
        <v>5.8937777777777773</v>
      </c>
      <c r="AZ833" s="332">
        <v>4.9155677505329703E-2</v>
      </c>
      <c r="BA833" s="332">
        <v>13.547732161142827</v>
      </c>
      <c r="BB833" s="332">
        <v>2.7187843932759561</v>
      </c>
    </row>
    <row r="834" spans="45:54" ht="16.5">
      <c r="AS834" s="264" t="s">
        <v>163</v>
      </c>
      <c r="AT834" s="264" t="s">
        <v>285</v>
      </c>
      <c r="AU834" s="264">
        <v>4</v>
      </c>
      <c r="AV834" s="331">
        <v>6.8856448771750451E-3</v>
      </c>
      <c r="AW834" s="331">
        <v>0.33983042340315983</v>
      </c>
      <c r="AX834" s="331">
        <v>0.13046756559077002</v>
      </c>
      <c r="AY834" s="332">
        <v>4.5005555555555548</v>
      </c>
      <c r="AZ834" s="332">
        <v>11.71492906284432</v>
      </c>
      <c r="BA834" s="332">
        <v>23.176176697834794</v>
      </c>
      <c r="BB834" s="332">
        <v>2.9249932653310031</v>
      </c>
    </row>
    <row r="835" spans="45:54" ht="16.5">
      <c r="AS835" s="264" t="s">
        <v>163</v>
      </c>
      <c r="AT835" s="264" t="s">
        <v>286</v>
      </c>
      <c r="AU835" s="264">
        <v>4</v>
      </c>
      <c r="AV835" s="331">
        <v>6.118105741876931E-3</v>
      </c>
      <c r="AW835" s="331">
        <v>0.27746201171444057</v>
      </c>
      <c r="AX835" s="331">
        <v>9.8144681082528509E-2</v>
      </c>
      <c r="AY835" s="332">
        <v>3.7698</v>
      </c>
      <c r="AZ835" s="332">
        <v>6.0367398529234118E-2</v>
      </c>
      <c r="BA835" s="332">
        <v>3.8476273483632903</v>
      </c>
      <c r="BB835" s="332">
        <v>3.4617543848071453</v>
      </c>
    </row>
    <row r="836" spans="45:54" ht="16.5">
      <c r="AS836" s="264" t="s">
        <v>163</v>
      </c>
      <c r="AT836" s="264" t="s">
        <v>287</v>
      </c>
      <c r="AU836" s="264">
        <v>4</v>
      </c>
      <c r="AV836" s="331">
        <v>6.1460563852466839E-3</v>
      </c>
      <c r="AW836" s="331">
        <v>0.2831041208742367</v>
      </c>
      <c r="AX836" s="331">
        <v>7.464218884990334E-2</v>
      </c>
      <c r="AY836" s="332">
        <v>2.6263333333333332</v>
      </c>
      <c r="AZ836" s="332">
        <v>2.1178752545647317</v>
      </c>
      <c r="BA836" s="332">
        <v>1.1170500580478615</v>
      </c>
      <c r="BB836" s="332">
        <v>3.3929807680510931</v>
      </c>
    </row>
    <row r="837" spans="45:54" ht="16.5">
      <c r="AS837" s="264" t="s">
        <v>163</v>
      </c>
      <c r="AT837" s="264" t="s">
        <v>99</v>
      </c>
      <c r="AU837" s="264">
        <v>4</v>
      </c>
      <c r="AV837" s="331">
        <v>5.3930372534661142E-3</v>
      </c>
      <c r="AW837" s="331">
        <v>0.32005234816089312</v>
      </c>
      <c r="AX837" s="331">
        <v>0.16976194167063943</v>
      </c>
      <c r="AY837" s="332">
        <v>5.2130000000000001</v>
      </c>
      <c r="AZ837" s="332">
        <v>0.1914968321157805</v>
      </c>
      <c r="BA837" s="332">
        <v>7.0853827882838791</v>
      </c>
      <c r="BB837" s="332">
        <v>2.9361397489615029</v>
      </c>
    </row>
    <row r="838" spans="45:54" ht="16.5">
      <c r="AS838" s="264" t="s">
        <v>163</v>
      </c>
      <c r="AT838" s="264" t="s">
        <v>100</v>
      </c>
      <c r="AU838" s="264">
        <v>4</v>
      </c>
      <c r="AV838" s="331">
        <v>5.8640510963020222E-3</v>
      </c>
      <c r="AW838" s="331">
        <v>0.32058882369260816</v>
      </c>
      <c r="AX838" s="331">
        <v>0.14317613548391148</v>
      </c>
      <c r="AY838" s="332">
        <v>5.7066904761904755</v>
      </c>
      <c r="AZ838" s="332">
        <v>2.7534198709952973</v>
      </c>
      <c r="BA838" s="332">
        <v>10.46061857880054</v>
      </c>
      <c r="BB838" s="332">
        <v>2.9995648300926314</v>
      </c>
    </row>
    <row r="839" spans="45:54" ht="16.5">
      <c r="AS839" s="264" t="s">
        <v>135</v>
      </c>
      <c r="AT839" s="264" t="s">
        <v>288</v>
      </c>
      <c r="AU839" s="264">
        <v>4</v>
      </c>
      <c r="AV839" s="331">
        <v>2.653588216029398E-2</v>
      </c>
      <c r="AW839" s="331">
        <v>0.3761948980623776</v>
      </c>
      <c r="AX839" s="331">
        <v>0.18161776046703856</v>
      </c>
      <c r="AY839" s="332">
        <v>12.078384615384614</v>
      </c>
      <c r="AZ839" s="332">
        <v>0.57032298488771616</v>
      </c>
      <c r="BA839" s="332">
        <v>23.958878933466263</v>
      </c>
      <c r="BB839" s="332">
        <v>1.9085672368332094</v>
      </c>
    </row>
    <row r="840" spans="45:54" ht="16.5">
      <c r="AS840" s="264" t="s">
        <v>135</v>
      </c>
      <c r="AT840" s="264" t="s">
        <v>289</v>
      </c>
      <c r="AU840" s="264">
        <v>4</v>
      </c>
      <c r="AV840" s="331">
        <v>2.7677677104457638E-2</v>
      </c>
      <c r="AW840" s="331">
        <v>0.37645202509287679</v>
      </c>
      <c r="AX840" s="331">
        <v>0.17373060423032349</v>
      </c>
      <c r="AY840" s="332">
        <v>11.639250000000002</v>
      </c>
      <c r="AZ840" s="332">
        <v>0.314535377458598</v>
      </c>
      <c r="BA840" s="332">
        <v>10.946834971870247</v>
      </c>
      <c r="BB840" s="332">
        <v>2.062007605293112</v>
      </c>
    </row>
    <row r="841" spans="45:54" ht="16.5">
      <c r="AS841" s="264" t="s">
        <v>135</v>
      </c>
      <c r="AT841" s="264" t="s">
        <v>290</v>
      </c>
      <c r="AU841" s="264">
        <v>4</v>
      </c>
      <c r="AV841" s="331">
        <v>3.0249170238371554E-2</v>
      </c>
      <c r="AW841" s="331">
        <v>0.35913031042034343</v>
      </c>
      <c r="AX841" s="331">
        <v>0.16320847440456959</v>
      </c>
      <c r="AY841" s="332">
        <v>11.912000000000003</v>
      </c>
      <c r="AZ841" s="332">
        <v>0.22842440997821592</v>
      </c>
      <c r="BA841" s="332">
        <v>16.96166222818108</v>
      </c>
      <c r="BB841" s="332">
        <v>1.8406354751740424</v>
      </c>
    </row>
    <row r="842" spans="45:54" ht="16.5">
      <c r="AS842" s="264" t="s">
        <v>135</v>
      </c>
      <c r="AT842" s="264" t="s">
        <v>291</v>
      </c>
      <c r="AU842" s="264">
        <v>4</v>
      </c>
      <c r="AV842" s="331">
        <v>1.5373230356713667E-2</v>
      </c>
      <c r="AW842" s="331">
        <v>0.36856362381117824</v>
      </c>
      <c r="AX842" s="331">
        <v>0.17860794708558056</v>
      </c>
      <c r="AY842" s="332">
        <v>10.67246153846154</v>
      </c>
      <c r="AZ842" s="332">
        <v>0.11294088794932826</v>
      </c>
      <c r="BA842" s="332">
        <v>9.3404803402855165</v>
      </c>
      <c r="BB842" s="332">
        <v>2.0987708528753681</v>
      </c>
    </row>
    <row r="843" spans="45:54" ht="16.5">
      <c r="AS843" s="264" t="s">
        <v>135</v>
      </c>
      <c r="AT843" s="264" t="s">
        <v>292</v>
      </c>
      <c r="AU843" s="264">
        <v>4</v>
      </c>
      <c r="AV843" s="331">
        <v>3.1174946671189429E-2</v>
      </c>
      <c r="AW843" s="331">
        <v>0.34831263421058895</v>
      </c>
      <c r="AX843" s="331">
        <v>0.18717277666143228</v>
      </c>
      <c r="AY843" s="332">
        <v>10.31725</v>
      </c>
      <c r="AZ843" s="332">
        <v>5.9337817345113467E-2</v>
      </c>
      <c r="BA843" s="332">
        <v>9.2901721207503289</v>
      </c>
      <c r="BB843" s="332">
        <v>1.9677312454412734</v>
      </c>
    </row>
    <row r="844" spans="45:54" ht="16.5">
      <c r="AS844" s="264" t="s">
        <v>135</v>
      </c>
      <c r="AT844" s="264" t="s">
        <v>327</v>
      </c>
      <c r="AU844" s="264">
        <v>4</v>
      </c>
      <c r="AV844" s="331">
        <v>3.7554593034027445E-2</v>
      </c>
      <c r="AW844" s="331">
        <v>0.36384994333306819</v>
      </c>
      <c r="AX844" s="331">
        <v>0.14245126715461881</v>
      </c>
      <c r="AY844" s="332">
        <v>11.234833333333333</v>
      </c>
      <c r="AZ844" s="332">
        <v>0.13900396873011203</v>
      </c>
      <c r="BA844" s="332">
        <v>18.259561332387516</v>
      </c>
      <c r="BB844" s="332">
        <v>1.7809856139529483</v>
      </c>
    </row>
    <row r="845" spans="45:54" ht="16.5">
      <c r="AS845" s="264" t="s">
        <v>135</v>
      </c>
      <c r="AT845" s="264" t="s">
        <v>99</v>
      </c>
      <c r="AU845" s="264">
        <v>4</v>
      </c>
      <c r="AV845" s="331">
        <v>3.2787982659783048E-2</v>
      </c>
      <c r="AW845" s="331">
        <v>0.37186285344528541</v>
      </c>
      <c r="AX845" s="331">
        <v>0.20998254158697124</v>
      </c>
      <c r="AY845" s="332">
        <v>11.38</v>
      </c>
      <c r="AZ845" s="332">
        <v>0.20856053791933937</v>
      </c>
      <c r="BA845" s="332">
        <v>16.466802471176933</v>
      </c>
      <c r="BB845" s="332">
        <v>1.8968045165848411</v>
      </c>
    </row>
    <row r="846" spans="45:54" ht="16.5">
      <c r="AS846" s="264" t="s">
        <v>135</v>
      </c>
      <c r="AT846" s="264" t="s">
        <v>100</v>
      </c>
      <c r="AU846" s="264">
        <v>4</v>
      </c>
      <c r="AV846" s="331">
        <v>2.6640293058640539E-2</v>
      </c>
      <c r="AW846" s="331">
        <v>0.36568859001096155</v>
      </c>
      <c r="AX846" s="331">
        <v>0.1760872216247962</v>
      </c>
      <c r="AY846" s="332">
        <v>11.329095890410962</v>
      </c>
      <c r="AZ846" s="332">
        <v>0.23679385327259406</v>
      </c>
      <c r="BA846" s="332">
        <v>14.055671811625825</v>
      </c>
      <c r="BB846" s="332">
        <v>1.9612436380461677</v>
      </c>
    </row>
    <row r="847" spans="45:54" ht="16.5">
      <c r="AS847" s="264" t="s">
        <v>155</v>
      </c>
      <c r="AT847" s="264" t="s">
        <v>293</v>
      </c>
      <c r="AU847" s="264">
        <v>4</v>
      </c>
      <c r="AV847" s="331">
        <v>1.9211746303372461E-2</v>
      </c>
      <c r="AW847" s="331">
        <v>0.35221392302349003</v>
      </c>
      <c r="AX847" s="331">
        <v>0.23457273727291114</v>
      </c>
      <c r="AY847" s="332">
        <v>12.748571428571427</v>
      </c>
      <c r="AZ847" s="332">
        <v>0.27157984314209799</v>
      </c>
      <c r="BA847" s="332">
        <v>29.287535872694232</v>
      </c>
      <c r="BB847" s="332">
        <v>1.9658494249347571</v>
      </c>
    </row>
    <row r="848" spans="45:54" ht="16.5">
      <c r="AS848" s="264" t="s">
        <v>155</v>
      </c>
      <c r="AT848" s="264" t="s">
        <v>294</v>
      </c>
      <c r="AU848" s="264">
        <v>4</v>
      </c>
      <c r="AV848" s="331">
        <v>1.6912199062385547E-2</v>
      </c>
      <c r="AW848" s="331">
        <v>0.31418109629613761</v>
      </c>
      <c r="AX848" s="331">
        <v>0.19586983634257035</v>
      </c>
      <c r="AY848" s="332">
        <v>9.011444444444443</v>
      </c>
      <c r="AZ848" s="332">
        <v>0.69285029963964084</v>
      </c>
      <c r="BA848" s="332">
        <v>7.5836163516112318</v>
      </c>
      <c r="BB848" s="332">
        <v>2.464440880253155</v>
      </c>
    </row>
    <row r="849" spans="45:54" ht="16.5">
      <c r="AS849" s="264" t="s">
        <v>155</v>
      </c>
      <c r="AT849" s="264" t="s">
        <v>295</v>
      </c>
      <c r="AU849" s="264">
        <v>4</v>
      </c>
      <c r="AV849" s="331">
        <v>2.1912642685146849E-2</v>
      </c>
      <c r="AW849" s="331">
        <v>0.3520892175984468</v>
      </c>
      <c r="AX849" s="331">
        <v>0.22538175941208644</v>
      </c>
      <c r="AY849" s="332">
        <v>11.566300000000002</v>
      </c>
      <c r="AZ849" s="332">
        <v>0.21121599493945531</v>
      </c>
      <c r="BA849" s="332">
        <v>22.992369734837848</v>
      </c>
      <c r="BB849" s="332">
        <v>2.186056769965655</v>
      </c>
    </row>
    <row r="850" spans="45:54" ht="16.5">
      <c r="AS850" s="264" t="s">
        <v>155</v>
      </c>
      <c r="AT850" s="264" t="s">
        <v>100</v>
      </c>
      <c r="AU850" s="264">
        <v>4</v>
      </c>
      <c r="AV850" s="331">
        <v>1.9303207426957587E-2</v>
      </c>
      <c r="AW850" s="331">
        <v>0.34568062156525098</v>
      </c>
      <c r="AX850" s="331">
        <v>0.22581819274094334</v>
      </c>
      <c r="AY850" s="332">
        <v>11.90677777777778</v>
      </c>
      <c r="AZ850" s="332">
        <v>0.33873425322023942</v>
      </c>
      <c r="BA850" s="332">
        <v>24.17799301665352</v>
      </c>
      <c r="BB850" s="332">
        <v>2.0802752526703294</v>
      </c>
    </row>
    <row r="851" spans="45:54" ht="16.5">
      <c r="AS851" s="264" t="s">
        <v>137</v>
      </c>
      <c r="AT851" s="264" t="s">
        <v>296</v>
      </c>
      <c r="AU851" s="264">
        <v>4</v>
      </c>
      <c r="AV851" s="331">
        <v>1.4231406696348984E-2</v>
      </c>
      <c r="AW851" s="331">
        <v>0.36556322746597542</v>
      </c>
      <c r="AX851" s="331">
        <v>0.21313295580337432</v>
      </c>
      <c r="AY851" s="332">
        <v>13.822749999999996</v>
      </c>
      <c r="AZ851" s="332">
        <v>0.17565902950827555</v>
      </c>
      <c r="BA851" s="332">
        <v>22.507181526656389</v>
      </c>
      <c r="BB851" s="332">
        <v>1.929328747751387</v>
      </c>
    </row>
    <row r="852" spans="45:54" ht="16.5">
      <c r="AS852" s="264" t="s">
        <v>137</v>
      </c>
      <c r="AT852" s="264" t="s">
        <v>297</v>
      </c>
      <c r="AU852" s="264">
        <v>4</v>
      </c>
      <c r="AV852" s="331">
        <v>1.3896699930858188E-2</v>
      </c>
      <c r="AW852" s="331">
        <v>0.25186871110334508</v>
      </c>
      <c r="AX852" s="331">
        <v>0.15681411871731593</v>
      </c>
      <c r="AY852" s="332">
        <v>17.504642857142859</v>
      </c>
      <c r="AZ852" s="332">
        <v>1.9367124675328775E-2</v>
      </c>
      <c r="BA852" s="332">
        <v>11.968883049353183</v>
      </c>
      <c r="BB852" s="332">
        <v>2.9412584003956974</v>
      </c>
    </row>
    <row r="853" spans="45:54" ht="16.5">
      <c r="AS853" s="264" t="s">
        <v>137</v>
      </c>
      <c r="AT853" s="264" t="s">
        <v>298</v>
      </c>
      <c r="AU853" s="264">
        <v>4</v>
      </c>
      <c r="AV853" s="331">
        <v>1.3811019085825129E-2</v>
      </c>
      <c r="AW853" s="331">
        <v>0.29682182520614264</v>
      </c>
      <c r="AX853" s="331">
        <v>0.1997507525140336</v>
      </c>
      <c r="AY853" s="332">
        <v>18.9208</v>
      </c>
      <c r="AZ853" s="332">
        <v>0.23906492169405613</v>
      </c>
      <c r="BA853" s="332">
        <v>27.876800031606898</v>
      </c>
      <c r="BB853" s="332">
        <v>2.5098089995926265</v>
      </c>
    </row>
    <row r="854" spans="45:54" ht="16.5">
      <c r="AS854" s="264" t="s">
        <v>137</v>
      </c>
      <c r="AT854" s="264" t="s">
        <v>299</v>
      </c>
      <c r="AU854" s="264">
        <v>4</v>
      </c>
      <c r="AV854" s="331">
        <v>1.7377819053151004E-2</v>
      </c>
      <c r="AW854" s="331">
        <v>0.28638606405485295</v>
      </c>
      <c r="AX854" s="331">
        <v>0.13643305725312591</v>
      </c>
      <c r="AY854" s="332">
        <v>20.504999999999999</v>
      </c>
      <c r="AZ854" s="332">
        <v>0.12056353189240472</v>
      </c>
      <c r="BA854" s="332">
        <v>13.447039510604025</v>
      </c>
      <c r="BB854" s="332">
        <v>2.6071664644664914</v>
      </c>
    </row>
    <row r="855" spans="45:54" ht="16.5">
      <c r="AS855" s="264" t="s">
        <v>137</v>
      </c>
      <c r="AT855" s="264" t="s">
        <v>99</v>
      </c>
      <c r="AU855" s="264">
        <v>4</v>
      </c>
      <c r="AV855" s="331">
        <v>2.0197494282851114E-2</v>
      </c>
      <c r="AW855" s="331">
        <v>0.33695413532571328</v>
      </c>
      <c r="AX855" s="331">
        <v>0.18378835491392478</v>
      </c>
      <c r="AY855" s="332">
        <v>17.989999999999998</v>
      </c>
      <c r="AZ855" s="332">
        <v>0.23264348723281619</v>
      </c>
      <c r="BA855" s="332">
        <v>36.722774459700034</v>
      </c>
      <c r="BB855" s="332">
        <v>2.1462676439263553</v>
      </c>
    </row>
    <row r="856" spans="45:54" ht="16.5">
      <c r="AS856" s="264" t="s">
        <v>137</v>
      </c>
      <c r="AT856" s="264" t="s">
        <v>100</v>
      </c>
      <c r="AU856" s="264">
        <v>4</v>
      </c>
      <c r="AV856" s="331">
        <v>1.4602118689830733E-2</v>
      </c>
      <c r="AW856" s="331">
        <v>0.31064984912568833</v>
      </c>
      <c r="AX856" s="331">
        <v>0.17721019131354079</v>
      </c>
      <c r="AY856" s="332">
        <v>16.794690909090903</v>
      </c>
      <c r="AZ856" s="332">
        <v>0.128739154173617</v>
      </c>
      <c r="BA856" s="332">
        <v>18.855315462721624</v>
      </c>
      <c r="BB856" s="332">
        <v>2.4524144645134589</v>
      </c>
    </row>
    <row r="857" spans="45:54" ht="16.5">
      <c r="AS857" s="264" t="s">
        <v>143</v>
      </c>
      <c r="AT857" s="264" t="s">
        <v>300</v>
      </c>
      <c r="AU857" s="264">
        <v>4</v>
      </c>
      <c r="AV857" s="331">
        <v>2.5022228306604187E-2</v>
      </c>
      <c r="AW857" s="331">
        <v>0.25976423835976914</v>
      </c>
      <c r="AX857" s="331">
        <v>0.13597252516330374</v>
      </c>
      <c r="AY857" s="332">
        <v>17.821375</v>
      </c>
      <c r="AZ857" s="332">
        <v>6.1076422539161651E-2</v>
      </c>
      <c r="BA857" s="332">
        <v>5.9900473508183758</v>
      </c>
      <c r="BB857" s="332">
        <v>3.1475475349445978</v>
      </c>
    </row>
    <row r="858" spans="45:54" ht="16.5">
      <c r="AS858" s="264" t="s">
        <v>143</v>
      </c>
      <c r="AT858" s="264" t="s">
        <v>301</v>
      </c>
      <c r="AU858" s="264">
        <v>4</v>
      </c>
      <c r="AV858" s="331">
        <v>1.3666191700375002E-2</v>
      </c>
      <c r="AW858" s="331">
        <v>0.35836177505110706</v>
      </c>
      <c r="AX858" s="331">
        <v>0.16447384005672105</v>
      </c>
      <c r="AY858" s="332">
        <v>12.329800000000001</v>
      </c>
      <c r="AZ858" s="332">
        <v>7.3143814053928904E-2</v>
      </c>
      <c r="BA858" s="332">
        <v>13.972130843710737</v>
      </c>
      <c r="BB858" s="332">
        <v>2.0323907995756789</v>
      </c>
    </row>
    <row r="859" spans="45:54" ht="16.5">
      <c r="AS859" s="264" t="s">
        <v>143</v>
      </c>
      <c r="AT859" s="264" t="s">
        <v>302</v>
      </c>
      <c r="AU859" s="264">
        <v>4</v>
      </c>
      <c r="AV859" s="331">
        <v>2.5868072835438474E-2</v>
      </c>
      <c r="AW859" s="331">
        <v>0.36845876838861841</v>
      </c>
      <c r="AX859" s="331">
        <v>0.15057605021038259</v>
      </c>
      <c r="AY859" s="332">
        <v>11.001875</v>
      </c>
      <c r="AZ859" s="332">
        <v>0.22608387908690836</v>
      </c>
      <c r="BA859" s="332">
        <v>8.7795906378749411</v>
      </c>
      <c r="BB859" s="332">
        <v>2.0994247772734171</v>
      </c>
    </row>
    <row r="860" spans="45:54" ht="16.5">
      <c r="AS860" s="264" t="s">
        <v>143</v>
      </c>
      <c r="AT860" s="264" t="s">
        <v>303</v>
      </c>
      <c r="AU860" s="264">
        <v>4</v>
      </c>
      <c r="AV860" s="331">
        <v>3.4851312709720729E-2</v>
      </c>
      <c r="AW860" s="331">
        <v>0.28412172383462114</v>
      </c>
      <c r="AX860" s="331">
        <v>0.17106221968765686</v>
      </c>
      <c r="AY860" s="332">
        <v>10.143000000000001</v>
      </c>
      <c r="AZ860" s="332">
        <v>1.3088157588956149E-2</v>
      </c>
      <c r="BA860" s="332">
        <v>9.6197958278827702</v>
      </c>
      <c r="BB860" s="332">
        <v>2.4945439629023958</v>
      </c>
    </row>
    <row r="861" spans="45:54" ht="16.5">
      <c r="AS861" s="264" t="s">
        <v>143</v>
      </c>
      <c r="AT861" s="264" t="s">
        <v>99</v>
      </c>
      <c r="AU861" s="264">
        <v>4</v>
      </c>
      <c r="AV861" s="331">
        <v>4.0990973257195494E-2</v>
      </c>
      <c r="AW861" s="331">
        <v>0.3042828535610721</v>
      </c>
      <c r="AX861" s="331">
        <v>0.15834329596624061</v>
      </c>
      <c r="AY861" s="332">
        <v>12.815</v>
      </c>
      <c r="AZ861" s="332">
        <v>9.625732277583017E-2</v>
      </c>
      <c r="BA861" s="332">
        <v>15.401171644132827</v>
      </c>
      <c r="BB861" s="332">
        <v>2.6207921291624623</v>
      </c>
    </row>
    <row r="862" spans="45:54" ht="16.5">
      <c r="AS862" s="264" t="s">
        <v>143</v>
      </c>
      <c r="AT862" s="264" t="s">
        <v>100</v>
      </c>
      <c r="AU862" s="264">
        <v>4</v>
      </c>
      <c r="AV862" s="331">
        <v>2.3440939920053062E-2</v>
      </c>
      <c r="AW862" s="331">
        <v>0.3231313683002518</v>
      </c>
      <c r="AX862" s="331">
        <v>0.15070323744302991</v>
      </c>
      <c r="AY862" s="332">
        <v>13.037242424242425</v>
      </c>
      <c r="AZ862" s="332">
        <v>8.7629432840519619E-2</v>
      </c>
      <c r="BA862" s="332">
        <v>8.9820168661532609</v>
      </c>
      <c r="BB862" s="332">
        <v>2.4963752236706949</v>
      </c>
    </row>
    <row r="863" spans="45:54" ht="16.5">
      <c r="AS863" s="264" t="s">
        <v>153</v>
      </c>
      <c r="AT863" s="264" t="s">
        <v>304</v>
      </c>
      <c r="AU863" s="264">
        <v>4</v>
      </c>
      <c r="AV863" s="331">
        <v>2.2111507885537757E-2</v>
      </c>
      <c r="AW863" s="331">
        <v>0.35384669617092196</v>
      </c>
      <c r="AX863" s="331">
        <v>0.17212287187365155</v>
      </c>
      <c r="AY863" s="332">
        <v>6.8938000000000006</v>
      </c>
      <c r="AZ863" s="332">
        <v>4.4179381897754506E-2</v>
      </c>
      <c r="BA863" s="332">
        <v>4.744865615818834</v>
      </c>
      <c r="BB863" s="332">
        <v>2.200151867388588</v>
      </c>
    </row>
    <row r="864" spans="45:54" ht="16.5">
      <c r="AS864" s="264" t="s">
        <v>153</v>
      </c>
      <c r="AT864" s="264" t="s">
        <v>305</v>
      </c>
      <c r="AU864" s="264">
        <v>4</v>
      </c>
      <c r="AV864" s="331">
        <v>1.1152652870651441E-2</v>
      </c>
      <c r="AW864" s="331">
        <v>0.36130730209300294</v>
      </c>
      <c r="AX864" s="331">
        <v>0.14768285152935559</v>
      </c>
      <c r="AY864" s="332">
        <v>5.1783333333333337</v>
      </c>
      <c r="AZ864" s="332">
        <v>8.3052728365179518E-2</v>
      </c>
      <c r="BA864" s="332">
        <v>6.2742561155876535</v>
      </c>
      <c r="BB864" s="332">
        <v>2.2495599467324725</v>
      </c>
    </row>
    <row r="865" spans="45:54" ht="16.5">
      <c r="AS865" s="264" t="s">
        <v>153</v>
      </c>
      <c r="AT865" s="264" t="s">
        <v>306</v>
      </c>
      <c r="AU865" s="264">
        <v>4</v>
      </c>
      <c r="AV865" s="331">
        <v>3.7906320639659818E-2</v>
      </c>
      <c r="AW865" s="331">
        <v>0.36150804036773015</v>
      </c>
      <c r="AX865" s="331">
        <v>0.1114812264704042</v>
      </c>
      <c r="AY865" s="332">
        <v>5.8368333333333338</v>
      </c>
      <c r="AZ865" s="332">
        <v>0.53767686045624741</v>
      </c>
      <c r="BA865" s="332">
        <v>2.5106040500336069</v>
      </c>
      <c r="BB865" s="332">
        <v>2.3872354181749373</v>
      </c>
    </row>
    <row r="866" spans="45:54" ht="16.5">
      <c r="AS866" s="264" t="s">
        <v>153</v>
      </c>
      <c r="AT866" s="264" t="s">
        <v>307</v>
      </c>
      <c r="AU866" s="264">
        <v>4</v>
      </c>
      <c r="AV866" s="331">
        <v>2.2633073842395404E-2</v>
      </c>
      <c r="AW866" s="331">
        <v>0.35681888893407893</v>
      </c>
      <c r="AX866" s="331">
        <v>0.12918505546687697</v>
      </c>
      <c r="AY866" s="332">
        <v>5.7781111111111114</v>
      </c>
      <c r="AZ866" s="332">
        <v>2.9191012278411881</v>
      </c>
      <c r="BA866" s="332">
        <v>4.9090980016742325</v>
      </c>
      <c r="BB866" s="332">
        <v>2.139894213034331</v>
      </c>
    </row>
    <row r="867" spans="45:54" ht="16.5">
      <c r="AS867" s="264" t="s">
        <v>153</v>
      </c>
      <c r="AT867" s="264" t="s">
        <v>308</v>
      </c>
      <c r="AU867" s="264">
        <v>4</v>
      </c>
      <c r="AV867" s="331">
        <v>2.7433462846986625E-2</v>
      </c>
      <c r="AW867" s="331">
        <v>0.33013884073622135</v>
      </c>
      <c r="AX867" s="331">
        <v>0.25230719309775018</v>
      </c>
      <c r="AY867" s="332">
        <v>9.3618749999999995</v>
      </c>
      <c r="AZ867" s="332">
        <v>7.1440232374875567E-2</v>
      </c>
      <c r="BA867" s="332">
        <v>8.1614306847573364</v>
      </c>
      <c r="BB867" s="332">
        <v>2.4543468651392537</v>
      </c>
    </row>
    <row r="868" spans="45:54" ht="16.5">
      <c r="AS868" s="264" t="s">
        <v>153</v>
      </c>
      <c r="AT868" s="264" t="s">
        <v>309</v>
      </c>
      <c r="AU868" s="264">
        <v>4</v>
      </c>
      <c r="AV868" s="331">
        <v>1.9886882299665471E-2</v>
      </c>
      <c r="AW868" s="331">
        <v>0.31401086050234672</v>
      </c>
      <c r="AX868" s="331">
        <v>0.15325200636485958</v>
      </c>
      <c r="AY868" s="332">
        <v>5.0355999999999996</v>
      </c>
      <c r="AZ868" s="332">
        <v>0.16942838292508824</v>
      </c>
      <c r="BA868" s="332">
        <v>3.1263570658796045</v>
      </c>
      <c r="BB868" s="332">
        <v>2.6018808431949481</v>
      </c>
    </row>
    <row r="869" spans="45:54" ht="16.5">
      <c r="AS869" s="264" t="s">
        <v>153</v>
      </c>
      <c r="AT869" s="264" t="s">
        <v>310</v>
      </c>
      <c r="AU869" s="264">
        <v>4</v>
      </c>
      <c r="AV869" s="331">
        <v>3.2265812159104949E-2</v>
      </c>
      <c r="AW869" s="331">
        <v>0.28531957246868322</v>
      </c>
      <c r="AX869" s="331">
        <v>0.19201882563698072</v>
      </c>
      <c r="AY869" s="332">
        <v>5.4744999999999999</v>
      </c>
      <c r="AZ869" s="332">
        <v>9.2762717699024499E-3</v>
      </c>
      <c r="BA869" s="332">
        <v>2.281962855396003</v>
      </c>
      <c r="BB869" s="332">
        <v>3.6545987963092594</v>
      </c>
    </row>
    <row r="870" spans="45:54" ht="16.5">
      <c r="AS870" s="264" t="s">
        <v>153</v>
      </c>
      <c r="AT870" s="264" t="s">
        <v>311</v>
      </c>
      <c r="AU870" s="264">
        <v>4</v>
      </c>
      <c r="AV870" s="331">
        <v>5.0052195063858447E-2</v>
      </c>
      <c r="AW870" s="331">
        <v>0.41031147407893465</v>
      </c>
      <c r="AX870" s="331">
        <v>0.41962310215915161</v>
      </c>
      <c r="AY870" s="332">
        <v>3.758</v>
      </c>
      <c r="AZ870" s="332">
        <v>0</v>
      </c>
      <c r="BA870" s="332">
        <v>0</v>
      </c>
      <c r="BB870" s="332">
        <v>4.7679156056747907</v>
      </c>
    </row>
    <row r="871" spans="45:54" ht="16.5">
      <c r="AS871" s="264" t="s">
        <v>153</v>
      </c>
      <c r="AT871" s="264" t="s">
        <v>312</v>
      </c>
      <c r="AU871" s="264">
        <v>4</v>
      </c>
      <c r="AV871" s="331">
        <v>7.2129140870487163E-2</v>
      </c>
      <c r="AW871" s="331">
        <v>0.35157388018347491</v>
      </c>
      <c r="AX871" s="331">
        <v>0.46001651731486276</v>
      </c>
      <c r="AY871" s="332">
        <v>4.3470000000000004</v>
      </c>
      <c r="AZ871" s="332">
        <v>0.18596772107546825</v>
      </c>
      <c r="BA871" s="332">
        <v>2.6204542515179616</v>
      </c>
      <c r="BB871" s="332">
        <v>4.4700687022150811</v>
      </c>
    </row>
    <row r="872" spans="45:54" ht="16.5">
      <c r="AS872" s="264" t="s">
        <v>153</v>
      </c>
      <c r="AT872" s="264" t="s">
        <v>313</v>
      </c>
      <c r="AU872" s="264">
        <v>4</v>
      </c>
      <c r="AV872" s="331">
        <v>1.9487227587062637E-2</v>
      </c>
      <c r="AW872" s="331">
        <v>0.31832673508420417</v>
      </c>
      <c r="AX872" s="331">
        <v>0.19016024753094429</v>
      </c>
      <c r="AY872" s="332">
        <v>7.5342500000000001</v>
      </c>
      <c r="AZ872" s="332">
        <v>6.5459637704283757E-2</v>
      </c>
      <c r="BA872" s="332">
        <v>15.654204788138715</v>
      </c>
      <c r="BB872" s="332">
        <v>2.5184619915482211</v>
      </c>
    </row>
    <row r="873" spans="45:54" ht="16.5">
      <c r="AS873" s="264" t="s">
        <v>153</v>
      </c>
      <c r="AT873" s="264" t="s">
        <v>100</v>
      </c>
      <c r="AU873" s="264">
        <v>4</v>
      </c>
      <c r="AV873" s="331">
        <v>2.5262751651879915E-2</v>
      </c>
      <c r="AW873" s="331">
        <v>0.34192456417811634</v>
      </c>
      <c r="AX873" s="331">
        <v>0.18084831650257183</v>
      </c>
      <c r="AY873" s="332">
        <v>6.4218510638297888</v>
      </c>
      <c r="AZ873" s="332">
        <v>0.55227152259217471</v>
      </c>
      <c r="BA873" s="332">
        <v>6.1297775141442248</v>
      </c>
      <c r="BB873" s="332">
        <v>2.4323782442382202</v>
      </c>
    </row>
    <row r="874" spans="45:54" ht="16.5">
      <c r="AS874" s="264" t="s">
        <v>162</v>
      </c>
      <c r="AT874" s="264" t="s">
        <v>314</v>
      </c>
      <c r="AU874" s="264">
        <v>4</v>
      </c>
      <c r="AV874" s="331">
        <v>1.6226102183705179E-2</v>
      </c>
      <c r="AW874" s="331">
        <v>0.38702482138039479</v>
      </c>
      <c r="AX874" s="331">
        <v>0.20179119029952305</v>
      </c>
      <c r="AY874" s="332">
        <v>12.605238095238091</v>
      </c>
      <c r="AZ874" s="332">
        <v>0.47433620990218078</v>
      </c>
      <c r="BA874" s="332">
        <v>14.736150681543</v>
      </c>
      <c r="BB874" s="332">
        <v>2.3154404670635813</v>
      </c>
    </row>
    <row r="875" spans="45:54" ht="16.5">
      <c r="AS875" s="264" t="s">
        <v>162</v>
      </c>
      <c r="AT875" s="264" t="s">
        <v>315</v>
      </c>
      <c r="AU875" s="264">
        <v>4</v>
      </c>
      <c r="AV875" s="331">
        <v>1.174137212530948E-2</v>
      </c>
      <c r="AW875" s="331">
        <v>0.36851378507241578</v>
      </c>
      <c r="AX875" s="331">
        <v>0.14808280749647698</v>
      </c>
      <c r="AY875" s="332">
        <v>7.8204000000000011</v>
      </c>
      <c r="AZ875" s="332">
        <v>1.5995118545741736E-2</v>
      </c>
      <c r="BA875" s="332">
        <v>3.0934559267464516</v>
      </c>
      <c r="BB875" s="332">
        <v>2.5206256921038337</v>
      </c>
    </row>
    <row r="876" spans="45:54" ht="16.5">
      <c r="AS876" s="264" t="s">
        <v>162</v>
      </c>
      <c r="AT876" s="264" t="s">
        <v>316</v>
      </c>
      <c r="AU876" s="264">
        <v>4</v>
      </c>
      <c r="AV876" s="331">
        <v>4.3178680369344233E-2</v>
      </c>
      <c r="AW876" s="331">
        <v>0.45215067836378142</v>
      </c>
      <c r="AX876" s="331">
        <v>0.26479793158709763</v>
      </c>
      <c r="AY876" s="332">
        <v>9.0649999999999995</v>
      </c>
      <c r="AZ876" s="332">
        <v>0.42153071598524955</v>
      </c>
      <c r="BA876" s="332">
        <v>2.6824681926334062</v>
      </c>
      <c r="BB876" s="332">
        <v>2.4195671080764831</v>
      </c>
    </row>
    <row r="877" spans="45:54" ht="16.5">
      <c r="AS877" s="264" t="s">
        <v>162</v>
      </c>
      <c r="AT877" s="264" t="s">
        <v>317</v>
      </c>
      <c r="AU877" s="264">
        <v>4</v>
      </c>
      <c r="AV877" s="331">
        <v>1.1943155183649299E-2</v>
      </c>
      <c r="AW877" s="331">
        <v>0.569743643437567</v>
      </c>
      <c r="AX877" s="331">
        <v>0.35128227029528819</v>
      </c>
      <c r="AY877" s="332">
        <v>11.407799999999998</v>
      </c>
      <c r="AZ877" s="332">
        <v>5.4191451134084918</v>
      </c>
      <c r="BA877" s="332">
        <v>3.3458410264916121</v>
      </c>
      <c r="BB877" s="332">
        <v>3.4645471908751913</v>
      </c>
    </row>
    <row r="878" spans="45:54" ht="16.5">
      <c r="AS878" s="264" t="s">
        <v>162</v>
      </c>
      <c r="AT878" s="264" t="s">
        <v>318</v>
      </c>
      <c r="AU878" s="264">
        <v>4</v>
      </c>
      <c r="AV878" s="331">
        <v>2.5114934695087538E-2</v>
      </c>
      <c r="AW878" s="331">
        <v>0.48307301631295224</v>
      </c>
      <c r="AX878" s="331">
        <v>0.17838874978351313</v>
      </c>
      <c r="AY878" s="332">
        <v>7.7585999999999995</v>
      </c>
      <c r="AZ878" s="332">
        <v>7.769024278678964E-2</v>
      </c>
      <c r="BA878" s="332">
        <v>4.9901040559207193</v>
      </c>
      <c r="BB878" s="332">
        <v>2.0415802034123298</v>
      </c>
    </row>
    <row r="879" spans="45:54" ht="16.5">
      <c r="AS879" s="264" t="s">
        <v>162</v>
      </c>
      <c r="AT879" s="264" t="s">
        <v>319</v>
      </c>
      <c r="AU879" s="264">
        <v>4</v>
      </c>
      <c r="AV879" s="331">
        <v>4.3562279044072033E-2</v>
      </c>
      <c r="AW879" s="331">
        <v>0.43173770810844653</v>
      </c>
      <c r="AX879" s="331">
        <v>0.36641981997931844</v>
      </c>
      <c r="AY879" s="332">
        <v>4.4891999999999994</v>
      </c>
      <c r="AZ879" s="332">
        <v>1.0651146366575459</v>
      </c>
      <c r="BA879" s="332">
        <v>1.426947838584272</v>
      </c>
      <c r="BB879" s="332">
        <v>4.1193023786496523</v>
      </c>
    </row>
    <row r="880" spans="45:54" ht="16.5">
      <c r="AS880" s="264" t="s">
        <v>162</v>
      </c>
      <c r="AT880" s="264" t="s">
        <v>320</v>
      </c>
      <c r="AU880" s="264">
        <v>4</v>
      </c>
      <c r="AV880" s="331">
        <v>6.6658144647279122E-2</v>
      </c>
      <c r="AW880" s="331">
        <v>0.40022206168186109</v>
      </c>
      <c r="AX880" s="331">
        <v>0.4742033091117116</v>
      </c>
      <c r="AY880" s="332">
        <v>4.1929999999999996</v>
      </c>
      <c r="AZ880" s="332">
        <v>0.12349044508117489</v>
      </c>
      <c r="BA880" s="332">
        <v>0.30872611270293721</v>
      </c>
      <c r="BB880" s="332">
        <v>3.6044816811256175</v>
      </c>
    </row>
    <row r="881" spans="45:54" ht="16.5">
      <c r="AS881" s="264" t="s">
        <v>162</v>
      </c>
      <c r="AT881" s="264" t="s">
        <v>321</v>
      </c>
      <c r="AU881" s="264">
        <v>4</v>
      </c>
      <c r="AV881" s="331">
        <v>5.0852702730536763E-2</v>
      </c>
      <c r="AW881" s="331">
        <v>0.32777636381053166</v>
      </c>
      <c r="AX881" s="331">
        <v>0.44418503020436789</v>
      </c>
      <c r="AY881" s="332">
        <v>2.8839999999999999</v>
      </c>
      <c r="AZ881" s="332">
        <v>0.65305584098497083</v>
      </c>
      <c r="BA881" s="332">
        <v>0.65305584098497083</v>
      </c>
      <c r="BB881" s="332">
        <v>5.3313839666396889</v>
      </c>
    </row>
    <row r="882" spans="45:54" ht="16.5">
      <c r="AS882" s="264" t="s">
        <v>162</v>
      </c>
      <c r="AT882" s="264" t="s">
        <v>322</v>
      </c>
      <c r="AU882" s="264">
        <v>4</v>
      </c>
      <c r="AV882" s="331">
        <v>2.22695651301003E-2</v>
      </c>
      <c r="AW882" s="331">
        <v>0.41225755321612606</v>
      </c>
      <c r="AX882" s="331">
        <v>0.52845038850961479</v>
      </c>
      <c r="AY882" s="332">
        <v>2.3792499999999999</v>
      </c>
      <c r="AZ882" s="332">
        <v>0.17896383874570687</v>
      </c>
      <c r="BA882" s="332">
        <v>1.1930922583047125</v>
      </c>
      <c r="BB882" s="332">
        <v>5.5762441601443964</v>
      </c>
    </row>
    <row r="883" spans="45:54" ht="16.5">
      <c r="AS883" s="264" t="s">
        <v>162</v>
      </c>
      <c r="AT883" s="264" t="s">
        <v>323</v>
      </c>
      <c r="AU883" s="264">
        <v>4</v>
      </c>
      <c r="AV883" s="331">
        <v>1.5879314350563171E-2</v>
      </c>
      <c r="AW883" s="331">
        <v>0.44216917217086366</v>
      </c>
      <c r="AX883" s="331">
        <v>0.19848674356366719</v>
      </c>
      <c r="AY883" s="332">
        <v>8.4128888888888884</v>
      </c>
      <c r="AZ883" s="332">
        <v>0.19908925050598794</v>
      </c>
      <c r="BA883" s="332">
        <v>3.924153911289078</v>
      </c>
      <c r="BB883" s="332">
        <v>2.0854537140784313</v>
      </c>
    </row>
    <row r="884" spans="45:54" ht="16.5">
      <c r="AS884" s="264" t="s">
        <v>162</v>
      </c>
      <c r="AT884" s="264" t="s">
        <v>328</v>
      </c>
      <c r="AU884" s="264">
        <v>4</v>
      </c>
      <c r="AV884" s="331">
        <v>1.980824059687324E-2</v>
      </c>
      <c r="AW884" s="331">
        <v>0.33462652399127912</v>
      </c>
      <c r="AX884" s="331">
        <v>0.17822945952480418</v>
      </c>
      <c r="AY884" s="332">
        <v>6.0549999999999997</v>
      </c>
      <c r="AZ884" s="332">
        <v>0</v>
      </c>
      <c r="BA884" s="332">
        <v>1.729652982730167</v>
      </c>
      <c r="BB884" s="332">
        <v>2.5767459570802806</v>
      </c>
    </row>
    <row r="885" spans="45:54" ht="16.5">
      <c r="AS885" s="264" t="s">
        <v>162</v>
      </c>
      <c r="AT885" s="264" t="s">
        <v>99</v>
      </c>
      <c r="AU885" s="264">
        <v>4</v>
      </c>
      <c r="AV885" s="331">
        <v>4.2419265271973705E-2</v>
      </c>
      <c r="AW885" s="331">
        <v>0.41213578067364032</v>
      </c>
      <c r="AX885" s="331">
        <v>0.48121359721835066</v>
      </c>
      <c r="AY885" s="332">
        <v>3.2519999999999998</v>
      </c>
      <c r="AZ885" s="332">
        <v>0.47681225334135358</v>
      </c>
      <c r="BA885" s="332">
        <v>1.833893282082129</v>
      </c>
      <c r="BB885" s="332">
        <v>4.172977672203209</v>
      </c>
    </row>
    <row r="886" spans="45:54" ht="16.5">
      <c r="AS886" s="264" t="s">
        <v>162</v>
      </c>
      <c r="AT886" s="264" t="s">
        <v>100</v>
      </c>
      <c r="AU886" s="264">
        <v>4</v>
      </c>
      <c r="AV886" s="331">
        <v>2.1563308994636033E-2</v>
      </c>
      <c r="AW886" s="331">
        <v>0.42076466730414747</v>
      </c>
      <c r="AX886" s="331">
        <v>0.26271649257198149</v>
      </c>
      <c r="AY886" s="332">
        <v>8.4677536231884023</v>
      </c>
      <c r="AZ886" s="332">
        <v>0.63660557115881056</v>
      </c>
      <c r="BA886" s="332">
        <v>7.7246772737491858</v>
      </c>
      <c r="BB886" s="332">
        <v>2.6453191970751262</v>
      </c>
    </row>
  </sheetData>
  <sheetProtection algorithmName="SHA-512" hashValue="VVvFTQS5Lc8GEQQzNPLFj6/tmFIOsNMOPGjNvmlT+4Ym7thCHp8+/vsPZc9RI53wjEJ9B0rN/gQMTeKJVSqrpg==" saltValue="btu1wr8XdiWx2oVTsWad3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청라교통</v>
      </c>
      <c r="B5" s="142" t="str">
        <f>V5</f>
        <v>112</v>
      </c>
      <c r="C5" s="143" t="str">
        <f>Y5</f>
        <v>70바5927</v>
      </c>
      <c r="D5" s="131" t="str">
        <f>Z5</f>
        <v>대형</v>
      </c>
      <c r="E5" s="127" t="str">
        <f>AZ5</f>
        <v>B</v>
      </c>
      <c r="F5" s="150">
        <f>G5/H5</f>
        <v>0.9257142857142856</v>
      </c>
      <c r="G5" s="151">
        <f>AE5</f>
        <v>1.944</v>
      </c>
      <c r="H5" s="152">
        <f>AF5</f>
        <v>2.1</v>
      </c>
      <c r="I5" s="153">
        <f>AC5</f>
        <v>6940.9390000000003</v>
      </c>
      <c r="J5" s="154">
        <f>AI5/AH5</f>
        <v>9.2080657979486842E-3</v>
      </c>
      <c r="K5" s="154">
        <f>AJ5/AH5</f>
        <v>0.36445292243037336</v>
      </c>
      <c r="L5" s="154">
        <f>AK5/AC5</f>
        <v>0.2054477067151865</v>
      </c>
      <c r="M5" s="155">
        <f>AG5</f>
        <v>13.106999999999999</v>
      </c>
      <c r="N5" s="156">
        <f>IF(AW5=0,AT5,"속도계이상")</f>
        <v>0.158</v>
      </c>
      <c r="O5" s="156">
        <f>IF(AW5=0,AU5,"속도계이상")</f>
        <v>15.128</v>
      </c>
      <c r="P5" s="157">
        <f>AQ5/60</f>
        <v>0</v>
      </c>
      <c r="Q5" s="158">
        <f>AN5</f>
        <v>81</v>
      </c>
      <c r="R5" s="159">
        <f>AC5/(AH5-AI5-AJ5)</f>
        <v>25.548308943820864</v>
      </c>
      <c r="S5" s="144">
        <f>IF(AW5=0,AL5,"속도계이상")</f>
        <v>11</v>
      </c>
      <c r="T5" s="144">
        <f>IF(AW5=0,AM5,"속도계이상")</f>
        <v>1050</v>
      </c>
      <c r="U5" t="s">
        <v>137</v>
      </c>
      <c r="V5" s="5" t="s">
        <v>296</v>
      </c>
      <c r="W5" t="s">
        <v>137</v>
      </c>
      <c r="X5" s="5" t="s">
        <v>296</v>
      </c>
      <c r="Y5" t="s">
        <v>722</v>
      </c>
      <c r="Z5" t="s">
        <v>719</v>
      </c>
      <c r="AA5" t="s">
        <v>49</v>
      </c>
      <c r="AB5">
        <v>531</v>
      </c>
      <c r="AC5" s="1">
        <v>6940.9390000000003</v>
      </c>
      <c r="AD5" s="1">
        <v>3570.0250000000001</v>
      </c>
      <c r="AE5" s="28">
        <v>1.944</v>
      </c>
      <c r="AF5">
        <v>2.1</v>
      </c>
      <c r="AG5">
        <v>13.106999999999999</v>
      </c>
      <c r="AH5">
        <v>433.75710900000001</v>
      </c>
      <c r="AI5">
        <v>3.9940639999999998</v>
      </c>
      <c r="AJ5">
        <v>158.084046</v>
      </c>
      <c r="AK5">
        <v>1426</v>
      </c>
      <c r="AL5">
        <v>11</v>
      </c>
      <c r="AM5">
        <v>1050</v>
      </c>
      <c r="AN5">
        <v>81</v>
      </c>
      <c r="AO5">
        <v>16.001902000000001</v>
      </c>
      <c r="AP5">
        <v>4112.8</v>
      </c>
      <c r="AQ5">
        <v>0</v>
      </c>
      <c r="AR5">
        <v>16</v>
      </c>
      <c r="AS5">
        <v>5450</v>
      </c>
      <c r="AT5">
        <v>0.158</v>
      </c>
      <c r="AU5">
        <v>15.128</v>
      </c>
      <c r="AV5">
        <v>61947</v>
      </c>
      <c r="AW5">
        <v>0</v>
      </c>
      <c r="AX5" s="29">
        <v>0.51</v>
      </c>
      <c r="AY5">
        <v>0.9257142857142856</v>
      </c>
      <c r="AZ5" t="s">
        <v>71</v>
      </c>
      <c r="BA5" t="s">
        <v>723</v>
      </c>
      <c r="BB5">
        <v>1</v>
      </c>
      <c r="BC5" t="s">
        <v>755</v>
      </c>
      <c r="BD5">
        <v>10</v>
      </c>
      <c r="BE5">
        <v>100763.39400000003</v>
      </c>
      <c r="BF5">
        <v>6.888353720995144E-2</v>
      </c>
      <c r="BG5">
        <v>6.3766474445783608E-2</v>
      </c>
      <c r="BH5">
        <v>402363.99200000003</v>
      </c>
      <c r="BI5">
        <v>1.7250397992870096E-2</v>
      </c>
      <c r="BJ5">
        <v>1.5968939856256886E-2</v>
      </c>
      <c r="BK5">
        <v>1</v>
      </c>
      <c r="BL5" t="s">
        <v>69</v>
      </c>
      <c r="BM5">
        <v>-1</v>
      </c>
      <c r="BN5" t="s">
        <v>711</v>
      </c>
    </row>
    <row r="6" spans="1:66">
      <c r="A6" s="139" t="str">
        <f t="shared" ref="A6:A7" si="0">W6</f>
        <v>청라교통</v>
      </c>
      <c r="B6" s="139" t="str">
        <f t="shared" ref="B6:B7" si="1">V6</f>
        <v>112</v>
      </c>
      <c r="C6" s="140" t="str">
        <f t="shared" ref="C6:C7" si="2">Y6</f>
        <v>70바5995</v>
      </c>
      <c r="D6" s="115" t="str">
        <f t="shared" ref="D6:D7" si="3">Z6</f>
        <v>대형</v>
      </c>
      <c r="E6" s="111" t="str">
        <f>AZ6</f>
        <v>B</v>
      </c>
      <c r="F6" s="160">
        <f>G6/H6</f>
        <v>0.9204545454545453</v>
      </c>
      <c r="G6" s="161">
        <f>AE6</f>
        <v>2.0249999999999999</v>
      </c>
      <c r="H6" s="162">
        <f>AF6</f>
        <v>2.2000000000000002</v>
      </c>
      <c r="I6" s="163">
        <f t="shared" ref="I6:I7" si="4">AC6</f>
        <v>6313.6229999999996</v>
      </c>
      <c r="J6" s="164">
        <f t="shared" ref="J6:J7" si="5">AI6/AH6</f>
        <v>5.7787132699151653E-3</v>
      </c>
      <c r="K6" s="164">
        <f t="shared" ref="K6:K7" si="6">AJ6/AH6</f>
        <v>0.36597841201568859</v>
      </c>
      <c r="L6" s="164">
        <f t="shared" ref="L6:L7" si="7">AK6/AC6</f>
        <v>0.14223212250715636</v>
      </c>
      <c r="M6" s="165">
        <f t="shared" ref="M6:M7" si="8">AG6</f>
        <v>11.832000000000001</v>
      </c>
      <c r="N6" s="166">
        <f t="shared" ref="N6:N7" si="9">IF(AW6=0,AT6,"속도계이상")</f>
        <v>0.19</v>
      </c>
      <c r="O6" s="166">
        <f t="shared" ref="O6:O7" si="10">IF(AW6=0,AU6,"속도계이상")</f>
        <v>12.117000000000001</v>
      </c>
      <c r="P6" s="167">
        <f t="shared" ref="P6:P7" si="11">AQ6/60</f>
        <v>0.34333333333333338</v>
      </c>
      <c r="Q6" s="168">
        <f t="shared" ref="Q6:Q7" si="12">AN6</f>
        <v>92</v>
      </c>
      <c r="R6" s="169">
        <f t="shared" ref="R6:R7" si="13">AC6/(AH6-AI6-AJ6)</f>
        <v>25.946238329212996</v>
      </c>
      <c r="S6" s="141">
        <f t="shared" ref="S6:S7" si="14">IF(AW6=0,AL6,"속도계이상")</f>
        <v>12</v>
      </c>
      <c r="T6" s="141">
        <f t="shared" ref="T6:T7" si="15">IF(AW6=0,AM6,"속도계이상")</f>
        <v>765</v>
      </c>
      <c r="U6" t="s">
        <v>137</v>
      </c>
      <c r="V6" s="5" t="s">
        <v>296</v>
      </c>
      <c r="W6" t="s">
        <v>137</v>
      </c>
      <c r="X6" s="5" t="s">
        <v>296</v>
      </c>
      <c r="Y6" t="s">
        <v>725</v>
      </c>
      <c r="Z6" t="s">
        <v>719</v>
      </c>
      <c r="AA6" t="s">
        <v>49</v>
      </c>
      <c r="AB6">
        <v>531</v>
      </c>
      <c r="AC6" s="1">
        <v>6313.6229999999996</v>
      </c>
      <c r="AD6" s="1">
        <v>3117.2440000000001</v>
      </c>
      <c r="AE6" s="28">
        <v>2.0249999999999999</v>
      </c>
      <c r="AF6">
        <v>2.2000000000000002</v>
      </c>
      <c r="AG6">
        <v>11.832000000000001</v>
      </c>
      <c r="AH6">
        <v>387.32601799999998</v>
      </c>
      <c r="AI6">
        <v>2.2382460000000002</v>
      </c>
      <c r="AJ6">
        <v>141.752961</v>
      </c>
      <c r="AK6">
        <v>898</v>
      </c>
      <c r="AL6">
        <v>12</v>
      </c>
      <c r="AM6">
        <v>765</v>
      </c>
      <c r="AN6">
        <v>92</v>
      </c>
      <c r="AO6">
        <v>16.300539000000001</v>
      </c>
      <c r="AP6">
        <v>2429.3000000000002</v>
      </c>
      <c r="AQ6">
        <v>20.6</v>
      </c>
      <c r="AR6">
        <v>7</v>
      </c>
      <c r="AS6">
        <v>837</v>
      </c>
      <c r="AT6">
        <v>0.19</v>
      </c>
      <c r="AU6">
        <v>12.117000000000001</v>
      </c>
      <c r="AV6">
        <v>53346</v>
      </c>
      <c r="AW6">
        <v>0</v>
      </c>
      <c r="AX6" s="29">
        <v>0.49</v>
      </c>
      <c r="AY6">
        <v>0.9204545454545453</v>
      </c>
      <c r="AZ6" t="s">
        <v>71</v>
      </c>
      <c r="BA6" t="s">
        <v>723</v>
      </c>
      <c r="BB6">
        <v>2</v>
      </c>
      <c r="BC6" t="s">
        <v>744</v>
      </c>
      <c r="BD6">
        <v>9</v>
      </c>
      <c r="BE6">
        <v>100763.39400000003</v>
      </c>
      <c r="BF6">
        <v>6.2657903325487402E-2</v>
      </c>
      <c r="BG6">
        <v>5.7673751924596346E-2</v>
      </c>
      <c r="BH6">
        <v>402363.99200000003</v>
      </c>
      <c r="BI6">
        <v>1.5691322100214174E-2</v>
      </c>
      <c r="BJ6">
        <v>1.4443148751333498E-2</v>
      </c>
      <c r="BK6">
        <v>1</v>
      </c>
      <c r="BL6" t="s">
        <v>71</v>
      </c>
      <c r="BM6">
        <v>0</v>
      </c>
      <c r="BN6" t="s">
        <v>638</v>
      </c>
    </row>
    <row r="7" spans="1:66">
      <c r="A7" s="142" t="str">
        <f t="shared" si="0"/>
        <v>청라교통</v>
      </c>
      <c r="B7" s="142" t="str">
        <f t="shared" si="1"/>
        <v>112</v>
      </c>
      <c r="C7" s="143" t="str">
        <f t="shared" si="2"/>
        <v>70바5996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0.84619047619047616</v>
      </c>
      <c r="G7" s="151">
        <f t="shared" ref="G7:G26" si="18">AE7</f>
        <v>1.7769999999999999</v>
      </c>
      <c r="H7" s="152">
        <f t="shared" ref="H7:H26" si="19">AF7</f>
        <v>2.1</v>
      </c>
      <c r="I7" s="153">
        <f t="shared" si="4"/>
        <v>5351.4660000000003</v>
      </c>
      <c r="J7" s="154">
        <f t="shared" si="5"/>
        <v>1.0745374485853939E-2</v>
      </c>
      <c r="K7" s="154">
        <f t="shared" si="6"/>
        <v>0.35412878316957608</v>
      </c>
      <c r="L7" s="154">
        <f t="shared" si="7"/>
        <v>0.23152534277523204</v>
      </c>
      <c r="M7" s="155">
        <f t="shared" si="8"/>
        <v>13.659000000000001</v>
      </c>
      <c r="N7" s="156">
        <f t="shared" si="9"/>
        <v>7.4999999999999997E-2</v>
      </c>
      <c r="O7" s="156">
        <f t="shared" si="10"/>
        <v>7.6989999999999998</v>
      </c>
      <c r="P7" s="157">
        <f t="shared" si="11"/>
        <v>3.6749999999999998</v>
      </c>
      <c r="Q7" s="158">
        <f t="shared" si="12"/>
        <v>87</v>
      </c>
      <c r="R7" s="159">
        <f t="shared" si="13"/>
        <v>26.607909426468794</v>
      </c>
      <c r="S7" s="144">
        <f t="shared" si="14"/>
        <v>4</v>
      </c>
      <c r="T7" s="144">
        <f t="shared" si="15"/>
        <v>412</v>
      </c>
      <c r="U7" t="s">
        <v>137</v>
      </c>
      <c r="V7" t="s">
        <v>296</v>
      </c>
      <c r="W7" s="4" t="s">
        <v>137</v>
      </c>
      <c r="X7" s="4" t="s">
        <v>296</v>
      </c>
      <c r="Y7" s="4" t="s">
        <v>727</v>
      </c>
      <c r="Z7" s="4" t="s">
        <v>719</v>
      </c>
      <c r="AA7" s="4" t="s">
        <v>49</v>
      </c>
      <c r="AB7" s="4">
        <v>531</v>
      </c>
      <c r="AC7" s="4">
        <v>5351.4660000000003</v>
      </c>
      <c r="AD7" s="4">
        <v>3011.011</v>
      </c>
      <c r="AE7" s="4">
        <v>1.7769999999999999</v>
      </c>
      <c r="AF7" s="4">
        <v>2.1</v>
      </c>
      <c r="AG7" s="4">
        <v>13.659000000000001</v>
      </c>
      <c r="AH7" s="4">
        <v>316.66658100000001</v>
      </c>
      <c r="AI7" s="4">
        <v>3.402701</v>
      </c>
      <c r="AJ7" s="4">
        <v>112.14075099999999</v>
      </c>
      <c r="AK7" s="4">
        <v>1239</v>
      </c>
      <c r="AL7" s="4">
        <v>4</v>
      </c>
      <c r="AM7" s="4">
        <v>412</v>
      </c>
      <c r="AN7" s="4">
        <v>87</v>
      </c>
      <c r="AO7" s="4">
        <v>16.899370000000001</v>
      </c>
      <c r="AP7" s="4">
        <v>3670.5</v>
      </c>
      <c r="AQ7" s="4">
        <v>220.5</v>
      </c>
      <c r="AR7" s="4">
        <v>7</v>
      </c>
      <c r="AS7" s="4">
        <v>2796</v>
      </c>
      <c r="AT7" s="4">
        <v>7.4999999999999997E-2</v>
      </c>
      <c r="AU7" s="4">
        <v>7.6989999999999998</v>
      </c>
      <c r="AV7" s="4">
        <v>45861</v>
      </c>
      <c r="AW7" s="4">
        <v>0</v>
      </c>
      <c r="AX7" s="30">
        <v>0.46</v>
      </c>
      <c r="AY7">
        <v>0.84619047619047616</v>
      </c>
      <c r="AZ7" t="s">
        <v>70</v>
      </c>
      <c r="BA7" t="s">
        <v>723</v>
      </c>
      <c r="BB7">
        <v>1</v>
      </c>
      <c r="BC7" t="s">
        <v>740</v>
      </c>
      <c r="BD7">
        <v>8</v>
      </c>
      <c r="BE7">
        <v>100763.39400000003</v>
      </c>
      <c r="BF7">
        <v>5.3109227345001883E-2</v>
      </c>
      <c r="BG7">
        <v>4.4940522377175399E-2</v>
      </c>
      <c r="BH7">
        <v>402363.99200000003</v>
      </c>
      <c r="BI7">
        <v>1.3300061900171226E-2</v>
      </c>
      <c r="BJ7">
        <v>1.1254385712668699E-2</v>
      </c>
      <c r="BK7">
        <v>1</v>
      </c>
      <c r="BL7" t="s">
        <v>72</v>
      </c>
      <c r="BM7">
        <v>-1</v>
      </c>
      <c r="BN7" t="s">
        <v>711</v>
      </c>
    </row>
    <row r="8" spans="1:66">
      <c r="A8" s="139" t="str">
        <f t="shared" ref="A8:A26" si="20">W8</f>
        <v>청라교통</v>
      </c>
      <c r="B8" s="139" t="str">
        <f t="shared" ref="B8:B26" si="21">V8</f>
        <v>112</v>
      </c>
      <c r="C8" s="140" t="str">
        <f t="shared" ref="C8:C26" si="22">Y8</f>
        <v>70바5997</v>
      </c>
      <c r="D8" s="115" t="str">
        <f t="shared" ref="D8:D26" si="23">Z8</f>
        <v>대형</v>
      </c>
      <c r="E8" s="111" t="str">
        <f t="shared" si="16"/>
        <v>A</v>
      </c>
      <c r="F8" s="160">
        <f t="shared" si="17"/>
        <v>0.98142857142857132</v>
      </c>
      <c r="G8" s="161">
        <f t="shared" si="18"/>
        <v>2.0609999999999999</v>
      </c>
      <c r="H8" s="162">
        <f t="shared" si="19"/>
        <v>2.1</v>
      </c>
      <c r="I8" s="163">
        <f t="shared" ref="I8:I26" si="24">AC8</f>
        <v>6935.9089999999997</v>
      </c>
      <c r="J8" s="164">
        <f t="shared" ref="J8:J26" si="25">AI8/AH8</f>
        <v>1.0698551033930801E-2</v>
      </c>
      <c r="K8" s="164">
        <f t="shared" ref="K8:K26" si="26">AJ8/AH8</f>
        <v>0.33894586344025696</v>
      </c>
      <c r="L8" s="164">
        <f t="shared" ref="L8:L26" si="27">AK8/AC8</f>
        <v>0.19997378858344309</v>
      </c>
      <c r="M8" s="165">
        <f t="shared" ref="M8:M26" si="28">AG8</f>
        <v>14.05</v>
      </c>
      <c r="N8" s="166">
        <f t="shared" ref="N8:N26" si="29">IF(AW8=0,AT8,"속도계이상")</f>
        <v>1.4E-2</v>
      </c>
      <c r="O8" s="166">
        <f t="shared" ref="O8:O26" si="30">IF(AW8=0,AU8,"속도계이상")</f>
        <v>12.241</v>
      </c>
      <c r="P8" s="167">
        <f t="shared" ref="P8:P26" si="31">AQ8/60</f>
        <v>8.4999999999999992E-2</v>
      </c>
      <c r="Q8" s="168">
        <f t="shared" ref="Q8:Q26" si="32">AN8</f>
        <v>82</v>
      </c>
      <c r="R8" s="169">
        <f t="shared" ref="R8:R26" si="33">AC8/(AH8-AI8-AJ8)</f>
        <v>25.366657053591794</v>
      </c>
      <c r="S8" s="141">
        <f t="shared" ref="S8:S26" si="34">IF(AW8=0,AL8,"속도계이상")</f>
        <v>1</v>
      </c>
      <c r="T8" s="141">
        <f t="shared" ref="T8:T26" si="35">IF(AW8=0,AM8,"속도계이상")</f>
        <v>849</v>
      </c>
      <c r="U8" t="s">
        <v>137</v>
      </c>
      <c r="V8" s="5" t="s">
        <v>296</v>
      </c>
      <c r="W8" t="s">
        <v>137</v>
      </c>
      <c r="X8" s="5" t="s">
        <v>296</v>
      </c>
      <c r="Y8" t="s">
        <v>729</v>
      </c>
      <c r="Z8" t="s">
        <v>719</v>
      </c>
      <c r="AA8" t="s">
        <v>49</v>
      </c>
      <c r="AB8">
        <v>531</v>
      </c>
      <c r="AC8" s="1">
        <v>6935.9089999999997</v>
      </c>
      <c r="AD8" s="1">
        <v>3365.9430000000002</v>
      </c>
      <c r="AE8" s="28">
        <v>2.0609999999999999</v>
      </c>
      <c r="AF8">
        <v>2.1</v>
      </c>
      <c r="AG8">
        <v>14.05</v>
      </c>
      <c r="AH8">
        <v>420.42571800000002</v>
      </c>
      <c r="AI8">
        <v>4.4979459999999998</v>
      </c>
      <c r="AJ8">
        <v>142.50155799999999</v>
      </c>
      <c r="AK8">
        <v>1387</v>
      </c>
      <c r="AL8">
        <v>1</v>
      </c>
      <c r="AM8">
        <v>849</v>
      </c>
      <c r="AN8">
        <v>82</v>
      </c>
      <c r="AO8">
        <v>16.497347000000001</v>
      </c>
      <c r="AP8">
        <v>4474.5</v>
      </c>
      <c r="AQ8">
        <v>5.0999999999999996</v>
      </c>
      <c r="AR8">
        <v>7</v>
      </c>
      <c r="AS8">
        <v>2627</v>
      </c>
      <c r="AT8">
        <v>1.4E-2</v>
      </c>
      <c r="AU8">
        <v>12.241</v>
      </c>
      <c r="AV8">
        <v>60666</v>
      </c>
      <c r="AW8">
        <v>0</v>
      </c>
      <c r="AX8" s="29">
        <v>0.56999999999999995</v>
      </c>
      <c r="AY8">
        <v>0.98142857142857132</v>
      </c>
      <c r="AZ8" t="s">
        <v>69</v>
      </c>
      <c r="BA8" t="s">
        <v>723</v>
      </c>
      <c r="BB8">
        <v>2</v>
      </c>
      <c r="BC8" t="s">
        <v>738</v>
      </c>
      <c r="BD8">
        <v>11</v>
      </c>
      <c r="BE8">
        <v>100763.39400000003</v>
      </c>
      <c r="BF8">
        <v>6.8833618288006437E-2</v>
      </c>
      <c r="BG8">
        <v>6.7555279662657744E-2</v>
      </c>
      <c r="BH8">
        <v>402363.99200000003</v>
      </c>
      <c r="BI8">
        <v>1.7237896874231228E-2</v>
      </c>
      <c r="BJ8">
        <v>1.6917764503709787E-2</v>
      </c>
      <c r="BK8">
        <v>1</v>
      </c>
      <c r="BL8" t="s">
        <v>69</v>
      </c>
      <c r="BM8">
        <v>0</v>
      </c>
      <c r="BN8" t="s">
        <v>638</v>
      </c>
    </row>
    <row r="9" spans="1:66">
      <c r="A9" s="142" t="str">
        <f t="shared" si="20"/>
        <v>청라교통</v>
      </c>
      <c r="B9" s="142" t="str">
        <f t="shared" si="21"/>
        <v>112</v>
      </c>
      <c r="C9" s="143" t="str">
        <f t="shared" si="22"/>
        <v>70바6013</v>
      </c>
      <c r="D9" s="131" t="str">
        <f t="shared" si="23"/>
        <v>대형</v>
      </c>
      <c r="E9" s="127" t="str">
        <f t="shared" si="16"/>
        <v>S</v>
      </c>
      <c r="F9" s="150">
        <f t="shared" si="17"/>
        <v>1.0109999999999999</v>
      </c>
      <c r="G9" s="151">
        <f t="shared" si="18"/>
        <v>2.0219999999999998</v>
      </c>
      <c r="H9" s="152">
        <f t="shared" si="19"/>
        <v>2</v>
      </c>
      <c r="I9" s="153">
        <f t="shared" si="24"/>
        <v>6180.2640000000001</v>
      </c>
      <c r="J9" s="154">
        <f t="shared" si="25"/>
        <v>1.2536881974965511E-2</v>
      </c>
      <c r="K9" s="154">
        <f t="shared" si="26"/>
        <v>0.35990047096083455</v>
      </c>
      <c r="L9" s="154">
        <f t="shared" si="27"/>
        <v>0.20128589976091635</v>
      </c>
      <c r="M9" s="155">
        <f t="shared" si="28"/>
        <v>12.791</v>
      </c>
      <c r="N9" s="156">
        <f t="shared" si="29"/>
        <v>6.5000000000000002E-2</v>
      </c>
      <c r="O9" s="156">
        <f t="shared" si="30"/>
        <v>28.186</v>
      </c>
      <c r="P9" s="157">
        <f t="shared" si="31"/>
        <v>0</v>
      </c>
      <c r="Q9" s="158">
        <f t="shared" si="32"/>
        <v>81</v>
      </c>
      <c r="R9" s="159">
        <f t="shared" si="33"/>
        <v>26.158023920372521</v>
      </c>
      <c r="S9" s="144">
        <f t="shared" si="34"/>
        <v>4</v>
      </c>
      <c r="T9" s="144">
        <f t="shared" si="35"/>
        <v>1742</v>
      </c>
      <c r="U9" t="s">
        <v>137</v>
      </c>
      <c r="V9" s="5" t="s">
        <v>296</v>
      </c>
      <c r="W9" t="s">
        <v>137</v>
      </c>
      <c r="X9" s="5" t="s">
        <v>296</v>
      </c>
      <c r="Y9" t="s">
        <v>731</v>
      </c>
      <c r="Z9" t="s">
        <v>719</v>
      </c>
      <c r="AA9" t="s">
        <v>49</v>
      </c>
      <c r="AB9">
        <v>531</v>
      </c>
      <c r="AC9" s="1">
        <v>6180.2640000000001</v>
      </c>
      <c r="AD9" s="1">
        <v>3055.87</v>
      </c>
      <c r="AE9" s="28">
        <v>2.0219999999999998</v>
      </c>
      <c r="AF9">
        <v>2</v>
      </c>
      <c r="AG9">
        <v>12.791</v>
      </c>
      <c r="AH9">
        <v>376.482686</v>
      </c>
      <c r="AI9">
        <v>4.719919</v>
      </c>
      <c r="AJ9">
        <v>135.496296</v>
      </c>
      <c r="AK9">
        <v>1244</v>
      </c>
      <c r="AL9">
        <v>4</v>
      </c>
      <c r="AM9">
        <v>1742</v>
      </c>
      <c r="AN9">
        <v>81</v>
      </c>
      <c r="AO9">
        <v>16.415797999999999</v>
      </c>
      <c r="AP9">
        <v>2397.6999999999998</v>
      </c>
      <c r="AQ9">
        <v>0</v>
      </c>
      <c r="AR9">
        <v>9</v>
      </c>
      <c r="AS9">
        <v>2832</v>
      </c>
      <c r="AT9">
        <v>6.5000000000000002E-2</v>
      </c>
      <c r="AU9">
        <v>28.186</v>
      </c>
      <c r="AV9">
        <v>54172</v>
      </c>
      <c r="AW9">
        <v>0</v>
      </c>
      <c r="AX9" s="29">
        <v>0.51</v>
      </c>
      <c r="AY9">
        <v>1.0109999999999999</v>
      </c>
      <c r="AZ9" t="s">
        <v>74</v>
      </c>
      <c r="BA9" t="s">
        <v>723</v>
      </c>
      <c r="BB9">
        <v>1</v>
      </c>
      <c r="BC9" t="s">
        <v>732</v>
      </c>
      <c r="BD9">
        <v>11</v>
      </c>
      <c r="BE9">
        <v>100763.39400000003</v>
      </c>
      <c r="BF9">
        <v>6.1334416742651589E-2</v>
      </c>
      <c r="BG9">
        <v>6.2009095326820751E-2</v>
      </c>
      <c r="BH9">
        <v>402363.99200000003</v>
      </c>
      <c r="BI9">
        <v>1.5359883396325383E-2</v>
      </c>
      <c r="BJ9">
        <v>1.5528842113684962E-2</v>
      </c>
      <c r="BK9">
        <v>1</v>
      </c>
      <c r="BL9" t="s">
        <v>74</v>
      </c>
      <c r="BM9">
        <v>0</v>
      </c>
      <c r="BN9" t="s">
        <v>638</v>
      </c>
    </row>
    <row r="10" spans="1:66">
      <c r="A10" s="139" t="str">
        <f t="shared" si="20"/>
        <v>청라교통</v>
      </c>
      <c r="B10" s="139" t="str">
        <f t="shared" si="21"/>
        <v>112</v>
      </c>
      <c r="C10" s="140" t="str">
        <f t="shared" si="22"/>
        <v>70바6014</v>
      </c>
      <c r="D10" s="115" t="str">
        <f t="shared" si="23"/>
        <v>대형</v>
      </c>
      <c r="E10" s="111" t="str">
        <f t="shared" si="16"/>
        <v>F</v>
      </c>
      <c r="F10" s="160">
        <f t="shared" si="17"/>
        <v>0.79590909090909079</v>
      </c>
      <c r="G10" s="161">
        <f t="shared" si="18"/>
        <v>1.7509999999999999</v>
      </c>
      <c r="H10" s="162">
        <f t="shared" si="19"/>
        <v>2.2000000000000002</v>
      </c>
      <c r="I10" s="163">
        <f t="shared" si="24"/>
        <v>2228.6689999999999</v>
      </c>
      <c r="J10" s="164">
        <f t="shared" si="25"/>
        <v>1.4911415036773719E-2</v>
      </c>
      <c r="K10" s="164">
        <f t="shared" si="26"/>
        <v>0.34605068184008653</v>
      </c>
      <c r="L10" s="164">
        <f t="shared" si="27"/>
        <v>0.18755589098246533</v>
      </c>
      <c r="M10" s="165">
        <f t="shared" si="28"/>
        <v>11.097</v>
      </c>
      <c r="N10" s="166">
        <f t="shared" si="29"/>
        <v>0.09</v>
      </c>
      <c r="O10" s="166">
        <f t="shared" si="30"/>
        <v>9.7370000000000001</v>
      </c>
      <c r="P10" s="167">
        <f t="shared" si="31"/>
        <v>0</v>
      </c>
      <c r="Q10" s="168">
        <f t="shared" si="32"/>
        <v>81</v>
      </c>
      <c r="R10" s="169">
        <f t="shared" si="33"/>
        <v>27.79783133238217</v>
      </c>
      <c r="S10" s="141">
        <f t="shared" si="34"/>
        <v>2</v>
      </c>
      <c r="T10" s="141">
        <f t="shared" si="35"/>
        <v>217</v>
      </c>
      <c r="U10" t="s">
        <v>137</v>
      </c>
      <c r="V10" t="s">
        <v>296</v>
      </c>
      <c r="W10" s="4" t="s">
        <v>137</v>
      </c>
      <c r="X10" s="4" t="s">
        <v>296</v>
      </c>
      <c r="Y10" s="4" t="s">
        <v>733</v>
      </c>
      <c r="Z10" s="4" t="s">
        <v>719</v>
      </c>
      <c r="AA10" s="4" t="s">
        <v>49</v>
      </c>
      <c r="AB10" s="4">
        <v>531</v>
      </c>
      <c r="AC10" s="4">
        <v>2228.6689999999999</v>
      </c>
      <c r="AD10" s="4">
        <v>1272.6400000000001</v>
      </c>
      <c r="AE10" s="4">
        <v>1.7509999999999999</v>
      </c>
      <c r="AF10" s="4">
        <v>2.2000000000000002</v>
      </c>
      <c r="AG10" s="4">
        <v>11.097</v>
      </c>
      <c r="AH10" s="4">
        <v>125.460796</v>
      </c>
      <c r="AI10" s="4">
        <v>1.870798</v>
      </c>
      <c r="AJ10" s="4">
        <v>43.415793999999998</v>
      </c>
      <c r="AK10" s="4">
        <v>418</v>
      </c>
      <c r="AL10" s="4">
        <v>2</v>
      </c>
      <c r="AM10" s="4">
        <v>217</v>
      </c>
      <c r="AN10" s="4">
        <v>81</v>
      </c>
      <c r="AO10" s="4">
        <v>17.763867000000001</v>
      </c>
      <c r="AP10" s="4">
        <v>1746.6</v>
      </c>
      <c r="AQ10" s="4">
        <v>0</v>
      </c>
      <c r="AR10" s="4">
        <v>3</v>
      </c>
      <c r="AS10" s="4">
        <v>1072</v>
      </c>
      <c r="AT10" s="4">
        <v>0.09</v>
      </c>
      <c r="AU10" s="4">
        <v>9.7370000000000001</v>
      </c>
      <c r="AV10" s="4">
        <v>18990</v>
      </c>
      <c r="AW10" s="4">
        <v>0</v>
      </c>
      <c r="AX10" s="30">
        <v>0.38</v>
      </c>
      <c r="AY10">
        <v>0.79590909090909079</v>
      </c>
      <c r="AZ10" t="s">
        <v>73</v>
      </c>
      <c r="BA10" t="s">
        <v>723</v>
      </c>
      <c r="BB10">
        <v>1</v>
      </c>
      <c r="BC10" t="s">
        <v>734</v>
      </c>
      <c r="BD10">
        <v>6</v>
      </c>
      <c r="BE10">
        <v>100763.39400000003</v>
      </c>
      <c r="BF10">
        <v>2.21178437082022E-2</v>
      </c>
      <c r="BG10">
        <v>1.7603792878664565E-2</v>
      </c>
      <c r="BH10">
        <v>402363.99200000003</v>
      </c>
      <c r="BI10">
        <v>5.5389374902115986E-3</v>
      </c>
      <c r="BJ10">
        <v>4.4084907024365943E-3</v>
      </c>
      <c r="BK10">
        <v>1</v>
      </c>
      <c r="BL10" t="s">
        <v>73</v>
      </c>
      <c r="BM10">
        <v>0</v>
      </c>
      <c r="BN10" t="s">
        <v>638</v>
      </c>
    </row>
    <row r="11" spans="1:66">
      <c r="A11" s="142" t="str">
        <f t="shared" si="20"/>
        <v>청라교통</v>
      </c>
      <c r="B11" s="142" t="str">
        <f t="shared" si="21"/>
        <v>112</v>
      </c>
      <c r="C11" s="143" t="str">
        <f t="shared" si="22"/>
        <v>70바6015</v>
      </c>
      <c r="D11" s="131" t="str">
        <f t="shared" si="23"/>
        <v>대형</v>
      </c>
      <c r="E11" s="127" t="str">
        <f t="shared" si="16"/>
        <v>C</v>
      </c>
      <c r="F11" s="150">
        <f t="shared" si="17"/>
        <v>0.86090909090909085</v>
      </c>
      <c r="G11" s="151">
        <f t="shared" si="18"/>
        <v>1.8939999999999999</v>
      </c>
      <c r="H11" s="152">
        <f t="shared" si="19"/>
        <v>2.2000000000000002</v>
      </c>
      <c r="I11" s="153">
        <f t="shared" si="24"/>
        <v>5364.6059999999998</v>
      </c>
      <c r="J11" s="154">
        <f t="shared" si="25"/>
        <v>2.1149594778439959E-2</v>
      </c>
      <c r="K11" s="154">
        <f t="shared" si="26"/>
        <v>0.37221014182858819</v>
      </c>
      <c r="L11" s="154">
        <f t="shared" si="27"/>
        <v>0.23282231724007318</v>
      </c>
      <c r="M11" s="155">
        <f t="shared" si="28"/>
        <v>13.852</v>
      </c>
      <c r="N11" s="156">
        <f t="shared" si="29"/>
        <v>0.24199999999999999</v>
      </c>
      <c r="O11" s="156">
        <f t="shared" si="30"/>
        <v>32.137</v>
      </c>
      <c r="P11" s="157">
        <f t="shared" si="31"/>
        <v>3.0000000000000002E-2</v>
      </c>
      <c r="Q11" s="158">
        <f t="shared" si="32"/>
        <v>82</v>
      </c>
      <c r="R11" s="159">
        <f t="shared" si="33"/>
        <v>26.332073363569812</v>
      </c>
      <c r="S11" s="144">
        <f t="shared" si="34"/>
        <v>13</v>
      </c>
      <c r="T11" s="144">
        <f t="shared" si="35"/>
        <v>1724</v>
      </c>
      <c r="U11" t="s">
        <v>137</v>
      </c>
      <c r="V11" s="5" t="s">
        <v>296</v>
      </c>
      <c r="W11" t="s">
        <v>137</v>
      </c>
      <c r="X11" s="5" t="s">
        <v>296</v>
      </c>
      <c r="Y11" t="s">
        <v>735</v>
      </c>
      <c r="Z11" t="s">
        <v>719</v>
      </c>
      <c r="AA11" t="s">
        <v>49</v>
      </c>
      <c r="AB11">
        <v>531</v>
      </c>
      <c r="AC11" s="1">
        <v>5364.6059999999998</v>
      </c>
      <c r="AD11" s="1">
        <v>2832.047</v>
      </c>
      <c r="AE11" s="28">
        <v>1.8939999999999999</v>
      </c>
      <c r="AF11">
        <v>2.2000000000000002</v>
      </c>
      <c r="AG11">
        <v>13.852</v>
      </c>
      <c r="AH11">
        <v>335.83158800000001</v>
      </c>
      <c r="AI11">
        <v>7.1027019999999998</v>
      </c>
      <c r="AJ11">
        <v>124.999923</v>
      </c>
      <c r="AK11">
        <v>1249</v>
      </c>
      <c r="AL11">
        <v>13</v>
      </c>
      <c r="AM11">
        <v>1724</v>
      </c>
      <c r="AN11">
        <v>82</v>
      </c>
      <c r="AO11">
        <v>15.974095</v>
      </c>
      <c r="AP11">
        <v>4594.8999999999996</v>
      </c>
      <c r="AQ11">
        <v>1.8</v>
      </c>
      <c r="AR11">
        <v>23</v>
      </c>
      <c r="AS11">
        <v>15178</v>
      </c>
      <c r="AT11">
        <v>0.24199999999999999</v>
      </c>
      <c r="AU11">
        <v>32.137</v>
      </c>
      <c r="AV11">
        <v>47416</v>
      </c>
      <c r="AW11">
        <v>0</v>
      </c>
      <c r="AX11" s="29">
        <v>0.5</v>
      </c>
      <c r="AY11">
        <v>0.86090909090909085</v>
      </c>
      <c r="AZ11" t="s">
        <v>72</v>
      </c>
      <c r="BA11" t="s">
        <v>723</v>
      </c>
      <c r="BB11">
        <v>4</v>
      </c>
      <c r="BC11" t="s">
        <v>728</v>
      </c>
      <c r="BD11">
        <v>8</v>
      </c>
      <c r="BE11">
        <v>100763.39400000003</v>
      </c>
      <c r="BF11">
        <v>5.3239631844874125E-2</v>
      </c>
      <c r="BG11">
        <v>4.5834483051905267E-2</v>
      </c>
      <c r="BH11">
        <v>402363.99200000003</v>
      </c>
      <c r="BI11">
        <v>1.333271889796739E-2</v>
      </c>
      <c r="BJ11">
        <v>1.1478258905795562E-2</v>
      </c>
      <c r="BK11">
        <v>1</v>
      </c>
      <c r="BL11" t="s">
        <v>72</v>
      </c>
      <c r="BM11">
        <v>0</v>
      </c>
      <c r="BN11" t="s">
        <v>638</v>
      </c>
    </row>
    <row r="12" spans="1:66" s="2" customFormat="1">
      <c r="A12" s="139" t="str">
        <f t="shared" si="20"/>
        <v>청라교통</v>
      </c>
      <c r="B12" s="139" t="str">
        <f t="shared" si="21"/>
        <v>112</v>
      </c>
      <c r="C12" s="140" t="str">
        <f t="shared" si="22"/>
        <v>70바6032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0.95761904761904759</v>
      </c>
      <c r="G12" s="161">
        <f t="shared" si="18"/>
        <v>2.0110000000000001</v>
      </c>
      <c r="H12" s="162">
        <f t="shared" si="19"/>
        <v>2.1</v>
      </c>
      <c r="I12" s="163">
        <f t="shared" si="24"/>
        <v>5724.6229999999996</v>
      </c>
      <c r="J12" s="164">
        <f t="shared" si="25"/>
        <v>1.135748360436967E-2</v>
      </c>
      <c r="K12" s="164">
        <f t="shared" si="26"/>
        <v>0.35949045973106264</v>
      </c>
      <c r="L12" s="164">
        <f t="shared" si="27"/>
        <v>0.26150193645939657</v>
      </c>
      <c r="M12" s="165">
        <f t="shared" si="28"/>
        <v>12.1</v>
      </c>
      <c r="N12" s="166">
        <f t="shared" si="29"/>
        <v>0.14000000000000001</v>
      </c>
      <c r="O12" s="166">
        <f t="shared" si="30"/>
        <v>13.101000000000001</v>
      </c>
      <c r="P12" s="167">
        <f t="shared" si="31"/>
        <v>0.25666666666666665</v>
      </c>
      <c r="Q12" s="168">
        <f t="shared" si="32"/>
        <v>89</v>
      </c>
      <c r="R12" s="169">
        <f t="shared" si="33"/>
        <v>26.133522608800391</v>
      </c>
      <c r="S12" s="141">
        <f t="shared" si="34"/>
        <v>8</v>
      </c>
      <c r="T12" s="141">
        <f t="shared" si="35"/>
        <v>750</v>
      </c>
      <c r="U12" t="s">
        <v>137</v>
      </c>
      <c r="V12" s="5" t="s">
        <v>296</v>
      </c>
      <c r="W12" t="s">
        <v>137</v>
      </c>
      <c r="X12" s="5" t="s">
        <v>296</v>
      </c>
      <c r="Y12" t="s">
        <v>737</v>
      </c>
      <c r="Z12" t="s">
        <v>719</v>
      </c>
      <c r="AA12" t="s">
        <v>49</v>
      </c>
      <c r="AB12">
        <v>531</v>
      </c>
      <c r="AC12" s="1">
        <v>5724.6229999999996</v>
      </c>
      <c r="AD12" s="1">
        <v>2846.0990000000002</v>
      </c>
      <c r="AE12" s="28">
        <v>2.0110000000000001</v>
      </c>
      <c r="AF12">
        <v>2.1</v>
      </c>
      <c r="AG12">
        <v>12.1</v>
      </c>
      <c r="AH12">
        <v>348.17157900000001</v>
      </c>
      <c r="AI12">
        <v>3.9543529999999998</v>
      </c>
      <c r="AJ12">
        <v>125.164361</v>
      </c>
      <c r="AK12">
        <v>1497</v>
      </c>
      <c r="AL12">
        <v>8</v>
      </c>
      <c r="AM12">
        <v>750</v>
      </c>
      <c r="AN12">
        <v>89</v>
      </c>
      <c r="AO12">
        <v>16.441959000000001</v>
      </c>
      <c r="AP12">
        <v>3818.8</v>
      </c>
      <c r="AQ12">
        <v>15.4</v>
      </c>
      <c r="AR12">
        <v>3</v>
      </c>
      <c r="AS12">
        <v>748</v>
      </c>
      <c r="AT12">
        <v>0.14000000000000001</v>
      </c>
      <c r="AU12">
        <v>13.101000000000001</v>
      </c>
      <c r="AV12">
        <v>50934</v>
      </c>
      <c r="AW12">
        <v>0</v>
      </c>
      <c r="AX12" s="29">
        <v>0.49</v>
      </c>
      <c r="AY12" s="2">
        <v>0.95761904761904759</v>
      </c>
      <c r="AZ12" s="2" t="s">
        <v>69</v>
      </c>
      <c r="BA12" s="2" t="s">
        <v>723</v>
      </c>
      <c r="BB12" s="2">
        <v>4</v>
      </c>
      <c r="BC12" s="2" t="s">
        <v>724</v>
      </c>
      <c r="BD12" s="2">
        <v>7</v>
      </c>
      <c r="BE12" s="2">
        <v>100763.39400000003</v>
      </c>
      <c r="BF12" s="2">
        <v>5.6812526580833494E-2</v>
      </c>
      <c r="BG12" s="2">
        <v>5.4404757597169597E-2</v>
      </c>
      <c r="BH12" s="2">
        <v>402363.99200000003</v>
      </c>
      <c r="BI12" s="2">
        <v>1.4227473416657024E-2</v>
      </c>
      <c r="BJ12" s="2">
        <v>1.3624499543284416E-2</v>
      </c>
      <c r="BK12" s="2">
        <v>1</v>
      </c>
      <c r="BL12" s="2" t="s">
        <v>69</v>
      </c>
      <c r="BM12" s="2">
        <v>0</v>
      </c>
      <c r="BN12" s="2" t="s">
        <v>638</v>
      </c>
    </row>
    <row r="13" spans="1:66">
      <c r="A13" s="142" t="str">
        <f t="shared" si="20"/>
        <v>청라교통</v>
      </c>
      <c r="B13" s="142" t="str">
        <f t="shared" si="21"/>
        <v>112</v>
      </c>
      <c r="C13" s="143" t="str">
        <f t="shared" si="22"/>
        <v>70바6056</v>
      </c>
      <c r="D13" s="131" t="str">
        <f t="shared" si="23"/>
        <v>대형</v>
      </c>
      <c r="E13" s="127" t="str">
        <f t="shared" si="16"/>
        <v>F</v>
      </c>
      <c r="F13" s="150">
        <f t="shared" si="17"/>
        <v>0.74545454545454537</v>
      </c>
      <c r="G13" s="151">
        <f t="shared" si="18"/>
        <v>1.64</v>
      </c>
      <c r="H13" s="152">
        <f t="shared" si="19"/>
        <v>2.2000000000000002</v>
      </c>
      <c r="I13" s="153">
        <f t="shared" si="24"/>
        <v>763.18100000000004</v>
      </c>
      <c r="J13" s="154">
        <f t="shared" si="25"/>
        <v>1.3402624537405915E-2</v>
      </c>
      <c r="K13" s="154">
        <f t="shared" si="26"/>
        <v>0.43128929578099662</v>
      </c>
      <c r="L13" s="154">
        <f t="shared" si="27"/>
        <v>0.22930340246940109</v>
      </c>
      <c r="M13" s="155">
        <f t="shared" si="28"/>
        <v>16.091999999999999</v>
      </c>
      <c r="N13" s="156">
        <f t="shared" si="29"/>
        <v>3.5379999999999998</v>
      </c>
      <c r="O13" s="156">
        <f t="shared" si="30"/>
        <v>50.970999999999997</v>
      </c>
      <c r="P13" s="157">
        <f t="shared" si="31"/>
        <v>0</v>
      </c>
      <c r="Q13" s="158">
        <f t="shared" si="32"/>
        <v>81</v>
      </c>
      <c r="R13" s="159">
        <f t="shared" si="33"/>
        <v>27.435552796114443</v>
      </c>
      <c r="S13" s="144">
        <f t="shared" si="34"/>
        <v>27</v>
      </c>
      <c r="T13" s="144">
        <f t="shared" si="35"/>
        <v>389</v>
      </c>
      <c r="U13" t="s">
        <v>137</v>
      </c>
      <c r="V13" t="s">
        <v>296</v>
      </c>
      <c r="W13" s="4" t="s">
        <v>137</v>
      </c>
      <c r="X13" s="4" t="s">
        <v>296</v>
      </c>
      <c r="Y13" s="4" t="s">
        <v>739</v>
      </c>
      <c r="Z13" s="4" t="s">
        <v>719</v>
      </c>
      <c r="AA13" s="4" t="s">
        <v>49</v>
      </c>
      <c r="AB13" s="4">
        <v>531</v>
      </c>
      <c r="AC13" s="4">
        <v>763.18100000000004</v>
      </c>
      <c r="AD13" s="4">
        <v>465.298</v>
      </c>
      <c r="AE13" s="4">
        <v>1.64</v>
      </c>
      <c r="AF13" s="4">
        <v>2.2000000000000002</v>
      </c>
      <c r="AG13" s="4">
        <v>16.091999999999999</v>
      </c>
      <c r="AH13" s="4">
        <v>50.093322999999998</v>
      </c>
      <c r="AI13" s="4">
        <v>0.67138200000000003</v>
      </c>
      <c r="AJ13" s="4">
        <v>21.604714000000001</v>
      </c>
      <c r="AK13" s="4">
        <v>175</v>
      </c>
      <c r="AL13" s="4">
        <v>27</v>
      </c>
      <c r="AM13" s="4">
        <v>389</v>
      </c>
      <c r="AN13" s="4">
        <v>81</v>
      </c>
      <c r="AO13" s="4">
        <v>15.235184</v>
      </c>
      <c r="AP13" s="4">
        <v>2160.3000000000002</v>
      </c>
      <c r="AQ13" s="4">
        <v>0</v>
      </c>
      <c r="AR13" s="4">
        <v>15</v>
      </c>
      <c r="AS13" s="4">
        <v>11858</v>
      </c>
      <c r="AT13" s="4">
        <v>3.5379999999999998</v>
      </c>
      <c r="AU13" s="4">
        <v>50.970999999999997</v>
      </c>
      <c r="AV13" s="4">
        <v>364</v>
      </c>
      <c r="AW13" s="4">
        <v>0</v>
      </c>
      <c r="AX13" s="30">
        <v>0.46</v>
      </c>
      <c r="AY13">
        <v>0.74545454545454537</v>
      </c>
      <c r="AZ13" t="s">
        <v>73</v>
      </c>
      <c r="BA13" t="s">
        <v>723</v>
      </c>
      <c r="BB13">
        <v>2</v>
      </c>
      <c r="BC13" t="s">
        <v>1279</v>
      </c>
      <c r="BD13">
        <v>1</v>
      </c>
      <c r="BE13">
        <v>100763.39400000003</v>
      </c>
      <c r="BF13">
        <v>7.5739906101217648E-3</v>
      </c>
      <c r="BG13">
        <v>5.6460657275453153E-3</v>
      </c>
      <c r="BH13">
        <v>402363.99200000003</v>
      </c>
      <c r="BI13">
        <v>1.8967427880574362E-3</v>
      </c>
      <c r="BJ13">
        <v>1.4139355329155431E-3</v>
      </c>
      <c r="BK13">
        <v>1</v>
      </c>
      <c r="BL13" t="s">
        <v>70</v>
      </c>
      <c r="BM13">
        <v>-1</v>
      </c>
      <c r="BN13" t="s">
        <v>711</v>
      </c>
    </row>
    <row r="14" spans="1:66">
      <c r="A14" s="139" t="str">
        <f t="shared" si="20"/>
        <v>청라교통</v>
      </c>
      <c r="B14" s="139" t="str">
        <f t="shared" si="21"/>
        <v>112</v>
      </c>
      <c r="C14" s="140" t="str">
        <f t="shared" si="22"/>
        <v>70바6062</v>
      </c>
      <c r="D14" s="115" t="str">
        <f t="shared" si="23"/>
        <v>대형</v>
      </c>
      <c r="E14" s="111" t="str">
        <f t="shared" si="16"/>
        <v>A</v>
      </c>
      <c r="F14" s="160">
        <f t="shared" si="17"/>
        <v>0.98199999999999998</v>
      </c>
      <c r="G14" s="161">
        <f t="shared" si="18"/>
        <v>1.964</v>
      </c>
      <c r="H14" s="162">
        <f t="shared" si="19"/>
        <v>2</v>
      </c>
      <c r="I14" s="163">
        <f t="shared" si="24"/>
        <v>5449.2879999999996</v>
      </c>
      <c r="J14" s="164">
        <f t="shared" si="25"/>
        <v>2.7021032623188161E-2</v>
      </c>
      <c r="K14" s="164">
        <f t="shared" si="26"/>
        <v>0.38296572151752495</v>
      </c>
      <c r="L14" s="164">
        <f t="shared" si="27"/>
        <v>0.1791059676053092</v>
      </c>
      <c r="M14" s="165">
        <f t="shared" si="28"/>
        <v>13.432</v>
      </c>
      <c r="N14" s="166">
        <f t="shared" si="29"/>
        <v>3.6999999999999998E-2</v>
      </c>
      <c r="O14" s="166">
        <f t="shared" si="30"/>
        <v>29.71</v>
      </c>
      <c r="P14" s="167">
        <f t="shared" si="31"/>
        <v>0</v>
      </c>
      <c r="Q14" s="168">
        <f t="shared" si="32"/>
        <v>83</v>
      </c>
      <c r="R14" s="169">
        <f t="shared" si="33"/>
        <v>26.231597339602896</v>
      </c>
      <c r="S14" s="141">
        <f t="shared" si="34"/>
        <v>2</v>
      </c>
      <c r="T14" s="141">
        <f t="shared" si="35"/>
        <v>1619</v>
      </c>
      <c r="U14" t="s">
        <v>137</v>
      </c>
      <c r="V14" s="5" t="s">
        <v>296</v>
      </c>
      <c r="W14" t="s">
        <v>137</v>
      </c>
      <c r="X14" s="5" t="s">
        <v>296</v>
      </c>
      <c r="Y14" t="s">
        <v>741</v>
      </c>
      <c r="Z14" t="s">
        <v>719</v>
      </c>
      <c r="AA14" t="s">
        <v>49</v>
      </c>
      <c r="AB14">
        <v>531</v>
      </c>
      <c r="AC14" s="1">
        <v>5449.2879999999996</v>
      </c>
      <c r="AD14" s="1">
        <v>2774.5419999999999</v>
      </c>
      <c r="AE14" s="28">
        <v>1.964</v>
      </c>
      <c r="AF14">
        <v>2</v>
      </c>
      <c r="AG14">
        <v>13.432</v>
      </c>
      <c r="AH14">
        <v>352.089653</v>
      </c>
      <c r="AI14">
        <v>9.5138259999999999</v>
      </c>
      <c r="AJ14">
        <v>134.838268</v>
      </c>
      <c r="AK14">
        <v>976</v>
      </c>
      <c r="AL14">
        <v>2</v>
      </c>
      <c r="AM14">
        <v>1619</v>
      </c>
      <c r="AN14">
        <v>83</v>
      </c>
      <c r="AO14">
        <v>15.476989</v>
      </c>
      <c r="AP14">
        <v>4086.6</v>
      </c>
      <c r="AQ14">
        <v>0</v>
      </c>
      <c r="AR14">
        <v>66</v>
      </c>
      <c r="AS14">
        <v>56675</v>
      </c>
      <c r="AT14">
        <v>3.6999999999999998E-2</v>
      </c>
      <c r="AU14">
        <v>29.71</v>
      </c>
      <c r="AV14">
        <v>48546</v>
      </c>
      <c r="AW14">
        <v>0</v>
      </c>
      <c r="AX14" s="29">
        <v>0.51</v>
      </c>
      <c r="AY14">
        <v>0.98199999999999998</v>
      </c>
      <c r="AZ14" t="s">
        <v>69</v>
      </c>
      <c r="BA14" t="s">
        <v>723</v>
      </c>
      <c r="BB14">
        <v>1</v>
      </c>
      <c r="BC14" t="s">
        <v>742</v>
      </c>
      <c r="BD14">
        <v>8</v>
      </c>
      <c r="BE14">
        <v>100763.39400000003</v>
      </c>
      <c r="BF14">
        <v>5.408003624808428E-2</v>
      </c>
      <c r="BG14">
        <v>5.3106595595618762E-2</v>
      </c>
      <c r="BH14">
        <v>402363.99200000003</v>
      </c>
      <c r="BI14">
        <v>1.3543180076610829E-2</v>
      </c>
      <c r="BJ14">
        <v>1.3299402835231833E-2</v>
      </c>
      <c r="BK14">
        <v>1</v>
      </c>
      <c r="BL14" t="s">
        <v>69</v>
      </c>
      <c r="BM14">
        <v>0</v>
      </c>
      <c r="BN14" t="s">
        <v>638</v>
      </c>
    </row>
    <row r="15" spans="1:66">
      <c r="A15" s="142" t="str">
        <f t="shared" si="20"/>
        <v>청라교통</v>
      </c>
      <c r="B15" s="142" t="str">
        <f t="shared" si="21"/>
        <v>112</v>
      </c>
      <c r="C15" s="143" t="str">
        <f t="shared" si="22"/>
        <v>70바6063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0.95150000000000001</v>
      </c>
      <c r="G15" s="151">
        <f t="shared" si="18"/>
        <v>1.903</v>
      </c>
      <c r="H15" s="152">
        <f t="shared" si="19"/>
        <v>2</v>
      </c>
      <c r="I15" s="153">
        <f t="shared" si="24"/>
        <v>3940.8910000000001</v>
      </c>
      <c r="J15" s="154">
        <f t="shared" si="25"/>
        <v>2.0400735221183786E-2</v>
      </c>
      <c r="K15" s="154">
        <f t="shared" si="26"/>
        <v>0.39633810539772851</v>
      </c>
      <c r="L15" s="154">
        <f t="shared" si="27"/>
        <v>0.19259603982957152</v>
      </c>
      <c r="M15" s="155">
        <f t="shared" si="28"/>
        <v>12.788</v>
      </c>
      <c r="N15" s="156">
        <f t="shared" si="29"/>
        <v>0.53300000000000003</v>
      </c>
      <c r="O15" s="156">
        <f t="shared" si="30"/>
        <v>43.948999999999998</v>
      </c>
      <c r="P15" s="157">
        <f t="shared" si="31"/>
        <v>0.23</v>
      </c>
      <c r="Q15" s="158">
        <f t="shared" si="32"/>
        <v>83</v>
      </c>
      <c r="R15" s="159">
        <f t="shared" si="33"/>
        <v>27.287961893900363</v>
      </c>
      <c r="S15" s="144">
        <f t="shared" si="34"/>
        <v>21</v>
      </c>
      <c r="T15" s="144">
        <f t="shared" si="35"/>
        <v>1732</v>
      </c>
      <c r="U15" t="s">
        <v>137</v>
      </c>
      <c r="V15" s="5" t="s">
        <v>296</v>
      </c>
      <c r="W15" t="s">
        <v>137</v>
      </c>
      <c r="X15" s="5" t="s">
        <v>296</v>
      </c>
      <c r="Y15" t="s">
        <v>743</v>
      </c>
      <c r="Z15" t="s">
        <v>719</v>
      </c>
      <c r="AA15" t="s">
        <v>49</v>
      </c>
      <c r="AB15">
        <v>531</v>
      </c>
      <c r="AC15" s="1">
        <v>3940.8910000000001</v>
      </c>
      <c r="AD15" s="1">
        <v>2071.0140000000001</v>
      </c>
      <c r="AE15" s="28">
        <v>1.903</v>
      </c>
      <c r="AF15">
        <v>2</v>
      </c>
      <c r="AG15">
        <v>12.788</v>
      </c>
      <c r="AH15">
        <v>247.60548800000001</v>
      </c>
      <c r="AI15">
        <v>5.0513339999999998</v>
      </c>
      <c r="AJ15">
        <v>98.135490000000004</v>
      </c>
      <c r="AK15">
        <v>759</v>
      </c>
      <c r="AL15">
        <v>21</v>
      </c>
      <c r="AM15">
        <v>1732</v>
      </c>
      <c r="AN15">
        <v>83</v>
      </c>
      <c r="AO15">
        <v>15.916008</v>
      </c>
      <c r="AP15">
        <v>4798.6000000000004</v>
      </c>
      <c r="AQ15">
        <v>13.8</v>
      </c>
      <c r="AR15">
        <v>48</v>
      </c>
      <c r="AS15">
        <v>45467</v>
      </c>
      <c r="AT15">
        <v>0.53300000000000003</v>
      </c>
      <c r="AU15">
        <v>43.948999999999998</v>
      </c>
      <c r="AV15">
        <v>32527</v>
      </c>
      <c r="AW15">
        <v>0</v>
      </c>
      <c r="AX15" s="29">
        <v>0.46</v>
      </c>
      <c r="AY15">
        <v>0.95150000000000001</v>
      </c>
      <c r="AZ15" t="s">
        <v>69</v>
      </c>
      <c r="BA15" t="s">
        <v>723</v>
      </c>
      <c r="BB15">
        <v>5</v>
      </c>
      <c r="BC15" t="s">
        <v>1280</v>
      </c>
      <c r="BD15">
        <v>10</v>
      </c>
      <c r="BE15">
        <v>100763.39400000003</v>
      </c>
      <c r="BF15">
        <v>3.9110343980672174E-2</v>
      </c>
      <c r="BG15">
        <v>3.7213492297609577E-2</v>
      </c>
      <c r="BH15">
        <v>402363.99200000003</v>
      </c>
      <c r="BI15">
        <v>9.7943431280003799E-3</v>
      </c>
      <c r="BJ15">
        <v>9.3193174862923611E-3</v>
      </c>
      <c r="BK15">
        <v>1</v>
      </c>
      <c r="BL15" t="s">
        <v>71</v>
      </c>
      <c r="BM15">
        <v>1</v>
      </c>
      <c r="BN15" t="s">
        <v>716</v>
      </c>
    </row>
    <row r="16" spans="1:66">
      <c r="A16" s="139" t="str">
        <f t="shared" si="20"/>
        <v>청라교통</v>
      </c>
      <c r="B16" s="139" t="str">
        <f t="shared" si="21"/>
        <v>112</v>
      </c>
      <c r="C16" s="140" t="str">
        <f t="shared" si="22"/>
        <v>70바6064</v>
      </c>
      <c r="D16" s="115" t="str">
        <f t="shared" si="23"/>
        <v>대형</v>
      </c>
      <c r="E16" s="111" t="str">
        <f t="shared" si="16"/>
        <v>C</v>
      </c>
      <c r="F16" s="160">
        <f t="shared" si="17"/>
        <v>0.89949999999999997</v>
      </c>
      <c r="G16" s="161">
        <f t="shared" si="18"/>
        <v>1.7989999999999999</v>
      </c>
      <c r="H16" s="162">
        <f t="shared" si="19"/>
        <v>2</v>
      </c>
      <c r="I16" s="163">
        <f t="shared" si="24"/>
        <v>3506.9969999999998</v>
      </c>
      <c r="J16" s="164">
        <f t="shared" si="25"/>
        <v>1.9179466543865771E-2</v>
      </c>
      <c r="K16" s="164">
        <f t="shared" si="26"/>
        <v>0.37396249407807597</v>
      </c>
      <c r="L16" s="164">
        <f t="shared" si="27"/>
        <v>0.140576111128695</v>
      </c>
      <c r="M16" s="165">
        <f t="shared" si="28"/>
        <v>17.396999999999998</v>
      </c>
      <c r="N16" s="166">
        <f t="shared" si="29"/>
        <v>0.25700000000000001</v>
      </c>
      <c r="O16" s="166">
        <f t="shared" si="30"/>
        <v>47.106000000000002</v>
      </c>
      <c r="P16" s="167">
        <f t="shared" si="31"/>
        <v>0.17833333333333332</v>
      </c>
      <c r="Q16" s="168">
        <f t="shared" si="32"/>
        <v>84</v>
      </c>
      <c r="R16" s="169">
        <f t="shared" si="33"/>
        <v>28.131606812176685</v>
      </c>
      <c r="S16" s="141">
        <f t="shared" si="34"/>
        <v>9</v>
      </c>
      <c r="T16" s="141">
        <f t="shared" si="35"/>
        <v>1652</v>
      </c>
      <c r="U16" t="s">
        <v>137</v>
      </c>
      <c r="V16" t="s">
        <v>296</v>
      </c>
      <c r="W16" s="4" t="s">
        <v>137</v>
      </c>
      <c r="X16" s="4" t="s">
        <v>296</v>
      </c>
      <c r="Y16" s="4" t="s">
        <v>745</v>
      </c>
      <c r="Z16" s="4" t="s">
        <v>719</v>
      </c>
      <c r="AA16" s="4" t="s">
        <v>49</v>
      </c>
      <c r="AB16" s="4">
        <v>531</v>
      </c>
      <c r="AC16" s="4">
        <v>3506.9969999999998</v>
      </c>
      <c r="AD16" s="4">
        <v>1949.57</v>
      </c>
      <c r="AE16" s="4">
        <v>1.7989999999999999</v>
      </c>
      <c r="AF16" s="4">
        <v>2</v>
      </c>
      <c r="AG16" s="4">
        <v>17.396999999999998</v>
      </c>
      <c r="AH16" s="4">
        <v>205.42521300000001</v>
      </c>
      <c r="AI16" s="4">
        <v>3.9399459999999999</v>
      </c>
      <c r="AJ16" s="4">
        <v>76.821325000000002</v>
      </c>
      <c r="AK16" s="4">
        <v>493</v>
      </c>
      <c r="AL16" s="4">
        <v>9</v>
      </c>
      <c r="AM16" s="4">
        <v>1652</v>
      </c>
      <c r="AN16" s="4">
        <v>84</v>
      </c>
      <c r="AO16" s="4">
        <v>17.071891000000001</v>
      </c>
      <c r="AP16" s="4">
        <v>2975.5</v>
      </c>
      <c r="AQ16" s="4">
        <v>10.7</v>
      </c>
      <c r="AR16" s="4">
        <v>18</v>
      </c>
      <c r="AS16" s="4">
        <v>20818</v>
      </c>
      <c r="AT16" s="4">
        <v>0.25700000000000001</v>
      </c>
      <c r="AU16" s="4">
        <v>47.106000000000002</v>
      </c>
      <c r="AV16" s="4">
        <v>31356</v>
      </c>
      <c r="AW16" s="4">
        <v>0</v>
      </c>
      <c r="AX16" s="30">
        <v>0.52</v>
      </c>
      <c r="AY16">
        <v>0.89949999999999997</v>
      </c>
      <c r="AZ16" t="s">
        <v>72</v>
      </c>
      <c r="BA16" t="s">
        <v>723</v>
      </c>
      <c r="BB16">
        <v>1</v>
      </c>
      <c r="BC16" t="s">
        <v>748</v>
      </c>
      <c r="BD16">
        <v>8</v>
      </c>
      <c r="BE16">
        <v>100763.39400000003</v>
      </c>
      <c r="BF16">
        <v>3.4804276243414339E-2</v>
      </c>
      <c r="BG16">
        <v>3.1306446480951197E-2</v>
      </c>
      <c r="BH16">
        <v>402363.99200000003</v>
      </c>
      <c r="BI16">
        <v>8.7159812252782295E-3</v>
      </c>
      <c r="BJ16">
        <v>7.8400251121377666E-3</v>
      </c>
      <c r="BK16">
        <v>1</v>
      </c>
      <c r="BL16" t="s">
        <v>71</v>
      </c>
      <c r="BM16">
        <v>-1</v>
      </c>
      <c r="BN16" t="s">
        <v>711</v>
      </c>
    </row>
    <row r="17" spans="1:66">
      <c r="A17" s="142" t="str">
        <f t="shared" si="20"/>
        <v>청라교통</v>
      </c>
      <c r="B17" s="142" t="str">
        <f t="shared" si="21"/>
        <v>112</v>
      </c>
      <c r="C17" s="143" t="str">
        <f t="shared" si="22"/>
        <v>70바6065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0.86142857142857132</v>
      </c>
      <c r="G17" s="151">
        <f t="shared" si="18"/>
        <v>1.8089999999999999</v>
      </c>
      <c r="H17" s="152">
        <f t="shared" si="19"/>
        <v>2.1</v>
      </c>
      <c r="I17" s="153">
        <f t="shared" si="24"/>
        <v>5268.8190000000004</v>
      </c>
      <c r="J17" s="154">
        <f t="shared" si="25"/>
        <v>1.3993833896187002E-2</v>
      </c>
      <c r="K17" s="154">
        <f t="shared" si="26"/>
        <v>0.36648454144240383</v>
      </c>
      <c r="L17" s="154">
        <f t="shared" si="27"/>
        <v>0.23249992076023107</v>
      </c>
      <c r="M17" s="155">
        <f t="shared" si="28"/>
        <v>14.93</v>
      </c>
      <c r="N17" s="156">
        <f t="shared" si="29"/>
        <v>0.38</v>
      </c>
      <c r="O17" s="156">
        <f t="shared" si="30"/>
        <v>36.308</v>
      </c>
      <c r="P17" s="157">
        <f t="shared" si="31"/>
        <v>0.125</v>
      </c>
      <c r="Q17" s="158">
        <f t="shared" si="32"/>
        <v>83</v>
      </c>
      <c r="R17" s="159">
        <f t="shared" si="33"/>
        <v>26.990778119176376</v>
      </c>
      <c r="S17" s="144">
        <f t="shared" si="34"/>
        <v>20</v>
      </c>
      <c r="T17" s="144">
        <f t="shared" si="35"/>
        <v>1913</v>
      </c>
      <c r="U17" t="s">
        <v>137</v>
      </c>
      <c r="V17" s="5" t="s">
        <v>296</v>
      </c>
      <c r="W17" t="s">
        <v>137</v>
      </c>
      <c r="X17" s="5" t="s">
        <v>296</v>
      </c>
      <c r="Y17" t="s">
        <v>747</v>
      </c>
      <c r="Z17" t="s">
        <v>719</v>
      </c>
      <c r="AA17" t="s">
        <v>49</v>
      </c>
      <c r="AB17">
        <v>531</v>
      </c>
      <c r="AC17" s="1">
        <v>5268.8190000000004</v>
      </c>
      <c r="AD17" s="1">
        <v>2912.058</v>
      </c>
      <c r="AE17" s="28">
        <v>1.8089999999999999</v>
      </c>
      <c r="AF17">
        <v>2.1</v>
      </c>
      <c r="AG17">
        <v>14.93</v>
      </c>
      <c r="AH17">
        <v>315.094922</v>
      </c>
      <c r="AI17">
        <v>4.4093859999999996</v>
      </c>
      <c r="AJ17">
        <v>115.477418</v>
      </c>
      <c r="AK17">
        <v>1225</v>
      </c>
      <c r="AL17">
        <v>20</v>
      </c>
      <c r="AM17">
        <v>1913</v>
      </c>
      <c r="AN17">
        <v>83</v>
      </c>
      <c r="AO17">
        <v>16.72137</v>
      </c>
      <c r="AP17">
        <v>7252.9</v>
      </c>
      <c r="AQ17">
        <v>7.5</v>
      </c>
      <c r="AR17">
        <v>15</v>
      </c>
      <c r="AS17">
        <v>12491</v>
      </c>
      <c r="AT17">
        <v>0.38</v>
      </c>
      <c r="AU17">
        <v>36.308</v>
      </c>
      <c r="AV17">
        <v>46975</v>
      </c>
      <c r="AW17">
        <v>0</v>
      </c>
      <c r="AX17" s="29">
        <v>0.49</v>
      </c>
      <c r="AY17">
        <v>0.86142857142857132</v>
      </c>
      <c r="AZ17" t="s">
        <v>72</v>
      </c>
      <c r="BA17" t="s">
        <v>723</v>
      </c>
      <c r="BB17">
        <v>3</v>
      </c>
      <c r="BC17" t="s">
        <v>736</v>
      </c>
      <c r="BD17">
        <v>7</v>
      </c>
      <c r="BE17">
        <v>100763.39400000003</v>
      </c>
      <c r="BF17">
        <v>5.2289018768065701E-2</v>
      </c>
      <c r="BG17">
        <v>4.5043254738776593E-2</v>
      </c>
      <c r="BH17">
        <v>402363.99200000003</v>
      </c>
      <c r="BI17">
        <v>1.3094658331156035E-2</v>
      </c>
      <c r="BJ17">
        <v>1.1280112819552983E-2</v>
      </c>
      <c r="BK17">
        <v>1</v>
      </c>
      <c r="BL17" t="s">
        <v>72</v>
      </c>
      <c r="BM17">
        <v>0</v>
      </c>
      <c r="BN17" t="s">
        <v>638</v>
      </c>
    </row>
    <row r="18" spans="1:66">
      <c r="A18" s="139" t="str">
        <f t="shared" si="20"/>
        <v>청라교통</v>
      </c>
      <c r="B18" s="139" t="str">
        <f t="shared" si="21"/>
        <v>112</v>
      </c>
      <c r="C18" s="140" t="str">
        <f t="shared" si="22"/>
        <v>70바6066</v>
      </c>
      <c r="D18" s="115" t="str">
        <f t="shared" si="23"/>
        <v>대형</v>
      </c>
      <c r="E18" s="111" t="str">
        <f t="shared" si="16"/>
        <v>C</v>
      </c>
      <c r="F18" s="160">
        <f t="shared" si="17"/>
        <v>0.89590909090909088</v>
      </c>
      <c r="G18" s="161">
        <f t="shared" si="18"/>
        <v>1.9710000000000001</v>
      </c>
      <c r="H18" s="162">
        <f t="shared" si="19"/>
        <v>2.2000000000000002</v>
      </c>
      <c r="I18" s="163">
        <f t="shared" si="24"/>
        <v>5445.8549999999996</v>
      </c>
      <c r="J18" s="164">
        <f t="shared" si="25"/>
        <v>8.0667562957443071E-3</v>
      </c>
      <c r="K18" s="164">
        <f t="shared" si="26"/>
        <v>0.36057941017588152</v>
      </c>
      <c r="L18" s="164">
        <f t="shared" si="27"/>
        <v>0.28296750464343984</v>
      </c>
      <c r="M18" s="165">
        <f t="shared" si="28"/>
        <v>11.295</v>
      </c>
      <c r="N18" s="166">
        <f t="shared" si="29"/>
        <v>3.6999999999999998E-2</v>
      </c>
      <c r="O18" s="166">
        <f t="shared" si="30"/>
        <v>8.7590000000000003</v>
      </c>
      <c r="P18" s="167">
        <f t="shared" si="31"/>
        <v>0</v>
      </c>
      <c r="Q18" s="168">
        <f t="shared" si="32"/>
        <v>82</v>
      </c>
      <c r="R18" s="169">
        <f t="shared" si="33"/>
        <v>26.702849549889319</v>
      </c>
      <c r="S18" s="141">
        <f t="shared" si="34"/>
        <v>2</v>
      </c>
      <c r="T18" s="141">
        <f t="shared" si="35"/>
        <v>477</v>
      </c>
      <c r="U18" t="s">
        <v>137</v>
      </c>
      <c r="V18" s="5" t="s">
        <v>296</v>
      </c>
      <c r="W18" t="s">
        <v>137</v>
      </c>
      <c r="X18" s="5" t="s">
        <v>296</v>
      </c>
      <c r="Y18" t="s">
        <v>749</v>
      </c>
      <c r="Z18" t="s">
        <v>719</v>
      </c>
      <c r="AA18" t="s">
        <v>49</v>
      </c>
      <c r="AB18">
        <v>531</v>
      </c>
      <c r="AC18" s="1">
        <v>5445.8549999999996</v>
      </c>
      <c r="AD18" s="1">
        <v>2763.5770000000002</v>
      </c>
      <c r="AE18" s="28">
        <v>1.9710000000000001</v>
      </c>
      <c r="AF18">
        <v>2.2000000000000002</v>
      </c>
      <c r="AG18">
        <v>11.295</v>
      </c>
      <c r="AH18">
        <v>323.02463399999999</v>
      </c>
      <c r="AI18">
        <v>2.6057610000000002</v>
      </c>
      <c r="AJ18">
        <v>116.476032</v>
      </c>
      <c r="AK18">
        <v>1541</v>
      </c>
      <c r="AL18">
        <v>2</v>
      </c>
      <c r="AM18">
        <v>477</v>
      </c>
      <c r="AN18">
        <v>82</v>
      </c>
      <c r="AO18">
        <v>16.858946</v>
      </c>
      <c r="AP18">
        <v>5036.8999999999996</v>
      </c>
      <c r="AQ18">
        <v>0</v>
      </c>
      <c r="AR18">
        <v>4</v>
      </c>
      <c r="AS18">
        <v>6602</v>
      </c>
      <c r="AT18">
        <v>3.6999999999999998E-2</v>
      </c>
      <c r="AU18">
        <v>8.7590000000000003</v>
      </c>
      <c r="AV18">
        <v>47335</v>
      </c>
      <c r="AW18">
        <v>0</v>
      </c>
      <c r="AX18" s="29">
        <v>0.45</v>
      </c>
      <c r="AY18">
        <v>0.89590909090909088</v>
      </c>
      <c r="AZ18" t="s">
        <v>72</v>
      </c>
      <c r="BA18" t="s">
        <v>723</v>
      </c>
      <c r="BB18">
        <v>2</v>
      </c>
      <c r="BC18" t="s">
        <v>757</v>
      </c>
      <c r="BD18">
        <v>4</v>
      </c>
      <c r="BE18">
        <v>100763.39400000003</v>
      </c>
      <c r="BF18">
        <v>5.4045966335750838E-2</v>
      </c>
      <c r="BG18">
        <v>4.8420272567165863E-2</v>
      </c>
      <c r="BH18">
        <v>402363.99200000003</v>
      </c>
      <c r="BI18">
        <v>1.3534648001007007E-2</v>
      </c>
      <c r="BJ18">
        <v>1.2125814186356731E-2</v>
      </c>
      <c r="BK18">
        <v>1</v>
      </c>
      <c r="BL18" t="s">
        <v>71</v>
      </c>
      <c r="BM18">
        <v>-1</v>
      </c>
      <c r="BN18" t="s">
        <v>711</v>
      </c>
    </row>
    <row r="19" spans="1:66">
      <c r="A19" s="142" t="str">
        <f t="shared" si="20"/>
        <v>청라교통</v>
      </c>
      <c r="B19" s="142" t="str">
        <f t="shared" si="21"/>
        <v>112</v>
      </c>
      <c r="C19" s="143" t="str">
        <f t="shared" si="22"/>
        <v>70바6091</v>
      </c>
      <c r="D19" s="131" t="str">
        <f t="shared" si="23"/>
        <v>대형</v>
      </c>
      <c r="E19" s="127" t="str">
        <f t="shared" si="16"/>
        <v>A</v>
      </c>
      <c r="F19" s="150">
        <f t="shared" si="17"/>
        <v>0.96095238095238078</v>
      </c>
      <c r="G19" s="151">
        <f t="shared" si="18"/>
        <v>2.0179999999999998</v>
      </c>
      <c r="H19" s="152">
        <f t="shared" si="19"/>
        <v>2.1</v>
      </c>
      <c r="I19" s="153">
        <f t="shared" si="24"/>
        <v>5795.3459999999995</v>
      </c>
      <c r="J19" s="154">
        <f t="shared" si="25"/>
        <v>1.0364773337621128E-2</v>
      </c>
      <c r="K19" s="154">
        <f t="shared" si="26"/>
        <v>0.35894515371184188</v>
      </c>
      <c r="L19" s="154">
        <f t="shared" si="27"/>
        <v>0.18687408827704163</v>
      </c>
      <c r="M19" s="155">
        <f t="shared" si="28"/>
        <v>12.808</v>
      </c>
      <c r="N19" s="156">
        <f t="shared" si="29"/>
        <v>0.13800000000000001</v>
      </c>
      <c r="O19" s="156">
        <f t="shared" si="30"/>
        <v>32.784999999999997</v>
      </c>
      <c r="P19" s="157">
        <f t="shared" si="31"/>
        <v>0</v>
      </c>
      <c r="Q19" s="158">
        <f t="shared" si="32"/>
        <v>82</v>
      </c>
      <c r="R19" s="159">
        <f t="shared" si="33"/>
        <v>26.653869525843962</v>
      </c>
      <c r="S19" s="144">
        <f t="shared" si="34"/>
        <v>8</v>
      </c>
      <c r="T19" s="144">
        <f t="shared" si="35"/>
        <v>1900</v>
      </c>
      <c r="U19" t="s">
        <v>137</v>
      </c>
      <c r="V19" t="s">
        <v>296</v>
      </c>
      <c r="W19" s="4" t="s">
        <v>137</v>
      </c>
      <c r="X19" s="4" t="s">
        <v>296</v>
      </c>
      <c r="Y19" s="4" t="s">
        <v>750</v>
      </c>
      <c r="Z19" s="4" t="s">
        <v>719</v>
      </c>
      <c r="AA19" s="4" t="s">
        <v>49</v>
      </c>
      <c r="AB19" s="4">
        <v>531</v>
      </c>
      <c r="AC19" s="4">
        <v>5795.3459999999995</v>
      </c>
      <c r="AD19" s="4">
        <v>2871.2269999999999</v>
      </c>
      <c r="AE19" s="4">
        <v>2.0179999999999998</v>
      </c>
      <c r="AF19" s="4">
        <v>2.1</v>
      </c>
      <c r="AG19" s="4">
        <v>12.808</v>
      </c>
      <c r="AH19" s="4">
        <v>344.74907300000001</v>
      </c>
      <c r="AI19" s="4">
        <v>3.5732460000000001</v>
      </c>
      <c r="AJ19" s="4">
        <v>123.746009</v>
      </c>
      <c r="AK19" s="4">
        <v>1083</v>
      </c>
      <c r="AL19" s="4">
        <v>8</v>
      </c>
      <c r="AM19" s="4">
        <v>1900</v>
      </c>
      <c r="AN19" s="4">
        <v>82</v>
      </c>
      <c r="AO19" s="4">
        <v>16.81033</v>
      </c>
      <c r="AP19" s="4">
        <v>2929.5</v>
      </c>
      <c r="AQ19" s="4">
        <v>0</v>
      </c>
      <c r="AR19" s="4">
        <v>2</v>
      </c>
      <c r="AS19" s="4">
        <v>72</v>
      </c>
      <c r="AT19" s="4">
        <v>0.13800000000000001</v>
      </c>
      <c r="AU19" s="4">
        <v>32.784999999999997</v>
      </c>
      <c r="AV19" s="4">
        <v>51767</v>
      </c>
      <c r="AW19" s="4">
        <v>0</v>
      </c>
      <c r="AX19" s="30">
        <v>0.5</v>
      </c>
      <c r="AY19">
        <v>0.96095238095238078</v>
      </c>
      <c r="AZ19" t="s">
        <v>69</v>
      </c>
      <c r="BA19" t="s">
        <v>723</v>
      </c>
      <c r="BB19">
        <v>3</v>
      </c>
      <c r="BC19" t="s">
        <v>730</v>
      </c>
      <c r="BD19">
        <v>9</v>
      </c>
      <c r="BE19">
        <v>100763.39400000003</v>
      </c>
      <c r="BF19">
        <v>5.7514398532467037E-2</v>
      </c>
      <c r="BG19">
        <v>5.5268598208818312E-2</v>
      </c>
      <c r="BH19">
        <v>402363.99200000003</v>
      </c>
      <c r="BI19">
        <v>1.4403242127093716E-2</v>
      </c>
      <c r="BJ19">
        <v>1.3840829815464339E-2</v>
      </c>
      <c r="BK19">
        <v>1</v>
      </c>
      <c r="BL19" t="s">
        <v>74</v>
      </c>
      <c r="BM19">
        <v>-1</v>
      </c>
      <c r="BN19" t="s">
        <v>711</v>
      </c>
    </row>
    <row r="20" spans="1:66">
      <c r="A20" s="139" t="str">
        <f t="shared" si="20"/>
        <v>청라교통</v>
      </c>
      <c r="B20" s="139" t="str">
        <f t="shared" si="21"/>
        <v>112</v>
      </c>
      <c r="C20" s="140" t="str">
        <f t="shared" si="22"/>
        <v>72바1572</v>
      </c>
      <c r="D20" s="115" t="str">
        <f t="shared" si="23"/>
        <v>대형</v>
      </c>
      <c r="E20" s="111" t="str">
        <f t="shared" si="16"/>
        <v>B</v>
      </c>
      <c r="F20" s="160">
        <f t="shared" si="17"/>
        <v>0.89999999999999991</v>
      </c>
      <c r="G20" s="161">
        <f t="shared" si="18"/>
        <v>1.89</v>
      </c>
      <c r="H20" s="162">
        <f t="shared" si="19"/>
        <v>2.1</v>
      </c>
      <c r="I20" s="163">
        <f t="shared" si="24"/>
        <v>5340.1970000000001</v>
      </c>
      <c r="J20" s="164">
        <f t="shared" si="25"/>
        <v>2.5141900518648813E-2</v>
      </c>
      <c r="K20" s="164">
        <f t="shared" si="26"/>
        <v>0.37039489033685841</v>
      </c>
      <c r="L20" s="164">
        <f t="shared" si="27"/>
        <v>0.27040200951388121</v>
      </c>
      <c r="M20" s="165">
        <f t="shared" si="28"/>
        <v>17.155999999999999</v>
      </c>
      <c r="N20" s="166">
        <f t="shared" si="29"/>
        <v>0.375</v>
      </c>
      <c r="O20" s="166">
        <f t="shared" si="30"/>
        <v>45.429000000000002</v>
      </c>
      <c r="P20" s="167">
        <f t="shared" si="31"/>
        <v>3.5000000000000003E-2</v>
      </c>
      <c r="Q20" s="168">
        <f t="shared" si="32"/>
        <v>82</v>
      </c>
      <c r="R20" s="169">
        <f t="shared" si="33"/>
        <v>27.173528862627041</v>
      </c>
      <c r="S20" s="141">
        <f t="shared" si="34"/>
        <v>20</v>
      </c>
      <c r="T20" s="141">
        <f t="shared" si="35"/>
        <v>2426</v>
      </c>
      <c r="U20" t="s">
        <v>137</v>
      </c>
      <c r="V20" s="5" t="s">
        <v>296</v>
      </c>
      <c r="W20" t="s">
        <v>137</v>
      </c>
      <c r="X20" s="5" t="s">
        <v>296</v>
      </c>
      <c r="Y20" t="s">
        <v>752</v>
      </c>
      <c r="Z20" t="s">
        <v>719</v>
      </c>
      <c r="AA20" t="s">
        <v>49</v>
      </c>
      <c r="AB20">
        <v>531</v>
      </c>
      <c r="AC20" s="1">
        <v>5340.1970000000001</v>
      </c>
      <c r="AD20" s="1">
        <v>2825.6930000000002</v>
      </c>
      <c r="AE20" s="28">
        <v>1.89</v>
      </c>
      <c r="AF20">
        <v>2.1</v>
      </c>
      <c r="AG20">
        <v>17.155999999999999</v>
      </c>
      <c r="AH20">
        <v>325.11826200000002</v>
      </c>
      <c r="AI20">
        <v>8.1740910000000007</v>
      </c>
      <c r="AJ20">
        <v>120.42214300000001</v>
      </c>
      <c r="AK20">
        <v>1444</v>
      </c>
      <c r="AL20">
        <v>20</v>
      </c>
      <c r="AM20">
        <v>2426</v>
      </c>
      <c r="AN20">
        <v>82</v>
      </c>
      <c r="AO20">
        <v>16.425398000000001</v>
      </c>
      <c r="AP20">
        <v>5056</v>
      </c>
      <c r="AQ20">
        <v>2.1</v>
      </c>
      <c r="AR20">
        <v>16</v>
      </c>
      <c r="AS20">
        <v>11169</v>
      </c>
      <c r="AT20">
        <v>0.375</v>
      </c>
      <c r="AU20">
        <v>45.429000000000002</v>
      </c>
      <c r="AV20">
        <v>47704</v>
      </c>
      <c r="AW20">
        <v>0</v>
      </c>
      <c r="AX20" s="29">
        <v>0.56000000000000005</v>
      </c>
      <c r="AY20">
        <v>0.89999999999999991</v>
      </c>
      <c r="AZ20" t="s">
        <v>71</v>
      </c>
      <c r="BA20" t="s">
        <v>723</v>
      </c>
      <c r="BB20">
        <v>5</v>
      </c>
      <c r="BC20" t="s">
        <v>726</v>
      </c>
      <c r="BD20">
        <v>5</v>
      </c>
      <c r="BE20">
        <v>100763.39400000003</v>
      </c>
      <c r="BF20">
        <v>5.2997391096214944E-2</v>
      </c>
      <c r="BG20">
        <v>4.7697651986593446E-2</v>
      </c>
      <c r="BH20">
        <v>402363.99200000003</v>
      </c>
      <c r="BI20">
        <v>1.3272054920858822E-2</v>
      </c>
      <c r="BJ20">
        <v>1.1944849428772938E-2</v>
      </c>
      <c r="BK20">
        <v>1</v>
      </c>
      <c r="BL20" t="s">
        <v>71</v>
      </c>
      <c r="BM20">
        <v>0</v>
      </c>
      <c r="BN20" t="s">
        <v>638</v>
      </c>
    </row>
    <row r="21" spans="1:66">
      <c r="A21" s="142" t="str">
        <f t="shared" si="20"/>
        <v>청라교통</v>
      </c>
      <c r="B21" s="142" t="str">
        <f t="shared" si="21"/>
        <v>112</v>
      </c>
      <c r="C21" s="143" t="str">
        <f t="shared" si="22"/>
        <v>72바1573</v>
      </c>
      <c r="D21" s="131" t="str">
        <f t="shared" si="23"/>
        <v>대형</v>
      </c>
      <c r="E21" s="127" t="str">
        <f t="shared" si="16"/>
        <v>S</v>
      </c>
      <c r="F21" s="150">
        <f t="shared" si="17"/>
        <v>1.0010526315789474</v>
      </c>
      <c r="G21" s="151">
        <f t="shared" si="18"/>
        <v>1.9019999999999999</v>
      </c>
      <c r="H21" s="152">
        <f t="shared" si="19"/>
        <v>1.9</v>
      </c>
      <c r="I21" s="153">
        <f t="shared" si="24"/>
        <v>4851.6000000000004</v>
      </c>
      <c r="J21" s="154">
        <f t="shared" si="25"/>
        <v>1.4937799600952538E-2</v>
      </c>
      <c r="K21" s="154">
        <f t="shared" si="26"/>
        <v>0.3645464285779258</v>
      </c>
      <c r="L21" s="154">
        <f t="shared" si="27"/>
        <v>0.20982768571193006</v>
      </c>
      <c r="M21" s="155">
        <f t="shared" si="28"/>
        <v>14.718</v>
      </c>
      <c r="N21" s="156">
        <f t="shared" si="29"/>
        <v>0.10299999999999999</v>
      </c>
      <c r="O21" s="156">
        <f t="shared" si="30"/>
        <v>21.045000000000002</v>
      </c>
      <c r="P21" s="157">
        <f t="shared" si="31"/>
        <v>0</v>
      </c>
      <c r="Q21" s="158">
        <f t="shared" si="32"/>
        <v>80</v>
      </c>
      <c r="R21" s="159">
        <f t="shared" si="33"/>
        <v>26.487541961674701</v>
      </c>
      <c r="S21" s="144">
        <f t="shared" si="34"/>
        <v>5</v>
      </c>
      <c r="T21" s="144">
        <f t="shared" si="35"/>
        <v>1021</v>
      </c>
      <c r="U21" t="s">
        <v>137</v>
      </c>
      <c r="V21" s="5" t="s">
        <v>296</v>
      </c>
      <c r="W21" t="s">
        <v>137</v>
      </c>
      <c r="X21" s="5" t="s">
        <v>296</v>
      </c>
      <c r="Y21" t="s">
        <v>753</v>
      </c>
      <c r="Z21" t="s">
        <v>719</v>
      </c>
      <c r="AA21" t="s">
        <v>49</v>
      </c>
      <c r="AB21">
        <v>531</v>
      </c>
      <c r="AC21" s="1">
        <v>4851.6000000000004</v>
      </c>
      <c r="AD21" s="1">
        <v>2550.3879999999999</v>
      </c>
      <c r="AE21" s="28">
        <v>1.9019999999999999</v>
      </c>
      <c r="AF21">
        <v>1.9</v>
      </c>
      <c r="AG21">
        <v>14.718</v>
      </c>
      <c r="AH21">
        <v>295.18243100000001</v>
      </c>
      <c r="AI21">
        <v>4.409376</v>
      </c>
      <c r="AJ21">
        <v>107.60770100000001</v>
      </c>
      <c r="AK21">
        <v>1018</v>
      </c>
      <c r="AL21">
        <v>5</v>
      </c>
      <c r="AM21">
        <v>1021</v>
      </c>
      <c r="AN21">
        <v>80</v>
      </c>
      <c r="AO21">
        <v>16.435936999999999</v>
      </c>
      <c r="AP21">
        <v>2145.1</v>
      </c>
      <c r="AQ21">
        <v>0</v>
      </c>
      <c r="AR21">
        <v>27</v>
      </c>
      <c r="AS21">
        <v>8546</v>
      </c>
      <c r="AT21">
        <v>0.10299999999999999</v>
      </c>
      <c r="AU21">
        <v>21.045000000000002</v>
      </c>
      <c r="AV21">
        <v>42802</v>
      </c>
      <c r="AW21">
        <v>0</v>
      </c>
      <c r="AX21" s="29">
        <v>0.52</v>
      </c>
      <c r="AY21">
        <v>1.0010526315789474</v>
      </c>
      <c r="AZ21" t="s">
        <v>74</v>
      </c>
      <c r="BA21" t="s">
        <v>723</v>
      </c>
      <c r="BB21">
        <v>2</v>
      </c>
      <c r="BC21" t="s">
        <v>751</v>
      </c>
      <c r="BD21">
        <v>6</v>
      </c>
      <c r="BE21">
        <v>100763.39400000003</v>
      </c>
      <c r="BF21">
        <v>4.8148437715386988E-2</v>
      </c>
      <c r="BG21">
        <v>4.819912028140319E-2</v>
      </c>
      <c r="BH21">
        <v>402363.99200000003</v>
      </c>
      <c r="BI21">
        <v>1.2057739003643249E-2</v>
      </c>
      <c r="BJ21">
        <v>1.207043136048919E-2</v>
      </c>
      <c r="BK21">
        <v>1</v>
      </c>
      <c r="BL21" t="s">
        <v>74</v>
      </c>
      <c r="BM21">
        <v>0</v>
      </c>
      <c r="BN21" t="s">
        <v>638</v>
      </c>
    </row>
    <row r="22" spans="1:66">
      <c r="A22" s="139" t="str">
        <f t="shared" si="20"/>
        <v>청라교통</v>
      </c>
      <c r="B22" s="139" t="str">
        <f t="shared" si="21"/>
        <v>112</v>
      </c>
      <c r="C22" s="140" t="str">
        <f t="shared" si="22"/>
        <v>72바1609</v>
      </c>
      <c r="D22" s="115" t="str">
        <f t="shared" si="23"/>
        <v>대형</v>
      </c>
      <c r="E22" s="111" t="str">
        <f t="shared" si="16"/>
        <v>B</v>
      </c>
      <c r="F22" s="160">
        <f t="shared" si="17"/>
        <v>0.9031818181818182</v>
      </c>
      <c r="G22" s="161">
        <f t="shared" si="18"/>
        <v>1.9870000000000001</v>
      </c>
      <c r="H22" s="162">
        <f t="shared" si="19"/>
        <v>2.2000000000000002</v>
      </c>
      <c r="I22" s="163">
        <f t="shared" si="24"/>
        <v>5933.0020000000004</v>
      </c>
      <c r="J22" s="164">
        <f t="shared" si="25"/>
        <v>1.4849572348154205E-2</v>
      </c>
      <c r="K22" s="164">
        <f t="shared" si="26"/>
        <v>0.36952509740469747</v>
      </c>
      <c r="L22" s="164">
        <f t="shared" si="27"/>
        <v>0.27271185817904658</v>
      </c>
      <c r="M22" s="165">
        <f t="shared" si="28"/>
        <v>13.215</v>
      </c>
      <c r="N22" s="166">
        <f t="shared" si="29"/>
        <v>3.4000000000000002E-2</v>
      </c>
      <c r="O22" s="166">
        <f t="shared" si="30"/>
        <v>8.5619999999999994</v>
      </c>
      <c r="P22" s="167">
        <f t="shared" si="31"/>
        <v>0</v>
      </c>
      <c r="Q22" s="168">
        <f t="shared" si="32"/>
        <v>81</v>
      </c>
      <c r="R22" s="169">
        <f t="shared" si="33"/>
        <v>26.25659981740672</v>
      </c>
      <c r="S22" s="141">
        <f t="shared" si="34"/>
        <v>2</v>
      </c>
      <c r="T22" s="141">
        <f t="shared" si="35"/>
        <v>508</v>
      </c>
      <c r="U22" t="s">
        <v>137</v>
      </c>
      <c r="V22" t="s">
        <v>296</v>
      </c>
      <c r="W22" s="4" t="s">
        <v>137</v>
      </c>
      <c r="X22" s="4" t="s">
        <v>296</v>
      </c>
      <c r="Y22" s="4" t="s">
        <v>754</v>
      </c>
      <c r="Z22" s="4" t="s">
        <v>719</v>
      </c>
      <c r="AA22" s="4" t="s">
        <v>49</v>
      </c>
      <c r="AB22" s="4">
        <v>531</v>
      </c>
      <c r="AC22" s="4">
        <v>5933.0020000000004</v>
      </c>
      <c r="AD22" s="4">
        <v>2985.4549999999999</v>
      </c>
      <c r="AE22" s="4">
        <v>1.9870000000000001</v>
      </c>
      <c r="AF22" s="4">
        <v>2.2000000000000002</v>
      </c>
      <c r="AG22" s="4">
        <v>13.215</v>
      </c>
      <c r="AH22" s="4">
        <v>367.04518300000001</v>
      </c>
      <c r="AI22" s="4">
        <v>5.4504640000000002</v>
      </c>
      <c r="AJ22" s="4">
        <v>135.632407</v>
      </c>
      <c r="AK22" s="4">
        <v>1618</v>
      </c>
      <c r="AL22" s="4">
        <v>2</v>
      </c>
      <c r="AM22" s="4">
        <v>508</v>
      </c>
      <c r="AN22" s="4">
        <v>81</v>
      </c>
      <c r="AO22" s="4">
        <v>16.164227</v>
      </c>
      <c r="AP22" s="4">
        <v>2965.4</v>
      </c>
      <c r="AQ22" s="4">
        <v>0</v>
      </c>
      <c r="AR22" s="4">
        <v>6</v>
      </c>
      <c r="AS22" s="4">
        <v>947</v>
      </c>
      <c r="AT22" s="4">
        <v>3.4000000000000002E-2</v>
      </c>
      <c r="AU22" s="4">
        <v>8.5619999999999994</v>
      </c>
      <c r="AV22" s="4">
        <v>51086</v>
      </c>
      <c r="AW22" s="4">
        <v>0</v>
      </c>
      <c r="AX22" s="30">
        <v>0.51</v>
      </c>
      <c r="AY22">
        <v>0.9031818181818182</v>
      </c>
      <c r="AZ22" t="s">
        <v>71</v>
      </c>
      <c r="BA22" t="s">
        <v>723</v>
      </c>
      <c r="BB22">
        <v>4</v>
      </c>
      <c r="BC22" t="s">
        <v>746</v>
      </c>
      <c r="BD22">
        <v>6</v>
      </c>
      <c r="BE22">
        <v>100763.39400000003</v>
      </c>
      <c r="BF22">
        <v>5.8880529570093668E-2</v>
      </c>
      <c r="BG22">
        <v>5.3179823752625512E-2</v>
      </c>
      <c r="BH22">
        <v>402363.99200000003</v>
      </c>
      <c r="BI22">
        <v>1.4745360216030465E-2</v>
      </c>
      <c r="BJ22">
        <v>1.3317741249660243E-2</v>
      </c>
      <c r="BK22">
        <v>1</v>
      </c>
      <c r="BL22" t="s">
        <v>71</v>
      </c>
      <c r="BM22">
        <v>0</v>
      </c>
      <c r="BN22" t="s">
        <v>638</v>
      </c>
    </row>
    <row r="23" spans="1:66">
      <c r="A23" s="142" t="str">
        <f t="shared" si="20"/>
        <v>청라교통</v>
      </c>
      <c r="B23" s="142" t="str">
        <f t="shared" si="21"/>
        <v>112</v>
      </c>
      <c r="C23" s="143" t="str">
        <f t="shared" si="22"/>
        <v>72바1611</v>
      </c>
      <c r="D23" s="131" t="str">
        <f t="shared" si="23"/>
        <v>대형</v>
      </c>
      <c r="E23" s="127" t="str">
        <f t="shared" si="16"/>
        <v>D</v>
      </c>
      <c r="F23" s="150">
        <f t="shared" si="17"/>
        <v>0.84454545454545449</v>
      </c>
      <c r="G23" s="151">
        <f t="shared" si="18"/>
        <v>1.8580000000000001</v>
      </c>
      <c r="H23" s="152">
        <f t="shared" si="19"/>
        <v>2.2000000000000002</v>
      </c>
      <c r="I23" s="153">
        <f t="shared" si="24"/>
        <v>5215.6369999999997</v>
      </c>
      <c r="J23" s="154">
        <f t="shared" si="25"/>
        <v>1.9668785796939883E-2</v>
      </c>
      <c r="K23" s="154">
        <f t="shared" si="26"/>
        <v>0.36492032562734661</v>
      </c>
      <c r="L23" s="154">
        <f t="shared" si="27"/>
        <v>0.24369027215659372</v>
      </c>
      <c r="M23" s="155">
        <f t="shared" si="28"/>
        <v>14.07</v>
      </c>
      <c r="N23" s="156">
        <f t="shared" si="29"/>
        <v>7.6999999999999999E-2</v>
      </c>
      <c r="O23" s="156">
        <f t="shared" si="30"/>
        <v>15.089</v>
      </c>
      <c r="P23" s="157">
        <f t="shared" si="31"/>
        <v>4.2166666666666668</v>
      </c>
      <c r="Q23" s="158">
        <f t="shared" si="32"/>
        <v>100</v>
      </c>
      <c r="R23" s="159">
        <f t="shared" si="33"/>
        <v>25.582095971634224</v>
      </c>
      <c r="S23" s="144">
        <f t="shared" si="34"/>
        <v>4</v>
      </c>
      <c r="T23" s="144">
        <f t="shared" si="35"/>
        <v>787</v>
      </c>
      <c r="U23" t="s">
        <v>137</v>
      </c>
      <c r="V23" s="5" t="s">
        <v>296</v>
      </c>
      <c r="W23" t="s">
        <v>137</v>
      </c>
      <c r="X23" s="5" t="s">
        <v>296</v>
      </c>
      <c r="Y23" t="s">
        <v>756</v>
      </c>
      <c r="Z23" t="s">
        <v>719</v>
      </c>
      <c r="AA23" t="s">
        <v>49</v>
      </c>
      <c r="AB23">
        <v>531</v>
      </c>
      <c r="AC23" s="1">
        <v>5215.6369999999997</v>
      </c>
      <c r="AD23" s="1">
        <v>2807.53</v>
      </c>
      <c r="AE23" s="28">
        <v>1.8580000000000001</v>
      </c>
      <c r="AF23">
        <v>2.2000000000000002</v>
      </c>
      <c r="AG23">
        <v>14.07</v>
      </c>
      <c r="AH23">
        <v>331.28826900000001</v>
      </c>
      <c r="AI23">
        <v>6.516038</v>
      </c>
      <c r="AJ23">
        <v>120.893823</v>
      </c>
      <c r="AK23">
        <v>1271</v>
      </c>
      <c r="AL23">
        <v>4</v>
      </c>
      <c r="AM23">
        <v>787</v>
      </c>
      <c r="AN23">
        <v>100</v>
      </c>
      <c r="AO23">
        <v>15.743499999999999</v>
      </c>
      <c r="AP23">
        <v>5485.3</v>
      </c>
      <c r="AQ23">
        <v>253</v>
      </c>
      <c r="AR23">
        <v>45</v>
      </c>
      <c r="AS23">
        <v>26581</v>
      </c>
      <c r="AT23">
        <v>7.6999999999999999E-2</v>
      </c>
      <c r="AU23">
        <v>15.089</v>
      </c>
      <c r="AV23">
        <v>41918</v>
      </c>
      <c r="AW23">
        <v>0</v>
      </c>
      <c r="AX23" s="29">
        <v>0.51</v>
      </c>
      <c r="AY23">
        <v>0.84454545454545449</v>
      </c>
      <c r="AZ23" t="s">
        <v>70</v>
      </c>
      <c r="BA23" t="s">
        <v>723</v>
      </c>
      <c r="BB23">
        <v>2</v>
      </c>
      <c r="BC23" t="s">
        <v>1281</v>
      </c>
      <c r="BD23">
        <v>8</v>
      </c>
      <c r="BE23">
        <v>100763.39400000003</v>
      </c>
      <c r="BF23">
        <v>5.1761227891946537E-2</v>
      </c>
      <c r="BG23">
        <v>4.3714709737834846E-2</v>
      </c>
      <c r="BH23">
        <v>402363.99200000003</v>
      </c>
      <c r="BI23">
        <v>1.2962484475996548E-2</v>
      </c>
      <c r="BJ23">
        <v>1.0947407343818901E-2</v>
      </c>
      <c r="BK23">
        <v>1</v>
      </c>
      <c r="BL23" t="s">
        <v>72</v>
      </c>
      <c r="BM23">
        <v>-1</v>
      </c>
      <c r="BN23" t="s">
        <v>711</v>
      </c>
    </row>
    <row r="24" spans="1:66">
      <c r="A24" s="139" t="str">
        <f t="shared" si="20"/>
        <v>청라교통</v>
      </c>
      <c r="B24" s="139" t="str">
        <f t="shared" si="21"/>
        <v>112</v>
      </c>
      <c r="C24" s="140" t="str">
        <f t="shared" si="22"/>
        <v>72바1612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0.91999999999999993</v>
      </c>
      <c r="G24" s="161">
        <f t="shared" si="18"/>
        <v>1.9319999999999999</v>
      </c>
      <c r="H24" s="162">
        <f t="shared" si="19"/>
        <v>2.1</v>
      </c>
      <c r="I24" s="163">
        <f t="shared" si="24"/>
        <v>4212.482</v>
      </c>
      <c r="J24" s="164">
        <f t="shared" si="25"/>
        <v>6.3680100270362E-3</v>
      </c>
      <c r="K24" s="164">
        <f t="shared" si="26"/>
        <v>0.37268499546701733</v>
      </c>
      <c r="L24" s="164">
        <f t="shared" si="27"/>
        <v>0.12225571527664689</v>
      </c>
      <c r="M24" s="165">
        <f t="shared" si="28"/>
        <v>16.065999999999999</v>
      </c>
      <c r="N24" s="166">
        <f t="shared" si="29"/>
        <v>4.7E-2</v>
      </c>
      <c r="O24" s="166">
        <f t="shared" si="30"/>
        <v>17.709</v>
      </c>
      <c r="P24" s="167">
        <f t="shared" si="31"/>
        <v>0</v>
      </c>
      <c r="Q24" s="168">
        <f t="shared" si="32"/>
        <v>83</v>
      </c>
      <c r="R24" s="169">
        <f t="shared" si="33"/>
        <v>25.182381449494745</v>
      </c>
      <c r="S24" s="141">
        <f t="shared" si="34"/>
        <v>2</v>
      </c>
      <c r="T24" s="141">
        <f t="shared" si="35"/>
        <v>746</v>
      </c>
      <c r="U24" t="s">
        <v>137</v>
      </c>
      <c r="V24" s="5" t="s">
        <v>296</v>
      </c>
      <c r="W24" t="s">
        <v>137</v>
      </c>
      <c r="X24" s="5" t="s">
        <v>296</v>
      </c>
      <c r="Y24" t="s">
        <v>758</v>
      </c>
      <c r="Z24" t="s">
        <v>719</v>
      </c>
      <c r="AA24" t="s">
        <v>49</v>
      </c>
      <c r="AB24">
        <v>531</v>
      </c>
      <c r="AC24" s="1">
        <v>4212.482</v>
      </c>
      <c r="AD24" s="1">
        <v>2179.9459999999999</v>
      </c>
      <c r="AE24" s="28">
        <v>1.9319999999999999</v>
      </c>
      <c r="AF24">
        <v>2.1</v>
      </c>
      <c r="AG24">
        <v>16.065999999999999</v>
      </c>
      <c r="AH24">
        <v>269.39326299999999</v>
      </c>
      <c r="AI24">
        <v>1.7154990000000001</v>
      </c>
      <c r="AJ24">
        <v>100.398827</v>
      </c>
      <c r="AK24">
        <v>515</v>
      </c>
      <c r="AL24">
        <v>2</v>
      </c>
      <c r="AM24">
        <v>746</v>
      </c>
      <c r="AN24">
        <v>83</v>
      </c>
      <c r="AO24">
        <v>15.636924</v>
      </c>
      <c r="AP24">
        <v>2664.3</v>
      </c>
      <c r="AQ24">
        <v>0</v>
      </c>
      <c r="AR24">
        <v>17</v>
      </c>
      <c r="AS24">
        <v>14788</v>
      </c>
      <c r="AT24">
        <v>4.7E-2</v>
      </c>
      <c r="AU24">
        <v>17.709</v>
      </c>
      <c r="AV24">
        <v>34020</v>
      </c>
      <c r="AW24">
        <v>0</v>
      </c>
      <c r="AX24" s="29">
        <v>0.59</v>
      </c>
      <c r="AY24">
        <v>0.91999999999999993</v>
      </c>
      <c r="AZ24" t="s">
        <v>71</v>
      </c>
      <c r="BA24" t="s">
        <v>723</v>
      </c>
      <c r="BB24">
        <v>3</v>
      </c>
      <c r="BC24" t="s">
        <v>759</v>
      </c>
      <c r="BD24">
        <v>6</v>
      </c>
      <c r="BE24">
        <v>100763.39400000003</v>
      </c>
      <c r="BF24">
        <v>4.1805677962772854E-2</v>
      </c>
      <c r="BG24">
        <v>3.8461223725751024E-2</v>
      </c>
      <c r="BH24">
        <v>402363.99200000003</v>
      </c>
      <c r="BI24">
        <v>1.0469331460455337E-2</v>
      </c>
      <c r="BJ24">
        <v>9.6317849436189096E-3</v>
      </c>
      <c r="BK24">
        <v>1</v>
      </c>
      <c r="BL24" t="s">
        <v>71</v>
      </c>
      <c r="BM24">
        <v>0</v>
      </c>
      <c r="BN24" t="s">
        <v>638</v>
      </c>
    </row>
    <row r="25" spans="1:66">
      <c r="A25" s="142" t="str">
        <f t="shared" si="20"/>
        <v>청라교통</v>
      </c>
      <c r="B25" s="142" t="str">
        <f t="shared" si="21"/>
        <v>306</v>
      </c>
      <c r="C25" s="143" t="str">
        <f t="shared" si="22"/>
        <v>70바5921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0.88121212121212122</v>
      </c>
      <c r="G25" s="151">
        <f t="shared" si="18"/>
        <v>2.9079999999999999</v>
      </c>
      <c r="H25" s="152">
        <f t="shared" si="19"/>
        <v>3.3</v>
      </c>
      <c r="I25" s="153">
        <f t="shared" si="24"/>
        <v>9599.3809999999994</v>
      </c>
      <c r="J25" s="154">
        <f t="shared" si="25"/>
        <v>1.1299710560158438E-2</v>
      </c>
      <c r="K25" s="154">
        <f t="shared" si="26"/>
        <v>0.26600360685811608</v>
      </c>
      <c r="L25" s="154">
        <f t="shared" si="27"/>
        <v>0.14750951129036341</v>
      </c>
      <c r="M25" s="155">
        <f t="shared" si="28"/>
        <v>16.004000000000001</v>
      </c>
      <c r="N25" s="156">
        <f t="shared" si="29"/>
        <v>0.01</v>
      </c>
      <c r="O25" s="156">
        <f t="shared" si="30"/>
        <v>8.0009999999999994</v>
      </c>
      <c r="P25" s="157">
        <f t="shared" si="31"/>
        <v>490.81166666666667</v>
      </c>
      <c r="Q25" s="158">
        <f t="shared" si="32"/>
        <v>93</v>
      </c>
      <c r="R25" s="159">
        <f t="shared" si="33"/>
        <v>42.072297341187621</v>
      </c>
      <c r="S25" s="144">
        <f t="shared" si="34"/>
        <v>1</v>
      </c>
      <c r="T25" s="144">
        <f t="shared" si="35"/>
        <v>768</v>
      </c>
      <c r="U25" t="s">
        <v>137</v>
      </c>
      <c r="V25" t="s">
        <v>297</v>
      </c>
      <c r="W25" s="4" t="s">
        <v>137</v>
      </c>
      <c r="X25" s="4" t="s">
        <v>297</v>
      </c>
      <c r="Y25" s="4" t="s">
        <v>760</v>
      </c>
      <c r="Z25" s="4" t="s">
        <v>719</v>
      </c>
      <c r="AA25" s="4" t="s">
        <v>49</v>
      </c>
      <c r="AB25" s="4">
        <v>531</v>
      </c>
      <c r="AC25" s="4">
        <v>9599.3809999999994</v>
      </c>
      <c r="AD25" s="4">
        <v>3301.1709999999998</v>
      </c>
      <c r="AE25" s="4">
        <v>2.9079999999999999</v>
      </c>
      <c r="AF25" s="4">
        <v>3.3</v>
      </c>
      <c r="AG25" s="4">
        <v>16.004000000000001</v>
      </c>
      <c r="AH25" s="4">
        <v>315.71189199999998</v>
      </c>
      <c r="AI25" s="4">
        <v>3.567453</v>
      </c>
      <c r="AJ25" s="4">
        <v>83.980502000000001</v>
      </c>
      <c r="AK25" s="4">
        <v>1416</v>
      </c>
      <c r="AL25" s="4">
        <v>1</v>
      </c>
      <c r="AM25" s="4">
        <v>768</v>
      </c>
      <c r="AN25" s="4">
        <v>93</v>
      </c>
      <c r="AO25" s="4">
        <v>30.405508999999999</v>
      </c>
      <c r="AP25" s="4">
        <v>77595.3</v>
      </c>
      <c r="AQ25" s="4">
        <v>29448.7</v>
      </c>
      <c r="AR25" s="4">
        <v>73</v>
      </c>
      <c r="AS25" s="4">
        <v>59827</v>
      </c>
      <c r="AT25" s="4">
        <v>0.01</v>
      </c>
      <c r="AU25" s="4">
        <v>8.0009999999999994</v>
      </c>
      <c r="AV25" s="4">
        <v>91975</v>
      </c>
      <c r="AW25" s="4">
        <v>0</v>
      </c>
      <c r="AX25" s="30">
        <v>0.53</v>
      </c>
      <c r="AY25">
        <v>0.88121212121212122</v>
      </c>
      <c r="AZ25" t="s">
        <v>72</v>
      </c>
      <c r="BA25" t="s">
        <v>761</v>
      </c>
      <c r="BB25">
        <v>2</v>
      </c>
      <c r="BC25" t="s">
        <v>762</v>
      </c>
      <c r="BD25">
        <v>9</v>
      </c>
      <c r="BE25">
        <v>134248.11600000001</v>
      </c>
      <c r="BF25">
        <v>7.1504772551146997E-2</v>
      </c>
      <c r="BG25">
        <v>6.3010872296586501E-2</v>
      </c>
      <c r="BH25">
        <v>402363.99200000003</v>
      </c>
      <c r="BI25">
        <v>2.3857455415642659E-2</v>
      </c>
      <c r="BJ25">
        <v>2.1023478893542075E-2</v>
      </c>
      <c r="BK25">
        <v>1</v>
      </c>
      <c r="BL25" t="s">
        <v>72</v>
      </c>
      <c r="BM25">
        <v>0</v>
      </c>
      <c r="BN25" t="s">
        <v>638</v>
      </c>
    </row>
    <row r="26" spans="1:66">
      <c r="A26" s="139" t="str">
        <f t="shared" si="20"/>
        <v>청라교통</v>
      </c>
      <c r="B26" s="139" t="str">
        <f t="shared" si="21"/>
        <v>306</v>
      </c>
      <c r="C26" s="140" t="str">
        <f t="shared" si="22"/>
        <v>70바6049</v>
      </c>
      <c r="D26" s="115" t="str">
        <f t="shared" si="23"/>
        <v>대형</v>
      </c>
      <c r="E26" s="111" t="str">
        <f t="shared" si="16"/>
        <v>C</v>
      </c>
      <c r="F26" s="160">
        <f t="shared" si="17"/>
        <v>0.86628571428571433</v>
      </c>
      <c r="G26" s="161">
        <f t="shared" si="18"/>
        <v>3.032</v>
      </c>
      <c r="H26" s="162">
        <f t="shared" si="19"/>
        <v>3.5</v>
      </c>
      <c r="I26" s="163">
        <f t="shared" si="24"/>
        <v>10337.213</v>
      </c>
      <c r="J26" s="164">
        <f t="shared" si="25"/>
        <v>1.6945759545273879E-2</v>
      </c>
      <c r="K26" s="164">
        <f t="shared" si="26"/>
        <v>0.22372096376438824</v>
      </c>
      <c r="L26" s="164">
        <f t="shared" si="27"/>
        <v>0.17132277336260751</v>
      </c>
      <c r="M26" s="165">
        <f t="shared" si="28"/>
        <v>16.396999999999998</v>
      </c>
      <c r="N26" s="166">
        <f t="shared" si="29"/>
        <v>1.9E-2</v>
      </c>
      <c r="O26" s="166">
        <f t="shared" si="30"/>
        <v>11.618</v>
      </c>
      <c r="P26" s="167">
        <f t="shared" si="31"/>
        <v>442.38166666666672</v>
      </c>
      <c r="Q26" s="168">
        <f t="shared" si="32"/>
        <v>93</v>
      </c>
      <c r="R26" s="169">
        <f t="shared" si="33"/>
        <v>42.221844192629568</v>
      </c>
      <c r="S26" s="141">
        <f t="shared" si="34"/>
        <v>2</v>
      </c>
      <c r="T26" s="141">
        <f t="shared" si="35"/>
        <v>1201</v>
      </c>
      <c r="U26" t="s">
        <v>137</v>
      </c>
      <c r="V26" s="5" t="s">
        <v>297</v>
      </c>
      <c r="W26" t="s">
        <v>137</v>
      </c>
      <c r="X26" s="5" t="s">
        <v>297</v>
      </c>
      <c r="Y26" t="s">
        <v>763</v>
      </c>
      <c r="Z26" t="s">
        <v>719</v>
      </c>
      <c r="AA26" t="s">
        <v>49</v>
      </c>
      <c r="AB26">
        <v>531</v>
      </c>
      <c r="AC26" s="1">
        <v>10337.213</v>
      </c>
      <c r="AD26" s="1">
        <v>3409.8429999999998</v>
      </c>
      <c r="AE26" s="28">
        <v>3.032</v>
      </c>
      <c r="AF26">
        <v>3.5</v>
      </c>
      <c r="AG26">
        <v>16.396999999999998</v>
      </c>
      <c r="AH26">
        <v>322.42880500000001</v>
      </c>
      <c r="AI26">
        <v>5.4638010000000001</v>
      </c>
      <c r="AJ26">
        <v>72.134083000000004</v>
      </c>
      <c r="AK26">
        <v>1771</v>
      </c>
      <c r="AL26">
        <v>2</v>
      </c>
      <c r="AM26">
        <v>1201</v>
      </c>
      <c r="AN26">
        <v>93</v>
      </c>
      <c r="AO26">
        <v>32.060451</v>
      </c>
      <c r="AP26">
        <v>61488.1</v>
      </c>
      <c r="AQ26">
        <v>26542.9</v>
      </c>
      <c r="AR26">
        <v>19</v>
      </c>
      <c r="AS26">
        <v>6201</v>
      </c>
      <c r="AT26">
        <v>1.9E-2</v>
      </c>
      <c r="AU26">
        <v>11.618</v>
      </c>
      <c r="AV26">
        <v>98324</v>
      </c>
      <c r="AW26">
        <v>0</v>
      </c>
      <c r="AX26" s="29">
        <v>0.56000000000000005</v>
      </c>
      <c r="AY26">
        <v>0.86628571428571433</v>
      </c>
      <c r="AZ26" t="s">
        <v>72</v>
      </c>
      <c r="BA26" t="s">
        <v>761</v>
      </c>
      <c r="BB26">
        <v>5</v>
      </c>
      <c r="BC26" t="s">
        <v>784</v>
      </c>
      <c r="BD26">
        <v>9</v>
      </c>
      <c r="BE26">
        <v>134248.11600000001</v>
      </c>
      <c r="BF26">
        <v>7.7000804987088223E-2</v>
      </c>
      <c r="BG26">
        <v>6.670469734881472E-2</v>
      </c>
      <c r="BH26">
        <v>402363.99200000003</v>
      </c>
      <c r="BI26">
        <v>2.5691198033446289E-2</v>
      </c>
      <c r="BJ26">
        <v>2.2255917839259759E-2</v>
      </c>
      <c r="BK26">
        <v>1</v>
      </c>
      <c r="BL26" t="s">
        <v>71</v>
      </c>
      <c r="BM26">
        <v>-1</v>
      </c>
      <c r="BN26" t="s">
        <v>711</v>
      </c>
    </row>
    <row r="27" spans="1:66">
      <c r="A27" s="139" t="str">
        <f t="shared" ref="A27:A42" si="36">W27</f>
        <v>청라교통</v>
      </c>
      <c r="B27" s="139" t="str">
        <f t="shared" ref="B27:B42" si="37">V27</f>
        <v>306</v>
      </c>
      <c r="C27" s="140" t="str">
        <f t="shared" ref="C27:C42" si="38">Y27</f>
        <v>70바6050</v>
      </c>
      <c r="D27" s="115" t="str">
        <f t="shared" ref="D27:D42" si="39">Z27</f>
        <v>대형</v>
      </c>
      <c r="E27" s="111" t="str">
        <f t="shared" ref="E27:E42" si="40">AZ27</f>
        <v>B</v>
      </c>
      <c r="F27" s="160">
        <f t="shared" ref="F27:F42" si="41">G27/H27</f>
        <v>0.92272727272727273</v>
      </c>
      <c r="G27" s="161">
        <f t="shared" ref="G27:G42" si="42">AE27</f>
        <v>3.0449999999999999</v>
      </c>
      <c r="H27" s="162">
        <f t="shared" ref="H27:H42" si="43">AF27</f>
        <v>3.3</v>
      </c>
      <c r="I27" s="163">
        <f t="shared" ref="I27:I42" si="44">AC27</f>
        <v>7960.6629999999996</v>
      </c>
      <c r="J27" s="164">
        <f t="shared" ref="J27:J42" si="45">AI27/AH27</f>
        <v>8.9933121392071005E-3</v>
      </c>
      <c r="K27" s="164">
        <f t="shared" ref="K27:K42" si="46">AJ27/AH27</f>
        <v>0.23343562315529834</v>
      </c>
      <c r="L27" s="164">
        <f t="shared" ref="L27:L42" si="47">AK27/AC27</f>
        <v>0.18277372123402286</v>
      </c>
      <c r="M27" s="165">
        <f t="shared" ref="M27:M42" si="48">AG27</f>
        <v>17.704999999999998</v>
      </c>
      <c r="N27" s="166">
        <f t="shared" ref="N27:N42" si="49">IF(AW27=0,AT27,"속도계이상")</f>
        <v>0</v>
      </c>
      <c r="O27" s="166">
        <f t="shared" ref="O27:O42" si="50">IF(AW27=0,AU27,"속도계이상")</f>
        <v>20.652000000000001</v>
      </c>
      <c r="P27" s="167">
        <f t="shared" ref="P27:P42" si="51">AQ27/60</f>
        <v>437.60999999999996</v>
      </c>
      <c r="Q27" s="168">
        <f t="shared" ref="Q27:Q42" si="52">AN27</f>
        <v>93</v>
      </c>
      <c r="R27" s="169">
        <f t="shared" ref="R27:R42" si="53">AC27/(AH27-AI27-AJ27)</f>
        <v>43.23547873808451</v>
      </c>
      <c r="S27" s="141">
        <f t="shared" ref="S27:S42" si="54">IF(AW27=0,AL27,"속도계이상")</f>
        <v>0</v>
      </c>
      <c r="T27" s="141">
        <f t="shared" ref="T27:T42" si="55">IF(AW27=0,AM27,"속도계이상")</f>
        <v>1644</v>
      </c>
      <c r="U27" t="s">
        <v>137</v>
      </c>
      <c r="V27" t="s">
        <v>297</v>
      </c>
      <c r="W27" t="s">
        <v>137</v>
      </c>
      <c r="X27" s="4" t="s">
        <v>297</v>
      </c>
      <c r="Y27" s="4" t="s">
        <v>764</v>
      </c>
      <c r="Z27" s="4" t="s">
        <v>719</v>
      </c>
      <c r="AA27" s="4" t="s">
        <v>49</v>
      </c>
      <c r="AB27" s="4">
        <v>531</v>
      </c>
      <c r="AC27" s="4">
        <v>7960.6629999999996</v>
      </c>
      <c r="AD27" s="4">
        <v>2614.1759999999999</v>
      </c>
      <c r="AE27" s="4">
        <v>3.0449999999999999</v>
      </c>
      <c r="AF27" s="4">
        <v>3.3</v>
      </c>
      <c r="AG27" s="4">
        <v>17.704999999999998</v>
      </c>
      <c r="AH27" s="4">
        <v>243.04438300000001</v>
      </c>
      <c r="AI27" s="4">
        <v>2.1857739999999999</v>
      </c>
      <c r="AJ27" s="4">
        <v>56.735216999999999</v>
      </c>
      <c r="AK27" s="4">
        <v>1455</v>
      </c>
      <c r="AL27" s="4">
        <v>0</v>
      </c>
      <c r="AM27" s="4">
        <v>1644</v>
      </c>
      <c r="AN27" s="4">
        <v>93</v>
      </c>
      <c r="AO27" s="4">
        <v>32.753946999999997</v>
      </c>
      <c r="AP27" s="4">
        <v>50447</v>
      </c>
      <c r="AQ27" s="4">
        <v>26256.6</v>
      </c>
      <c r="AR27" s="4">
        <v>18</v>
      </c>
      <c r="AS27" s="4">
        <v>4314</v>
      </c>
      <c r="AT27" s="4">
        <v>0</v>
      </c>
      <c r="AU27" s="4">
        <v>20.652000000000001</v>
      </c>
      <c r="AV27" s="4">
        <v>74912</v>
      </c>
      <c r="AW27" s="4">
        <v>0</v>
      </c>
      <c r="AX27" s="4">
        <v>0.57999999999999996</v>
      </c>
      <c r="AY27">
        <v>0.92272727272727273</v>
      </c>
      <c r="AZ27" t="s">
        <v>71</v>
      </c>
      <c r="BA27" t="s">
        <v>761</v>
      </c>
      <c r="BB27">
        <v>2</v>
      </c>
      <c r="BC27" t="s">
        <v>768</v>
      </c>
      <c r="BD27">
        <v>13</v>
      </c>
      <c r="BE27">
        <v>134248.11600000001</v>
      </c>
      <c r="BF27">
        <v>5.9298135699721845E-2</v>
      </c>
      <c r="BG27">
        <v>5.4716007032016067E-2</v>
      </c>
      <c r="BH27">
        <v>402363.99200000003</v>
      </c>
      <c r="BI27">
        <v>1.9784730140563866E-2</v>
      </c>
      <c r="BJ27">
        <v>1.8255910084247567E-2</v>
      </c>
      <c r="BK27">
        <v>1</v>
      </c>
      <c r="BL27" t="s">
        <v>71</v>
      </c>
      <c r="BM27">
        <v>0</v>
      </c>
      <c r="BN27" t="s">
        <v>638</v>
      </c>
    </row>
    <row r="28" spans="1:66">
      <c r="A28" s="139" t="str">
        <f t="shared" si="36"/>
        <v>청라교통</v>
      </c>
      <c r="B28" s="139" t="str">
        <f t="shared" si="37"/>
        <v>306</v>
      </c>
      <c r="C28" s="140" t="str">
        <f t="shared" si="38"/>
        <v>70바6051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0.93628571428571428</v>
      </c>
      <c r="G28" s="161">
        <f t="shared" si="42"/>
        <v>3.2770000000000001</v>
      </c>
      <c r="H28" s="162">
        <f t="shared" si="43"/>
        <v>3.5</v>
      </c>
      <c r="I28" s="163">
        <f t="shared" si="44"/>
        <v>10339.931</v>
      </c>
      <c r="J28" s="164">
        <f t="shared" si="45"/>
        <v>7.5411378941480003E-3</v>
      </c>
      <c r="K28" s="164">
        <f t="shared" si="46"/>
        <v>0.21847577166919063</v>
      </c>
      <c r="L28" s="164">
        <f t="shared" si="47"/>
        <v>8.0368041140700064E-2</v>
      </c>
      <c r="M28" s="165">
        <f t="shared" si="48"/>
        <v>14.717000000000001</v>
      </c>
      <c r="N28" s="166">
        <f t="shared" si="49"/>
        <v>0.01</v>
      </c>
      <c r="O28" s="166">
        <f t="shared" si="50"/>
        <v>5.9960000000000004</v>
      </c>
      <c r="P28" s="167">
        <f t="shared" si="51"/>
        <v>387.82499999999999</v>
      </c>
      <c r="Q28" s="168">
        <f t="shared" si="52"/>
        <v>96</v>
      </c>
      <c r="R28" s="169">
        <f t="shared" si="53"/>
        <v>42.360935729817527</v>
      </c>
      <c r="S28" s="141">
        <f t="shared" si="54"/>
        <v>1</v>
      </c>
      <c r="T28" s="141">
        <f t="shared" si="55"/>
        <v>620</v>
      </c>
      <c r="U28" t="s">
        <v>137</v>
      </c>
      <c r="V28" t="s">
        <v>297</v>
      </c>
      <c r="W28" t="s">
        <v>137</v>
      </c>
      <c r="X28" s="4" t="s">
        <v>297</v>
      </c>
      <c r="Y28" s="4" t="s">
        <v>765</v>
      </c>
      <c r="Z28" s="4" t="s">
        <v>719</v>
      </c>
      <c r="AA28" s="4" t="s">
        <v>49</v>
      </c>
      <c r="AB28" s="4">
        <v>531</v>
      </c>
      <c r="AC28" s="4">
        <v>10339.931</v>
      </c>
      <c r="AD28" s="4">
        <v>3155.4070000000002</v>
      </c>
      <c r="AE28" s="4">
        <v>3.2770000000000001</v>
      </c>
      <c r="AF28" s="4">
        <v>3.5</v>
      </c>
      <c r="AG28" s="4">
        <v>14.717000000000001</v>
      </c>
      <c r="AH28" s="4">
        <v>315.37017800000001</v>
      </c>
      <c r="AI28" s="4">
        <v>2.37825</v>
      </c>
      <c r="AJ28" s="4">
        <v>68.900743000000006</v>
      </c>
      <c r="AK28" s="4">
        <v>831</v>
      </c>
      <c r="AL28" s="4">
        <v>1</v>
      </c>
      <c r="AM28" s="4">
        <v>620</v>
      </c>
      <c r="AN28" s="4">
        <v>96</v>
      </c>
      <c r="AO28" s="4">
        <v>32.786647000000002</v>
      </c>
      <c r="AP28" s="4">
        <v>63317.1</v>
      </c>
      <c r="AQ28" s="4">
        <v>23269.5</v>
      </c>
      <c r="AR28" s="4">
        <v>14</v>
      </c>
      <c r="AS28" s="4">
        <v>5076</v>
      </c>
      <c r="AT28" s="4">
        <v>0.01</v>
      </c>
      <c r="AU28" s="4">
        <v>5.9960000000000004</v>
      </c>
      <c r="AV28" s="4">
        <v>98112</v>
      </c>
      <c r="AW28" s="4">
        <v>0</v>
      </c>
      <c r="AX28" s="4">
        <v>0.56000000000000005</v>
      </c>
      <c r="AY28">
        <v>0.93628571428571428</v>
      </c>
      <c r="AZ28" t="s">
        <v>71</v>
      </c>
      <c r="BA28" t="s">
        <v>761</v>
      </c>
      <c r="BB28">
        <v>1</v>
      </c>
      <c r="BC28" t="s">
        <v>770</v>
      </c>
      <c r="BD28">
        <v>9</v>
      </c>
      <c r="BE28">
        <v>134248.11600000001</v>
      </c>
      <c r="BF28">
        <v>7.7021051081268055E-2</v>
      </c>
      <c r="BG28">
        <v>7.2113709826661543E-2</v>
      </c>
      <c r="BH28">
        <v>402363.99200000003</v>
      </c>
      <c r="BI28">
        <v>2.5697953111072622E-2</v>
      </c>
      <c r="BJ28">
        <v>2.4060626384281424E-2</v>
      </c>
      <c r="BK28">
        <v>1</v>
      </c>
      <c r="BL28" t="s">
        <v>71</v>
      </c>
      <c r="BM28">
        <v>0</v>
      </c>
      <c r="BN28" t="s">
        <v>638</v>
      </c>
    </row>
    <row r="29" spans="1:66">
      <c r="A29" s="139" t="str">
        <f t="shared" si="36"/>
        <v>청라교통</v>
      </c>
      <c r="B29" s="139" t="str">
        <f t="shared" si="37"/>
        <v>306</v>
      </c>
      <c r="C29" s="140" t="str">
        <f t="shared" si="38"/>
        <v>70바6085</v>
      </c>
      <c r="D29" s="115" t="str">
        <f t="shared" si="39"/>
        <v>대형</v>
      </c>
      <c r="E29" s="111" t="str">
        <f t="shared" si="40"/>
        <v>B</v>
      </c>
      <c r="F29" s="160">
        <f t="shared" si="41"/>
        <v>0.9105882352941177</v>
      </c>
      <c r="G29" s="161">
        <f t="shared" si="42"/>
        <v>3.0960000000000001</v>
      </c>
      <c r="H29" s="162">
        <f t="shared" si="43"/>
        <v>3.4</v>
      </c>
      <c r="I29" s="163">
        <f t="shared" si="44"/>
        <v>9585.3369999999995</v>
      </c>
      <c r="J29" s="164">
        <f t="shared" si="45"/>
        <v>1.064804567112107E-2</v>
      </c>
      <c r="K29" s="164">
        <f t="shared" si="46"/>
        <v>0.23806953225488475</v>
      </c>
      <c r="L29" s="164">
        <f t="shared" si="47"/>
        <v>0.13478920981077661</v>
      </c>
      <c r="M29" s="165">
        <f t="shared" si="48"/>
        <v>17.100000000000001</v>
      </c>
      <c r="N29" s="166">
        <f t="shared" si="49"/>
        <v>5.1999999999999998E-2</v>
      </c>
      <c r="O29" s="166">
        <f t="shared" si="50"/>
        <v>15.763999999999999</v>
      </c>
      <c r="P29" s="167">
        <f t="shared" si="51"/>
        <v>364.11666666666667</v>
      </c>
      <c r="Q29" s="168">
        <f t="shared" si="52"/>
        <v>93</v>
      </c>
      <c r="R29" s="169">
        <f t="shared" si="53"/>
        <v>42.887294323112471</v>
      </c>
      <c r="S29" s="141">
        <f t="shared" si="54"/>
        <v>5</v>
      </c>
      <c r="T29" s="141">
        <f t="shared" si="55"/>
        <v>1511</v>
      </c>
      <c r="U29" t="s">
        <v>137</v>
      </c>
      <c r="V29" t="s">
        <v>297</v>
      </c>
      <c r="W29" t="s">
        <v>137</v>
      </c>
      <c r="X29" s="4" t="s">
        <v>297</v>
      </c>
      <c r="Y29" s="4" t="s">
        <v>767</v>
      </c>
      <c r="Z29" s="4" t="s">
        <v>719</v>
      </c>
      <c r="AA29" s="4" t="s">
        <v>49</v>
      </c>
      <c r="AB29" s="4">
        <v>531</v>
      </c>
      <c r="AC29" s="4">
        <v>9585.3369999999995</v>
      </c>
      <c r="AD29" s="4">
        <v>3095.6590000000001</v>
      </c>
      <c r="AE29" s="4">
        <v>3.0960000000000001</v>
      </c>
      <c r="AF29" s="4">
        <v>3.4</v>
      </c>
      <c r="AG29" s="4">
        <v>17.100000000000001</v>
      </c>
      <c r="AH29" s="4">
        <v>297.49214999999998</v>
      </c>
      <c r="AI29" s="4">
        <v>3.16771</v>
      </c>
      <c r="AJ29" s="4">
        <v>70.823817000000005</v>
      </c>
      <c r="AK29" s="4">
        <v>1292</v>
      </c>
      <c r="AL29" s="4">
        <v>5</v>
      </c>
      <c r="AM29" s="4">
        <v>1511</v>
      </c>
      <c r="AN29" s="4">
        <v>93</v>
      </c>
      <c r="AO29" s="4">
        <v>32.220469999999999</v>
      </c>
      <c r="AP29" s="4">
        <v>61911.3</v>
      </c>
      <c r="AQ29" s="4">
        <v>21847</v>
      </c>
      <c r="AR29" s="4">
        <v>21</v>
      </c>
      <c r="AS29" s="4">
        <v>6944</v>
      </c>
      <c r="AT29" s="4">
        <v>5.1999999999999998E-2</v>
      </c>
      <c r="AU29" s="4">
        <v>15.763999999999999</v>
      </c>
      <c r="AV29" s="4">
        <v>90057</v>
      </c>
      <c r="AW29" s="4">
        <v>0</v>
      </c>
      <c r="AX29" s="4">
        <v>0.57999999999999996</v>
      </c>
      <c r="AY29">
        <v>0.9105882352941177</v>
      </c>
      <c r="AZ29" t="s">
        <v>71</v>
      </c>
      <c r="BA29" t="s">
        <v>761</v>
      </c>
      <c r="BB29">
        <v>3</v>
      </c>
      <c r="BC29" t="s">
        <v>766</v>
      </c>
      <c r="BD29">
        <v>10</v>
      </c>
      <c r="BE29">
        <v>134248.11600000001</v>
      </c>
      <c r="BF29">
        <v>7.1400160282323807E-2</v>
      </c>
      <c r="BG29">
        <v>6.5016145951198381E-2</v>
      </c>
      <c r="BH29">
        <v>402363.99200000003</v>
      </c>
      <c r="BI29">
        <v>2.3822551695928097E-2</v>
      </c>
      <c r="BJ29">
        <v>2.1692535308998055E-2</v>
      </c>
      <c r="BK29">
        <v>1</v>
      </c>
      <c r="BL29" t="s">
        <v>71</v>
      </c>
      <c r="BM29">
        <v>0</v>
      </c>
      <c r="BN29" t="s">
        <v>638</v>
      </c>
    </row>
    <row r="30" spans="1:66">
      <c r="A30" s="139" t="str">
        <f t="shared" si="36"/>
        <v>청라교통</v>
      </c>
      <c r="B30" s="139" t="str">
        <f t="shared" si="37"/>
        <v>306</v>
      </c>
      <c r="C30" s="140" t="str">
        <f t="shared" si="38"/>
        <v>70바6087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0.87257142857142855</v>
      </c>
      <c r="G30" s="161">
        <f t="shared" si="42"/>
        <v>3.0539999999999998</v>
      </c>
      <c r="H30" s="162">
        <f t="shared" si="43"/>
        <v>3.5</v>
      </c>
      <c r="I30" s="163">
        <f t="shared" si="44"/>
        <v>9462.8670000000002</v>
      </c>
      <c r="J30" s="164">
        <f t="shared" si="45"/>
        <v>1.1826895457940355E-2</v>
      </c>
      <c r="K30" s="164">
        <f t="shared" si="46"/>
        <v>0.28842786882094562</v>
      </c>
      <c r="L30" s="164">
        <f t="shared" si="47"/>
        <v>0.13442014983408304</v>
      </c>
      <c r="M30" s="165">
        <f t="shared" si="48"/>
        <v>17.719000000000001</v>
      </c>
      <c r="N30" s="166">
        <f t="shared" si="49"/>
        <v>0</v>
      </c>
      <c r="O30" s="166">
        <f t="shared" si="50"/>
        <v>16.507000000000001</v>
      </c>
      <c r="P30" s="167">
        <f t="shared" si="51"/>
        <v>821.5483333333334</v>
      </c>
      <c r="Q30" s="168">
        <f t="shared" si="52"/>
        <v>99</v>
      </c>
      <c r="R30" s="169">
        <f t="shared" si="53"/>
        <v>42.644461744318015</v>
      </c>
      <c r="S30" s="141">
        <f t="shared" si="54"/>
        <v>0</v>
      </c>
      <c r="T30" s="141">
        <f t="shared" si="55"/>
        <v>1562</v>
      </c>
      <c r="U30" t="s">
        <v>137</v>
      </c>
      <c r="V30" t="s">
        <v>297</v>
      </c>
      <c r="W30" t="s">
        <v>137</v>
      </c>
      <c r="X30" s="4" t="s">
        <v>297</v>
      </c>
      <c r="Y30" s="4" t="s">
        <v>769</v>
      </c>
      <c r="Z30" s="4" t="s">
        <v>719</v>
      </c>
      <c r="AA30" s="4" t="s">
        <v>49</v>
      </c>
      <c r="AB30" s="4">
        <v>531</v>
      </c>
      <c r="AC30" s="4">
        <v>9462.8670000000002</v>
      </c>
      <c r="AD30" s="4">
        <v>3098.721</v>
      </c>
      <c r="AE30" s="4">
        <v>3.0539999999999998</v>
      </c>
      <c r="AF30" s="4">
        <v>3.5</v>
      </c>
      <c r="AG30" s="4">
        <v>17.719000000000001</v>
      </c>
      <c r="AH30" s="4">
        <v>317.117456</v>
      </c>
      <c r="AI30" s="4">
        <v>3.750515</v>
      </c>
      <c r="AJ30" s="4">
        <v>91.465512000000004</v>
      </c>
      <c r="AK30" s="4">
        <v>1272</v>
      </c>
      <c r="AL30" s="4">
        <v>0</v>
      </c>
      <c r="AM30" s="4">
        <v>1562</v>
      </c>
      <c r="AN30" s="4">
        <v>99</v>
      </c>
      <c r="AO30" s="4">
        <v>29.840257999999999</v>
      </c>
      <c r="AP30" s="4">
        <v>93758.3</v>
      </c>
      <c r="AQ30" s="4">
        <v>49292.9</v>
      </c>
      <c r="AR30" s="4">
        <v>96</v>
      </c>
      <c r="AS30" s="4">
        <v>74992</v>
      </c>
      <c r="AT30" s="4">
        <v>0</v>
      </c>
      <c r="AU30" s="4">
        <v>16.507000000000001</v>
      </c>
      <c r="AV30" s="4">
        <v>91015</v>
      </c>
      <c r="AW30" s="4">
        <v>0</v>
      </c>
      <c r="AX30" s="4">
        <v>0.59</v>
      </c>
      <c r="AY30">
        <v>0.87257142857142855</v>
      </c>
      <c r="AZ30" t="s">
        <v>72</v>
      </c>
      <c r="BA30" t="s">
        <v>761</v>
      </c>
      <c r="BB30">
        <v>4</v>
      </c>
      <c r="BC30" t="s">
        <v>777</v>
      </c>
      <c r="BD30">
        <v>9</v>
      </c>
      <c r="BE30">
        <v>134248.11600000001</v>
      </c>
      <c r="BF30">
        <v>7.0487894221174768E-2</v>
      </c>
      <c r="BG30">
        <v>6.150572255756221E-2</v>
      </c>
      <c r="BH30">
        <v>402363.99200000003</v>
      </c>
      <c r="BI30">
        <v>2.3518175552846188E-2</v>
      </c>
      <c r="BJ30">
        <v>2.0521288039540644E-2</v>
      </c>
      <c r="BK30">
        <v>1</v>
      </c>
      <c r="BL30" t="s">
        <v>71</v>
      </c>
      <c r="BM30">
        <v>-1</v>
      </c>
      <c r="BN30" t="s">
        <v>711</v>
      </c>
    </row>
    <row r="31" spans="1:66">
      <c r="A31" s="139" t="str">
        <f t="shared" si="36"/>
        <v>청라교통</v>
      </c>
      <c r="B31" s="139" t="str">
        <f t="shared" si="37"/>
        <v>306</v>
      </c>
      <c r="C31" s="140" t="str">
        <f t="shared" si="38"/>
        <v>70바6088</v>
      </c>
      <c r="D31" s="115" t="str">
        <f t="shared" si="39"/>
        <v>대형</v>
      </c>
      <c r="E31" s="111" t="str">
        <f t="shared" si="40"/>
        <v>C</v>
      </c>
      <c r="F31" s="160">
        <f t="shared" si="41"/>
        <v>0.89735294117647069</v>
      </c>
      <c r="G31" s="161">
        <f t="shared" si="42"/>
        <v>3.0510000000000002</v>
      </c>
      <c r="H31" s="162">
        <f t="shared" si="43"/>
        <v>3.4</v>
      </c>
      <c r="I31" s="163">
        <f t="shared" si="44"/>
        <v>8638.0380000000005</v>
      </c>
      <c r="J31" s="164">
        <f t="shared" si="45"/>
        <v>8.2636059546900668E-3</v>
      </c>
      <c r="K31" s="164">
        <f t="shared" si="46"/>
        <v>0.22145041298653259</v>
      </c>
      <c r="L31" s="164">
        <f t="shared" si="47"/>
        <v>0.13648932778485112</v>
      </c>
      <c r="M31" s="165">
        <f t="shared" si="48"/>
        <v>15.952999999999999</v>
      </c>
      <c r="N31" s="166">
        <f t="shared" si="49"/>
        <v>2.3E-2</v>
      </c>
      <c r="O31" s="166">
        <f t="shared" si="50"/>
        <v>5.1050000000000004</v>
      </c>
      <c r="P31" s="167">
        <f t="shared" si="51"/>
        <v>443.96833333333331</v>
      </c>
      <c r="Q31" s="168">
        <f t="shared" si="52"/>
        <v>94</v>
      </c>
      <c r="R31" s="169">
        <f t="shared" si="53"/>
        <v>42.439355469396766</v>
      </c>
      <c r="S31" s="141">
        <f t="shared" si="54"/>
        <v>2</v>
      </c>
      <c r="T31" s="141">
        <f t="shared" si="55"/>
        <v>441</v>
      </c>
      <c r="U31" t="s">
        <v>137</v>
      </c>
      <c r="V31" t="s">
        <v>297</v>
      </c>
      <c r="W31" t="s">
        <v>137</v>
      </c>
      <c r="X31" s="4" t="s">
        <v>297</v>
      </c>
      <c r="Y31" s="4" t="s">
        <v>771</v>
      </c>
      <c r="Z31" s="4" t="s">
        <v>719</v>
      </c>
      <c r="AA31" s="4" t="s">
        <v>49</v>
      </c>
      <c r="AB31" s="4">
        <v>531</v>
      </c>
      <c r="AC31" s="4">
        <v>8638.0380000000005</v>
      </c>
      <c r="AD31" s="4">
        <v>2831.0619999999999</v>
      </c>
      <c r="AE31" s="4">
        <v>3.0510000000000002</v>
      </c>
      <c r="AF31" s="4">
        <v>3.4</v>
      </c>
      <c r="AG31" s="4">
        <v>15.952999999999999</v>
      </c>
      <c r="AH31" s="4">
        <v>264.23743000000002</v>
      </c>
      <c r="AI31" s="4">
        <v>2.183554</v>
      </c>
      <c r="AJ31" s="4">
        <v>58.515487999999998</v>
      </c>
      <c r="AK31" s="4">
        <v>1179</v>
      </c>
      <c r="AL31" s="4">
        <v>2</v>
      </c>
      <c r="AM31" s="4">
        <v>441</v>
      </c>
      <c r="AN31" s="4">
        <v>94</v>
      </c>
      <c r="AO31" s="4">
        <v>32.690440000000002</v>
      </c>
      <c r="AP31" s="4">
        <v>48079.9</v>
      </c>
      <c r="AQ31" s="4">
        <v>26638.1</v>
      </c>
      <c r="AR31" s="4">
        <v>11</v>
      </c>
      <c r="AS31" s="4">
        <v>4274</v>
      </c>
      <c r="AT31" s="4">
        <v>2.3E-2</v>
      </c>
      <c r="AU31" s="4">
        <v>5.1050000000000004</v>
      </c>
      <c r="AV31" s="4">
        <v>81392</v>
      </c>
      <c r="AW31" s="4">
        <v>0</v>
      </c>
      <c r="AX31" s="4">
        <v>0.55000000000000004</v>
      </c>
      <c r="AY31">
        <v>0.89735294117647069</v>
      </c>
      <c r="AZ31" t="s">
        <v>72</v>
      </c>
      <c r="BA31" t="s">
        <v>761</v>
      </c>
      <c r="BB31">
        <v>1</v>
      </c>
      <c r="BC31" t="s">
        <v>775</v>
      </c>
      <c r="BD31">
        <v>9</v>
      </c>
      <c r="BE31">
        <v>134248.11600000001</v>
      </c>
      <c r="BF31">
        <v>6.4343830344702937E-2</v>
      </c>
      <c r="BG31">
        <v>5.7739125406379023E-2</v>
      </c>
      <c r="BH31">
        <v>402363.99200000003</v>
      </c>
      <c r="BI31">
        <v>2.146821825945101E-2</v>
      </c>
      <c r="BJ31">
        <v>1.9264568796936776E-2</v>
      </c>
      <c r="BK31">
        <v>1</v>
      </c>
      <c r="BL31" t="s">
        <v>71</v>
      </c>
      <c r="BM31">
        <v>-1</v>
      </c>
      <c r="BN31" t="s">
        <v>711</v>
      </c>
    </row>
    <row r="32" spans="1:66">
      <c r="A32" s="139" t="str">
        <f t="shared" si="36"/>
        <v>청라교통</v>
      </c>
      <c r="B32" s="139" t="str">
        <f t="shared" si="37"/>
        <v>306</v>
      </c>
      <c r="C32" s="140" t="str">
        <f t="shared" si="38"/>
        <v>70바6089</v>
      </c>
      <c r="D32" s="115" t="str">
        <f t="shared" si="39"/>
        <v>대형</v>
      </c>
      <c r="E32" s="111" t="str">
        <f t="shared" si="40"/>
        <v>D</v>
      </c>
      <c r="F32" s="160">
        <f t="shared" si="41"/>
        <v>0.82030303030303031</v>
      </c>
      <c r="G32" s="161">
        <f t="shared" si="42"/>
        <v>2.7069999999999999</v>
      </c>
      <c r="H32" s="162">
        <f t="shared" si="43"/>
        <v>3.3</v>
      </c>
      <c r="I32" s="163">
        <f t="shared" si="44"/>
        <v>8534.7790000000005</v>
      </c>
      <c r="J32" s="164">
        <f t="shared" si="45"/>
        <v>2.7668455955397631E-2</v>
      </c>
      <c r="K32" s="164">
        <f t="shared" si="46"/>
        <v>0.3158525495301136</v>
      </c>
      <c r="L32" s="164">
        <f t="shared" si="47"/>
        <v>0.19918500525906996</v>
      </c>
      <c r="M32" s="165">
        <f t="shared" si="48"/>
        <v>21.315999999999999</v>
      </c>
      <c r="N32" s="166">
        <f t="shared" si="49"/>
        <v>4.7E-2</v>
      </c>
      <c r="O32" s="166">
        <f t="shared" si="50"/>
        <v>27.850999999999999</v>
      </c>
      <c r="P32" s="167">
        <f t="shared" si="51"/>
        <v>765.52499999999998</v>
      </c>
      <c r="Q32" s="168">
        <f t="shared" si="52"/>
        <v>95</v>
      </c>
      <c r="R32" s="169">
        <f t="shared" si="53"/>
        <v>44.06467916548867</v>
      </c>
      <c r="S32" s="141">
        <f t="shared" si="54"/>
        <v>4</v>
      </c>
      <c r="T32" s="141">
        <f t="shared" si="55"/>
        <v>2377</v>
      </c>
      <c r="U32" t="s">
        <v>137</v>
      </c>
      <c r="V32" t="s">
        <v>297</v>
      </c>
      <c r="W32" t="s">
        <v>137</v>
      </c>
      <c r="X32" s="4" t="s">
        <v>297</v>
      </c>
      <c r="Y32" s="4" t="s">
        <v>772</v>
      </c>
      <c r="Z32" s="4" t="s">
        <v>719</v>
      </c>
      <c r="AA32" s="4" t="s">
        <v>49</v>
      </c>
      <c r="AB32" s="4">
        <v>531</v>
      </c>
      <c r="AC32" s="4">
        <v>8534.7790000000005</v>
      </c>
      <c r="AD32" s="4">
        <v>3152.4940000000001</v>
      </c>
      <c r="AE32" s="4">
        <v>2.7069999999999999</v>
      </c>
      <c r="AF32" s="4">
        <v>3.3</v>
      </c>
      <c r="AG32" s="4">
        <v>21.315999999999999</v>
      </c>
      <c r="AH32" s="4">
        <v>295.03995500000002</v>
      </c>
      <c r="AI32" s="4">
        <v>8.1632999999999996</v>
      </c>
      <c r="AJ32" s="4">
        <v>93.189121999999998</v>
      </c>
      <c r="AK32" s="4">
        <v>1700</v>
      </c>
      <c r="AL32" s="4">
        <v>4</v>
      </c>
      <c r="AM32" s="4">
        <v>2377</v>
      </c>
      <c r="AN32" s="4">
        <v>95</v>
      </c>
      <c r="AO32" s="4">
        <v>28.927536</v>
      </c>
      <c r="AP32" s="4">
        <v>90881</v>
      </c>
      <c r="AQ32" s="4">
        <v>45931.5</v>
      </c>
      <c r="AR32" s="4">
        <v>118</v>
      </c>
      <c r="AS32" s="4">
        <v>70874</v>
      </c>
      <c r="AT32" s="4">
        <v>4.7E-2</v>
      </c>
      <c r="AU32" s="4">
        <v>27.850999999999999</v>
      </c>
      <c r="AV32" s="4">
        <v>81247</v>
      </c>
      <c r="AW32" s="4">
        <v>0</v>
      </c>
      <c r="AX32" s="4">
        <v>0.57999999999999996</v>
      </c>
      <c r="AY32">
        <v>0.82030303030303031</v>
      </c>
      <c r="AZ32" t="s">
        <v>70</v>
      </c>
      <c r="BA32" t="s">
        <v>761</v>
      </c>
      <c r="BB32">
        <v>3</v>
      </c>
      <c r="BC32" t="s">
        <v>1282</v>
      </c>
      <c r="BD32">
        <v>8</v>
      </c>
      <c r="BE32">
        <v>134248.11600000001</v>
      </c>
      <c r="BF32">
        <v>6.3574664988222257E-2</v>
      </c>
      <c r="BG32">
        <v>5.2150490340338682E-2</v>
      </c>
      <c r="BH32">
        <v>402363.99200000003</v>
      </c>
      <c r="BI32">
        <v>2.1211587442446889E-2</v>
      </c>
      <c r="BJ32">
        <v>1.7399929456576889E-2</v>
      </c>
      <c r="BK32">
        <v>1</v>
      </c>
      <c r="BL32" t="s">
        <v>72</v>
      </c>
      <c r="BM32">
        <v>-1</v>
      </c>
      <c r="BN32" t="s">
        <v>711</v>
      </c>
    </row>
    <row r="33" spans="1:66">
      <c r="A33" s="139" t="str">
        <f t="shared" si="36"/>
        <v>청라교통</v>
      </c>
      <c r="B33" s="139" t="str">
        <f t="shared" si="37"/>
        <v>306</v>
      </c>
      <c r="C33" s="140" t="str">
        <f t="shared" si="38"/>
        <v>70바6090</v>
      </c>
      <c r="D33" s="115" t="str">
        <f t="shared" si="39"/>
        <v>대형</v>
      </c>
      <c r="E33" s="111" t="str">
        <f t="shared" si="40"/>
        <v>D</v>
      </c>
      <c r="F33" s="160">
        <f t="shared" si="41"/>
        <v>0.83411764705882352</v>
      </c>
      <c r="G33" s="161">
        <f t="shared" si="42"/>
        <v>2.8359999999999999</v>
      </c>
      <c r="H33" s="162">
        <f t="shared" si="43"/>
        <v>3.4</v>
      </c>
      <c r="I33" s="163">
        <f t="shared" si="44"/>
        <v>9599.4169999999995</v>
      </c>
      <c r="J33" s="164">
        <f t="shared" si="45"/>
        <v>1.1841258736304122E-2</v>
      </c>
      <c r="K33" s="164">
        <f t="shared" si="46"/>
        <v>0.26292764741094643</v>
      </c>
      <c r="L33" s="164">
        <f t="shared" si="47"/>
        <v>0.14980076394222691</v>
      </c>
      <c r="M33" s="165">
        <f t="shared" si="48"/>
        <v>17.919</v>
      </c>
      <c r="N33" s="166">
        <f t="shared" si="49"/>
        <v>4.2000000000000003E-2</v>
      </c>
      <c r="O33" s="166">
        <f t="shared" si="50"/>
        <v>12.449</v>
      </c>
      <c r="P33" s="167">
        <f t="shared" si="51"/>
        <v>598.90333333333331</v>
      </c>
      <c r="Q33" s="168">
        <f t="shared" si="52"/>
        <v>94</v>
      </c>
      <c r="R33" s="169">
        <f t="shared" si="53"/>
        <v>43.619051686944317</v>
      </c>
      <c r="S33" s="141">
        <f t="shared" si="54"/>
        <v>4</v>
      </c>
      <c r="T33" s="141">
        <f t="shared" si="55"/>
        <v>1195</v>
      </c>
      <c r="U33" t="s">
        <v>137</v>
      </c>
      <c r="V33" t="s">
        <v>297</v>
      </c>
      <c r="W33" t="s">
        <v>137</v>
      </c>
      <c r="X33" s="4" t="s">
        <v>297</v>
      </c>
      <c r="Y33" s="4" t="s">
        <v>774</v>
      </c>
      <c r="Z33" s="4" t="s">
        <v>719</v>
      </c>
      <c r="AA33" s="4" t="s">
        <v>49</v>
      </c>
      <c r="AB33" s="4">
        <v>531</v>
      </c>
      <c r="AC33" s="4">
        <v>9599.4169999999995</v>
      </c>
      <c r="AD33" s="4">
        <v>3385.3490000000002</v>
      </c>
      <c r="AE33" s="4">
        <v>2.8359999999999999</v>
      </c>
      <c r="AF33" s="4">
        <v>3.4</v>
      </c>
      <c r="AG33" s="4">
        <v>17.919</v>
      </c>
      <c r="AH33" s="4">
        <v>303.45355000000001</v>
      </c>
      <c r="AI33" s="4">
        <v>3.5932719999999998</v>
      </c>
      <c r="AJ33" s="4">
        <v>79.786327999999997</v>
      </c>
      <c r="AK33" s="4">
        <v>1438</v>
      </c>
      <c r="AL33" s="4">
        <v>4</v>
      </c>
      <c r="AM33" s="4">
        <v>1195</v>
      </c>
      <c r="AN33" s="4">
        <v>94</v>
      </c>
      <c r="AO33" s="4">
        <v>31.633891999999999</v>
      </c>
      <c r="AP33" s="4">
        <v>69583.399999999994</v>
      </c>
      <c r="AQ33" s="4">
        <v>35934.199999999997</v>
      </c>
      <c r="AR33" s="4">
        <v>46</v>
      </c>
      <c r="AS33" s="4">
        <v>35497</v>
      </c>
      <c r="AT33" s="4">
        <v>4.2000000000000003E-2</v>
      </c>
      <c r="AU33" s="4">
        <v>12.449</v>
      </c>
      <c r="AV33" s="4">
        <v>92158</v>
      </c>
      <c r="AW33" s="4">
        <v>0</v>
      </c>
      <c r="AX33" s="4">
        <v>0.54</v>
      </c>
      <c r="AY33">
        <v>0.83411764705882352</v>
      </c>
      <c r="AZ33" t="s">
        <v>70</v>
      </c>
      <c r="BA33" t="s">
        <v>761</v>
      </c>
      <c r="BB33">
        <v>1</v>
      </c>
      <c r="BC33" t="s">
        <v>782</v>
      </c>
      <c r="BD33">
        <v>9</v>
      </c>
      <c r="BE33">
        <v>134248.11600000001</v>
      </c>
      <c r="BF33">
        <v>7.1505040711334816E-2</v>
      </c>
      <c r="BG33">
        <v>5.9643616310983978E-2</v>
      </c>
      <c r="BH33">
        <v>402363.99200000003</v>
      </c>
      <c r="BI33">
        <v>2.3857544886869496E-2</v>
      </c>
      <c r="BJ33">
        <v>1.989999920563585E-2</v>
      </c>
      <c r="BK33">
        <v>1</v>
      </c>
      <c r="BL33" t="s">
        <v>72</v>
      </c>
      <c r="BM33">
        <v>-1</v>
      </c>
      <c r="BN33" t="s">
        <v>711</v>
      </c>
    </row>
    <row r="34" spans="1:66">
      <c r="A34" s="139" t="str">
        <f t="shared" si="36"/>
        <v>청라교통</v>
      </c>
      <c r="B34" s="139" t="str">
        <f t="shared" si="37"/>
        <v>306</v>
      </c>
      <c r="C34" s="140" t="str">
        <f t="shared" si="38"/>
        <v>72바1305</v>
      </c>
      <c r="D34" s="115" t="str">
        <f t="shared" si="39"/>
        <v>대형</v>
      </c>
      <c r="E34" s="111" t="str">
        <f t="shared" si="40"/>
        <v>C</v>
      </c>
      <c r="F34" s="160">
        <f t="shared" si="41"/>
        <v>0.86484848484848498</v>
      </c>
      <c r="G34" s="161">
        <f t="shared" si="42"/>
        <v>2.8540000000000001</v>
      </c>
      <c r="H34" s="162">
        <f t="shared" si="43"/>
        <v>3.3</v>
      </c>
      <c r="I34" s="163">
        <f t="shared" si="44"/>
        <v>10549.035</v>
      </c>
      <c r="J34" s="164">
        <f t="shared" si="45"/>
        <v>1.5473396240370125E-2</v>
      </c>
      <c r="K34" s="164">
        <f t="shared" si="46"/>
        <v>0.25136483515950969</v>
      </c>
      <c r="L34" s="164">
        <f t="shared" si="47"/>
        <v>0.17044213048871296</v>
      </c>
      <c r="M34" s="165">
        <f t="shared" si="48"/>
        <v>18.303999999999998</v>
      </c>
      <c r="N34" s="166">
        <f t="shared" si="49"/>
        <v>8.9999999999999993E-3</v>
      </c>
      <c r="O34" s="166">
        <f t="shared" si="50"/>
        <v>7.3280000000000003</v>
      </c>
      <c r="P34" s="167">
        <f t="shared" si="51"/>
        <v>625.42166666666674</v>
      </c>
      <c r="Q34" s="168">
        <f t="shared" si="52"/>
        <v>92</v>
      </c>
      <c r="R34" s="169">
        <f t="shared" si="53"/>
        <v>41.505115194371854</v>
      </c>
      <c r="S34" s="141">
        <f t="shared" si="54"/>
        <v>1</v>
      </c>
      <c r="T34" s="141">
        <f t="shared" si="55"/>
        <v>773</v>
      </c>
      <c r="U34" t="s">
        <v>137</v>
      </c>
      <c r="V34" t="s">
        <v>297</v>
      </c>
      <c r="W34" t="s">
        <v>137</v>
      </c>
      <c r="X34" s="4" t="s">
        <v>297</v>
      </c>
      <c r="Y34" s="4" t="s">
        <v>776</v>
      </c>
      <c r="Z34" s="4" t="s">
        <v>719</v>
      </c>
      <c r="AA34" s="4" t="s">
        <v>49</v>
      </c>
      <c r="AB34" s="4">
        <v>531</v>
      </c>
      <c r="AC34" s="4">
        <v>10549.035</v>
      </c>
      <c r="AD34" s="4">
        <v>3696.029</v>
      </c>
      <c r="AE34" s="4">
        <v>2.8540000000000001</v>
      </c>
      <c r="AF34" s="4">
        <v>3.3</v>
      </c>
      <c r="AG34" s="4">
        <v>18.303999999999998</v>
      </c>
      <c r="AH34" s="4">
        <v>346.66604000000001</v>
      </c>
      <c r="AI34" s="4">
        <v>5.3641009999999998</v>
      </c>
      <c r="AJ34" s="4">
        <v>87.139651999999998</v>
      </c>
      <c r="AK34" s="4">
        <v>1798</v>
      </c>
      <c r="AL34" s="4">
        <v>1</v>
      </c>
      <c r="AM34" s="4">
        <v>773</v>
      </c>
      <c r="AN34" s="4">
        <v>92</v>
      </c>
      <c r="AO34" s="4">
        <v>30.429963000000001</v>
      </c>
      <c r="AP34" s="4">
        <v>78404.600000000006</v>
      </c>
      <c r="AQ34" s="4">
        <v>37525.300000000003</v>
      </c>
      <c r="AR34" s="4">
        <v>50</v>
      </c>
      <c r="AS34" s="4">
        <v>24974</v>
      </c>
      <c r="AT34" s="4">
        <v>8.9999999999999993E-3</v>
      </c>
      <c r="AU34" s="4">
        <v>7.3280000000000003</v>
      </c>
      <c r="AV34" s="4">
        <v>98818</v>
      </c>
      <c r="AW34" s="4">
        <v>0</v>
      </c>
      <c r="AX34" s="4">
        <v>0.57999999999999996</v>
      </c>
      <c r="AY34">
        <v>0.86484848484848498</v>
      </c>
      <c r="AZ34" t="s">
        <v>72</v>
      </c>
      <c r="BA34" t="s">
        <v>761</v>
      </c>
      <c r="BB34">
        <v>6</v>
      </c>
      <c r="BC34" t="s">
        <v>1283</v>
      </c>
      <c r="BD34">
        <v>12</v>
      </c>
      <c r="BE34">
        <v>134248.11600000001</v>
      </c>
      <c r="BF34">
        <v>7.8578644634387268E-2</v>
      </c>
      <c r="BG34">
        <v>6.7958621753497359E-2</v>
      </c>
      <c r="BH34">
        <v>402363.99200000003</v>
      </c>
      <c r="BI34">
        <v>2.6217641761542117E-2</v>
      </c>
      <c r="BJ34">
        <v>2.2674287753770065E-2</v>
      </c>
      <c r="BK34">
        <v>1</v>
      </c>
      <c r="BL34" t="s">
        <v>72</v>
      </c>
      <c r="BM34">
        <v>0</v>
      </c>
      <c r="BN34" t="s">
        <v>638</v>
      </c>
    </row>
    <row r="35" spans="1:66">
      <c r="A35" s="139" t="str">
        <f t="shared" si="36"/>
        <v>청라교통</v>
      </c>
      <c r="B35" s="139" t="str">
        <f t="shared" si="37"/>
        <v>306</v>
      </c>
      <c r="C35" s="140" t="str">
        <f t="shared" si="38"/>
        <v>72바1306</v>
      </c>
      <c r="D35" s="115" t="str">
        <f t="shared" si="39"/>
        <v>대형</v>
      </c>
      <c r="E35" s="111" t="str">
        <f t="shared" si="40"/>
        <v>C</v>
      </c>
      <c r="F35" s="160">
        <f t="shared" si="41"/>
        <v>0.87484848484848488</v>
      </c>
      <c r="G35" s="161">
        <f t="shared" si="42"/>
        <v>2.887</v>
      </c>
      <c r="H35" s="162">
        <f t="shared" si="43"/>
        <v>3.3</v>
      </c>
      <c r="I35" s="163">
        <f t="shared" si="44"/>
        <v>11211.388000000001</v>
      </c>
      <c r="J35" s="164">
        <f t="shared" si="45"/>
        <v>1.2934986016569424E-2</v>
      </c>
      <c r="K35" s="164">
        <f t="shared" si="46"/>
        <v>0.24753625776064872</v>
      </c>
      <c r="L35" s="164">
        <f t="shared" si="47"/>
        <v>0.17045168715952028</v>
      </c>
      <c r="M35" s="165">
        <f t="shared" si="48"/>
        <v>17.635999999999999</v>
      </c>
      <c r="N35" s="166">
        <f t="shared" si="49"/>
        <v>2.7E-2</v>
      </c>
      <c r="O35" s="166">
        <f t="shared" si="50"/>
        <v>8.2509999999999994</v>
      </c>
      <c r="P35" s="167">
        <f t="shared" si="51"/>
        <v>613.06833333333327</v>
      </c>
      <c r="Q35" s="168">
        <f t="shared" si="52"/>
        <v>93</v>
      </c>
      <c r="R35" s="169">
        <f t="shared" si="53"/>
        <v>42.331208270220692</v>
      </c>
      <c r="S35" s="141">
        <f t="shared" si="54"/>
        <v>3</v>
      </c>
      <c r="T35" s="141">
        <f t="shared" si="55"/>
        <v>925</v>
      </c>
      <c r="U35" t="s">
        <v>137</v>
      </c>
      <c r="V35" t="s">
        <v>297</v>
      </c>
      <c r="W35" t="s">
        <v>137</v>
      </c>
      <c r="X35" s="4" t="s">
        <v>297</v>
      </c>
      <c r="Y35" s="4" t="s">
        <v>778</v>
      </c>
      <c r="Z35" s="4" t="s">
        <v>719</v>
      </c>
      <c r="AA35" s="4" t="s">
        <v>49</v>
      </c>
      <c r="AB35" s="4">
        <v>531</v>
      </c>
      <c r="AC35" s="4">
        <v>11211.388000000001</v>
      </c>
      <c r="AD35" s="4">
        <v>3883.5940000000001</v>
      </c>
      <c r="AE35" s="4">
        <v>2.887</v>
      </c>
      <c r="AF35" s="4">
        <v>3.3</v>
      </c>
      <c r="AG35" s="4">
        <v>17.635999999999999</v>
      </c>
      <c r="AH35" s="4">
        <v>358.13243199999999</v>
      </c>
      <c r="AI35" s="4">
        <v>4.6324379999999996</v>
      </c>
      <c r="AJ35" s="4">
        <v>88.650762</v>
      </c>
      <c r="AK35" s="4">
        <v>1911</v>
      </c>
      <c r="AL35" s="4">
        <v>3</v>
      </c>
      <c r="AM35" s="4">
        <v>925</v>
      </c>
      <c r="AN35" s="4">
        <v>93</v>
      </c>
      <c r="AO35" s="4">
        <v>31.305145</v>
      </c>
      <c r="AP35" s="4">
        <v>76739.399999999994</v>
      </c>
      <c r="AQ35" s="4">
        <v>36784.1</v>
      </c>
      <c r="AR35" s="4">
        <v>70</v>
      </c>
      <c r="AS35" s="4">
        <v>24143</v>
      </c>
      <c r="AT35" s="4">
        <v>2.7E-2</v>
      </c>
      <c r="AU35" s="4">
        <v>8.2509999999999994</v>
      </c>
      <c r="AV35" s="4">
        <v>106076</v>
      </c>
      <c r="AW35" s="4">
        <v>0</v>
      </c>
      <c r="AX35" s="4">
        <v>0.56000000000000005</v>
      </c>
      <c r="AY35">
        <v>0.87484848484848488</v>
      </c>
      <c r="AZ35" t="s">
        <v>72</v>
      </c>
      <c r="BA35" t="s">
        <v>761</v>
      </c>
      <c r="BB35">
        <v>3</v>
      </c>
      <c r="BC35" t="s">
        <v>773</v>
      </c>
      <c r="BD35">
        <v>11</v>
      </c>
      <c r="BE35">
        <v>134248.11600000001</v>
      </c>
      <c r="BF35">
        <v>8.3512441992109596E-2</v>
      </c>
      <c r="BG35">
        <v>7.306073334279406E-2</v>
      </c>
      <c r="BH35">
        <v>402363.99200000003</v>
      </c>
      <c r="BI35">
        <v>2.7863795525718913E-2</v>
      </c>
      <c r="BJ35">
        <v>2.4376599297803184E-2</v>
      </c>
      <c r="BK35">
        <v>1</v>
      </c>
      <c r="BL35" t="s">
        <v>71</v>
      </c>
      <c r="BM35">
        <v>-1</v>
      </c>
      <c r="BN35" t="s">
        <v>711</v>
      </c>
    </row>
    <row r="36" spans="1:66">
      <c r="A36" s="139" t="str">
        <f t="shared" si="36"/>
        <v>청라교통</v>
      </c>
      <c r="B36" s="139" t="str">
        <f t="shared" si="37"/>
        <v>306</v>
      </c>
      <c r="C36" s="140" t="str">
        <f t="shared" si="38"/>
        <v>72바1307</v>
      </c>
      <c r="D36" s="115" t="str">
        <f t="shared" si="39"/>
        <v>대형</v>
      </c>
      <c r="E36" s="111" t="str">
        <f t="shared" si="40"/>
        <v>B</v>
      </c>
      <c r="F36" s="160">
        <f t="shared" si="41"/>
        <v>0.90303030303030307</v>
      </c>
      <c r="G36" s="161">
        <f t="shared" si="42"/>
        <v>2.98</v>
      </c>
      <c r="H36" s="162">
        <f t="shared" si="43"/>
        <v>3.3</v>
      </c>
      <c r="I36" s="163">
        <f t="shared" si="44"/>
        <v>10580.665000000001</v>
      </c>
      <c r="J36" s="164">
        <f t="shared" si="45"/>
        <v>1.0302049653746363E-2</v>
      </c>
      <c r="K36" s="164">
        <f t="shared" si="46"/>
        <v>0.2345843772531874</v>
      </c>
      <c r="L36" s="164">
        <f t="shared" si="47"/>
        <v>0.17229540865342582</v>
      </c>
      <c r="M36" s="165">
        <f t="shared" si="48"/>
        <v>17.994</v>
      </c>
      <c r="N36" s="166">
        <f t="shared" si="49"/>
        <v>0</v>
      </c>
      <c r="O36" s="166">
        <f t="shared" si="50"/>
        <v>13.978</v>
      </c>
      <c r="P36" s="167">
        <f t="shared" si="51"/>
        <v>503.90166666666664</v>
      </c>
      <c r="Q36" s="168">
        <f t="shared" si="52"/>
        <v>98</v>
      </c>
      <c r="R36" s="169">
        <f t="shared" si="53"/>
        <v>42.807273783653649</v>
      </c>
      <c r="S36" s="141">
        <f t="shared" si="54"/>
        <v>0</v>
      </c>
      <c r="T36" s="141">
        <f t="shared" si="55"/>
        <v>1479</v>
      </c>
      <c r="U36" t="s">
        <v>137</v>
      </c>
      <c r="V36" t="s">
        <v>297</v>
      </c>
      <c r="W36" t="s">
        <v>137</v>
      </c>
      <c r="X36" s="4" t="s">
        <v>297</v>
      </c>
      <c r="Y36" s="4" t="s">
        <v>779</v>
      </c>
      <c r="Z36" s="4" t="s">
        <v>719</v>
      </c>
      <c r="AA36" s="4" t="s">
        <v>49</v>
      </c>
      <c r="AB36" s="4">
        <v>531</v>
      </c>
      <c r="AC36" s="4">
        <v>10580.665000000001</v>
      </c>
      <c r="AD36" s="4">
        <v>3550.4839999999999</v>
      </c>
      <c r="AE36" s="4">
        <v>2.98</v>
      </c>
      <c r="AF36" s="4">
        <v>3.3</v>
      </c>
      <c r="AG36" s="4">
        <v>17.994</v>
      </c>
      <c r="AH36" s="4">
        <v>327.32796999999999</v>
      </c>
      <c r="AI36" s="4">
        <v>3.3721489999999998</v>
      </c>
      <c r="AJ36" s="4">
        <v>76.786028000000002</v>
      </c>
      <c r="AK36" s="4">
        <v>1823</v>
      </c>
      <c r="AL36" s="4">
        <v>0</v>
      </c>
      <c r="AM36" s="4">
        <v>1479</v>
      </c>
      <c r="AN36" s="4">
        <v>98</v>
      </c>
      <c r="AO36" s="4">
        <v>32.324353000000002</v>
      </c>
      <c r="AP36" s="4">
        <v>63096.7</v>
      </c>
      <c r="AQ36" s="4">
        <v>30234.1</v>
      </c>
      <c r="AR36" s="4">
        <v>21</v>
      </c>
      <c r="AS36" s="4">
        <v>11630</v>
      </c>
      <c r="AT36" s="4">
        <v>0</v>
      </c>
      <c r="AU36" s="4">
        <v>13.978</v>
      </c>
      <c r="AV36" s="4">
        <v>101191</v>
      </c>
      <c r="AW36" s="4">
        <v>0</v>
      </c>
      <c r="AX36" s="4">
        <v>0.57999999999999996</v>
      </c>
      <c r="AY36">
        <v>0.90303030303030307</v>
      </c>
      <c r="AZ36" t="s">
        <v>71</v>
      </c>
      <c r="BA36" t="s">
        <v>761</v>
      </c>
      <c r="BB36">
        <v>4</v>
      </c>
      <c r="BC36" t="s">
        <v>780</v>
      </c>
      <c r="BD36">
        <v>13</v>
      </c>
      <c r="BE36">
        <v>134248.11600000001</v>
      </c>
      <c r="BF36">
        <v>7.8814253154956757E-2</v>
      </c>
      <c r="BG36">
        <v>7.1171658909627622E-2</v>
      </c>
      <c r="BH36">
        <v>402363.99200000003</v>
      </c>
      <c r="BI36">
        <v>2.6296252175567442E-2</v>
      </c>
      <c r="BJ36">
        <v>2.3746312570663935E-2</v>
      </c>
      <c r="BK36">
        <v>1</v>
      </c>
      <c r="BL36" t="s">
        <v>71</v>
      </c>
      <c r="BM36">
        <v>0</v>
      </c>
      <c r="BN36" t="s">
        <v>638</v>
      </c>
    </row>
    <row r="37" spans="1:66">
      <c r="A37" s="139" t="str">
        <f t="shared" si="36"/>
        <v>청라교통</v>
      </c>
      <c r="B37" s="139" t="str">
        <f t="shared" si="37"/>
        <v>306</v>
      </c>
      <c r="C37" s="140" t="str">
        <f t="shared" si="38"/>
        <v>72바1381</v>
      </c>
      <c r="D37" s="115" t="str">
        <f t="shared" si="39"/>
        <v>대형</v>
      </c>
      <c r="E37" s="111" t="str">
        <f t="shared" si="40"/>
        <v>D</v>
      </c>
      <c r="F37" s="160">
        <f t="shared" si="41"/>
        <v>0.80205882352941171</v>
      </c>
      <c r="G37" s="161">
        <f t="shared" si="42"/>
        <v>2.7269999999999999</v>
      </c>
      <c r="H37" s="162">
        <f t="shared" si="43"/>
        <v>3.4</v>
      </c>
      <c r="I37" s="163">
        <f t="shared" si="44"/>
        <v>8945.9449999999997</v>
      </c>
      <c r="J37" s="164">
        <f t="shared" si="45"/>
        <v>1.886973389029591E-2</v>
      </c>
      <c r="K37" s="164">
        <f t="shared" si="46"/>
        <v>0.26877640993080665</v>
      </c>
      <c r="L37" s="164">
        <f t="shared" si="47"/>
        <v>0.17818128772309688</v>
      </c>
      <c r="M37" s="165">
        <f t="shared" si="48"/>
        <v>19.73</v>
      </c>
      <c r="N37" s="166">
        <f t="shared" si="49"/>
        <v>3.4000000000000002E-2</v>
      </c>
      <c r="O37" s="166">
        <f t="shared" si="50"/>
        <v>8.8979999999999997</v>
      </c>
      <c r="P37" s="167">
        <f t="shared" si="51"/>
        <v>607.70333333333326</v>
      </c>
      <c r="Q37" s="168">
        <f t="shared" si="52"/>
        <v>98</v>
      </c>
      <c r="R37" s="169">
        <f t="shared" si="53"/>
        <v>43.388526212490987</v>
      </c>
      <c r="S37" s="141">
        <f t="shared" si="54"/>
        <v>3</v>
      </c>
      <c r="T37" s="141">
        <f t="shared" si="55"/>
        <v>796</v>
      </c>
      <c r="U37" t="s">
        <v>137</v>
      </c>
      <c r="V37" t="s">
        <v>297</v>
      </c>
      <c r="W37" t="s">
        <v>137</v>
      </c>
      <c r="X37" s="4" t="s">
        <v>297</v>
      </c>
      <c r="Y37" s="4" t="s">
        <v>781</v>
      </c>
      <c r="Z37" s="4" t="s">
        <v>719</v>
      </c>
      <c r="AA37" s="4" t="s">
        <v>49</v>
      </c>
      <c r="AB37" s="4">
        <v>531</v>
      </c>
      <c r="AC37" s="4">
        <v>8945.9449999999997</v>
      </c>
      <c r="AD37" s="4">
        <v>3280.1889999999999</v>
      </c>
      <c r="AE37" s="4">
        <v>2.7269999999999999</v>
      </c>
      <c r="AF37" s="4">
        <v>3.4</v>
      </c>
      <c r="AG37" s="4">
        <v>19.73</v>
      </c>
      <c r="AH37" s="4">
        <v>289.43799799999999</v>
      </c>
      <c r="AI37" s="4">
        <v>5.4616179999999996</v>
      </c>
      <c r="AJ37" s="4">
        <v>77.794105999999999</v>
      </c>
      <c r="AK37" s="4">
        <v>1594</v>
      </c>
      <c r="AL37" s="4">
        <v>3</v>
      </c>
      <c r="AM37" s="4">
        <v>796</v>
      </c>
      <c r="AN37" s="4">
        <v>98</v>
      </c>
      <c r="AO37" s="4">
        <v>30.907983000000002</v>
      </c>
      <c r="AP37" s="4">
        <v>64426.6</v>
      </c>
      <c r="AQ37" s="4">
        <v>36462.199999999997</v>
      </c>
      <c r="AR37" s="4">
        <v>47</v>
      </c>
      <c r="AS37" s="4">
        <v>36100</v>
      </c>
      <c r="AT37" s="4">
        <v>3.4000000000000002E-2</v>
      </c>
      <c r="AU37" s="4">
        <v>8.8979999999999997</v>
      </c>
      <c r="AV37" s="4">
        <v>86615</v>
      </c>
      <c r="AW37" s="4">
        <v>0</v>
      </c>
      <c r="AX37" s="4">
        <v>0.56000000000000005</v>
      </c>
      <c r="AY37">
        <v>0.80205882352941171</v>
      </c>
      <c r="AZ37" t="s">
        <v>70</v>
      </c>
      <c r="BA37" t="s">
        <v>761</v>
      </c>
      <c r="BB37">
        <v>4</v>
      </c>
      <c r="BC37" t="s">
        <v>1284</v>
      </c>
      <c r="BD37">
        <v>8</v>
      </c>
      <c r="BE37">
        <v>134248.11600000001</v>
      </c>
      <c r="BF37">
        <v>6.663739698216696E-2</v>
      </c>
      <c r="BG37">
        <v>5.3447112226579205E-2</v>
      </c>
      <c r="BH37">
        <v>402363.99200000003</v>
      </c>
      <c r="BI37">
        <v>2.2233463177291468E-2</v>
      </c>
      <c r="BJ37">
        <v>1.7832545318962893E-2</v>
      </c>
      <c r="BK37">
        <v>1</v>
      </c>
      <c r="BL37" t="s">
        <v>70</v>
      </c>
      <c r="BM37">
        <v>0</v>
      </c>
      <c r="BN37" t="s">
        <v>638</v>
      </c>
    </row>
    <row r="38" spans="1:66">
      <c r="A38" s="139" t="str">
        <f t="shared" si="36"/>
        <v>청라교통</v>
      </c>
      <c r="B38" s="139" t="str">
        <f t="shared" si="37"/>
        <v>306</v>
      </c>
      <c r="C38" s="140" t="str">
        <f t="shared" si="38"/>
        <v>72바1499</v>
      </c>
      <c r="D38" s="115" t="str">
        <f t="shared" si="39"/>
        <v>대형</v>
      </c>
      <c r="E38" s="111" t="str">
        <f t="shared" si="40"/>
        <v>D</v>
      </c>
      <c r="F38" s="160">
        <f t="shared" si="41"/>
        <v>0.82117647058823529</v>
      </c>
      <c r="G38" s="161">
        <f t="shared" si="42"/>
        <v>2.7919999999999998</v>
      </c>
      <c r="H38" s="162">
        <f t="shared" si="43"/>
        <v>3.4</v>
      </c>
      <c r="I38" s="163">
        <f t="shared" si="44"/>
        <v>8903.4570000000003</v>
      </c>
      <c r="J38" s="164">
        <f t="shared" si="45"/>
        <v>2.1739836113260698E-2</v>
      </c>
      <c r="K38" s="164">
        <f t="shared" si="46"/>
        <v>0.25337467544480347</v>
      </c>
      <c r="L38" s="164">
        <f t="shared" si="47"/>
        <v>0.17656063257226939</v>
      </c>
      <c r="M38" s="165">
        <f t="shared" si="48"/>
        <v>16.571000000000002</v>
      </c>
      <c r="N38" s="166">
        <f t="shared" si="49"/>
        <v>0</v>
      </c>
      <c r="O38" s="166">
        <f t="shared" si="50"/>
        <v>8.7159999999999993</v>
      </c>
      <c r="P38" s="167">
        <f t="shared" si="51"/>
        <v>625.58666666666659</v>
      </c>
      <c r="Q38" s="168">
        <f t="shared" si="52"/>
        <v>94</v>
      </c>
      <c r="R38" s="169">
        <f t="shared" si="53"/>
        <v>43.010474114279454</v>
      </c>
      <c r="S38" s="141">
        <f t="shared" si="54"/>
        <v>0</v>
      </c>
      <c r="T38" s="141">
        <f t="shared" si="55"/>
        <v>776</v>
      </c>
      <c r="U38" t="s">
        <v>137</v>
      </c>
      <c r="V38" t="s">
        <v>297</v>
      </c>
      <c r="W38" t="s">
        <v>137</v>
      </c>
      <c r="X38" s="4" t="s">
        <v>297</v>
      </c>
      <c r="Y38" s="4" t="s">
        <v>783</v>
      </c>
      <c r="Z38" s="4" t="s">
        <v>719</v>
      </c>
      <c r="AA38" s="4" t="s">
        <v>49</v>
      </c>
      <c r="AB38" s="4">
        <v>531</v>
      </c>
      <c r="AC38" s="4">
        <v>8903.4570000000003</v>
      </c>
      <c r="AD38" s="4">
        <v>3188.91</v>
      </c>
      <c r="AE38" s="4">
        <v>2.7919999999999998</v>
      </c>
      <c r="AF38" s="4">
        <v>3.4</v>
      </c>
      <c r="AG38" s="4">
        <v>16.571000000000002</v>
      </c>
      <c r="AH38" s="4">
        <v>285.57161000000002</v>
      </c>
      <c r="AI38" s="4">
        <v>6.2082800000000002</v>
      </c>
      <c r="AJ38" s="4">
        <v>72.356613999999993</v>
      </c>
      <c r="AK38" s="4">
        <v>1572</v>
      </c>
      <c r="AL38" s="4">
        <v>0</v>
      </c>
      <c r="AM38" s="4">
        <v>776</v>
      </c>
      <c r="AN38" s="4">
        <v>94</v>
      </c>
      <c r="AO38" s="4">
        <v>31.177668000000001</v>
      </c>
      <c r="AP38" s="4">
        <v>67079.600000000006</v>
      </c>
      <c r="AQ38" s="4">
        <v>37535.199999999997</v>
      </c>
      <c r="AR38" s="4">
        <v>52</v>
      </c>
      <c r="AS38" s="4">
        <v>32928</v>
      </c>
      <c r="AT38" s="4">
        <v>0</v>
      </c>
      <c r="AU38" s="4">
        <v>8.7159999999999993</v>
      </c>
      <c r="AV38" s="4">
        <v>31467</v>
      </c>
      <c r="AW38" s="4">
        <v>0</v>
      </c>
      <c r="AX38" s="4">
        <v>0.51</v>
      </c>
      <c r="AY38">
        <v>0.82117647058823529</v>
      </c>
      <c r="AZ38" t="s">
        <v>70</v>
      </c>
      <c r="BA38" t="s">
        <v>761</v>
      </c>
      <c r="BB38">
        <v>2</v>
      </c>
      <c r="BC38" t="s">
        <v>1285</v>
      </c>
      <c r="BD38">
        <v>11</v>
      </c>
      <c r="BE38">
        <v>134248.11600000001</v>
      </c>
      <c r="BF38">
        <v>6.6320908369395665E-2</v>
      </c>
      <c r="BG38">
        <v>5.4461169460986086E-2</v>
      </c>
      <c r="BH38">
        <v>402363.99200000003</v>
      </c>
      <c r="BI38">
        <v>2.2127867247126825E-2</v>
      </c>
      <c r="BJ38">
        <v>1.8170883927640616E-2</v>
      </c>
      <c r="BK38">
        <v>1</v>
      </c>
      <c r="BL38" t="s">
        <v>72</v>
      </c>
      <c r="BM38">
        <v>-1</v>
      </c>
      <c r="BN38" t="s">
        <v>711</v>
      </c>
    </row>
    <row r="39" spans="1:66">
      <c r="A39" s="139" t="str">
        <f t="shared" si="36"/>
        <v>청라교통</v>
      </c>
      <c r="B39" s="139" t="str">
        <f t="shared" si="37"/>
        <v>307</v>
      </c>
      <c r="C39" s="140" t="str">
        <f t="shared" si="38"/>
        <v>70바5968</v>
      </c>
      <c r="D39" s="115" t="str">
        <f t="shared" si="39"/>
        <v>대형</v>
      </c>
      <c r="E39" s="111" t="str">
        <f t="shared" si="40"/>
        <v>D</v>
      </c>
      <c r="F39" s="160">
        <f t="shared" si="41"/>
        <v>0.83827586206896554</v>
      </c>
      <c r="G39" s="161">
        <f t="shared" si="42"/>
        <v>2.431</v>
      </c>
      <c r="H39" s="162">
        <f t="shared" si="43"/>
        <v>2.9</v>
      </c>
      <c r="I39" s="163">
        <f t="shared" si="44"/>
        <v>9246.4850000000006</v>
      </c>
      <c r="J39" s="164">
        <f t="shared" si="45"/>
        <v>1.1698325340133105E-2</v>
      </c>
      <c r="K39" s="164">
        <f t="shared" si="46"/>
        <v>0.30918354072112403</v>
      </c>
      <c r="L39" s="164">
        <f t="shared" si="47"/>
        <v>0.22678888247804435</v>
      </c>
      <c r="M39" s="165">
        <f t="shared" si="48"/>
        <v>20.065999999999999</v>
      </c>
      <c r="N39" s="166">
        <f t="shared" si="49"/>
        <v>0.4</v>
      </c>
      <c r="O39" s="166">
        <f t="shared" si="50"/>
        <v>31.407</v>
      </c>
      <c r="P39" s="167">
        <f t="shared" si="51"/>
        <v>463.31166666666667</v>
      </c>
      <c r="Q39" s="168">
        <f t="shared" si="52"/>
        <v>93</v>
      </c>
      <c r="R39" s="169">
        <f t="shared" si="53"/>
        <v>38.475891023333496</v>
      </c>
      <c r="S39" s="141">
        <f t="shared" si="54"/>
        <v>37</v>
      </c>
      <c r="T39" s="141">
        <f t="shared" si="55"/>
        <v>2904</v>
      </c>
      <c r="U39" t="s">
        <v>137</v>
      </c>
      <c r="V39" t="s">
        <v>298</v>
      </c>
      <c r="W39" t="s">
        <v>137</v>
      </c>
      <c r="X39" s="4" t="s">
        <v>298</v>
      </c>
      <c r="Y39" s="4" t="s">
        <v>785</v>
      </c>
      <c r="Z39" s="4" t="s">
        <v>719</v>
      </c>
      <c r="AA39" s="4" t="s">
        <v>49</v>
      </c>
      <c r="AB39" s="4">
        <v>531</v>
      </c>
      <c r="AC39" s="4">
        <v>9246.4850000000006</v>
      </c>
      <c r="AD39" s="4">
        <v>3803.826</v>
      </c>
      <c r="AE39" s="4">
        <v>2.431</v>
      </c>
      <c r="AF39" s="4">
        <v>2.9</v>
      </c>
      <c r="AG39" s="4">
        <v>20.065999999999999</v>
      </c>
      <c r="AH39" s="4">
        <v>353.86911199999997</v>
      </c>
      <c r="AI39" s="4">
        <v>4.1396759999999997</v>
      </c>
      <c r="AJ39" s="4">
        <v>109.410505</v>
      </c>
      <c r="AK39" s="4">
        <v>2097</v>
      </c>
      <c r="AL39" s="4">
        <v>37</v>
      </c>
      <c r="AM39" s="4">
        <v>2904</v>
      </c>
      <c r="AN39" s="4">
        <v>93</v>
      </c>
      <c r="AO39" s="4">
        <v>26.129674999999999</v>
      </c>
      <c r="AP39" s="4">
        <v>75300.600000000006</v>
      </c>
      <c r="AQ39" s="4">
        <v>27798.7</v>
      </c>
      <c r="AR39" s="4">
        <v>53</v>
      </c>
      <c r="AS39" s="4">
        <v>34340</v>
      </c>
      <c r="AT39" s="4">
        <v>0.4</v>
      </c>
      <c r="AU39" s="4">
        <v>31.407</v>
      </c>
      <c r="AV39" s="4">
        <v>87440</v>
      </c>
      <c r="AW39" s="4">
        <v>0</v>
      </c>
      <c r="AX39" s="4">
        <v>0.56999999999999995</v>
      </c>
      <c r="AY39">
        <v>0.83827586206896554</v>
      </c>
      <c r="AZ39" t="s">
        <v>70</v>
      </c>
      <c r="BA39" t="s">
        <v>786</v>
      </c>
      <c r="BB39">
        <v>3</v>
      </c>
      <c r="BC39" t="s">
        <v>1286</v>
      </c>
      <c r="BD39">
        <v>8</v>
      </c>
      <c r="BE39">
        <v>87423.951000000001</v>
      </c>
      <c r="BF39">
        <v>0.10576603887417535</v>
      </c>
      <c r="BG39">
        <v>8.8661117414869067E-2</v>
      </c>
      <c r="BH39">
        <v>402363.99200000003</v>
      </c>
      <c r="BI39">
        <v>2.2980398802684113E-2</v>
      </c>
      <c r="BJ39">
        <v>1.926391361700865E-2</v>
      </c>
      <c r="BK39">
        <v>1</v>
      </c>
      <c r="BL39" t="s">
        <v>72</v>
      </c>
      <c r="BM39">
        <v>-1</v>
      </c>
      <c r="BN39" t="s">
        <v>711</v>
      </c>
    </row>
    <row r="40" spans="1:66">
      <c r="A40" s="139" t="str">
        <f t="shared" si="36"/>
        <v>청라교통</v>
      </c>
      <c r="B40" s="139" t="str">
        <f t="shared" si="37"/>
        <v>307</v>
      </c>
      <c r="C40" s="140" t="str">
        <f t="shared" si="38"/>
        <v>70바5991</v>
      </c>
      <c r="D40" s="115" t="str">
        <f t="shared" si="39"/>
        <v>대형</v>
      </c>
      <c r="E40" s="111" t="str">
        <f t="shared" si="40"/>
        <v>F</v>
      </c>
      <c r="F40" s="160">
        <f t="shared" si="41"/>
        <v>0.79172413793103447</v>
      </c>
      <c r="G40" s="161">
        <f t="shared" si="42"/>
        <v>2.2959999999999998</v>
      </c>
      <c r="H40" s="162">
        <f t="shared" si="43"/>
        <v>2.9</v>
      </c>
      <c r="I40" s="163">
        <f t="shared" si="44"/>
        <v>8469.5400000000009</v>
      </c>
      <c r="J40" s="164">
        <f t="shared" si="45"/>
        <v>1.5295464455330091E-2</v>
      </c>
      <c r="K40" s="164">
        <f t="shared" si="46"/>
        <v>0.32626321617006904</v>
      </c>
      <c r="L40" s="164">
        <f t="shared" si="47"/>
        <v>0.23094524614087658</v>
      </c>
      <c r="M40" s="165">
        <f t="shared" si="48"/>
        <v>19.928000000000001</v>
      </c>
      <c r="N40" s="166">
        <f t="shared" si="49"/>
        <v>0.53100000000000003</v>
      </c>
      <c r="O40" s="166">
        <f t="shared" si="50"/>
        <v>36.223999999999997</v>
      </c>
      <c r="P40" s="167">
        <f t="shared" si="51"/>
        <v>422.42166666666668</v>
      </c>
      <c r="Q40" s="168">
        <f t="shared" si="52"/>
        <v>93</v>
      </c>
      <c r="R40" s="169">
        <f t="shared" si="53"/>
        <v>39.629182838271213</v>
      </c>
      <c r="S40" s="141">
        <f t="shared" si="54"/>
        <v>45</v>
      </c>
      <c r="T40" s="141">
        <f t="shared" si="55"/>
        <v>3068</v>
      </c>
      <c r="U40" t="s">
        <v>137</v>
      </c>
      <c r="V40" t="s">
        <v>298</v>
      </c>
      <c r="W40" t="s">
        <v>137</v>
      </c>
      <c r="X40" s="4" t="s">
        <v>298</v>
      </c>
      <c r="Y40" s="4" t="s">
        <v>788</v>
      </c>
      <c r="Z40" s="4" t="s">
        <v>719</v>
      </c>
      <c r="AA40" s="4" t="s">
        <v>49</v>
      </c>
      <c r="AB40" s="4">
        <v>531</v>
      </c>
      <c r="AC40" s="4">
        <v>8469.5400000000009</v>
      </c>
      <c r="AD40" s="4">
        <v>3689.096</v>
      </c>
      <c r="AE40" s="4">
        <v>2.2959999999999998</v>
      </c>
      <c r="AF40" s="4">
        <v>2.9</v>
      </c>
      <c r="AG40" s="4">
        <v>19.928000000000001</v>
      </c>
      <c r="AH40" s="4">
        <v>324.58438999999998</v>
      </c>
      <c r="AI40" s="4">
        <v>4.9646689999999998</v>
      </c>
      <c r="AJ40" s="4">
        <v>105.899947</v>
      </c>
      <c r="AK40" s="4">
        <v>1956</v>
      </c>
      <c r="AL40" s="4">
        <v>45</v>
      </c>
      <c r="AM40" s="4">
        <v>3068</v>
      </c>
      <c r="AN40" s="4">
        <v>93</v>
      </c>
      <c r="AO40" s="4">
        <v>26.093491</v>
      </c>
      <c r="AP40" s="4">
        <v>63049.4</v>
      </c>
      <c r="AQ40" s="4">
        <v>25345.3</v>
      </c>
      <c r="AR40" s="4">
        <v>57</v>
      </c>
      <c r="AS40" s="4">
        <v>44892</v>
      </c>
      <c r="AT40" s="4">
        <v>0.53100000000000003</v>
      </c>
      <c r="AU40" s="4">
        <v>36.223999999999997</v>
      </c>
      <c r="AV40" s="4">
        <v>78676</v>
      </c>
      <c r="AW40" s="4">
        <v>0</v>
      </c>
      <c r="AX40" s="4">
        <v>0.52</v>
      </c>
      <c r="AY40">
        <v>0.79172413793103447</v>
      </c>
      <c r="AZ40" t="s">
        <v>73</v>
      </c>
      <c r="BA40" t="s">
        <v>786</v>
      </c>
      <c r="BB40">
        <v>1</v>
      </c>
      <c r="BC40" t="s">
        <v>1287</v>
      </c>
      <c r="BD40">
        <v>8</v>
      </c>
      <c r="BE40">
        <v>87423.951000000001</v>
      </c>
      <c r="BF40">
        <v>9.6878943391611308E-2</v>
      </c>
      <c r="BG40">
        <v>7.6701397940392949E-2</v>
      </c>
      <c r="BH40">
        <v>402363.99200000003</v>
      </c>
      <c r="BI40">
        <v>2.1049448182231974E-2</v>
      </c>
      <c r="BJ40">
        <v>1.6665356216001591E-2</v>
      </c>
      <c r="BK40">
        <v>1</v>
      </c>
      <c r="BL40" t="s">
        <v>69</v>
      </c>
      <c r="BM40">
        <v>-4</v>
      </c>
      <c r="BN40" t="s">
        <v>711</v>
      </c>
    </row>
    <row r="41" spans="1:66">
      <c r="A41" s="139" t="str">
        <f t="shared" si="36"/>
        <v>청라교통</v>
      </c>
      <c r="B41" s="139" t="str">
        <f t="shared" si="37"/>
        <v>307</v>
      </c>
      <c r="C41" s="140" t="str">
        <f t="shared" si="38"/>
        <v>70바6052</v>
      </c>
      <c r="D41" s="115" t="str">
        <f t="shared" si="39"/>
        <v>대형</v>
      </c>
      <c r="E41" s="111" t="str">
        <f t="shared" si="40"/>
        <v>B</v>
      </c>
      <c r="F41" s="160">
        <f t="shared" si="41"/>
        <v>0.91137931034482755</v>
      </c>
      <c r="G41" s="161">
        <f t="shared" si="42"/>
        <v>2.6429999999999998</v>
      </c>
      <c r="H41" s="162">
        <f t="shared" si="43"/>
        <v>2.9</v>
      </c>
      <c r="I41" s="163">
        <f t="shared" si="44"/>
        <v>9746.09</v>
      </c>
      <c r="J41" s="164">
        <f t="shared" si="45"/>
        <v>1.23519149869379E-2</v>
      </c>
      <c r="K41" s="164">
        <f t="shared" si="46"/>
        <v>0.28719435822006445</v>
      </c>
      <c r="L41" s="164">
        <f t="shared" si="47"/>
        <v>0.19710468505831569</v>
      </c>
      <c r="M41" s="165">
        <f t="shared" si="48"/>
        <v>18.939</v>
      </c>
      <c r="N41" s="166">
        <f t="shared" si="49"/>
        <v>0.113</v>
      </c>
      <c r="O41" s="166">
        <f t="shared" si="50"/>
        <v>41.35</v>
      </c>
      <c r="P41" s="167">
        <f t="shared" si="51"/>
        <v>364.21333333333331</v>
      </c>
      <c r="Q41" s="168">
        <f t="shared" si="52"/>
        <v>94</v>
      </c>
      <c r="R41" s="169">
        <f t="shared" si="53"/>
        <v>39.408871257739982</v>
      </c>
      <c r="S41" s="141">
        <f t="shared" si="54"/>
        <v>11</v>
      </c>
      <c r="T41" s="141">
        <f t="shared" si="55"/>
        <v>4030</v>
      </c>
      <c r="U41" t="s">
        <v>137</v>
      </c>
      <c r="V41" t="s">
        <v>298</v>
      </c>
      <c r="W41" t="s">
        <v>137</v>
      </c>
      <c r="X41" s="4" t="s">
        <v>298</v>
      </c>
      <c r="Y41" s="4" t="s">
        <v>789</v>
      </c>
      <c r="Z41" s="4" t="s">
        <v>719</v>
      </c>
      <c r="AA41" s="4" t="s">
        <v>49</v>
      </c>
      <c r="AB41" s="4">
        <v>531</v>
      </c>
      <c r="AC41" s="4">
        <v>9746.09</v>
      </c>
      <c r="AD41" s="4">
        <v>3686.931</v>
      </c>
      <c r="AE41" s="4">
        <v>2.6429999999999998</v>
      </c>
      <c r="AF41" s="4">
        <v>2.9</v>
      </c>
      <c r="AG41" s="4">
        <v>18.939</v>
      </c>
      <c r="AH41" s="4">
        <v>353.06687299999999</v>
      </c>
      <c r="AI41" s="4">
        <v>4.3610519999999999</v>
      </c>
      <c r="AJ41" s="4">
        <v>101.398814</v>
      </c>
      <c r="AK41" s="4">
        <v>1921</v>
      </c>
      <c r="AL41" s="4">
        <v>11</v>
      </c>
      <c r="AM41" s="4">
        <v>4030</v>
      </c>
      <c r="AN41" s="4">
        <v>94</v>
      </c>
      <c r="AO41" s="4">
        <v>27.604089999999999</v>
      </c>
      <c r="AP41" s="4">
        <v>72878.399999999994</v>
      </c>
      <c r="AQ41" s="4">
        <v>21852.799999999999</v>
      </c>
      <c r="AR41" s="4">
        <v>11</v>
      </c>
      <c r="AS41" s="4">
        <v>4356</v>
      </c>
      <c r="AT41" s="4">
        <v>0.113</v>
      </c>
      <c r="AU41" s="4">
        <v>41.35</v>
      </c>
      <c r="AV41" s="4">
        <v>89435</v>
      </c>
      <c r="AW41" s="4">
        <v>0</v>
      </c>
      <c r="AX41" s="4">
        <v>0.57999999999999996</v>
      </c>
      <c r="AY41">
        <v>0.91137931034482755</v>
      </c>
      <c r="AZ41" t="s">
        <v>71</v>
      </c>
      <c r="BA41" t="s">
        <v>786</v>
      </c>
      <c r="BB41">
        <v>1</v>
      </c>
      <c r="BC41" t="s">
        <v>790</v>
      </c>
      <c r="BD41">
        <v>7</v>
      </c>
      <c r="BE41">
        <v>87423.951000000001</v>
      </c>
      <c r="BF41">
        <v>0.11148077716139826</v>
      </c>
      <c r="BG41">
        <v>0.10160127380606054</v>
      </c>
      <c r="BH41">
        <v>402363.99200000003</v>
      </c>
      <c r="BI41">
        <v>2.4222073032817509E-2</v>
      </c>
      <c r="BJ41">
        <v>2.2075496215771269E-2</v>
      </c>
      <c r="BK41">
        <v>1</v>
      </c>
      <c r="BL41" t="s">
        <v>71</v>
      </c>
      <c r="BM41">
        <v>0</v>
      </c>
      <c r="BN41" t="s">
        <v>638</v>
      </c>
    </row>
    <row r="42" spans="1:66">
      <c r="A42" s="139" t="str">
        <f t="shared" si="36"/>
        <v>청라교통</v>
      </c>
      <c r="B42" s="139" t="str">
        <f t="shared" si="37"/>
        <v>307</v>
      </c>
      <c r="C42" s="140" t="str">
        <f t="shared" si="38"/>
        <v>72바1699</v>
      </c>
      <c r="D42" s="115" t="str">
        <f t="shared" si="39"/>
        <v>대형</v>
      </c>
      <c r="E42" s="111" t="str">
        <f t="shared" si="40"/>
        <v>D</v>
      </c>
      <c r="F42" s="160">
        <f t="shared" si="41"/>
        <v>0.82689655172413801</v>
      </c>
      <c r="G42" s="161">
        <f t="shared" si="42"/>
        <v>2.3980000000000001</v>
      </c>
      <c r="H42" s="162">
        <f t="shared" si="43"/>
        <v>2.9</v>
      </c>
      <c r="I42" s="163">
        <f t="shared" si="44"/>
        <v>8108.2420000000002</v>
      </c>
      <c r="J42" s="164">
        <f t="shared" si="45"/>
        <v>1.3083995983159505E-2</v>
      </c>
      <c r="K42" s="164">
        <f t="shared" si="46"/>
        <v>0.29005282169759578</v>
      </c>
      <c r="L42" s="164">
        <f t="shared" si="47"/>
        <v>0.19289014807402147</v>
      </c>
      <c r="M42" s="165">
        <f t="shared" si="48"/>
        <v>19.303999999999998</v>
      </c>
      <c r="N42" s="166">
        <f t="shared" si="49"/>
        <v>0.50600000000000001</v>
      </c>
      <c r="O42" s="166">
        <f t="shared" si="50"/>
        <v>16.773</v>
      </c>
      <c r="P42" s="167">
        <f t="shared" si="51"/>
        <v>329.685</v>
      </c>
      <c r="Q42" s="168">
        <f t="shared" si="52"/>
        <v>94</v>
      </c>
      <c r="R42" s="169">
        <f t="shared" si="53"/>
        <v>38.224179678453638</v>
      </c>
      <c r="S42" s="141">
        <f t="shared" si="54"/>
        <v>41</v>
      </c>
      <c r="T42" s="141">
        <f t="shared" si="55"/>
        <v>1360</v>
      </c>
      <c r="U42" t="s">
        <v>137</v>
      </c>
      <c r="V42" t="s">
        <v>298</v>
      </c>
      <c r="W42" t="s">
        <v>137</v>
      </c>
      <c r="X42" s="4" t="s">
        <v>298</v>
      </c>
      <c r="Y42" s="4" t="s">
        <v>791</v>
      </c>
      <c r="Z42" s="4" t="s">
        <v>719</v>
      </c>
      <c r="AA42" s="4" t="s">
        <v>49</v>
      </c>
      <c r="AB42" s="4">
        <v>531</v>
      </c>
      <c r="AC42" s="4">
        <v>8108.2420000000002</v>
      </c>
      <c r="AD42" s="4">
        <v>3380.9769999999999</v>
      </c>
      <c r="AE42" s="4">
        <v>2.3980000000000001</v>
      </c>
      <c r="AF42" s="4">
        <v>2.9</v>
      </c>
      <c r="AG42" s="4">
        <v>19.303999999999998</v>
      </c>
      <c r="AH42" s="4">
        <v>304.39744899999999</v>
      </c>
      <c r="AI42" s="4">
        <v>3.9827349999999999</v>
      </c>
      <c r="AJ42" s="4">
        <v>88.291338999999994</v>
      </c>
      <c r="AK42" s="4">
        <v>1564</v>
      </c>
      <c r="AL42" s="4">
        <v>41</v>
      </c>
      <c r="AM42" s="4">
        <v>1360</v>
      </c>
      <c r="AN42" s="4">
        <v>94</v>
      </c>
      <c r="AO42" s="4">
        <v>26.637022999999999</v>
      </c>
      <c r="AP42" s="4">
        <v>61281</v>
      </c>
      <c r="AQ42" s="4">
        <v>19781.099999999999</v>
      </c>
      <c r="AR42" s="4">
        <v>23</v>
      </c>
      <c r="AS42" s="4">
        <v>6453</v>
      </c>
      <c r="AT42" s="4">
        <v>0.50600000000000001</v>
      </c>
      <c r="AU42" s="4">
        <v>16.773</v>
      </c>
      <c r="AV42" s="4">
        <v>74895</v>
      </c>
      <c r="AW42" s="4">
        <v>0</v>
      </c>
      <c r="AX42" s="4">
        <v>0.55000000000000004</v>
      </c>
      <c r="AY42">
        <v>0.82689655172413801</v>
      </c>
      <c r="AZ42" t="s">
        <v>70</v>
      </c>
      <c r="BA42" t="s">
        <v>786</v>
      </c>
      <c r="BB42">
        <v>4</v>
      </c>
      <c r="BC42" t="s">
        <v>1288</v>
      </c>
      <c r="BD42">
        <v>7</v>
      </c>
      <c r="BE42">
        <v>87423.951000000001</v>
      </c>
      <c r="BF42">
        <v>9.2746231521840056E-2</v>
      </c>
      <c r="BG42">
        <v>7.6691539030818101E-2</v>
      </c>
      <c r="BH42">
        <v>402363.99200000003</v>
      </c>
      <c r="BI42">
        <v>2.0151509979053989E-2</v>
      </c>
      <c r="BJ42">
        <v>1.6663214113714301E-2</v>
      </c>
      <c r="BK42">
        <v>1</v>
      </c>
      <c r="BL42" t="s">
        <v>72</v>
      </c>
      <c r="BM42">
        <v>-1</v>
      </c>
      <c r="BN42" t="s">
        <v>711</v>
      </c>
    </row>
    <row r="43" spans="1:66">
      <c r="A43" s="139" t="str">
        <f t="shared" ref="A43:A51" si="56">W43</f>
        <v>청라교통</v>
      </c>
      <c r="B43" s="139" t="str">
        <f t="shared" ref="B43:B51" si="57">V43</f>
        <v>307</v>
      </c>
      <c r="C43" s="140" t="str">
        <f t="shared" ref="C43:C51" si="58">Y43</f>
        <v>72바1700</v>
      </c>
      <c r="D43" s="115" t="str">
        <f t="shared" ref="D43:D51" si="59">Z43</f>
        <v>대형</v>
      </c>
      <c r="E43" s="111" t="str">
        <f t="shared" ref="E43:E51" si="60">AZ43</f>
        <v>D</v>
      </c>
      <c r="F43" s="160">
        <f t="shared" ref="F43:F51" si="61">G43/H43</f>
        <v>0.84413793103448276</v>
      </c>
      <c r="G43" s="161">
        <f t="shared" ref="G43:G51" si="62">AE43</f>
        <v>2.448</v>
      </c>
      <c r="H43" s="162">
        <f t="shared" ref="H43:H51" si="63">AF43</f>
        <v>2.9</v>
      </c>
      <c r="I43" s="163">
        <f t="shared" ref="I43:I51" si="64">AC43</f>
        <v>8854.9869999999992</v>
      </c>
      <c r="J43" s="164">
        <f t="shared" ref="J43:J51" si="65">AI43/AH43</f>
        <v>2.9039532048904502E-2</v>
      </c>
      <c r="K43" s="164">
        <f t="shared" ref="K43:K51" si="66">AJ43/AH43</f>
        <v>0.30765492284710649</v>
      </c>
      <c r="L43" s="164">
        <f t="shared" ref="L43:L51" si="67">AK43/AC43</f>
        <v>0.18452878586947674</v>
      </c>
      <c r="M43" s="165">
        <f t="shared" ref="M43:M51" si="68">AG43</f>
        <v>20.395</v>
      </c>
      <c r="N43" s="166">
        <f t="shared" ref="N43:N51" si="69">IF(AW43=0,AT43,"속도계이상")</f>
        <v>0.20300000000000001</v>
      </c>
      <c r="O43" s="166">
        <f t="shared" ref="O43:O51" si="70">IF(AW43=0,AU43,"속도계이상")</f>
        <v>37.380000000000003</v>
      </c>
      <c r="P43" s="167">
        <f t="shared" ref="P43:P51" si="71">AQ43/60</f>
        <v>289.57499999999999</v>
      </c>
      <c r="Q43" s="168">
        <f t="shared" ref="Q43:Q51" si="72">AN43</f>
        <v>93</v>
      </c>
      <c r="R43" s="169">
        <f t="shared" ref="R43:R51" si="73">AC43/(AH43-AI43-AJ43)</f>
        <v>39.223963615204362</v>
      </c>
      <c r="S43" s="141">
        <f t="shared" ref="S43:S51" si="74">IF(AW43=0,AL43,"속도계이상")</f>
        <v>18</v>
      </c>
      <c r="T43" s="141">
        <f t="shared" ref="T43:T51" si="75">IF(AW43=0,AM43,"속도계이상")</f>
        <v>3310</v>
      </c>
      <c r="U43" t="s">
        <v>137</v>
      </c>
      <c r="V43" t="s">
        <v>298</v>
      </c>
      <c r="W43" t="s">
        <v>137</v>
      </c>
      <c r="X43" s="4" t="s">
        <v>298</v>
      </c>
      <c r="Y43" s="4" t="s">
        <v>793</v>
      </c>
      <c r="Z43" s="4" t="s">
        <v>719</v>
      </c>
      <c r="AA43" s="4" t="s">
        <v>49</v>
      </c>
      <c r="AB43" s="4">
        <v>531</v>
      </c>
      <c r="AC43" s="4">
        <v>8854.9869999999992</v>
      </c>
      <c r="AD43" s="4">
        <v>3616.6010000000001</v>
      </c>
      <c r="AE43" s="4">
        <v>2.448</v>
      </c>
      <c r="AF43" s="4">
        <v>2.9</v>
      </c>
      <c r="AG43" s="4">
        <v>20.395</v>
      </c>
      <c r="AH43" s="4">
        <v>340.34770200000003</v>
      </c>
      <c r="AI43" s="4">
        <v>9.8835379999999997</v>
      </c>
      <c r="AJ43" s="4">
        <v>104.70964600000001</v>
      </c>
      <c r="AK43" s="4">
        <v>1634</v>
      </c>
      <c r="AL43" s="4">
        <v>18</v>
      </c>
      <c r="AM43" s="4">
        <v>3310</v>
      </c>
      <c r="AN43" s="4">
        <v>93</v>
      </c>
      <c r="AO43" s="4">
        <v>26.017472000000001</v>
      </c>
      <c r="AP43" s="4">
        <v>54106.3</v>
      </c>
      <c r="AQ43" s="4">
        <v>17374.5</v>
      </c>
      <c r="AR43" s="4">
        <v>36</v>
      </c>
      <c r="AS43" s="4">
        <v>23343</v>
      </c>
      <c r="AT43" s="4">
        <v>0.20300000000000001</v>
      </c>
      <c r="AU43" s="4">
        <v>37.380000000000003</v>
      </c>
      <c r="AV43" s="4">
        <v>81289</v>
      </c>
      <c r="AW43" s="4">
        <v>0</v>
      </c>
      <c r="AX43" s="4">
        <v>0.56999999999999995</v>
      </c>
      <c r="AY43">
        <v>0.84413793103448276</v>
      </c>
      <c r="AZ43" t="s">
        <v>70</v>
      </c>
      <c r="BA43" t="s">
        <v>786</v>
      </c>
      <c r="BB43">
        <v>1</v>
      </c>
      <c r="BC43" t="s">
        <v>1289</v>
      </c>
      <c r="BD43">
        <v>9</v>
      </c>
      <c r="BE43">
        <v>87423.951000000001</v>
      </c>
      <c r="BF43">
        <v>0.10128788391181266</v>
      </c>
      <c r="BG43">
        <v>8.550094476417841E-2</v>
      </c>
      <c r="BH43">
        <v>402363.99200000003</v>
      </c>
      <c r="BI43">
        <v>2.2007404181435795E-2</v>
      </c>
      <c r="BJ43">
        <v>1.8577284633156835E-2</v>
      </c>
      <c r="BK43">
        <v>1</v>
      </c>
      <c r="BL43" t="s">
        <v>72</v>
      </c>
      <c r="BM43">
        <v>-1</v>
      </c>
      <c r="BN43" t="s">
        <v>711</v>
      </c>
    </row>
    <row r="44" spans="1:66">
      <c r="A44" s="139" t="str">
        <f t="shared" si="56"/>
        <v>청라교통</v>
      </c>
      <c r="B44" s="139" t="str">
        <f t="shared" si="57"/>
        <v>307</v>
      </c>
      <c r="C44" s="140" t="str">
        <f t="shared" si="58"/>
        <v>72바1701</v>
      </c>
      <c r="D44" s="115" t="str">
        <f t="shared" si="59"/>
        <v>대형</v>
      </c>
      <c r="E44" s="111" t="str">
        <f t="shared" si="60"/>
        <v>C</v>
      </c>
      <c r="F44" s="160">
        <f t="shared" si="61"/>
        <v>0.85827586206896556</v>
      </c>
      <c r="G44" s="161">
        <f t="shared" si="62"/>
        <v>2.4889999999999999</v>
      </c>
      <c r="H44" s="162">
        <f t="shared" si="63"/>
        <v>2.9</v>
      </c>
      <c r="I44" s="163">
        <f t="shared" si="64"/>
        <v>6492.6490000000003</v>
      </c>
      <c r="J44" s="164">
        <f t="shared" si="65"/>
        <v>1.3623564675627349E-2</v>
      </c>
      <c r="K44" s="164">
        <f t="shared" si="66"/>
        <v>0.29225593377608444</v>
      </c>
      <c r="L44" s="164">
        <f t="shared" si="67"/>
        <v>0.21532043392458147</v>
      </c>
      <c r="M44" s="165">
        <f t="shared" si="68"/>
        <v>20.356999999999999</v>
      </c>
      <c r="N44" s="166">
        <f t="shared" si="69"/>
        <v>0.32300000000000001</v>
      </c>
      <c r="O44" s="166">
        <f t="shared" si="70"/>
        <v>33.084000000000003</v>
      </c>
      <c r="P44" s="167">
        <f t="shared" si="71"/>
        <v>226.93666666666667</v>
      </c>
      <c r="Q44" s="168">
        <f t="shared" si="72"/>
        <v>94</v>
      </c>
      <c r="R44" s="169">
        <f t="shared" si="73"/>
        <v>38.476911322115214</v>
      </c>
      <c r="S44" s="141">
        <f t="shared" si="74"/>
        <v>21</v>
      </c>
      <c r="T44" s="141">
        <f t="shared" si="75"/>
        <v>2148</v>
      </c>
      <c r="U44" t="s">
        <v>137</v>
      </c>
      <c r="V44" t="s">
        <v>298</v>
      </c>
      <c r="W44" t="s">
        <v>137</v>
      </c>
      <c r="X44" s="4" t="s">
        <v>298</v>
      </c>
      <c r="Y44" s="4" t="s">
        <v>795</v>
      </c>
      <c r="Z44" s="4" t="s">
        <v>719</v>
      </c>
      <c r="AA44" s="4" t="s">
        <v>49</v>
      </c>
      <c r="AB44" s="4">
        <v>531</v>
      </c>
      <c r="AC44" s="4">
        <v>6492.6490000000003</v>
      </c>
      <c r="AD44" s="4">
        <v>2608.1260000000002</v>
      </c>
      <c r="AE44" s="4">
        <v>2.4889999999999999</v>
      </c>
      <c r="AF44" s="4">
        <v>2.9</v>
      </c>
      <c r="AG44" s="4">
        <v>20.356999999999999</v>
      </c>
      <c r="AH44" s="4">
        <v>243.10105899999999</v>
      </c>
      <c r="AI44" s="4">
        <v>3.311903</v>
      </c>
      <c r="AJ44" s="4">
        <v>71.047726999999995</v>
      </c>
      <c r="AK44" s="4">
        <v>1398</v>
      </c>
      <c r="AL44" s="4">
        <v>21</v>
      </c>
      <c r="AM44" s="4">
        <v>2148</v>
      </c>
      <c r="AN44" s="4">
        <v>94</v>
      </c>
      <c r="AO44" s="4">
        <v>26.707612000000001</v>
      </c>
      <c r="AP44" s="4">
        <v>43528.3</v>
      </c>
      <c r="AQ44" s="4">
        <v>13616.2</v>
      </c>
      <c r="AR44" s="4">
        <v>15</v>
      </c>
      <c r="AS44" s="4">
        <v>5656</v>
      </c>
      <c r="AT44" s="4">
        <v>0.32300000000000001</v>
      </c>
      <c r="AU44" s="4">
        <v>33.084000000000003</v>
      </c>
      <c r="AV44" s="4">
        <v>60874</v>
      </c>
      <c r="AW44" s="4">
        <v>0</v>
      </c>
      <c r="AX44" s="4">
        <v>0.59</v>
      </c>
      <c r="AY44">
        <v>0.85827586206896556</v>
      </c>
      <c r="AZ44" t="s">
        <v>72</v>
      </c>
      <c r="BA44" t="s">
        <v>786</v>
      </c>
      <c r="BB44">
        <v>2</v>
      </c>
      <c r="BC44" t="s">
        <v>787</v>
      </c>
      <c r="BD44">
        <v>9</v>
      </c>
      <c r="BE44">
        <v>87423.951000000001</v>
      </c>
      <c r="BF44">
        <v>7.4266249989090524E-2</v>
      </c>
      <c r="BG44">
        <v>6.3740929732015977E-2</v>
      </c>
      <c r="BH44">
        <v>402363.99200000003</v>
      </c>
      <c r="BI44">
        <v>1.6136257540659851E-2</v>
      </c>
      <c r="BJ44">
        <v>1.3849360351276679E-2</v>
      </c>
      <c r="BK44">
        <v>1</v>
      </c>
      <c r="BL44" t="s">
        <v>71</v>
      </c>
      <c r="BM44">
        <v>-1</v>
      </c>
      <c r="BN44" t="s">
        <v>711</v>
      </c>
    </row>
    <row r="45" spans="1:66">
      <c r="A45" s="139" t="str">
        <f t="shared" si="56"/>
        <v>청라교통</v>
      </c>
      <c r="B45" s="139" t="str">
        <f t="shared" si="57"/>
        <v>307</v>
      </c>
      <c r="C45" s="140" t="str">
        <f t="shared" si="58"/>
        <v>72바1702</v>
      </c>
      <c r="D45" s="115" t="str">
        <f t="shared" si="59"/>
        <v>대형</v>
      </c>
      <c r="E45" s="111" t="str">
        <f t="shared" si="60"/>
        <v>C</v>
      </c>
      <c r="F45" s="160">
        <f t="shared" si="61"/>
        <v>0.85333333333333339</v>
      </c>
      <c r="G45" s="161">
        <f t="shared" si="62"/>
        <v>2.56</v>
      </c>
      <c r="H45" s="162">
        <f t="shared" si="63"/>
        <v>3</v>
      </c>
      <c r="I45" s="163">
        <f t="shared" si="64"/>
        <v>8219.7579999999998</v>
      </c>
      <c r="J45" s="164">
        <f t="shared" si="65"/>
        <v>1.3004790253010119E-2</v>
      </c>
      <c r="K45" s="164">
        <f t="shared" si="66"/>
        <v>0.27398807387062063</v>
      </c>
      <c r="L45" s="164">
        <f t="shared" si="67"/>
        <v>0.19562619726760813</v>
      </c>
      <c r="M45" s="165">
        <f t="shared" si="68"/>
        <v>18.096</v>
      </c>
      <c r="N45" s="166">
        <f t="shared" si="69"/>
        <v>0.122</v>
      </c>
      <c r="O45" s="166">
        <f t="shared" si="70"/>
        <v>12.823</v>
      </c>
      <c r="P45" s="167">
        <f t="shared" si="71"/>
        <v>318.10166666666663</v>
      </c>
      <c r="Q45" s="168">
        <f t="shared" si="72"/>
        <v>95</v>
      </c>
      <c r="R45" s="169">
        <f t="shared" si="73"/>
        <v>37.567439080524572</v>
      </c>
      <c r="S45" s="141">
        <f t="shared" si="74"/>
        <v>10</v>
      </c>
      <c r="T45" s="141">
        <f t="shared" si="75"/>
        <v>1054</v>
      </c>
      <c r="U45" t="s">
        <v>137</v>
      </c>
      <c r="V45" t="s">
        <v>298</v>
      </c>
      <c r="W45" t="s">
        <v>137</v>
      </c>
      <c r="X45" s="4" t="s">
        <v>298</v>
      </c>
      <c r="Y45" s="4" t="s">
        <v>796</v>
      </c>
      <c r="Z45" s="4" t="s">
        <v>719</v>
      </c>
      <c r="AA45" s="4" t="s">
        <v>49</v>
      </c>
      <c r="AB45" s="4">
        <v>531</v>
      </c>
      <c r="AC45" s="4">
        <v>8219.7579999999998</v>
      </c>
      <c r="AD45" s="4">
        <v>3210.7919999999999</v>
      </c>
      <c r="AE45" s="4">
        <v>2.56</v>
      </c>
      <c r="AF45" s="4">
        <v>3</v>
      </c>
      <c r="AG45" s="4">
        <v>18.096</v>
      </c>
      <c r="AH45" s="4">
        <v>306.86938600000002</v>
      </c>
      <c r="AI45" s="4">
        <v>3.9907720000000002</v>
      </c>
      <c r="AJ45" s="4">
        <v>84.078552000000002</v>
      </c>
      <c r="AK45" s="4">
        <v>1608</v>
      </c>
      <c r="AL45" s="4">
        <v>10</v>
      </c>
      <c r="AM45" s="4">
        <v>1054</v>
      </c>
      <c r="AN45" s="4">
        <v>95</v>
      </c>
      <c r="AO45" s="4">
        <v>26.785851999999998</v>
      </c>
      <c r="AP45" s="4">
        <v>56921.1</v>
      </c>
      <c r="AQ45" s="4">
        <v>19086.099999999999</v>
      </c>
      <c r="AR45" s="4">
        <v>9</v>
      </c>
      <c r="AS45" s="4">
        <v>6903</v>
      </c>
      <c r="AT45" s="4">
        <v>0.122</v>
      </c>
      <c r="AU45" s="4">
        <v>12.823</v>
      </c>
      <c r="AV45" s="4">
        <v>74070</v>
      </c>
      <c r="AW45" s="4">
        <v>0</v>
      </c>
      <c r="AX45" s="4">
        <v>0.56999999999999995</v>
      </c>
      <c r="AY45">
        <v>0.85333333333333339</v>
      </c>
      <c r="AZ45" t="s">
        <v>72</v>
      </c>
      <c r="BA45" t="s">
        <v>786</v>
      </c>
      <c r="BB45">
        <v>3</v>
      </c>
      <c r="BC45" t="s">
        <v>792</v>
      </c>
      <c r="BD45">
        <v>11</v>
      </c>
      <c r="BE45">
        <v>87423.951000000001</v>
      </c>
      <c r="BF45">
        <v>9.4021808737516338E-2</v>
      </c>
      <c r="BG45">
        <v>8.0231943456013949E-2</v>
      </c>
      <c r="BH45">
        <v>402363.99200000003</v>
      </c>
      <c r="BI45">
        <v>2.0428662016058335E-2</v>
      </c>
      <c r="BJ45">
        <v>1.7432458253703115E-2</v>
      </c>
      <c r="BK45">
        <v>1</v>
      </c>
      <c r="BL45" t="s">
        <v>71</v>
      </c>
      <c r="BM45">
        <v>-1</v>
      </c>
      <c r="BN45" t="s">
        <v>711</v>
      </c>
    </row>
    <row r="46" spans="1:66">
      <c r="A46" s="139" t="str">
        <f t="shared" si="56"/>
        <v>청라교통</v>
      </c>
      <c r="B46" s="139" t="str">
        <f t="shared" si="57"/>
        <v>307</v>
      </c>
      <c r="C46" s="140" t="str">
        <f t="shared" si="58"/>
        <v>72바1703</v>
      </c>
      <c r="D46" s="115" t="str">
        <f t="shared" si="59"/>
        <v>대형</v>
      </c>
      <c r="E46" s="111" t="str">
        <f t="shared" si="60"/>
        <v>D</v>
      </c>
      <c r="F46" s="160">
        <f t="shared" si="61"/>
        <v>0.83966666666666667</v>
      </c>
      <c r="G46" s="161">
        <f t="shared" si="62"/>
        <v>2.5190000000000001</v>
      </c>
      <c r="H46" s="162">
        <f t="shared" si="63"/>
        <v>3</v>
      </c>
      <c r="I46" s="163">
        <f t="shared" si="64"/>
        <v>9422.2270000000008</v>
      </c>
      <c r="J46" s="164">
        <f t="shared" si="65"/>
        <v>9.6755529284346751E-3</v>
      </c>
      <c r="K46" s="164">
        <f t="shared" si="66"/>
        <v>0.32795084437576077</v>
      </c>
      <c r="L46" s="164">
        <f t="shared" si="67"/>
        <v>0.17681594807681877</v>
      </c>
      <c r="M46" s="165">
        <f t="shared" si="68"/>
        <v>20.756</v>
      </c>
      <c r="N46" s="166">
        <f t="shared" si="69"/>
        <v>0.14899999999999999</v>
      </c>
      <c r="O46" s="166">
        <f t="shared" si="70"/>
        <v>40.064999999999998</v>
      </c>
      <c r="P46" s="167">
        <f t="shared" si="71"/>
        <v>369.92666666666662</v>
      </c>
      <c r="Q46" s="168">
        <f t="shared" si="72"/>
        <v>94</v>
      </c>
      <c r="R46" s="169">
        <f t="shared" si="73"/>
        <v>38.837674205154336</v>
      </c>
      <c r="S46" s="141">
        <f t="shared" si="74"/>
        <v>14</v>
      </c>
      <c r="T46" s="141">
        <f t="shared" si="75"/>
        <v>3775</v>
      </c>
      <c r="U46" t="s">
        <v>137</v>
      </c>
      <c r="V46" t="s">
        <v>298</v>
      </c>
      <c r="W46" t="s">
        <v>137</v>
      </c>
      <c r="X46" s="4" t="s">
        <v>298</v>
      </c>
      <c r="Y46" s="4" t="s">
        <v>797</v>
      </c>
      <c r="Z46" s="4" t="s">
        <v>719</v>
      </c>
      <c r="AA46" s="4" t="s">
        <v>49</v>
      </c>
      <c r="AB46" s="4">
        <v>531</v>
      </c>
      <c r="AC46" s="4">
        <v>9422.2270000000008</v>
      </c>
      <c r="AD46" s="4">
        <v>3740.9879999999998</v>
      </c>
      <c r="AE46" s="4">
        <v>2.5190000000000001</v>
      </c>
      <c r="AF46" s="4">
        <v>3</v>
      </c>
      <c r="AG46" s="4">
        <v>20.756</v>
      </c>
      <c r="AH46" s="4">
        <v>366.26661300000001</v>
      </c>
      <c r="AI46" s="4">
        <v>3.5438320000000001</v>
      </c>
      <c r="AJ46" s="4">
        <v>120.117445</v>
      </c>
      <c r="AK46" s="4">
        <v>1666</v>
      </c>
      <c r="AL46" s="4">
        <v>14</v>
      </c>
      <c r="AM46" s="4">
        <v>3775</v>
      </c>
      <c r="AN46" s="4">
        <v>94</v>
      </c>
      <c r="AO46" s="4">
        <v>25.72505</v>
      </c>
      <c r="AP46" s="4">
        <v>86160</v>
      </c>
      <c r="AQ46" s="4">
        <v>22195.599999999999</v>
      </c>
      <c r="AR46" s="4">
        <v>73</v>
      </c>
      <c r="AS46" s="4">
        <v>36397</v>
      </c>
      <c r="AT46" s="4">
        <v>0.14899999999999999</v>
      </c>
      <c r="AU46" s="4">
        <v>40.064999999999998</v>
      </c>
      <c r="AV46" s="4">
        <v>88726</v>
      </c>
      <c r="AW46" s="4">
        <v>0</v>
      </c>
      <c r="AX46" s="4">
        <v>0.6</v>
      </c>
      <c r="AY46">
        <v>0.83966666666666667</v>
      </c>
      <c r="AZ46" t="s">
        <v>70</v>
      </c>
      <c r="BA46" t="s">
        <v>786</v>
      </c>
      <c r="BB46">
        <v>2</v>
      </c>
      <c r="BC46" t="s">
        <v>1290</v>
      </c>
      <c r="BD46">
        <v>9</v>
      </c>
      <c r="BE46">
        <v>87423.951000000001</v>
      </c>
      <c r="BF46">
        <v>0.10777626602577137</v>
      </c>
      <c r="BG46">
        <v>9.0496138039639365E-2</v>
      </c>
      <c r="BH46">
        <v>402363.99200000003</v>
      </c>
      <c r="BI46">
        <v>2.3417172478992603E-2</v>
      </c>
      <c r="BJ46">
        <v>1.9662619158194124E-2</v>
      </c>
      <c r="BK46">
        <v>1</v>
      </c>
      <c r="BL46" t="s">
        <v>72</v>
      </c>
      <c r="BM46">
        <v>-1</v>
      </c>
      <c r="BN46" t="s">
        <v>711</v>
      </c>
    </row>
    <row r="47" spans="1:66">
      <c r="A47" s="139" t="str">
        <f t="shared" si="56"/>
        <v>청라교통</v>
      </c>
      <c r="B47" s="139" t="str">
        <f t="shared" si="57"/>
        <v>307</v>
      </c>
      <c r="C47" s="140" t="str">
        <f t="shared" si="58"/>
        <v>75아1145</v>
      </c>
      <c r="D47" s="115" t="str">
        <f t="shared" si="59"/>
        <v>대형</v>
      </c>
      <c r="E47" s="111" t="str">
        <f t="shared" si="60"/>
        <v>C</v>
      </c>
      <c r="F47" s="160">
        <f t="shared" si="61"/>
        <v>0.86900000000000011</v>
      </c>
      <c r="G47" s="161">
        <f t="shared" si="62"/>
        <v>2.6070000000000002</v>
      </c>
      <c r="H47" s="162">
        <f t="shared" si="63"/>
        <v>3</v>
      </c>
      <c r="I47" s="163">
        <f t="shared" si="64"/>
        <v>9733.61</v>
      </c>
      <c r="J47" s="164">
        <f t="shared" si="65"/>
        <v>1.3637669345560861E-2</v>
      </c>
      <c r="K47" s="164">
        <f t="shared" si="66"/>
        <v>0.29403889334424604</v>
      </c>
      <c r="L47" s="164">
        <f t="shared" si="67"/>
        <v>0.22766476158383167</v>
      </c>
      <c r="M47" s="165">
        <f t="shared" si="68"/>
        <v>17.901</v>
      </c>
      <c r="N47" s="166">
        <f t="shared" si="69"/>
        <v>9.1999999999999998E-2</v>
      </c>
      <c r="O47" s="166">
        <f t="shared" si="70"/>
        <v>18.667000000000002</v>
      </c>
      <c r="P47" s="167">
        <f t="shared" si="71"/>
        <v>375.51</v>
      </c>
      <c r="Q47" s="168">
        <f t="shared" si="72"/>
        <v>94</v>
      </c>
      <c r="R47" s="169">
        <f t="shared" si="73"/>
        <v>38.639780453102489</v>
      </c>
      <c r="S47" s="141">
        <f t="shared" si="74"/>
        <v>9</v>
      </c>
      <c r="T47" s="141">
        <f t="shared" si="75"/>
        <v>1817</v>
      </c>
      <c r="U47" t="s">
        <v>137</v>
      </c>
      <c r="V47" t="s">
        <v>298</v>
      </c>
      <c r="W47" t="s">
        <v>137</v>
      </c>
      <c r="X47" s="4" t="s">
        <v>298</v>
      </c>
      <c r="Y47" s="4" t="s">
        <v>798</v>
      </c>
      <c r="Z47" s="4" t="s">
        <v>719</v>
      </c>
      <c r="AA47" s="4" t="s">
        <v>49</v>
      </c>
      <c r="AB47" s="4">
        <v>531</v>
      </c>
      <c r="AC47" s="4">
        <v>9733.61</v>
      </c>
      <c r="AD47" s="4">
        <v>3733.386</v>
      </c>
      <c r="AE47" s="4">
        <v>2.6070000000000002</v>
      </c>
      <c r="AF47" s="4">
        <v>3</v>
      </c>
      <c r="AG47" s="4">
        <v>17.901</v>
      </c>
      <c r="AH47" s="4">
        <v>363.85660000000001</v>
      </c>
      <c r="AI47" s="4">
        <v>4.9621560000000002</v>
      </c>
      <c r="AJ47" s="4">
        <v>106.98799200000001</v>
      </c>
      <c r="AK47" s="4">
        <v>2216</v>
      </c>
      <c r="AL47" s="4">
        <v>9</v>
      </c>
      <c r="AM47" s="4">
        <v>1817</v>
      </c>
      <c r="AN47" s="4">
        <v>94</v>
      </c>
      <c r="AO47" s="4">
        <v>26.751225000000002</v>
      </c>
      <c r="AP47" s="4">
        <v>76377.100000000006</v>
      </c>
      <c r="AQ47" s="4">
        <v>22530.6</v>
      </c>
      <c r="AR47" s="4">
        <v>28</v>
      </c>
      <c r="AS47" s="4">
        <v>16097</v>
      </c>
      <c r="AT47" s="4">
        <v>9.1999999999999998E-2</v>
      </c>
      <c r="AU47" s="4">
        <v>18.667000000000002</v>
      </c>
      <c r="AV47" s="4">
        <v>1093</v>
      </c>
      <c r="AW47" s="4">
        <v>0</v>
      </c>
      <c r="AX47" s="4">
        <v>0.56000000000000005</v>
      </c>
      <c r="AY47">
        <v>0.86900000000000011</v>
      </c>
      <c r="AZ47" t="s">
        <v>72</v>
      </c>
      <c r="BA47" t="s">
        <v>786</v>
      </c>
      <c r="BB47">
        <v>1</v>
      </c>
      <c r="BC47" t="s">
        <v>794</v>
      </c>
      <c r="BD47">
        <v>8</v>
      </c>
      <c r="BE47">
        <v>87423.951000000001</v>
      </c>
      <c r="BF47">
        <v>0.1113380245191618</v>
      </c>
      <c r="BG47">
        <v>9.6752743307151626E-2</v>
      </c>
      <c r="BH47">
        <v>402363.99200000003</v>
      </c>
      <c r="BI47">
        <v>2.4191056340846721E-2</v>
      </c>
      <c r="BJ47">
        <v>2.1022027960195803E-2</v>
      </c>
      <c r="BK47">
        <v>1</v>
      </c>
      <c r="BL47" t="s">
        <v>71</v>
      </c>
      <c r="BM47">
        <v>-1</v>
      </c>
      <c r="BN47" t="s">
        <v>711</v>
      </c>
    </row>
    <row r="48" spans="1:66">
      <c r="A48" s="139" t="str">
        <f t="shared" si="56"/>
        <v>청라교통</v>
      </c>
      <c r="B48" s="139" t="str">
        <f t="shared" si="57"/>
        <v>307</v>
      </c>
      <c r="C48" s="140" t="str">
        <f t="shared" si="58"/>
        <v>75아1146</v>
      </c>
      <c r="D48" s="115" t="str">
        <f t="shared" si="59"/>
        <v>대형</v>
      </c>
      <c r="E48" s="111" t="str">
        <f t="shared" si="60"/>
        <v>B</v>
      </c>
      <c r="F48" s="160">
        <f t="shared" si="61"/>
        <v>0.90533333333333343</v>
      </c>
      <c r="G48" s="161">
        <f t="shared" si="62"/>
        <v>2.7160000000000002</v>
      </c>
      <c r="H48" s="162">
        <f t="shared" si="63"/>
        <v>3</v>
      </c>
      <c r="I48" s="163">
        <f t="shared" si="64"/>
        <v>9130.3629999999994</v>
      </c>
      <c r="J48" s="164">
        <f t="shared" si="65"/>
        <v>7.1636049279844719E-3</v>
      </c>
      <c r="K48" s="164">
        <f t="shared" si="66"/>
        <v>0.25529695770284694</v>
      </c>
      <c r="L48" s="164">
        <f t="shared" si="67"/>
        <v>0.1536631128466634</v>
      </c>
      <c r="M48" s="165">
        <f t="shared" si="68"/>
        <v>13.465999999999999</v>
      </c>
      <c r="N48" s="166">
        <f t="shared" si="69"/>
        <v>3.3000000000000002E-2</v>
      </c>
      <c r="O48" s="166">
        <f t="shared" si="70"/>
        <v>9.9120000000000008</v>
      </c>
      <c r="P48" s="167">
        <f t="shared" si="71"/>
        <v>94.660000000000011</v>
      </c>
      <c r="Q48" s="168">
        <f t="shared" si="72"/>
        <v>93</v>
      </c>
      <c r="R48" s="169">
        <f t="shared" si="73"/>
        <v>35.624073328080627</v>
      </c>
      <c r="S48" s="141">
        <f t="shared" si="74"/>
        <v>3</v>
      </c>
      <c r="T48" s="141">
        <f t="shared" si="75"/>
        <v>905</v>
      </c>
      <c r="U48" t="s">
        <v>137</v>
      </c>
      <c r="V48" t="s">
        <v>298</v>
      </c>
      <c r="W48" t="s">
        <v>137</v>
      </c>
      <c r="X48" s="4" t="s">
        <v>298</v>
      </c>
      <c r="Y48" s="4" t="s">
        <v>800</v>
      </c>
      <c r="Z48" s="4" t="s">
        <v>719</v>
      </c>
      <c r="AA48" s="4" t="s">
        <v>49</v>
      </c>
      <c r="AB48" s="4">
        <v>531</v>
      </c>
      <c r="AC48" s="4">
        <v>9130.3629999999994</v>
      </c>
      <c r="AD48" s="4">
        <v>3362.1869999999999</v>
      </c>
      <c r="AE48" s="4">
        <v>2.7160000000000002</v>
      </c>
      <c r="AF48" s="4">
        <v>3</v>
      </c>
      <c r="AG48" s="4">
        <v>13.465999999999999</v>
      </c>
      <c r="AH48" s="4">
        <v>347.50353000000001</v>
      </c>
      <c r="AI48" s="4">
        <v>2.4893779999999999</v>
      </c>
      <c r="AJ48" s="4">
        <v>88.716594000000001</v>
      </c>
      <c r="AK48" s="4">
        <v>1403</v>
      </c>
      <c r="AL48" s="4">
        <v>3</v>
      </c>
      <c r="AM48" s="4">
        <v>905</v>
      </c>
      <c r="AN48" s="4">
        <v>93</v>
      </c>
      <c r="AO48" s="4">
        <v>26.274158</v>
      </c>
      <c r="AP48" s="4">
        <v>51307.6</v>
      </c>
      <c r="AQ48" s="4">
        <v>5679.6</v>
      </c>
      <c r="AR48" s="4">
        <v>3</v>
      </c>
      <c r="AS48" s="4">
        <v>655</v>
      </c>
      <c r="AT48" s="4">
        <v>3.3000000000000002E-2</v>
      </c>
      <c r="AU48" s="4">
        <v>9.9120000000000008</v>
      </c>
      <c r="AV48" s="4">
        <v>85699</v>
      </c>
      <c r="AW48" s="4">
        <v>0</v>
      </c>
      <c r="AX48" s="4">
        <v>0.52</v>
      </c>
      <c r="AY48">
        <v>0.90533333333333343</v>
      </c>
      <c r="AZ48" t="s">
        <v>71</v>
      </c>
      <c r="BA48" t="s">
        <v>786</v>
      </c>
      <c r="BB48">
        <v>2</v>
      </c>
      <c r="BC48" t="s">
        <v>799</v>
      </c>
      <c r="BD48">
        <v>7</v>
      </c>
      <c r="BE48">
        <v>87423.951000000001</v>
      </c>
      <c r="BF48">
        <v>0.10443777586762236</v>
      </c>
      <c r="BG48">
        <v>9.4550999752154113E-2</v>
      </c>
      <c r="BH48">
        <v>402363.99200000003</v>
      </c>
      <c r="BI48">
        <v>2.2691799419268112E-2</v>
      </c>
      <c r="BJ48">
        <v>2.05436424075774E-2</v>
      </c>
      <c r="BK48">
        <v>1</v>
      </c>
      <c r="BL48" t="s">
        <v>71</v>
      </c>
      <c r="BM48">
        <v>0</v>
      </c>
      <c r="BN48" t="s">
        <v>638</v>
      </c>
    </row>
    <row r="49" spans="1:66">
      <c r="A49" s="139" t="str">
        <f t="shared" si="56"/>
        <v>청라교통</v>
      </c>
      <c r="B49" s="139" t="str">
        <f t="shared" si="57"/>
        <v>308</v>
      </c>
      <c r="C49" s="140" t="str">
        <f t="shared" si="58"/>
        <v>70바5066</v>
      </c>
      <c r="D49" s="115" t="str">
        <f t="shared" si="59"/>
        <v>대형</v>
      </c>
      <c r="E49" s="111" t="str">
        <f t="shared" si="60"/>
        <v>F</v>
      </c>
      <c r="F49" s="160">
        <f t="shared" si="61"/>
        <v>0.77290322580645154</v>
      </c>
      <c r="G49" s="161">
        <f t="shared" si="62"/>
        <v>2.3959999999999999</v>
      </c>
      <c r="H49" s="162">
        <f t="shared" si="63"/>
        <v>3.1</v>
      </c>
      <c r="I49" s="163">
        <f t="shared" si="64"/>
        <v>10312.19</v>
      </c>
      <c r="J49" s="164">
        <f t="shared" si="65"/>
        <v>2.6060833587068444E-2</v>
      </c>
      <c r="K49" s="164">
        <f t="shared" si="66"/>
        <v>0.30611013327150077</v>
      </c>
      <c r="L49" s="164">
        <f t="shared" si="67"/>
        <v>0.1562228779725742</v>
      </c>
      <c r="M49" s="165">
        <f t="shared" si="68"/>
        <v>22.47</v>
      </c>
      <c r="N49" s="166">
        <f t="shared" si="69"/>
        <v>0.21299999999999999</v>
      </c>
      <c r="O49" s="166">
        <f t="shared" si="70"/>
        <v>15.894</v>
      </c>
      <c r="P49" s="167">
        <f t="shared" si="71"/>
        <v>857.19499999999994</v>
      </c>
      <c r="Q49" s="168">
        <f t="shared" si="72"/>
        <v>100</v>
      </c>
      <c r="R49" s="169">
        <f t="shared" si="73"/>
        <v>50.084891160717717</v>
      </c>
      <c r="S49" s="141">
        <f t="shared" si="74"/>
        <v>22</v>
      </c>
      <c r="T49" s="141">
        <f t="shared" si="75"/>
        <v>1639</v>
      </c>
      <c r="U49" t="s">
        <v>137</v>
      </c>
      <c r="V49" t="s">
        <v>299</v>
      </c>
      <c r="W49" t="s">
        <v>137</v>
      </c>
      <c r="X49" s="4" t="s">
        <v>299</v>
      </c>
      <c r="Y49" s="4" t="s">
        <v>801</v>
      </c>
      <c r="Z49" s="4" t="s">
        <v>719</v>
      </c>
      <c r="AA49" s="4" t="s">
        <v>49</v>
      </c>
      <c r="AB49" s="4">
        <v>531</v>
      </c>
      <c r="AC49" s="4">
        <v>10312.19</v>
      </c>
      <c r="AD49" s="4">
        <v>4303.1689999999999</v>
      </c>
      <c r="AE49" s="4">
        <v>2.3959999999999999</v>
      </c>
      <c r="AF49" s="4">
        <v>3.1</v>
      </c>
      <c r="AG49" s="4">
        <v>22.47</v>
      </c>
      <c r="AH49" s="4">
        <v>308.30379900000003</v>
      </c>
      <c r="AI49" s="4">
        <v>8.0346539999999997</v>
      </c>
      <c r="AJ49" s="4">
        <v>94.374916999999996</v>
      </c>
      <c r="AK49" s="4">
        <v>1611</v>
      </c>
      <c r="AL49" s="4">
        <v>22</v>
      </c>
      <c r="AM49" s="4">
        <v>1639</v>
      </c>
      <c r="AN49" s="4">
        <v>100</v>
      </c>
      <c r="AO49" s="4">
        <v>33.448143999999999</v>
      </c>
      <c r="AP49" s="4">
        <v>104110.9</v>
      </c>
      <c r="AQ49" s="4">
        <v>51431.7</v>
      </c>
      <c r="AR49" s="4">
        <v>65</v>
      </c>
      <c r="AS49" s="4">
        <v>61877</v>
      </c>
      <c r="AT49" s="4">
        <v>0.21299999999999999</v>
      </c>
      <c r="AU49" s="4">
        <v>15.894</v>
      </c>
      <c r="AV49" s="4">
        <v>97615</v>
      </c>
      <c r="AW49" s="4">
        <v>0</v>
      </c>
      <c r="AX49" s="4">
        <v>0.47</v>
      </c>
      <c r="AY49">
        <v>0.77290322580645154</v>
      </c>
      <c r="AZ49" t="s">
        <v>73</v>
      </c>
      <c r="BA49" t="s">
        <v>802</v>
      </c>
      <c r="BB49">
        <v>2</v>
      </c>
      <c r="BC49" t="s">
        <v>810</v>
      </c>
      <c r="BD49">
        <v>8</v>
      </c>
      <c r="BE49">
        <v>71331.686000000002</v>
      </c>
      <c r="BF49">
        <v>0.14456674976110898</v>
      </c>
      <c r="BG49">
        <v>0.11173610723471518</v>
      </c>
      <c r="BH49">
        <v>402363.99200000003</v>
      </c>
      <c r="BI49">
        <v>2.562900807485775E-2</v>
      </c>
      <c r="BJ49">
        <v>1.9808743015277151E-2</v>
      </c>
      <c r="BK49">
        <v>1</v>
      </c>
      <c r="BL49" t="s">
        <v>72</v>
      </c>
      <c r="BM49">
        <v>-2</v>
      </c>
      <c r="BN49" t="s">
        <v>711</v>
      </c>
    </row>
    <row r="50" spans="1:66">
      <c r="A50" s="139" t="str">
        <f t="shared" si="56"/>
        <v>청라교통</v>
      </c>
      <c r="B50" s="139" t="str">
        <f t="shared" si="57"/>
        <v>308</v>
      </c>
      <c r="C50" s="140" t="str">
        <f t="shared" si="58"/>
        <v>70바5088</v>
      </c>
      <c r="D50" s="115" t="str">
        <f t="shared" si="59"/>
        <v>대형</v>
      </c>
      <c r="E50" s="111" t="str">
        <f t="shared" si="60"/>
        <v>F</v>
      </c>
      <c r="F50" s="160">
        <f t="shared" si="61"/>
        <v>0.78515151515151527</v>
      </c>
      <c r="G50" s="161">
        <f t="shared" si="62"/>
        <v>2.5910000000000002</v>
      </c>
      <c r="H50" s="162">
        <f t="shared" si="63"/>
        <v>3.3</v>
      </c>
      <c r="I50" s="163">
        <f t="shared" si="64"/>
        <v>12351.695</v>
      </c>
      <c r="J50" s="164">
        <f t="shared" si="65"/>
        <v>1.2956947324304025E-2</v>
      </c>
      <c r="K50" s="164">
        <f t="shared" si="66"/>
        <v>0.30351878636229457</v>
      </c>
      <c r="L50" s="164">
        <f t="shared" si="67"/>
        <v>0.15074854098971843</v>
      </c>
      <c r="M50" s="165">
        <f t="shared" si="68"/>
        <v>20.288</v>
      </c>
      <c r="N50" s="166">
        <f t="shared" si="69"/>
        <v>8.0000000000000002E-3</v>
      </c>
      <c r="O50" s="166">
        <f t="shared" si="70"/>
        <v>6.7119999999999997</v>
      </c>
      <c r="P50" s="167">
        <f t="shared" si="71"/>
        <v>1028.47</v>
      </c>
      <c r="Q50" s="168">
        <f t="shared" si="72"/>
        <v>96</v>
      </c>
      <c r="R50" s="169">
        <f t="shared" si="73"/>
        <v>48.097965670218379</v>
      </c>
      <c r="S50" s="141">
        <f t="shared" si="74"/>
        <v>1</v>
      </c>
      <c r="T50" s="141">
        <f t="shared" si="75"/>
        <v>829</v>
      </c>
      <c r="U50" t="s">
        <v>137</v>
      </c>
      <c r="V50" t="s">
        <v>299</v>
      </c>
      <c r="W50" t="s">
        <v>137</v>
      </c>
      <c r="X50" s="4" t="s">
        <v>299</v>
      </c>
      <c r="Y50" s="4" t="s">
        <v>803</v>
      </c>
      <c r="Z50" s="4" t="s">
        <v>719</v>
      </c>
      <c r="AA50" s="4" t="s">
        <v>49</v>
      </c>
      <c r="AB50" s="4">
        <v>531</v>
      </c>
      <c r="AC50" s="4">
        <v>12351.695</v>
      </c>
      <c r="AD50" s="4">
        <v>4767.2870000000003</v>
      </c>
      <c r="AE50" s="4">
        <v>2.5910000000000002</v>
      </c>
      <c r="AF50" s="4">
        <v>3.3</v>
      </c>
      <c r="AG50" s="4">
        <v>20.288</v>
      </c>
      <c r="AH50" s="4">
        <v>375.70408200000003</v>
      </c>
      <c r="AI50" s="4">
        <v>4.8679779999999999</v>
      </c>
      <c r="AJ50" s="4">
        <v>114.033247</v>
      </c>
      <c r="AK50" s="4">
        <v>1862</v>
      </c>
      <c r="AL50" s="4">
        <v>1</v>
      </c>
      <c r="AM50" s="4">
        <v>829</v>
      </c>
      <c r="AN50" s="4">
        <v>96</v>
      </c>
      <c r="AO50" s="4">
        <v>32.876125999999999</v>
      </c>
      <c r="AP50" s="4">
        <v>123518.39999999999</v>
      </c>
      <c r="AQ50" s="4">
        <v>61708.2</v>
      </c>
      <c r="AR50" s="4">
        <v>84</v>
      </c>
      <c r="AS50" s="4">
        <v>53675</v>
      </c>
      <c r="AT50" s="4">
        <v>8.0000000000000002E-3</v>
      </c>
      <c r="AU50" s="4">
        <v>6.7119999999999997</v>
      </c>
      <c r="AV50" s="4">
        <v>114278</v>
      </c>
      <c r="AW50" s="4">
        <v>0</v>
      </c>
      <c r="AX50" s="4">
        <v>0.49</v>
      </c>
      <c r="AY50">
        <v>0.78515151515151527</v>
      </c>
      <c r="AZ50" t="s">
        <v>73</v>
      </c>
      <c r="BA50" t="s">
        <v>802</v>
      </c>
      <c r="BB50">
        <v>1</v>
      </c>
      <c r="BC50" t="s">
        <v>804</v>
      </c>
      <c r="BD50">
        <v>6</v>
      </c>
      <c r="BE50">
        <v>71331.686000000002</v>
      </c>
      <c r="BF50">
        <v>0.17315860163462279</v>
      </c>
      <c r="BG50">
        <v>0.13595573843494174</v>
      </c>
      <c r="BH50">
        <v>402363.99200000003</v>
      </c>
      <c r="BI50">
        <v>3.0697814033021124E-2</v>
      </c>
      <c r="BJ50">
        <v>2.4102435199865983E-2</v>
      </c>
      <c r="BK50">
        <v>1</v>
      </c>
      <c r="BL50" t="s">
        <v>73</v>
      </c>
      <c r="BM50">
        <v>0</v>
      </c>
      <c r="BN50" t="s">
        <v>638</v>
      </c>
    </row>
    <row r="51" spans="1:66">
      <c r="A51" s="139" t="str">
        <f t="shared" si="56"/>
        <v>청라교통</v>
      </c>
      <c r="B51" s="139" t="str">
        <f t="shared" si="57"/>
        <v>308</v>
      </c>
      <c r="C51" s="140" t="str">
        <f t="shared" si="58"/>
        <v>70바6034</v>
      </c>
      <c r="D51" s="115" t="str">
        <f t="shared" si="59"/>
        <v>대형</v>
      </c>
      <c r="E51" s="111" t="str">
        <f t="shared" si="60"/>
        <v>D</v>
      </c>
      <c r="F51" s="160">
        <f t="shared" si="61"/>
        <v>0.81225806451612892</v>
      </c>
      <c r="G51" s="161">
        <f t="shared" si="62"/>
        <v>2.5179999999999998</v>
      </c>
      <c r="H51" s="162">
        <f t="shared" si="63"/>
        <v>3.1</v>
      </c>
      <c r="I51" s="163">
        <f t="shared" si="64"/>
        <v>10940.063</v>
      </c>
      <c r="J51" s="164">
        <f t="shared" si="65"/>
        <v>1.5293927926203245E-2</v>
      </c>
      <c r="K51" s="164">
        <f t="shared" si="66"/>
        <v>0.31182597326646938</v>
      </c>
      <c r="L51" s="164">
        <f t="shared" si="67"/>
        <v>0.12723875538925142</v>
      </c>
      <c r="M51" s="165">
        <f t="shared" si="68"/>
        <v>21.937999999999999</v>
      </c>
      <c r="N51" s="166">
        <f t="shared" si="69"/>
        <v>0.11</v>
      </c>
      <c r="O51" s="166">
        <f t="shared" si="70"/>
        <v>20.484000000000002</v>
      </c>
      <c r="P51" s="167">
        <f t="shared" si="71"/>
        <v>873.34833333333336</v>
      </c>
      <c r="Q51" s="168">
        <f t="shared" si="72"/>
        <v>97</v>
      </c>
      <c r="R51" s="169">
        <f t="shared" si="73"/>
        <v>49.564265787306816</v>
      </c>
      <c r="S51" s="141">
        <f t="shared" si="74"/>
        <v>12</v>
      </c>
      <c r="T51" s="141">
        <f t="shared" si="75"/>
        <v>2241</v>
      </c>
      <c r="U51" t="s">
        <v>137</v>
      </c>
      <c r="V51" t="s">
        <v>299</v>
      </c>
      <c r="W51" t="s">
        <v>137</v>
      </c>
      <c r="X51" s="4" t="s">
        <v>299</v>
      </c>
      <c r="Y51" s="4" t="s">
        <v>805</v>
      </c>
      <c r="Z51" s="4" t="s">
        <v>719</v>
      </c>
      <c r="AA51" s="4" t="s">
        <v>49</v>
      </c>
      <c r="AB51" s="4">
        <v>531</v>
      </c>
      <c r="AC51" s="4">
        <v>10940.063</v>
      </c>
      <c r="AD51" s="4">
        <v>4344.9750000000004</v>
      </c>
      <c r="AE51" s="4">
        <v>2.5179999999999998</v>
      </c>
      <c r="AF51" s="4">
        <v>3.1</v>
      </c>
      <c r="AG51" s="4">
        <v>21.937999999999999</v>
      </c>
      <c r="AH51" s="4">
        <v>328.029923</v>
      </c>
      <c r="AI51" s="4">
        <v>5.0168660000000003</v>
      </c>
      <c r="AJ51" s="4">
        <v>102.28825000000001</v>
      </c>
      <c r="AK51" s="4">
        <v>1392</v>
      </c>
      <c r="AL51" s="4">
        <v>12</v>
      </c>
      <c r="AM51" s="4">
        <v>2241</v>
      </c>
      <c r="AN51" s="4">
        <v>97</v>
      </c>
      <c r="AO51" s="4">
        <v>33.350808000000001</v>
      </c>
      <c r="AP51" s="4">
        <v>99919.6</v>
      </c>
      <c r="AQ51" s="4">
        <v>52400.9</v>
      </c>
      <c r="AR51" s="4">
        <v>77</v>
      </c>
      <c r="AS51" s="4">
        <v>55987</v>
      </c>
      <c r="AT51" s="4">
        <v>0.11</v>
      </c>
      <c r="AU51" s="4">
        <v>20.484000000000002</v>
      </c>
      <c r="AV51" s="4">
        <v>104511</v>
      </c>
      <c r="AW51" s="4">
        <v>0</v>
      </c>
      <c r="AX51" s="4">
        <v>0.49</v>
      </c>
      <c r="AY51">
        <v>0.81225806451612892</v>
      </c>
      <c r="AZ51" t="s">
        <v>70</v>
      </c>
      <c r="BA51" t="s">
        <v>802</v>
      </c>
      <c r="BB51">
        <v>2</v>
      </c>
      <c r="BC51" t="s">
        <v>1291</v>
      </c>
      <c r="BD51">
        <v>5</v>
      </c>
      <c r="BE51">
        <v>71331.686000000002</v>
      </c>
      <c r="BF51">
        <v>0.15336891097737407</v>
      </c>
      <c r="BG51">
        <v>0.12457513478742833</v>
      </c>
      <c r="BH51">
        <v>402363.99200000003</v>
      </c>
      <c r="BI51">
        <v>2.7189468286217818E-2</v>
      </c>
      <c r="BJ51">
        <v>2.2084864885385955E-2</v>
      </c>
      <c r="BK51">
        <v>1</v>
      </c>
      <c r="BL51" t="s">
        <v>70</v>
      </c>
      <c r="BM51">
        <v>0</v>
      </c>
      <c r="BN51" t="s">
        <v>638</v>
      </c>
    </row>
    <row r="52" spans="1:66">
      <c r="A52" s="139" t="str">
        <f t="shared" ref="A52:A55" si="76">W52</f>
        <v>청라교통</v>
      </c>
      <c r="B52" s="139" t="str">
        <f t="shared" ref="B52:B55" si="77">V52</f>
        <v>308</v>
      </c>
      <c r="C52" s="140" t="str">
        <f t="shared" ref="C52:C55" si="78">Y52</f>
        <v>70바6035</v>
      </c>
      <c r="D52" s="115" t="str">
        <f t="shared" ref="D52:D55" si="79">Z52</f>
        <v>대형</v>
      </c>
      <c r="E52" s="111" t="str">
        <f t="shared" ref="E52:E55" si="80">AZ52</f>
        <v>C</v>
      </c>
      <c r="F52" s="160">
        <f t="shared" ref="F52:F55" si="81">G52/H52</f>
        <v>0.87806451612903225</v>
      </c>
      <c r="G52" s="161">
        <f t="shared" ref="G52:G55" si="82">AE52</f>
        <v>2.722</v>
      </c>
      <c r="H52" s="162">
        <f t="shared" ref="H52:H55" si="83">AF52</f>
        <v>3.1</v>
      </c>
      <c r="I52" s="163">
        <f t="shared" ref="I52:I55" si="84">AC52</f>
        <v>12818.511</v>
      </c>
      <c r="J52" s="164">
        <f t="shared" ref="J52:J55" si="85">AI52/AH52</f>
        <v>2.1531493251253815E-2</v>
      </c>
      <c r="K52" s="164">
        <f t="shared" ref="K52:K55" si="86">AJ52/AH52</f>
        <v>0.24546157153139053</v>
      </c>
      <c r="L52" s="164">
        <f t="shared" ref="L52:L55" si="87">AK52/AC52</f>
        <v>0.14182614501793539</v>
      </c>
      <c r="M52" s="165">
        <f t="shared" ref="M52:M55" si="88">AG52</f>
        <v>19.219000000000001</v>
      </c>
      <c r="N52" s="166">
        <f t="shared" ref="N52:N55" si="89">IF(AW52=0,AT52,"속도계이상")</f>
        <v>0.19500000000000001</v>
      </c>
      <c r="O52" s="166">
        <f t="shared" ref="O52:O55" si="90">IF(AW52=0,AU52,"속도계이상")</f>
        <v>8.8859999999999992</v>
      </c>
      <c r="P52" s="167">
        <f t="shared" ref="P52:P55" si="91">AQ52/60</f>
        <v>869.11</v>
      </c>
      <c r="Q52" s="168">
        <f t="shared" ref="Q52:Q55" si="92">AN52</f>
        <v>97</v>
      </c>
      <c r="R52" s="169">
        <f t="shared" ref="R52:R55" si="93">AC52/(AH52-AI52-AJ52)</f>
        <v>48.547385529067114</v>
      </c>
      <c r="S52" s="141">
        <f t="shared" ref="S52:S55" si="94">IF(AW52=0,AL52,"속도계이상")</f>
        <v>25</v>
      </c>
      <c r="T52" s="141">
        <f t="shared" ref="T52:T55" si="95">IF(AW52=0,AM52,"속도계이상")</f>
        <v>1139</v>
      </c>
      <c r="U52" t="s">
        <v>137</v>
      </c>
      <c r="V52" t="s">
        <v>299</v>
      </c>
      <c r="W52" t="s">
        <v>137</v>
      </c>
      <c r="X52" s="4" t="s">
        <v>299</v>
      </c>
      <c r="Y52" s="4" t="s">
        <v>807</v>
      </c>
      <c r="Z52" s="4" t="s">
        <v>719</v>
      </c>
      <c r="AA52" s="4" t="s">
        <v>49</v>
      </c>
      <c r="AB52" s="4">
        <v>531</v>
      </c>
      <c r="AC52" s="4">
        <v>12818.511</v>
      </c>
      <c r="AD52" s="4">
        <v>4709.2719999999999</v>
      </c>
      <c r="AE52" s="4">
        <v>2.722</v>
      </c>
      <c r="AF52" s="4">
        <v>3.1</v>
      </c>
      <c r="AG52" s="4">
        <v>19.219000000000001</v>
      </c>
      <c r="AH52" s="4">
        <v>360.21654000000001</v>
      </c>
      <c r="AI52" s="4">
        <v>7.7560000000000002</v>
      </c>
      <c r="AJ52" s="4">
        <v>88.419318000000004</v>
      </c>
      <c r="AK52" s="4">
        <v>1818</v>
      </c>
      <c r="AL52" s="4">
        <v>25</v>
      </c>
      <c r="AM52" s="4">
        <v>1139</v>
      </c>
      <c r="AN52" s="4">
        <v>97</v>
      </c>
      <c r="AO52" s="4">
        <v>35.585569999999997</v>
      </c>
      <c r="AP52" s="4">
        <v>94796.5</v>
      </c>
      <c r="AQ52" s="4">
        <v>52146.6</v>
      </c>
      <c r="AR52" s="4">
        <v>9</v>
      </c>
      <c r="AS52" s="4">
        <v>5691</v>
      </c>
      <c r="AT52" s="4">
        <v>0.19500000000000001</v>
      </c>
      <c r="AU52" s="4">
        <v>8.8859999999999992</v>
      </c>
      <c r="AV52" s="4">
        <v>122135</v>
      </c>
      <c r="AW52" s="4">
        <v>0</v>
      </c>
      <c r="AX52" s="4">
        <v>0.49</v>
      </c>
      <c r="AY52">
        <v>0.87806451612903225</v>
      </c>
      <c r="AZ52" t="s">
        <v>72</v>
      </c>
      <c r="BA52" t="s">
        <v>802</v>
      </c>
      <c r="BB52">
        <v>1</v>
      </c>
      <c r="BC52" t="s">
        <v>812</v>
      </c>
      <c r="BD52">
        <v>6</v>
      </c>
      <c r="BE52">
        <v>71331.686000000002</v>
      </c>
      <c r="BF52">
        <v>0.17970290229786523</v>
      </c>
      <c r="BG52">
        <v>0.15779074195315779</v>
      </c>
      <c r="BH52">
        <v>402363.99200000003</v>
      </c>
      <c r="BI52">
        <v>3.1857997372687366E-2</v>
      </c>
      <c r="BJ52">
        <v>2.7973377047888711E-2</v>
      </c>
      <c r="BK52">
        <v>1</v>
      </c>
      <c r="BL52" t="s">
        <v>71</v>
      </c>
      <c r="BM52">
        <v>-1</v>
      </c>
      <c r="BN52" t="s">
        <v>711</v>
      </c>
    </row>
    <row r="53" spans="1:66">
      <c r="A53" s="139" t="str">
        <f t="shared" si="76"/>
        <v>청라교통</v>
      </c>
      <c r="B53" s="139" t="str">
        <f t="shared" si="77"/>
        <v>308</v>
      </c>
      <c r="C53" s="140" t="str">
        <f t="shared" si="78"/>
        <v>75아1292</v>
      </c>
      <c r="D53" s="115" t="str">
        <f t="shared" si="79"/>
        <v>대형</v>
      </c>
      <c r="E53" s="111" t="str">
        <f t="shared" si="80"/>
        <v>D</v>
      </c>
      <c r="F53" s="160">
        <f t="shared" si="81"/>
        <v>0.8193548387096774</v>
      </c>
      <c r="G53" s="161">
        <f t="shared" si="82"/>
        <v>2.54</v>
      </c>
      <c r="H53" s="162">
        <f t="shared" si="83"/>
        <v>3.1</v>
      </c>
      <c r="I53" s="163">
        <f t="shared" si="84"/>
        <v>12040.448</v>
      </c>
      <c r="J53" s="164">
        <f t="shared" si="85"/>
        <v>1.6466776809795525E-2</v>
      </c>
      <c r="K53" s="164">
        <f t="shared" si="86"/>
        <v>0.30642416253133326</v>
      </c>
      <c r="L53" s="164">
        <f t="shared" si="87"/>
        <v>0.15223686028958391</v>
      </c>
      <c r="M53" s="165">
        <f t="shared" si="88"/>
        <v>20.315999999999999</v>
      </c>
      <c r="N53" s="166">
        <f t="shared" si="89"/>
        <v>0.14099999999999999</v>
      </c>
      <c r="O53" s="166">
        <f t="shared" si="90"/>
        <v>21.161999999999999</v>
      </c>
      <c r="P53" s="167">
        <f t="shared" si="91"/>
        <v>936.85666666666668</v>
      </c>
      <c r="Q53" s="168">
        <f t="shared" si="92"/>
        <v>95</v>
      </c>
      <c r="R53" s="169">
        <f t="shared" si="93"/>
        <v>48.167501390274793</v>
      </c>
      <c r="S53" s="141">
        <f t="shared" si="94"/>
        <v>17</v>
      </c>
      <c r="T53" s="141">
        <f t="shared" si="95"/>
        <v>2548</v>
      </c>
      <c r="U53" t="s">
        <v>137</v>
      </c>
      <c r="V53" t="s">
        <v>299</v>
      </c>
      <c r="W53" t="s">
        <v>137</v>
      </c>
      <c r="X53" s="4" t="s">
        <v>299</v>
      </c>
      <c r="Y53" s="4" t="s">
        <v>809</v>
      </c>
      <c r="Z53" s="4" t="s">
        <v>719</v>
      </c>
      <c r="AA53" s="4" t="s">
        <v>49</v>
      </c>
      <c r="AB53" s="4">
        <v>531</v>
      </c>
      <c r="AC53" s="4">
        <v>12040.448</v>
      </c>
      <c r="AD53" s="4">
        <v>4741.2629999999999</v>
      </c>
      <c r="AE53" s="4">
        <v>2.54</v>
      </c>
      <c r="AF53" s="4">
        <v>3.1</v>
      </c>
      <c r="AG53" s="4">
        <v>20.315999999999999</v>
      </c>
      <c r="AH53" s="4">
        <v>369.17297600000001</v>
      </c>
      <c r="AI53" s="4">
        <v>6.0790889999999997</v>
      </c>
      <c r="AJ53" s="4">
        <v>113.12352</v>
      </c>
      <c r="AK53" s="4">
        <v>1833</v>
      </c>
      <c r="AL53" s="4">
        <v>17</v>
      </c>
      <c r="AM53" s="4">
        <v>2548</v>
      </c>
      <c r="AN53" s="4">
        <v>95</v>
      </c>
      <c r="AO53" s="4">
        <v>32.614651000000002</v>
      </c>
      <c r="AP53" s="4">
        <v>139884.4</v>
      </c>
      <c r="AQ53" s="4">
        <v>56211.4</v>
      </c>
      <c r="AR53" s="4">
        <v>95</v>
      </c>
      <c r="AS53" s="4">
        <v>64992</v>
      </c>
      <c r="AT53" s="4">
        <v>0.14099999999999999</v>
      </c>
      <c r="AU53" s="4">
        <v>21.161999999999999</v>
      </c>
      <c r="AV53" s="4">
        <v>113502</v>
      </c>
      <c r="AW53" s="4">
        <v>0</v>
      </c>
      <c r="AX53" s="4">
        <v>0.48</v>
      </c>
      <c r="AY53">
        <v>0.8193548387096774</v>
      </c>
      <c r="AZ53" t="s">
        <v>70</v>
      </c>
      <c r="BA53" t="s">
        <v>802</v>
      </c>
      <c r="BB53">
        <v>1</v>
      </c>
      <c r="BC53" t="s">
        <v>806</v>
      </c>
      <c r="BD53">
        <v>6</v>
      </c>
      <c r="BE53">
        <v>71331.686000000002</v>
      </c>
      <c r="BF53">
        <v>0.16879522516823731</v>
      </c>
      <c r="BG53">
        <v>0.13830318449268475</v>
      </c>
      <c r="BH53">
        <v>402363.99200000003</v>
      </c>
      <c r="BI53">
        <v>2.9924268173579509E-2</v>
      </c>
      <c r="BJ53">
        <v>2.451859392286837E-2</v>
      </c>
      <c r="BK53">
        <v>1</v>
      </c>
      <c r="BL53" t="s">
        <v>73</v>
      </c>
      <c r="BM53">
        <v>1</v>
      </c>
      <c r="BN53" t="s">
        <v>716</v>
      </c>
    </row>
    <row r="54" spans="1:66">
      <c r="A54" s="139" t="str">
        <f t="shared" si="76"/>
        <v>청라교통</v>
      </c>
      <c r="B54" s="139" t="str">
        <f t="shared" si="77"/>
        <v>308</v>
      </c>
      <c r="C54" s="140" t="str">
        <f t="shared" si="78"/>
        <v>75아1293</v>
      </c>
      <c r="D54" s="115" t="str">
        <f t="shared" si="79"/>
        <v>대형</v>
      </c>
      <c r="E54" s="111" t="str">
        <f t="shared" si="80"/>
        <v>B</v>
      </c>
      <c r="F54" s="160">
        <f t="shared" si="81"/>
        <v>0.92387096774193544</v>
      </c>
      <c r="G54" s="161">
        <f t="shared" si="82"/>
        <v>2.8639999999999999</v>
      </c>
      <c r="H54" s="162">
        <f t="shared" si="83"/>
        <v>3.1</v>
      </c>
      <c r="I54" s="163">
        <f t="shared" si="84"/>
        <v>12868.779</v>
      </c>
      <c r="J54" s="164">
        <f t="shared" si="85"/>
        <v>1.333053801801495E-2</v>
      </c>
      <c r="K54" s="164">
        <f t="shared" si="86"/>
        <v>0.24972369118956064</v>
      </c>
      <c r="L54" s="164">
        <f t="shared" si="87"/>
        <v>9.4492259133519968E-2</v>
      </c>
      <c r="M54" s="165">
        <f t="shared" si="88"/>
        <v>18.798999999999999</v>
      </c>
      <c r="N54" s="166">
        <f t="shared" si="89"/>
        <v>7.0000000000000007E-2</v>
      </c>
      <c r="O54" s="166">
        <f t="shared" si="90"/>
        <v>9.2940000000000005</v>
      </c>
      <c r="P54" s="167">
        <f t="shared" si="91"/>
        <v>537.15666666666664</v>
      </c>
      <c r="Q54" s="168">
        <f t="shared" si="92"/>
        <v>97</v>
      </c>
      <c r="R54" s="169">
        <f t="shared" si="93"/>
        <v>47.357230356468442</v>
      </c>
      <c r="S54" s="141">
        <f t="shared" si="94"/>
        <v>9</v>
      </c>
      <c r="T54" s="141">
        <f t="shared" si="95"/>
        <v>1196</v>
      </c>
      <c r="U54" t="s">
        <v>137</v>
      </c>
      <c r="V54" t="s">
        <v>299</v>
      </c>
      <c r="W54" t="s">
        <v>137</v>
      </c>
      <c r="X54" s="4" t="s">
        <v>299</v>
      </c>
      <c r="Y54" s="4" t="s">
        <v>811</v>
      </c>
      <c r="Z54" s="4" t="s">
        <v>719</v>
      </c>
      <c r="AA54" s="4" t="s">
        <v>49</v>
      </c>
      <c r="AB54" s="4">
        <v>531</v>
      </c>
      <c r="AC54" s="4">
        <v>12868.779</v>
      </c>
      <c r="AD54" s="4">
        <v>4493.8850000000002</v>
      </c>
      <c r="AE54" s="4">
        <v>2.8639999999999999</v>
      </c>
      <c r="AF54" s="4">
        <v>3.1</v>
      </c>
      <c r="AG54" s="4">
        <v>18.798999999999999</v>
      </c>
      <c r="AH54" s="4">
        <v>368.73597999999998</v>
      </c>
      <c r="AI54" s="4">
        <v>4.9154489999999997</v>
      </c>
      <c r="AJ54" s="4">
        <v>92.08211</v>
      </c>
      <c r="AK54" s="4">
        <v>1216</v>
      </c>
      <c r="AL54" s="4">
        <v>9</v>
      </c>
      <c r="AM54" s="4">
        <v>1196</v>
      </c>
      <c r="AN54" s="4">
        <v>97</v>
      </c>
      <c r="AO54" s="4">
        <v>34.899709999999999</v>
      </c>
      <c r="AP54" s="4">
        <v>93997.9</v>
      </c>
      <c r="AQ54" s="4">
        <v>32229.4</v>
      </c>
      <c r="AR54" s="4">
        <v>17</v>
      </c>
      <c r="AS54" s="4">
        <v>7514</v>
      </c>
      <c r="AT54" s="4">
        <v>7.0000000000000007E-2</v>
      </c>
      <c r="AU54" s="4">
        <v>9.2940000000000005</v>
      </c>
      <c r="AV54" s="4">
        <v>121868</v>
      </c>
      <c r="AW54" s="4">
        <v>0</v>
      </c>
      <c r="AX54" s="4">
        <v>0.52</v>
      </c>
      <c r="AY54">
        <v>0.92387096774193544</v>
      </c>
      <c r="AZ54" t="s">
        <v>71</v>
      </c>
      <c r="BA54" t="s">
        <v>802</v>
      </c>
      <c r="BB54">
        <v>1</v>
      </c>
      <c r="BC54" t="s">
        <v>808</v>
      </c>
      <c r="BD54">
        <v>9</v>
      </c>
      <c r="BE54">
        <v>71331.686000000002</v>
      </c>
      <c r="BF54">
        <v>0.18040761016079165</v>
      </c>
      <c r="BG54">
        <v>0.16667335338726041</v>
      </c>
      <c r="BH54">
        <v>402363.99200000003</v>
      </c>
      <c r="BI54">
        <v>3.1982929029096621E-2</v>
      </c>
      <c r="BJ54">
        <v>2.9548099593333134E-2</v>
      </c>
      <c r="BK54">
        <v>1</v>
      </c>
      <c r="BL54" t="s">
        <v>72</v>
      </c>
      <c r="BM54">
        <v>1</v>
      </c>
      <c r="BN54" t="s">
        <v>716</v>
      </c>
    </row>
    <row r="55" spans="1:66">
      <c r="A55" s="139" t="str">
        <f t="shared" si="76"/>
        <v>청라교통</v>
      </c>
      <c r="B55" s="139" t="str">
        <f t="shared" si="77"/>
        <v>예비</v>
      </c>
      <c r="C55" s="140" t="str">
        <f t="shared" si="78"/>
        <v>70바6011</v>
      </c>
      <c r="D55" s="115" t="str">
        <f t="shared" si="79"/>
        <v>대형</v>
      </c>
      <c r="E55" s="111" t="str">
        <f t="shared" si="80"/>
        <v>C</v>
      </c>
      <c r="F55" s="160">
        <f t="shared" si="81"/>
        <v>0.86181818181818171</v>
      </c>
      <c r="G55" s="161">
        <f t="shared" si="82"/>
        <v>1.8959999999999999</v>
      </c>
      <c r="H55" s="162">
        <f t="shared" si="83"/>
        <v>2.2000000000000002</v>
      </c>
      <c r="I55" s="163">
        <f t="shared" si="84"/>
        <v>1358.624</v>
      </c>
      <c r="J55" s="164">
        <f t="shared" si="85"/>
        <v>2.1066827613913611E-2</v>
      </c>
      <c r="K55" s="164">
        <f t="shared" si="86"/>
        <v>0.41545980878909117</v>
      </c>
      <c r="L55" s="164">
        <f t="shared" si="87"/>
        <v>0.1979944414348635</v>
      </c>
      <c r="M55" s="165">
        <f t="shared" si="88"/>
        <v>17.148</v>
      </c>
      <c r="N55" s="166">
        <f t="shared" si="89"/>
        <v>7.3999999999999996E-2</v>
      </c>
      <c r="O55" s="166">
        <f t="shared" si="90"/>
        <v>64.183000000000007</v>
      </c>
      <c r="P55" s="167">
        <f t="shared" si="91"/>
        <v>32.270000000000003</v>
      </c>
      <c r="Q55" s="168">
        <f t="shared" si="92"/>
        <v>94</v>
      </c>
      <c r="R55" s="169">
        <f t="shared" si="93"/>
        <v>29.347619304465073</v>
      </c>
      <c r="S55" s="141">
        <f t="shared" si="94"/>
        <v>1</v>
      </c>
      <c r="T55" s="141">
        <f t="shared" si="95"/>
        <v>872</v>
      </c>
      <c r="U55" t="s">
        <v>137</v>
      </c>
      <c r="V55" t="s">
        <v>99</v>
      </c>
      <c r="W55" t="s">
        <v>137</v>
      </c>
      <c r="X55" s="4" t="s">
        <v>99</v>
      </c>
      <c r="Y55" s="4" t="s">
        <v>813</v>
      </c>
      <c r="Z55" s="4" t="s">
        <v>719</v>
      </c>
      <c r="AA55" s="4" t="s">
        <v>49</v>
      </c>
      <c r="AB55" s="4">
        <v>531</v>
      </c>
      <c r="AC55" s="4">
        <v>1358.624</v>
      </c>
      <c r="AD55" s="4">
        <v>716.65300000000002</v>
      </c>
      <c r="AE55" s="4">
        <v>1.8959999999999999</v>
      </c>
      <c r="AF55" s="4">
        <v>2.2000000000000002</v>
      </c>
      <c r="AG55" s="4">
        <v>17.148</v>
      </c>
      <c r="AH55" s="4">
        <v>82.158597</v>
      </c>
      <c r="AI55" s="4">
        <v>1.7308209999999999</v>
      </c>
      <c r="AJ55" s="4">
        <v>34.133595</v>
      </c>
      <c r="AK55" s="4">
        <v>269</v>
      </c>
      <c r="AL55" s="4">
        <v>1</v>
      </c>
      <c r="AM55" s="4">
        <v>872</v>
      </c>
      <c r="AN55" s="4">
        <v>94</v>
      </c>
      <c r="AO55" s="4">
        <v>16.536601000000001</v>
      </c>
      <c r="AP55" s="4">
        <v>5889.8</v>
      </c>
      <c r="AQ55" s="4">
        <v>1936.2</v>
      </c>
      <c r="AR55" s="4">
        <v>19</v>
      </c>
      <c r="AS55" s="4">
        <v>20097</v>
      </c>
      <c r="AT55" s="4">
        <v>7.3999999999999996E-2</v>
      </c>
      <c r="AU55" s="4">
        <v>64.183000000000007</v>
      </c>
      <c r="AV55" s="4">
        <v>12280</v>
      </c>
      <c r="AW55" s="4">
        <v>0</v>
      </c>
      <c r="AX55" s="4">
        <v>0.52</v>
      </c>
      <c r="AY55">
        <v>0.86181818181818171</v>
      </c>
      <c r="AZ55" t="s">
        <v>72</v>
      </c>
      <c r="BA55" t="s">
        <v>814</v>
      </c>
      <c r="BB55">
        <v>12</v>
      </c>
      <c r="BC55" t="s">
        <v>1292</v>
      </c>
      <c r="BD55">
        <v>5</v>
      </c>
      <c r="BE55">
        <v>8596.8450000000012</v>
      </c>
      <c r="BF55">
        <v>0.15803751259909884</v>
      </c>
      <c r="BG55">
        <v>0.13619960176722334</v>
      </c>
      <c r="BH55">
        <v>402363.99200000003</v>
      </c>
      <c r="BI55">
        <v>3.376604335906877E-3</v>
      </c>
      <c r="BJ55">
        <v>2.9100190094906537E-3</v>
      </c>
      <c r="BK55">
        <v>1</v>
      </c>
      <c r="BL55" t="s">
        <v>71</v>
      </c>
      <c r="BM55">
        <v>-1</v>
      </c>
      <c r="BN55" t="s">
        <v>711</v>
      </c>
    </row>
    <row r="56" spans="1:66">
      <c r="A56" s="139" t="str">
        <f t="shared" ref="A56:A59" si="96">W56</f>
        <v>청라교통</v>
      </c>
      <c r="B56" s="139" t="str">
        <f t="shared" ref="B56:B59" si="97">V56</f>
        <v>예비</v>
      </c>
      <c r="C56" s="140" t="str">
        <f t="shared" ref="C56:C59" si="98">Y56</f>
        <v>70바6012</v>
      </c>
      <c r="D56" s="115" t="str">
        <f t="shared" ref="D56:D59" si="99">Z56</f>
        <v>대형</v>
      </c>
      <c r="E56" s="111" t="str">
        <f t="shared" ref="E56:E59" si="100">AZ56</f>
        <v>F</v>
      </c>
      <c r="F56" s="160">
        <f t="shared" ref="F56:F59" si="101">G56/H56</f>
        <v>0.71576923076923071</v>
      </c>
      <c r="G56" s="161">
        <f t="shared" ref="G56:G59" si="102">AE56</f>
        <v>1.861</v>
      </c>
      <c r="H56" s="162">
        <f t="shared" ref="H56:H59" si="103">AF56</f>
        <v>2.6</v>
      </c>
      <c r="I56" s="163">
        <f t="shared" ref="I56:I59" si="104">AC56</f>
        <v>1517.002</v>
      </c>
      <c r="J56" s="164">
        <f t="shared" ref="J56:J59" si="105">AI56/AH56</f>
        <v>2.0812791774025938E-2</v>
      </c>
      <c r="K56" s="164">
        <f t="shared" ref="K56:K59" si="106">AJ56/AH56</f>
        <v>0.3756224756144026</v>
      </c>
      <c r="L56" s="164">
        <f t="shared" ref="L56:L59" si="107">AK56/AC56</f>
        <v>0.21621593115895696</v>
      </c>
      <c r="M56" s="165">
        <f t="shared" ref="M56:M59" si="108">AG56</f>
        <v>14.53</v>
      </c>
      <c r="N56" s="166">
        <f t="shared" ref="N56:N59" si="109">IF(AW56=0,AT56,"속도계이상")</f>
        <v>0.19800000000000001</v>
      </c>
      <c r="O56" s="166">
        <f t="shared" ref="O56:O59" si="110">IF(AW56=0,AU56,"속도계이상")</f>
        <v>27.488</v>
      </c>
      <c r="P56" s="167">
        <f t="shared" ref="P56:P59" si="111">AQ56/60</f>
        <v>0.45500000000000002</v>
      </c>
      <c r="Q56" s="168">
        <f t="shared" ref="Q56:Q59" si="112">AN56</f>
        <v>90</v>
      </c>
      <c r="R56" s="169">
        <f t="shared" ref="R56:R59" si="113">AC56/(AH56-AI56-AJ56)</f>
        <v>26.716005328118957</v>
      </c>
      <c r="S56" s="141">
        <f t="shared" ref="S56:S59" si="114">IF(AW56=0,AL56,"속도계이상")</f>
        <v>3</v>
      </c>
      <c r="T56" s="141">
        <f t="shared" ref="T56:T59" si="115">IF(AW56=0,AM56,"속도계이상")</f>
        <v>417</v>
      </c>
      <c r="U56" t="s">
        <v>137</v>
      </c>
      <c r="V56" t="s">
        <v>99</v>
      </c>
      <c r="W56" t="s">
        <v>137</v>
      </c>
      <c r="X56" s="4" t="s">
        <v>99</v>
      </c>
      <c r="Y56" s="4" t="s">
        <v>815</v>
      </c>
      <c r="Z56" s="4" t="s">
        <v>719</v>
      </c>
      <c r="AA56" s="4" t="s">
        <v>49</v>
      </c>
      <c r="AB56" s="4">
        <v>531</v>
      </c>
      <c r="AC56" s="4">
        <v>1517.002</v>
      </c>
      <c r="AD56" s="4">
        <v>815.26900000000001</v>
      </c>
      <c r="AE56" s="4">
        <v>1.861</v>
      </c>
      <c r="AF56" s="4">
        <v>2.6</v>
      </c>
      <c r="AG56" s="4">
        <v>14.53</v>
      </c>
      <c r="AH56" s="4">
        <v>94.078585000000004</v>
      </c>
      <c r="AI56" s="4">
        <v>1.9580379999999999</v>
      </c>
      <c r="AJ56" s="4">
        <v>35.338031000000001</v>
      </c>
      <c r="AK56" s="4">
        <v>328</v>
      </c>
      <c r="AL56" s="4">
        <v>3</v>
      </c>
      <c r="AM56" s="4">
        <v>417</v>
      </c>
      <c r="AN56" s="4">
        <v>90</v>
      </c>
      <c r="AO56" s="4">
        <v>16.124838</v>
      </c>
      <c r="AP56" s="4">
        <v>1291.5</v>
      </c>
      <c r="AQ56" s="4">
        <v>27.3</v>
      </c>
      <c r="AR56" s="4">
        <v>7</v>
      </c>
      <c r="AS56" s="4">
        <v>7004</v>
      </c>
      <c r="AT56" s="4">
        <v>0.19800000000000001</v>
      </c>
      <c r="AU56" s="4">
        <v>27.488</v>
      </c>
      <c r="AV56" s="4">
        <v>12663</v>
      </c>
      <c r="AW56" s="4">
        <v>0</v>
      </c>
      <c r="AX56" s="4">
        <v>0.5</v>
      </c>
      <c r="AY56">
        <v>0.71576923076923071</v>
      </c>
      <c r="AZ56" t="s">
        <v>73</v>
      </c>
      <c r="BA56" t="s">
        <v>814</v>
      </c>
      <c r="BB56">
        <v>12</v>
      </c>
      <c r="BC56" t="s">
        <v>1293</v>
      </c>
      <c r="BD56">
        <v>8</v>
      </c>
      <c r="BE56">
        <v>8596.8450000000012</v>
      </c>
      <c r="BF56">
        <v>0.17646031770957832</v>
      </c>
      <c r="BG56">
        <v>0.12630486586827894</v>
      </c>
      <c r="BH56">
        <v>402363.99200000003</v>
      </c>
      <c r="BI56">
        <v>3.7702230571367823E-3</v>
      </c>
      <c r="BJ56">
        <v>2.698609657435212E-3</v>
      </c>
      <c r="BK56">
        <v>1</v>
      </c>
      <c r="BL56" t="s">
        <v>73</v>
      </c>
      <c r="BM56">
        <v>0</v>
      </c>
      <c r="BN56" t="s">
        <v>638</v>
      </c>
    </row>
    <row r="57" spans="1:66">
      <c r="A57" s="139" t="str">
        <f t="shared" si="96"/>
        <v>청라교통</v>
      </c>
      <c r="B57" s="139" t="str">
        <f t="shared" si="97"/>
        <v>예비</v>
      </c>
      <c r="C57" s="140" t="str">
        <f t="shared" si="98"/>
        <v>70바6040</v>
      </c>
      <c r="D57" s="115" t="str">
        <f t="shared" si="99"/>
        <v>대형</v>
      </c>
      <c r="E57" s="111" t="str">
        <f t="shared" si="100"/>
        <v>D</v>
      </c>
      <c r="F57" s="160">
        <f t="shared" si="101"/>
        <v>0.84519999999999995</v>
      </c>
      <c r="G57" s="161">
        <f t="shared" si="102"/>
        <v>2.113</v>
      </c>
      <c r="H57" s="162">
        <f t="shared" si="103"/>
        <v>2.5</v>
      </c>
      <c r="I57" s="163">
        <f t="shared" si="104"/>
        <v>2626.279</v>
      </c>
      <c r="J57" s="164">
        <f t="shared" si="105"/>
        <v>1.4583134999313675E-2</v>
      </c>
      <c r="K57" s="164">
        <f t="shared" si="106"/>
        <v>0.29155734171928283</v>
      </c>
      <c r="L57" s="164">
        <f t="shared" si="107"/>
        <v>0.16258744786825771</v>
      </c>
      <c r="M57" s="165">
        <f t="shared" si="108"/>
        <v>21.574000000000002</v>
      </c>
      <c r="N57" s="166">
        <f t="shared" si="109"/>
        <v>3.7999999999999999E-2</v>
      </c>
      <c r="O57" s="166">
        <f t="shared" si="110"/>
        <v>36.591999999999999</v>
      </c>
      <c r="P57" s="167">
        <f t="shared" si="111"/>
        <v>181.73333333333332</v>
      </c>
      <c r="Q57" s="168">
        <f t="shared" si="112"/>
        <v>94</v>
      </c>
      <c r="R57" s="169">
        <f t="shared" si="113"/>
        <v>43.740724404018493</v>
      </c>
      <c r="S57" s="141">
        <f t="shared" si="114"/>
        <v>1</v>
      </c>
      <c r="T57" s="141">
        <f t="shared" si="115"/>
        <v>961</v>
      </c>
      <c r="U57" t="s">
        <v>137</v>
      </c>
      <c r="V57" t="s">
        <v>99</v>
      </c>
      <c r="W57" t="s">
        <v>137</v>
      </c>
      <c r="X57" s="4" t="s">
        <v>99</v>
      </c>
      <c r="Y57" s="4" t="s">
        <v>816</v>
      </c>
      <c r="Z57" s="4" t="s">
        <v>719</v>
      </c>
      <c r="AA57" s="4" t="s">
        <v>49</v>
      </c>
      <c r="AB57" s="4">
        <v>531</v>
      </c>
      <c r="AC57" s="4">
        <v>2626.279</v>
      </c>
      <c r="AD57" s="4">
        <v>1243.1559999999999</v>
      </c>
      <c r="AE57" s="4">
        <v>2.113</v>
      </c>
      <c r="AF57" s="4">
        <v>2.5</v>
      </c>
      <c r="AG57" s="4">
        <v>21.574000000000002</v>
      </c>
      <c r="AH57" s="4">
        <v>86.533314000000004</v>
      </c>
      <c r="AI57" s="4">
        <v>1.261927</v>
      </c>
      <c r="AJ57" s="4">
        <v>25.229423000000001</v>
      </c>
      <c r="AK57" s="4">
        <v>427</v>
      </c>
      <c r="AL57" s="4">
        <v>1</v>
      </c>
      <c r="AM57" s="4">
        <v>961</v>
      </c>
      <c r="AN57" s="4">
        <v>94</v>
      </c>
      <c r="AO57" s="4">
        <v>30.349917999999999</v>
      </c>
      <c r="AP57" s="4">
        <v>21524.1</v>
      </c>
      <c r="AQ57" s="4">
        <v>10904</v>
      </c>
      <c r="AR57" s="4">
        <v>19</v>
      </c>
      <c r="AS57" s="4">
        <v>13424</v>
      </c>
      <c r="AT57" s="4">
        <v>3.7999999999999999E-2</v>
      </c>
      <c r="AU57" s="4">
        <v>36.591999999999999</v>
      </c>
      <c r="AV57" s="4">
        <v>25119</v>
      </c>
      <c r="AW57" s="4">
        <v>0</v>
      </c>
      <c r="AX57" s="4">
        <v>0.46</v>
      </c>
      <c r="AY57">
        <v>0.84519999999999995</v>
      </c>
      <c r="AZ57" t="s">
        <v>70</v>
      </c>
      <c r="BA57" t="s">
        <v>814</v>
      </c>
      <c r="BB57">
        <v>2</v>
      </c>
      <c r="BC57" t="s">
        <v>1294</v>
      </c>
      <c r="BD57">
        <v>11</v>
      </c>
      <c r="BE57">
        <v>8596.8450000000012</v>
      </c>
      <c r="BF57">
        <v>0.30549335250315662</v>
      </c>
      <c r="BG57">
        <v>0.25820298153566795</v>
      </c>
      <c r="BH57">
        <v>402363.99200000003</v>
      </c>
      <c r="BI57">
        <v>6.5271223375276575E-3</v>
      </c>
      <c r="BJ57">
        <v>5.5167237996783759E-3</v>
      </c>
      <c r="BK57">
        <v>1</v>
      </c>
      <c r="BL57" t="s">
        <v>72</v>
      </c>
      <c r="BM57">
        <v>-1</v>
      </c>
      <c r="BN57" t="s">
        <v>711</v>
      </c>
    </row>
    <row r="58" spans="1:66">
      <c r="A58" s="139" t="str">
        <f t="shared" si="96"/>
        <v>청라교통</v>
      </c>
      <c r="B58" s="139" t="str">
        <f t="shared" si="97"/>
        <v>예비</v>
      </c>
      <c r="C58" s="140" t="str">
        <f t="shared" si="98"/>
        <v>70바6042</v>
      </c>
      <c r="D58" s="115" t="str">
        <f t="shared" si="99"/>
        <v>대형</v>
      </c>
      <c r="E58" s="111" t="str">
        <f t="shared" si="100"/>
        <v>D</v>
      </c>
      <c r="F58" s="160">
        <f t="shared" si="101"/>
        <v>0.84199999999999997</v>
      </c>
      <c r="G58" s="161">
        <f t="shared" si="102"/>
        <v>2.5259999999999998</v>
      </c>
      <c r="H58" s="162">
        <f t="shared" si="103"/>
        <v>3</v>
      </c>
      <c r="I58" s="163">
        <f t="shared" si="104"/>
        <v>1118.914</v>
      </c>
      <c r="J58" s="164">
        <f t="shared" si="105"/>
        <v>1.4823339489664576E-2</v>
      </c>
      <c r="K58" s="164">
        <f t="shared" si="106"/>
        <v>0.26763859382975091</v>
      </c>
      <c r="L58" s="164">
        <f t="shared" si="107"/>
        <v>0.17963847087443718</v>
      </c>
      <c r="M58" s="165">
        <f t="shared" si="108"/>
        <v>18.518999999999998</v>
      </c>
      <c r="N58" s="166">
        <f t="shared" si="109"/>
        <v>0</v>
      </c>
      <c r="O58" s="166">
        <f t="shared" si="110"/>
        <v>12.78</v>
      </c>
      <c r="P58" s="167">
        <f t="shared" si="111"/>
        <v>91.323333333333323</v>
      </c>
      <c r="Q58" s="168">
        <f t="shared" si="112"/>
        <v>93</v>
      </c>
      <c r="R58" s="169">
        <f t="shared" si="113"/>
        <v>41.318402814269064</v>
      </c>
      <c r="S58" s="141">
        <f t="shared" si="114"/>
        <v>0</v>
      </c>
      <c r="T58" s="141">
        <f t="shared" si="115"/>
        <v>143</v>
      </c>
      <c r="U58" t="s">
        <v>137</v>
      </c>
      <c r="V58" t="s">
        <v>99</v>
      </c>
      <c r="W58" t="s">
        <v>137</v>
      </c>
      <c r="X58" s="4" t="s">
        <v>99</v>
      </c>
      <c r="Y58" s="4" t="s">
        <v>817</v>
      </c>
      <c r="Z58" s="4" t="s">
        <v>719</v>
      </c>
      <c r="AA58" s="4" t="s">
        <v>49</v>
      </c>
      <c r="AB58" s="4">
        <v>531</v>
      </c>
      <c r="AC58" s="4">
        <v>1118.914</v>
      </c>
      <c r="AD58" s="4">
        <v>443.00400000000002</v>
      </c>
      <c r="AE58" s="4">
        <v>2.5259999999999998</v>
      </c>
      <c r="AF58" s="4">
        <v>3</v>
      </c>
      <c r="AG58" s="4">
        <v>18.518999999999998</v>
      </c>
      <c r="AH58" s="4">
        <v>37.740551000000004</v>
      </c>
      <c r="AI58" s="4">
        <v>0.55944099999999997</v>
      </c>
      <c r="AJ58" s="4">
        <v>10.100828</v>
      </c>
      <c r="AK58" s="4">
        <v>201</v>
      </c>
      <c r="AL58" s="4">
        <v>0</v>
      </c>
      <c r="AM58" s="4">
        <v>143</v>
      </c>
      <c r="AN58" s="4">
        <v>93</v>
      </c>
      <c r="AO58" s="4">
        <v>29.647525999999999</v>
      </c>
      <c r="AP58" s="4">
        <v>9784.2000000000007</v>
      </c>
      <c r="AQ58" s="4">
        <v>5479.4</v>
      </c>
      <c r="AR58" s="4">
        <v>10</v>
      </c>
      <c r="AS58" s="4">
        <v>3983</v>
      </c>
      <c r="AT58" s="4">
        <v>0</v>
      </c>
      <c r="AU58" s="4">
        <v>12.78</v>
      </c>
      <c r="AV58" s="4">
        <v>10700</v>
      </c>
      <c r="AW58" s="4">
        <v>0</v>
      </c>
      <c r="AX58" s="4">
        <v>0.52</v>
      </c>
      <c r="AY58">
        <v>0.84199999999999997</v>
      </c>
      <c r="AZ58" t="s">
        <v>70</v>
      </c>
      <c r="BA58" t="s">
        <v>814</v>
      </c>
      <c r="BB58">
        <v>3</v>
      </c>
      <c r="BC58" t="s">
        <v>1295</v>
      </c>
      <c r="BD58">
        <v>6</v>
      </c>
      <c r="BE58">
        <v>8596.8450000000012</v>
      </c>
      <c r="BF58">
        <v>0.13015402743680965</v>
      </c>
      <c r="BG58">
        <v>0.10958969110179372</v>
      </c>
      <c r="BH58">
        <v>402363.99200000003</v>
      </c>
      <c r="BI58">
        <v>2.7808502307532525E-3</v>
      </c>
      <c r="BJ58">
        <v>2.3414758942942385E-3</v>
      </c>
      <c r="BK58">
        <v>1</v>
      </c>
      <c r="BL58" t="s">
        <v>72</v>
      </c>
      <c r="BM58">
        <v>-1</v>
      </c>
      <c r="BN58" t="s">
        <v>711</v>
      </c>
    </row>
    <row r="59" spans="1:66">
      <c r="A59" s="139" t="str">
        <f t="shared" si="96"/>
        <v>청라교통</v>
      </c>
      <c r="B59" s="139" t="str">
        <f t="shared" si="97"/>
        <v>예비</v>
      </c>
      <c r="C59" s="140" t="str">
        <f t="shared" si="98"/>
        <v>72바1334</v>
      </c>
      <c r="D59" s="115" t="str">
        <f t="shared" si="99"/>
        <v>대형</v>
      </c>
      <c r="E59" s="111" t="str">
        <f t="shared" si="100"/>
        <v>A</v>
      </c>
      <c r="F59" s="160">
        <f t="shared" si="101"/>
        <v>0.96538461538461529</v>
      </c>
      <c r="G59" s="161">
        <f t="shared" si="102"/>
        <v>2.5099999999999998</v>
      </c>
      <c r="H59" s="162">
        <f t="shared" si="103"/>
        <v>2.6</v>
      </c>
      <c r="I59" s="163">
        <f t="shared" si="104"/>
        <v>1976.0260000000001</v>
      </c>
      <c r="J59" s="164">
        <f t="shared" si="105"/>
        <v>2.8383438383299937E-2</v>
      </c>
      <c r="K59" s="164">
        <f t="shared" si="106"/>
        <v>0.28509620691182253</v>
      </c>
      <c r="L59" s="164">
        <f t="shared" si="107"/>
        <v>0.17965350658341539</v>
      </c>
      <c r="M59" s="165">
        <f t="shared" si="108"/>
        <v>18.178999999999998</v>
      </c>
      <c r="N59" s="166">
        <f t="shared" si="109"/>
        <v>0.75900000000000001</v>
      </c>
      <c r="O59" s="166">
        <f t="shared" si="110"/>
        <v>38.662999999999997</v>
      </c>
      <c r="P59" s="167">
        <f t="shared" si="111"/>
        <v>121.58333333333333</v>
      </c>
      <c r="Q59" s="168">
        <f t="shared" si="112"/>
        <v>92</v>
      </c>
      <c r="R59" s="169">
        <f t="shared" si="113"/>
        <v>42.12400778056</v>
      </c>
      <c r="S59" s="141">
        <f t="shared" si="114"/>
        <v>15</v>
      </c>
      <c r="T59" s="141">
        <f t="shared" si="115"/>
        <v>764</v>
      </c>
      <c r="U59" t="s">
        <v>137</v>
      </c>
      <c r="V59" t="s">
        <v>99</v>
      </c>
      <c r="W59" t="s">
        <v>137</v>
      </c>
      <c r="X59" s="4" t="s">
        <v>99</v>
      </c>
      <c r="Y59" s="4" t="s">
        <v>818</v>
      </c>
      <c r="Z59" s="4" t="s">
        <v>719</v>
      </c>
      <c r="AA59" s="4" t="s">
        <v>49</v>
      </c>
      <c r="AB59" s="4">
        <v>531</v>
      </c>
      <c r="AC59" s="4">
        <v>1976.0260000000001</v>
      </c>
      <c r="AD59" s="4">
        <v>787.404</v>
      </c>
      <c r="AE59" s="4">
        <v>2.5099999999999998</v>
      </c>
      <c r="AF59" s="4">
        <v>2.6</v>
      </c>
      <c r="AG59" s="4">
        <v>18.178999999999998</v>
      </c>
      <c r="AH59" s="4">
        <v>68.329706000000002</v>
      </c>
      <c r="AI59" s="4">
        <v>1.939432</v>
      </c>
      <c r="AJ59" s="4">
        <v>19.480540000000001</v>
      </c>
      <c r="AK59" s="4">
        <v>355</v>
      </c>
      <c r="AL59" s="4">
        <v>15</v>
      </c>
      <c r="AM59" s="4">
        <v>764</v>
      </c>
      <c r="AN59" s="4">
        <v>92</v>
      </c>
      <c r="AO59" s="4">
        <v>28.918987999999999</v>
      </c>
      <c r="AP59" s="4">
        <v>19233.5</v>
      </c>
      <c r="AQ59" s="4">
        <v>7295</v>
      </c>
      <c r="AR59" s="4">
        <v>9</v>
      </c>
      <c r="AS59" s="4">
        <v>5365</v>
      </c>
      <c r="AT59" s="4">
        <v>0.75900000000000001</v>
      </c>
      <c r="AU59" s="4">
        <v>38.662999999999997</v>
      </c>
      <c r="AV59" s="4">
        <v>18606</v>
      </c>
      <c r="AW59" s="4">
        <v>0</v>
      </c>
      <c r="AX59" s="4">
        <v>0.5</v>
      </c>
      <c r="AY59">
        <v>0.96538461538461529</v>
      </c>
      <c r="AZ59" t="s">
        <v>69</v>
      </c>
      <c r="BA59" t="s">
        <v>814</v>
      </c>
      <c r="BB59">
        <v>5</v>
      </c>
      <c r="BC59" t="s">
        <v>1296</v>
      </c>
      <c r="BD59">
        <v>5</v>
      </c>
      <c r="BE59">
        <v>8596.8450000000012</v>
      </c>
      <c r="BF59">
        <v>0.22985478975135643</v>
      </c>
      <c r="BG59">
        <v>0.22189827779842483</v>
      </c>
      <c r="BH59">
        <v>402363.99200000003</v>
      </c>
      <c r="BI59">
        <v>4.911040846816133E-3</v>
      </c>
      <c r="BJ59">
        <v>4.7410432790417276E-3</v>
      </c>
      <c r="BK59">
        <v>1</v>
      </c>
      <c r="BL59" t="s">
        <v>74</v>
      </c>
      <c r="BM59">
        <v>-1</v>
      </c>
      <c r="BN59" t="s">
        <v>711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9"/>
  <sheetViews>
    <sheetView showGridLines="0" view="pageBreakPreview" zoomScaleNormal="100" zoomScaleSheetLayoutView="100" workbookViewId="0">
      <pane ySplit="4" topLeftCell="A113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94" t="str">
        <f>BF5</f>
        <v>청라교통</v>
      </c>
      <c r="B5" s="126" t="str">
        <f>BH5</f>
        <v>강동윤</v>
      </c>
      <c r="C5" s="127" t="str">
        <f>BN5</f>
        <v>D</v>
      </c>
      <c r="D5" s="128">
        <f>BM5</f>
        <v>0.83718422261929926</v>
      </c>
      <c r="E5" s="129">
        <f>U5</f>
        <v>3423</v>
      </c>
      <c r="F5" s="130" t="str">
        <f>BG5</f>
        <v>308</v>
      </c>
      <c r="G5" s="131" t="str">
        <f>BK5</f>
        <v>70바6034</v>
      </c>
      <c r="H5" s="132">
        <f>BJ5</f>
        <v>3</v>
      </c>
      <c r="I5" s="133">
        <f>BP5</f>
        <v>4971.8</v>
      </c>
      <c r="J5" s="134">
        <f>AB5/AA5</f>
        <v>5.1115023577463781E-3</v>
      </c>
      <c r="K5" s="134">
        <f>AC5/AA5</f>
        <v>0.31756086028738467</v>
      </c>
      <c r="L5" s="134">
        <f>AD5/I5</f>
        <v>0.12691580514099521</v>
      </c>
      <c r="M5" s="135">
        <f>Z5</f>
        <v>21.309000000000001</v>
      </c>
      <c r="N5" s="136">
        <f>AE5*100/W5</f>
        <v>0.16090751840379741</v>
      </c>
      <c r="O5" s="136">
        <f>AF5*100/W5</f>
        <v>21.581720905909329</v>
      </c>
      <c r="P5" s="230">
        <f>AK5</f>
        <v>24</v>
      </c>
      <c r="Q5" s="231">
        <f>AE5</f>
        <v>8</v>
      </c>
      <c r="R5" s="231">
        <f>AF5</f>
        <v>1073</v>
      </c>
      <c r="T5">
        <v>531</v>
      </c>
      <c r="U5">
        <v>3423</v>
      </c>
      <c r="V5" t="s">
        <v>819</v>
      </c>
      <c r="W5">
        <v>4971.8</v>
      </c>
      <c r="X5">
        <v>1936.308</v>
      </c>
      <c r="Y5">
        <v>2.5680000000000001</v>
      </c>
      <c r="Z5">
        <v>21.309000000000001</v>
      </c>
      <c r="AA5">
        <v>148.296909</v>
      </c>
      <c r="AB5">
        <v>0.75802000000000003</v>
      </c>
      <c r="AC5">
        <v>47.093294</v>
      </c>
      <c r="AD5" s="1">
        <v>631</v>
      </c>
      <c r="AE5">
        <v>8</v>
      </c>
      <c r="AF5">
        <v>1073</v>
      </c>
      <c r="AG5">
        <v>97</v>
      </c>
      <c r="AH5">
        <v>33.525984999999999</v>
      </c>
      <c r="AI5">
        <v>45359.1</v>
      </c>
      <c r="AJ5">
        <v>25681.1</v>
      </c>
      <c r="AK5">
        <v>24</v>
      </c>
      <c r="AL5">
        <v>27050</v>
      </c>
      <c r="AM5" t="s">
        <v>820</v>
      </c>
      <c r="AN5" t="s">
        <v>1297</v>
      </c>
      <c r="AO5">
        <v>4464.9639999999999</v>
      </c>
      <c r="AR5" t="s">
        <v>137</v>
      </c>
      <c r="AS5">
        <v>308</v>
      </c>
      <c r="AT5" t="s">
        <v>805</v>
      </c>
      <c r="AU5" t="s">
        <v>819</v>
      </c>
      <c r="AV5" t="s">
        <v>49</v>
      </c>
      <c r="AW5">
        <v>3</v>
      </c>
      <c r="BB5">
        <v>0.84008361346380678</v>
      </c>
      <c r="BC5" t="s">
        <v>70</v>
      </c>
      <c r="BF5" t="s">
        <v>137</v>
      </c>
      <c r="BG5" t="s">
        <v>299</v>
      </c>
      <c r="BH5" t="s">
        <v>819</v>
      </c>
      <c r="BI5">
        <v>3423</v>
      </c>
      <c r="BJ5">
        <v>3</v>
      </c>
      <c r="BK5" t="s">
        <v>805</v>
      </c>
      <c r="BL5" t="s">
        <v>811</v>
      </c>
      <c r="BM5">
        <v>0.83718422261929926</v>
      </c>
      <c r="BN5" t="s">
        <v>70</v>
      </c>
      <c r="BO5" t="s">
        <v>678</v>
      </c>
      <c r="BP5">
        <v>4971.8</v>
      </c>
    </row>
    <row r="6" spans="1:68" ht="16.5">
      <c r="A6" s="295" t="str">
        <f t="shared" ref="A6:A7" si="0">BF6</f>
        <v>청라교통</v>
      </c>
      <c r="B6" s="110" t="str">
        <f t="shared" ref="B6:B7" si="1">BH6</f>
        <v>강서구</v>
      </c>
      <c r="C6" s="111" t="str">
        <f t="shared" ref="C6:C7" si="2">BN6</f>
        <v>A</v>
      </c>
      <c r="D6" s="112">
        <f t="shared" ref="D6:D7" si="3">BM6</f>
        <v>0.98353762372942588</v>
      </c>
      <c r="E6" s="113">
        <f t="shared" ref="E6:E7" si="4">U6</f>
        <v>6813</v>
      </c>
      <c r="F6" s="114" t="str">
        <f t="shared" ref="F6:F7" si="5">BG6</f>
        <v>306</v>
      </c>
      <c r="G6" s="115" t="str">
        <f t="shared" ref="G6:G7" si="6">BK6</f>
        <v>70바6050</v>
      </c>
      <c r="H6" s="116">
        <f t="shared" ref="H6:H7" si="7">BJ6</f>
        <v>4</v>
      </c>
      <c r="I6" s="117">
        <f t="shared" ref="I6:I7" si="8">BP6</f>
        <v>3879.4519999999998</v>
      </c>
      <c r="J6" s="118">
        <f t="shared" ref="J6:J7" si="9">AB6/AA6</f>
        <v>7.2907070395594343E-3</v>
      </c>
      <c r="K6" s="118">
        <f t="shared" ref="K6:K7" si="10">AC6/AA6</f>
        <v>0.20657590418902125</v>
      </c>
      <c r="L6" s="118">
        <f t="shared" ref="L6:L7" si="11">AD6/I6</f>
        <v>0.18765536988213799</v>
      </c>
      <c r="M6" s="119">
        <f t="shared" ref="M6:M7" si="12">Z6</f>
        <v>15.528</v>
      </c>
      <c r="N6" s="120">
        <f t="shared" ref="N6:N7" si="13">AE6*100/W6</f>
        <v>0</v>
      </c>
      <c r="O6" s="120">
        <f t="shared" ref="O6:O7" si="14">AF6*100/W6</f>
        <v>2.9385593635389737</v>
      </c>
      <c r="P6" s="232">
        <f t="shared" ref="P6:P7" si="15">AK6</f>
        <v>2</v>
      </c>
      <c r="Q6" s="233">
        <f t="shared" ref="Q6:Q7" si="16">AE6</f>
        <v>0</v>
      </c>
      <c r="R6" s="233">
        <f t="shared" ref="R6:R7" si="17">AF6</f>
        <v>114</v>
      </c>
      <c r="T6">
        <v>531</v>
      </c>
      <c r="U6">
        <v>6813</v>
      </c>
      <c r="V6" t="s">
        <v>821</v>
      </c>
      <c r="W6">
        <v>3879.4520000000002</v>
      </c>
      <c r="X6">
        <v>1199.3620000000001</v>
      </c>
      <c r="Y6">
        <v>3.2349999999999999</v>
      </c>
      <c r="Z6">
        <v>15.528</v>
      </c>
      <c r="AA6">
        <v>115.02080599999999</v>
      </c>
      <c r="AB6">
        <v>0.83858299999999997</v>
      </c>
      <c r="AC6">
        <v>23.760527</v>
      </c>
      <c r="AD6" s="1">
        <v>728</v>
      </c>
      <c r="AE6">
        <v>0</v>
      </c>
      <c r="AF6">
        <v>114</v>
      </c>
      <c r="AG6">
        <v>92</v>
      </c>
      <c r="AH6">
        <v>33.728262999999998</v>
      </c>
      <c r="AI6">
        <v>23934.400000000001</v>
      </c>
      <c r="AJ6">
        <v>13686.9</v>
      </c>
      <c r="AK6">
        <v>2</v>
      </c>
      <c r="AL6">
        <v>166</v>
      </c>
      <c r="AM6" t="s">
        <v>822</v>
      </c>
      <c r="AN6" t="s">
        <v>1298</v>
      </c>
      <c r="AO6">
        <v>3266.721</v>
      </c>
      <c r="AR6" t="s">
        <v>137</v>
      </c>
      <c r="AS6">
        <v>306</v>
      </c>
      <c r="AT6" t="s">
        <v>764</v>
      </c>
      <c r="AU6" t="s">
        <v>821</v>
      </c>
      <c r="AV6" t="s">
        <v>49</v>
      </c>
      <c r="AW6">
        <v>4</v>
      </c>
      <c r="BB6">
        <v>1.0054513264164195</v>
      </c>
      <c r="BC6" t="s">
        <v>74</v>
      </c>
      <c r="BF6" t="s">
        <v>137</v>
      </c>
      <c r="BG6" t="s">
        <v>297</v>
      </c>
      <c r="BH6" t="s">
        <v>821</v>
      </c>
      <c r="BI6">
        <v>6813</v>
      </c>
      <c r="BJ6">
        <v>4</v>
      </c>
      <c r="BK6" t="s">
        <v>764</v>
      </c>
      <c r="BL6" t="s">
        <v>817</v>
      </c>
      <c r="BM6">
        <v>0.98353762372942588</v>
      </c>
      <c r="BN6" t="s">
        <v>69</v>
      </c>
      <c r="BO6" t="s">
        <v>675</v>
      </c>
      <c r="BP6">
        <v>3879.4519999999998</v>
      </c>
    </row>
    <row r="7" spans="1:68" ht="16.5">
      <c r="A7" s="294" t="str">
        <f t="shared" si="0"/>
        <v>청라교통</v>
      </c>
      <c r="B7" s="126" t="str">
        <f t="shared" si="1"/>
        <v>강원호</v>
      </c>
      <c r="C7" s="127" t="str">
        <f t="shared" si="2"/>
        <v>D</v>
      </c>
      <c r="D7" s="128">
        <f t="shared" si="3"/>
        <v>0.84067902579789333</v>
      </c>
      <c r="E7" s="129">
        <f t="shared" si="4"/>
        <v>9832</v>
      </c>
      <c r="F7" s="130" t="str">
        <f t="shared" si="5"/>
        <v>307</v>
      </c>
      <c r="G7" s="131" t="str">
        <f t="shared" si="6"/>
        <v>70바5991</v>
      </c>
      <c r="H7" s="132">
        <f t="shared" si="7"/>
        <v>7</v>
      </c>
      <c r="I7" s="133">
        <f t="shared" si="8"/>
        <v>3588.0680000000002</v>
      </c>
      <c r="J7" s="134">
        <f t="shared" si="9"/>
        <v>2.2511652121001098E-2</v>
      </c>
      <c r="K7" s="134">
        <f t="shared" si="10"/>
        <v>0.28922072573866442</v>
      </c>
      <c r="L7" s="134">
        <f t="shared" si="11"/>
        <v>0.19091054015698697</v>
      </c>
      <c r="M7" s="135">
        <f t="shared" si="12"/>
        <v>19.998000000000001</v>
      </c>
      <c r="N7" s="136">
        <f t="shared" si="13"/>
        <v>0.13935075923867662</v>
      </c>
      <c r="O7" s="136">
        <f t="shared" si="14"/>
        <v>55.99113506210027</v>
      </c>
      <c r="P7" s="230">
        <f t="shared" si="15"/>
        <v>3</v>
      </c>
      <c r="Q7" s="231">
        <f t="shared" si="16"/>
        <v>5</v>
      </c>
      <c r="R7" s="231">
        <f t="shared" si="17"/>
        <v>2009</v>
      </c>
      <c r="T7">
        <v>531</v>
      </c>
      <c r="U7">
        <v>9832</v>
      </c>
      <c r="V7" t="s">
        <v>823</v>
      </c>
      <c r="W7">
        <v>3588.0680000000002</v>
      </c>
      <c r="X7">
        <v>1446.58</v>
      </c>
      <c r="Y7">
        <v>2.48</v>
      </c>
      <c r="Z7">
        <v>19.998000000000001</v>
      </c>
      <c r="AA7">
        <v>131.07914</v>
      </c>
      <c r="AB7">
        <v>2.9508079999999999</v>
      </c>
      <c r="AC7">
        <v>37.910803999999999</v>
      </c>
      <c r="AD7" s="1">
        <v>685</v>
      </c>
      <c r="AE7">
        <v>5</v>
      </c>
      <c r="AF7">
        <v>2009</v>
      </c>
      <c r="AG7">
        <v>93</v>
      </c>
      <c r="AH7">
        <v>27.373294999999999</v>
      </c>
      <c r="AI7">
        <v>24296.5</v>
      </c>
      <c r="AJ7">
        <v>8214.7999999999993</v>
      </c>
      <c r="AK7">
        <v>3</v>
      </c>
      <c r="AL7">
        <v>602</v>
      </c>
      <c r="AM7" t="s">
        <v>824</v>
      </c>
      <c r="AN7" t="s">
        <v>1299</v>
      </c>
      <c r="AO7">
        <v>1104.0840000000001</v>
      </c>
      <c r="AR7" t="s">
        <v>137</v>
      </c>
      <c r="AS7">
        <v>307</v>
      </c>
      <c r="AT7" t="s">
        <v>788</v>
      </c>
      <c r="AU7" t="s">
        <v>823</v>
      </c>
      <c r="AV7" t="s">
        <v>49</v>
      </c>
      <c r="AW7">
        <v>7</v>
      </c>
      <c r="BB7">
        <v>0.84918679842739053</v>
      </c>
      <c r="BC7" t="s">
        <v>70</v>
      </c>
      <c r="BF7" t="s">
        <v>137</v>
      </c>
      <c r="BG7" t="s">
        <v>298</v>
      </c>
      <c r="BH7" t="s">
        <v>823</v>
      </c>
      <c r="BI7">
        <v>9832</v>
      </c>
      <c r="BJ7">
        <v>7</v>
      </c>
      <c r="BK7" t="s">
        <v>788</v>
      </c>
      <c r="BL7" t="s">
        <v>797</v>
      </c>
      <c r="BM7">
        <v>0.84067902579789333</v>
      </c>
      <c r="BN7" t="s">
        <v>70</v>
      </c>
      <c r="BO7" t="s">
        <v>678</v>
      </c>
      <c r="BP7">
        <v>3588.0680000000002</v>
      </c>
    </row>
    <row r="8" spans="1:68" ht="16.5">
      <c r="A8" s="295" t="str">
        <f t="shared" ref="A8:A66" si="18">BF8</f>
        <v>청라교통</v>
      </c>
      <c r="B8" s="110" t="str">
        <f t="shared" ref="B8:B66" si="19">BH8</f>
        <v>고성훈</v>
      </c>
      <c r="C8" s="111" t="str">
        <f t="shared" ref="C8:C66" si="20">BN8</f>
        <v>F</v>
      </c>
      <c r="D8" s="112">
        <f t="shared" ref="D8:D66" si="21">BM8</f>
        <v>0.71238095238095234</v>
      </c>
      <c r="E8" s="113">
        <f t="shared" ref="E8:E66" si="22">U8</f>
        <v>5077</v>
      </c>
      <c r="F8" s="114" t="str">
        <f t="shared" ref="F8:F66" si="23">BG8</f>
        <v>112</v>
      </c>
      <c r="G8" s="115" t="str">
        <f t="shared" ref="G8:G66" si="24">BK8</f>
        <v>72바1612</v>
      </c>
      <c r="H8" s="116">
        <f t="shared" ref="H8:H66" si="25">BJ8</f>
        <v>1</v>
      </c>
      <c r="I8" s="117">
        <f t="shared" ref="I8:I66" si="26">BP8</f>
        <v>1016.069</v>
      </c>
      <c r="J8" s="118">
        <f t="shared" ref="J8:J66" si="27">AB8/AA8</f>
        <v>1.1061649487571469E-2</v>
      </c>
      <c r="K8" s="118">
        <f t="shared" ref="K8:K66" si="28">AC8/AA8</f>
        <v>0.41634106386160441</v>
      </c>
      <c r="L8" s="118">
        <f t="shared" ref="L8:L66" si="29">AD8/I8</f>
        <v>0.22242583919005501</v>
      </c>
      <c r="M8" s="119">
        <f t="shared" ref="M8:M66" si="30">Z8</f>
        <v>23.216999999999999</v>
      </c>
      <c r="N8" s="120">
        <f t="shared" ref="N8:N66" si="31">AE8*100/W8</f>
        <v>0.1968370258319071</v>
      </c>
      <c r="O8" s="120">
        <f t="shared" ref="O8:O66" si="32">AF8*100/W8</f>
        <v>56.492226413757336</v>
      </c>
      <c r="P8" s="232">
        <f t="shared" ref="P8:P66" si="33">AK8</f>
        <v>14</v>
      </c>
      <c r="Q8" s="233">
        <f t="shared" ref="Q8:Q66" si="34">AE8</f>
        <v>2</v>
      </c>
      <c r="R8" s="233">
        <f t="shared" ref="R8:R66" si="35">AF8</f>
        <v>574</v>
      </c>
      <c r="T8">
        <v>531</v>
      </c>
      <c r="U8">
        <v>5077</v>
      </c>
      <c r="V8" t="s">
        <v>825</v>
      </c>
      <c r="W8">
        <v>1016.069</v>
      </c>
      <c r="X8">
        <v>605.68600000000004</v>
      </c>
      <c r="Y8">
        <v>1.6779999999999999</v>
      </c>
      <c r="Z8">
        <v>23.216999999999999</v>
      </c>
      <c r="AA8">
        <v>61.949711999999998</v>
      </c>
      <c r="AB8">
        <v>0.68526600000000004</v>
      </c>
      <c r="AC8">
        <v>25.792209</v>
      </c>
      <c r="AD8" s="1">
        <v>226</v>
      </c>
      <c r="AE8">
        <v>2</v>
      </c>
      <c r="AF8">
        <v>574</v>
      </c>
      <c r="AG8">
        <v>83</v>
      </c>
      <c r="AH8">
        <v>16.401512</v>
      </c>
      <c r="AI8">
        <v>2397.8000000000002</v>
      </c>
      <c r="AJ8">
        <v>0</v>
      </c>
      <c r="AK8">
        <v>14</v>
      </c>
      <c r="AL8">
        <v>12598</v>
      </c>
      <c r="AM8" t="s">
        <v>826</v>
      </c>
      <c r="AN8" t="s">
        <v>1300</v>
      </c>
      <c r="AO8">
        <v>1016.069</v>
      </c>
      <c r="AR8" t="s">
        <v>137</v>
      </c>
      <c r="AS8">
        <v>112</v>
      </c>
      <c r="AT8" t="s">
        <v>758</v>
      </c>
      <c r="AU8" t="s">
        <v>825</v>
      </c>
      <c r="AV8" t="s">
        <v>49</v>
      </c>
      <c r="AW8">
        <v>1</v>
      </c>
      <c r="BB8">
        <v>0.79904761904761901</v>
      </c>
      <c r="BC8" t="s">
        <v>73</v>
      </c>
      <c r="BF8" t="s">
        <v>137</v>
      </c>
      <c r="BG8" t="s">
        <v>296</v>
      </c>
      <c r="BH8" t="s">
        <v>825</v>
      </c>
      <c r="BI8">
        <v>5077</v>
      </c>
      <c r="BJ8">
        <v>1</v>
      </c>
      <c r="BK8" t="s">
        <v>758</v>
      </c>
      <c r="BL8" t="s">
        <v>673</v>
      </c>
      <c r="BM8">
        <v>0.71238095238095234</v>
      </c>
      <c r="BN8" t="s">
        <v>73</v>
      </c>
      <c r="BO8" t="s">
        <v>874</v>
      </c>
      <c r="BP8">
        <v>1016.069</v>
      </c>
    </row>
    <row r="9" spans="1:68" ht="16.5">
      <c r="A9" s="294" t="str">
        <f t="shared" si="18"/>
        <v>청라교통</v>
      </c>
      <c r="B9" s="126" t="str">
        <f t="shared" si="19"/>
        <v>공경갑</v>
      </c>
      <c r="C9" s="127" t="str">
        <f t="shared" si="20"/>
        <v>D</v>
      </c>
      <c r="D9" s="128">
        <f t="shared" si="21"/>
        <v>0.8416498997970282</v>
      </c>
      <c r="E9" s="129">
        <f t="shared" si="22"/>
        <v>2165</v>
      </c>
      <c r="F9" s="130" t="str">
        <f t="shared" si="23"/>
        <v>112</v>
      </c>
      <c r="G9" s="131" t="str">
        <f t="shared" si="24"/>
        <v>70바6015</v>
      </c>
      <c r="H9" s="132">
        <f t="shared" si="25"/>
        <v>2</v>
      </c>
      <c r="I9" s="133">
        <f t="shared" si="26"/>
        <v>2278.018</v>
      </c>
      <c r="J9" s="134">
        <f t="shared" si="27"/>
        <v>2.1638553454484455E-2</v>
      </c>
      <c r="K9" s="134">
        <f t="shared" si="28"/>
        <v>0.40006102775939195</v>
      </c>
      <c r="L9" s="134">
        <f t="shared" si="29"/>
        <v>0.25680218505736124</v>
      </c>
      <c r="M9" s="135">
        <f t="shared" si="30"/>
        <v>14.795</v>
      </c>
      <c r="N9" s="136">
        <f t="shared" si="31"/>
        <v>0.35118247529211799</v>
      </c>
      <c r="O9" s="136">
        <f t="shared" si="32"/>
        <v>62.773867458466086</v>
      </c>
      <c r="P9" s="230">
        <f t="shared" si="33"/>
        <v>14</v>
      </c>
      <c r="Q9" s="231">
        <f t="shared" si="34"/>
        <v>8</v>
      </c>
      <c r="R9" s="231">
        <f t="shared" si="35"/>
        <v>1430</v>
      </c>
      <c r="T9">
        <v>531</v>
      </c>
      <c r="U9">
        <v>2165</v>
      </c>
      <c r="V9" t="s">
        <v>827</v>
      </c>
      <c r="W9">
        <v>2278.018</v>
      </c>
      <c r="X9">
        <v>1211.3630000000001</v>
      </c>
      <c r="Y9">
        <v>1.881</v>
      </c>
      <c r="Z9">
        <v>14.795</v>
      </c>
      <c r="AA9">
        <v>144.442465</v>
      </c>
      <c r="AB9">
        <v>3.1255259999999998</v>
      </c>
      <c r="AC9">
        <v>57.785800999999999</v>
      </c>
      <c r="AD9" s="1">
        <v>585</v>
      </c>
      <c r="AE9">
        <v>8</v>
      </c>
      <c r="AF9">
        <v>1430</v>
      </c>
      <c r="AG9">
        <v>90</v>
      </c>
      <c r="AH9">
        <v>15.771108999999999</v>
      </c>
      <c r="AI9">
        <v>2329.1999999999998</v>
      </c>
      <c r="AJ9">
        <v>55.7</v>
      </c>
      <c r="AK9">
        <v>14</v>
      </c>
      <c r="AL9">
        <v>13443</v>
      </c>
      <c r="AM9" t="s">
        <v>828</v>
      </c>
      <c r="AN9" t="s">
        <v>1301</v>
      </c>
      <c r="AO9">
        <v>2160.4960000000001</v>
      </c>
      <c r="AR9" t="s">
        <v>137</v>
      </c>
      <c r="AS9">
        <v>112</v>
      </c>
      <c r="AT9" t="s">
        <v>735</v>
      </c>
      <c r="AU9" t="s">
        <v>827</v>
      </c>
      <c r="AV9" t="s">
        <v>49</v>
      </c>
      <c r="AW9">
        <v>2</v>
      </c>
      <c r="BB9">
        <v>0.85553415532912624</v>
      </c>
      <c r="BC9" t="s">
        <v>72</v>
      </c>
      <c r="BF9" t="s">
        <v>137</v>
      </c>
      <c r="BG9" t="s">
        <v>296</v>
      </c>
      <c r="BH9" t="s">
        <v>827</v>
      </c>
      <c r="BI9">
        <v>2165</v>
      </c>
      <c r="BJ9">
        <v>2</v>
      </c>
      <c r="BK9" t="s">
        <v>735</v>
      </c>
      <c r="BL9" t="s">
        <v>813</v>
      </c>
      <c r="BM9">
        <v>0.8416498997970282</v>
      </c>
      <c r="BN9" t="s">
        <v>70</v>
      </c>
      <c r="BO9" t="s">
        <v>676</v>
      </c>
      <c r="BP9">
        <v>2278.018</v>
      </c>
    </row>
    <row r="10" spans="1:68" ht="16.5">
      <c r="A10" s="295" t="str">
        <f t="shared" si="18"/>
        <v>청라교통</v>
      </c>
      <c r="B10" s="110" t="str">
        <f t="shared" si="19"/>
        <v>구준회</v>
      </c>
      <c r="C10" s="111" t="str">
        <f t="shared" si="20"/>
        <v>C</v>
      </c>
      <c r="D10" s="112">
        <f t="shared" si="21"/>
        <v>0.85076656546063589</v>
      </c>
      <c r="E10" s="113">
        <f t="shared" si="22"/>
        <v>4887</v>
      </c>
      <c r="F10" s="114" t="str">
        <f t="shared" si="23"/>
        <v>112</v>
      </c>
      <c r="G10" s="115" t="str">
        <f t="shared" si="24"/>
        <v>70바6015</v>
      </c>
      <c r="H10" s="116">
        <f t="shared" si="25"/>
        <v>2</v>
      </c>
      <c r="I10" s="117">
        <f t="shared" si="26"/>
        <v>2401.9899999999998</v>
      </c>
      <c r="J10" s="118">
        <f t="shared" si="27"/>
        <v>2.69278509182969E-2</v>
      </c>
      <c r="K10" s="118">
        <f t="shared" si="28"/>
        <v>0.34407370357895484</v>
      </c>
      <c r="L10" s="118">
        <f t="shared" si="29"/>
        <v>0.21981773446184208</v>
      </c>
      <c r="M10" s="119">
        <f t="shared" si="30"/>
        <v>13.433999999999999</v>
      </c>
      <c r="N10" s="120">
        <f t="shared" si="31"/>
        <v>0.16611744087776456</v>
      </c>
      <c r="O10" s="120">
        <f t="shared" si="32"/>
        <v>7.0184618770855529</v>
      </c>
      <c r="P10" s="232">
        <f t="shared" si="33"/>
        <v>8</v>
      </c>
      <c r="Q10" s="233">
        <f t="shared" si="34"/>
        <v>4</v>
      </c>
      <c r="R10" s="233">
        <f t="shared" si="35"/>
        <v>169</v>
      </c>
      <c r="T10">
        <v>531</v>
      </c>
      <c r="U10">
        <v>4887</v>
      </c>
      <c r="V10" t="s">
        <v>829</v>
      </c>
      <c r="W10">
        <v>2407.9349999999999</v>
      </c>
      <c r="X10">
        <v>1274.3810000000001</v>
      </c>
      <c r="Y10">
        <v>1.889</v>
      </c>
      <c r="Z10">
        <v>13.433999999999999</v>
      </c>
      <c r="AA10">
        <v>148.87385599999999</v>
      </c>
      <c r="AB10">
        <v>4.0088530000000002</v>
      </c>
      <c r="AC10">
        <v>51.223579000000001</v>
      </c>
      <c r="AD10" s="1">
        <v>528</v>
      </c>
      <c r="AE10">
        <v>4</v>
      </c>
      <c r="AF10">
        <v>169</v>
      </c>
      <c r="AG10">
        <v>80</v>
      </c>
      <c r="AH10">
        <v>16.174330000000001</v>
      </c>
      <c r="AI10">
        <v>1796.6</v>
      </c>
      <c r="AJ10">
        <v>0</v>
      </c>
      <c r="AK10">
        <v>8</v>
      </c>
      <c r="AL10">
        <v>1622</v>
      </c>
      <c r="AM10" t="s">
        <v>830</v>
      </c>
      <c r="AN10" t="s">
        <v>1302</v>
      </c>
      <c r="AO10">
        <v>2271.107</v>
      </c>
      <c r="AR10" t="s">
        <v>137</v>
      </c>
      <c r="AS10">
        <v>112</v>
      </c>
      <c r="AT10" t="s">
        <v>735</v>
      </c>
      <c r="AU10" t="s">
        <v>829</v>
      </c>
      <c r="AV10" t="s">
        <v>49</v>
      </c>
      <c r="AW10">
        <v>2</v>
      </c>
      <c r="BB10">
        <v>0.86382922752687263</v>
      </c>
      <c r="BC10" t="s">
        <v>72</v>
      </c>
      <c r="BF10" t="s">
        <v>137</v>
      </c>
      <c r="BG10" t="s">
        <v>296</v>
      </c>
      <c r="BH10" t="s">
        <v>829</v>
      </c>
      <c r="BI10">
        <v>4887</v>
      </c>
      <c r="BJ10">
        <v>2</v>
      </c>
      <c r="BK10" t="s">
        <v>735</v>
      </c>
      <c r="BL10" t="s">
        <v>731</v>
      </c>
      <c r="BM10">
        <v>0.85076656546063589</v>
      </c>
      <c r="BN10" t="s">
        <v>72</v>
      </c>
      <c r="BO10" t="s">
        <v>676</v>
      </c>
      <c r="BP10">
        <v>2401.9899999999998</v>
      </c>
    </row>
    <row r="11" spans="1:68" ht="16.5">
      <c r="A11" s="294" t="str">
        <f t="shared" si="18"/>
        <v>청라교통</v>
      </c>
      <c r="B11" s="126" t="str">
        <f t="shared" si="19"/>
        <v>김경수</v>
      </c>
      <c r="C11" s="127" t="str">
        <f t="shared" si="20"/>
        <v>C</v>
      </c>
      <c r="D11" s="128">
        <f t="shared" si="21"/>
        <v>0.89894570328890078</v>
      </c>
      <c r="E11" s="129">
        <f t="shared" si="22"/>
        <v>3552</v>
      </c>
      <c r="F11" s="130" t="str">
        <f t="shared" si="23"/>
        <v>112</v>
      </c>
      <c r="G11" s="131" t="str">
        <f t="shared" si="24"/>
        <v>70바6064</v>
      </c>
      <c r="H11" s="132">
        <f t="shared" si="25"/>
        <v>15</v>
      </c>
      <c r="I11" s="133">
        <f t="shared" si="26"/>
        <v>2550.8160000000007</v>
      </c>
      <c r="J11" s="134">
        <f t="shared" si="27"/>
        <v>1.4984730808697021E-2</v>
      </c>
      <c r="K11" s="134">
        <f t="shared" si="28"/>
        <v>0.34150656603413027</v>
      </c>
      <c r="L11" s="134">
        <f t="shared" si="29"/>
        <v>0.18190257548956879</v>
      </c>
      <c r="M11" s="135">
        <f t="shared" si="30"/>
        <v>14.593999999999999</v>
      </c>
      <c r="N11" s="136">
        <f t="shared" si="31"/>
        <v>0.1176094238079109</v>
      </c>
      <c r="O11" s="136">
        <f t="shared" si="32"/>
        <v>12.30978635856134</v>
      </c>
      <c r="P11" s="230">
        <f t="shared" si="33"/>
        <v>2</v>
      </c>
      <c r="Q11" s="231">
        <f t="shared" si="34"/>
        <v>3</v>
      </c>
      <c r="R11" s="231">
        <f t="shared" si="35"/>
        <v>314</v>
      </c>
      <c r="T11">
        <v>531</v>
      </c>
      <c r="U11">
        <v>3552</v>
      </c>
      <c r="V11" t="s">
        <v>831</v>
      </c>
      <c r="W11">
        <v>2550.8159999999998</v>
      </c>
      <c r="X11">
        <v>1159.9079999999999</v>
      </c>
      <c r="Y11">
        <v>2.1989999999999998</v>
      </c>
      <c r="Z11">
        <v>14.593999999999999</v>
      </c>
      <c r="AA11">
        <v>129.31496899999999</v>
      </c>
      <c r="AB11">
        <v>1.9377500000000001</v>
      </c>
      <c r="AC11">
        <v>44.161911000000003</v>
      </c>
      <c r="AD11" s="1">
        <v>464</v>
      </c>
      <c r="AE11">
        <v>3</v>
      </c>
      <c r="AF11">
        <v>314</v>
      </c>
      <c r="AG11">
        <v>92</v>
      </c>
      <c r="AH11">
        <v>19.725605000000002</v>
      </c>
      <c r="AI11">
        <v>5880.6</v>
      </c>
      <c r="AJ11">
        <v>1640.6</v>
      </c>
      <c r="AK11">
        <v>2</v>
      </c>
      <c r="AL11">
        <v>53</v>
      </c>
      <c r="AM11" t="s">
        <v>832</v>
      </c>
      <c r="AN11" t="s">
        <v>1303</v>
      </c>
      <c r="AO11">
        <v>280.62099999999998</v>
      </c>
      <c r="AR11" t="s">
        <v>137</v>
      </c>
      <c r="AS11">
        <v>112</v>
      </c>
      <c r="AT11" t="s">
        <v>745</v>
      </c>
      <c r="AU11" t="s">
        <v>831</v>
      </c>
      <c r="AV11" t="s">
        <v>49</v>
      </c>
      <c r="AW11">
        <v>15</v>
      </c>
      <c r="BB11">
        <v>0.9226215256549618</v>
      </c>
      <c r="BC11" t="s">
        <v>71</v>
      </c>
      <c r="BF11" t="s">
        <v>137</v>
      </c>
      <c r="BG11" t="s">
        <v>296</v>
      </c>
      <c r="BH11" t="s">
        <v>831</v>
      </c>
      <c r="BI11">
        <v>3552</v>
      </c>
      <c r="BJ11">
        <v>15</v>
      </c>
      <c r="BK11" t="s">
        <v>745</v>
      </c>
      <c r="BL11" t="s">
        <v>785</v>
      </c>
      <c r="BM11">
        <v>0.89894570328890078</v>
      </c>
      <c r="BN11" t="s">
        <v>72</v>
      </c>
      <c r="BO11" t="s">
        <v>674</v>
      </c>
      <c r="BP11">
        <v>2550.8160000000007</v>
      </c>
    </row>
    <row r="12" spans="1:68" ht="16.5">
      <c r="A12" s="295" t="str">
        <f t="shared" si="18"/>
        <v>청라교통</v>
      </c>
      <c r="B12" s="110" t="str">
        <f t="shared" si="19"/>
        <v>김광민</v>
      </c>
      <c r="C12" s="111" t="str">
        <f t="shared" si="20"/>
        <v>A</v>
      </c>
      <c r="D12" s="112">
        <f t="shared" si="21"/>
        <v>0.95227272727272727</v>
      </c>
      <c r="E12" s="113">
        <f t="shared" si="22"/>
        <v>2591</v>
      </c>
      <c r="F12" s="114" t="str">
        <f t="shared" si="23"/>
        <v>112</v>
      </c>
      <c r="G12" s="115" t="str">
        <f t="shared" si="24"/>
        <v>72바1609</v>
      </c>
      <c r="H12" s="116">
        <f t="shared" si="25"/>
        <v>1</v>
      </c>
      <c r="I12" s="117">
        <f t="shared" si="26"/>
        <v>2799.8319999999999</v>
      </c>
      <c r="J12" s="118">
        <f t="shared" si="27"/>
        <v>1.4614592825899282E-2</v>
      </c>
      <c r="K12" s="118">
        <f t="shared" si="28"/>
        <v>0.37318022182370764</v>
      </c>
      <c r="L12" s="118">
        <f t="shared" si="29"/>
        <v>0.25537246520505519</v>
      </c>
      <c r="M12" s="119">
        <f t="shared" si="30"/>
        <v>11.554</v>
      </c>
      <c r="N12" s="120">
        <f t="shared" si="31"/>
        <v>0</v>
      </c>
      <c r="O12" s="120">
        <f t="shared" si="32"/>
        <v>4.1431057292008955</v>
      </c>
      <c r="P12" s="232">
        <f t="shared" si="33"/>
        <v>0</v>
      </c>
      <c r="Q12" s="233">
        <f t="shared" si="34"/>
        <v>0</v>
      </c>
      <c r="R12" s="233">
        <f t="shared" si="35"/>
        <v>116</v>
      </c>
      <c r="T12">
        <v>531</v>
      </c>
      <c r="U12">
        <v>2591</v>
      </c>
      <c r="V12" t="s">
        <v>833</v>
      </c>
      <c r="W12">
        <v>2799.8319999999999</v>
      </c>
      <c r="X12">
        <v>1321.018</v>
      </c>
      <c r="Y12">
        <v>2.1190000000000002</v>
      </c>
      <c r="Z12">
        <v>11.554</v>
      </c>
      <c r="AA12">
        <v>177.939682</v>
      </c>
      <c r="AB12">
        <v>2.6005159999999998</v>
      </c>
      <c r="AC12">
        <v>66.403570000000002</v>
      </c>
      <c r="AD12" s="1">
        <v>715</v>
      </c>
      <c r="AE12">
        <v>0</v>
      </c>
      <c r="AF12">
        <v>116</v>
      </c>
      <c r="AG12">
        <v>79</v>
      </c>
      <c r="AH12">
        <v>15.734724999999999</v>
      </c>
      <c r="AI12">
        <v>823.3</v>
      </c>
      <c r="AJ12">
        <v>0</v>
      </c>
      <c r="AK12">
        <v>0</v>
      </c>
      <c r="AL12">
        <v>0</v>
      </c>
      <c r="AM12" t="s">
        <v>834</v>
      </c>
      <c r="AN12" t="s">
        <v>1304</v>
      </c>
      <c r="AO12">
        <v>2799.8319999999999</v>
      </c>
      <c r="AR12" t="s">
        <v>137</v>
      </c>
      <c r="AS12">
        <v>112</v>
      </c>
      <c r="AT12" t="s">
        <v>754</v>
      </c>
      <c r="AU12" t="s">
        <v>833</v>
      </c>
      <c r="AV12" t="s">
        <v>49</v>
      </c>
      <c r="AW12">
        <v>1</v>
      </c>
      <c r="BB12">
        <v>0.96318181818181825</v>
      </c>
      <c r="BC12" t="s">
        <v>69</v>
      </c>
      <c r="BF12" t="s">
        <v>137</v>
      </c>
      <c r="BG12" t="s">
        <v>296</v>
      </c>
      <c r="BH12" t="s">
        <v>833</v>
      </c>
      <c r="BI12">
        <v>2591</v>
      </c>
      <c r="BJ12">
        <v>1</v>
      </c>
      <c r="BK12" t="s">
        <v>754</v>
      </c>
      <c r="BL12" t="s">
        <v>673</v>
      </c>
      <c r="BM12">
        <v>0.95227272727272727</v>
      </c>
      <c r="BN12" t="s">
        <v>69</v>
      </c>
      <c r="BO12" t="s">
        <v>677</v>
      </c>
      <c r="BP12">
        <v>2799.8319999999999</v>
      </c>
    </row>
    <row r="13" spans="1:68" ht="16.5">
      <c r="A13" s="294" t="str">
        <f t="shared" si="18"/>
        <v>청라교통</v>
      </c>
      <c r="B13" s="126" t="str">
        <f t="shared" si="19"/>
        <v>김광섭</v>
      </c>
      <c r="C13" s="127" t="str">
        <f t="shared" si="20"/>
        <v>F</v>
      </c>
      <c r="D13" s="128">
        <f t="shared" si="21"/>
        <v>0.75236423212884618</v>
      </c>
      <c r="E13" s="129">
        <f t="shared" si="22"/>
        <v>5231</v>
      </c>
      <c r="F13" s="130" t="str">
        <f t="shared" si="23"/>
        <v>307</v>
      </c>
      <c r="G13" s="131" t="str">
        <f t="shared" si="24"/>
        <v>70바5991</v>
      </c>
      <c r="H13" s="132">
        <f t="shared" si="25"/>
        <v>5</v>
      </c>
      <c r="I13" s="133">
        <f t="shared" si="26"/>
        <v>3509.904</v>
      </c>
      <c r="J13" s="134">
        <f t="shared" si="27"/>
        <v>2.2405565799779429E-2</v>
      </c>
      <c r="K13" s="134">
        <f t="shared" si="28"/>
        <v>0.32498760897930268</v>
      </c>
      <c r="L13" s="134">
        <f t="shared" si="29"/>
        <v>0.24160204951474457</v>
      </c>
      <c r="M13" s="135">
        <f t="shared" si="30"/>
        <v>21.637</v>
      </c>
      <c r="N13" s="136">
        <f t="shared" si="31"/>
        <v>0.8262334240480651</v>
      </c>
      <c r="O13" s="136">
        <f t="shared" si="32"/>
        <v>31.710268998810225</v>
      </c>
      <c r="P13" s="230">
        <f t="shared" si="33"/>
        <v>37</v>
      </c>
      <c r="Q13" s="231">
        <f t="shared" si="34"/>
        <v>29</v>
      </c>
      <c r="R13" s="231">
        <f t="shared" si="35"/>
        <v>1113</v>
      </c>
      <c r="T13">
        <v>531</v>
      </c>
      <c r="U13">
        <v>5231</v>
      </c>
      <c r="V13" t="s">
        <v>835</v>
      </c>
      <c r="W13">
        <v>3509.904</v>
      </c>
      <c r="X13">
        <v>1592.1610000000001</v>
      </c>
      <c r="Y13">
        <v>2.2040000000000002</v>
      </c>
      <c r="Z13">
        <v>21.637</v>
      </c>
      <c r="AA13">
        <v>135.13414599999999</v>
      </c>
      <c r="AB13">
        <v>3.0277569999999998</v>
      </c>
      <c r="AC13">
        <v>43.916922999999997</v>
      </c>
      <c r="AD13" s="1">
        <v>848</v>
      </c>
      <c r="AE13">
        <v>29</v>
      </c>
      <c r="AF13">
        <v>1113</v>
      </c>
      <c r="AG13">
        <v>95</v>
      </c>
      <c r="AH13">
        <v>25.973479000000001</v>
      </c>
      <c r="AI13">
        <v>25694</v>
      </c>
      <c r="AJ13">
        <v>11708.6</v>
      </c>
      <c r="AK13">
        <v>37</v>
      </c>
      <c r="AL13">
        <v>24417</v>
      </c>
      <c r="AM13" t="s">
        <v>836</v>
      </c>
      <c r="AN13" t="s">
        <v>1305</v>
      </c>
      <c r="AO13">
        <v>2527.8020000000001</v>
      </c>
      <c r="AR13" t="s">
        <v>137</v>
      </c>
      <c r="AS13">
        <v>307</v>
      </c>
      <c r="AT13" t="s">
        <v>788</v>
      </c>
      <c r="AU13" t="s">
        <v>835</v>
      </c>
      <c r="AV13" t="s">
        <v>49</v>
      </c>
      <c r="AW13">
        <v>5</v>
      </c>
      <c r="BB13">
        <v>0.75747112155682361</v>
      </c>
      <c r="BC13" t="s">
        <v>73</v>
      </c>
      <c r="BF13" t="s">
        <v>137</v>
      </c>
      <c r="BG13" t="s">
        <v>298</v>
      </c>
      <c r="BH13" t="s">
        <v>835</v>
      </c>
      <c r="BI13">
        <v>5231</v>
      </c>
      <c r="BJ13">
        <v>5</v>
      </c>
      <c r="BK13" t="s">
        <v>788</v>
      </c>
      <c r="BL13" t="s">
        <v>817</v>
      </c>
      <c r="BM13">
        <v>0.75236423212884618</v>
      </c>
      <c r="BN13" t="s">
        <v>73</v>
      </c>
      <c r="BO13" t="s">
        <v>874</v>
      </c>
      <c r="BP13">
        <v>3509.904</v>
      </c>
    </row>
    <row r="14" spans="1:68" ht="16.5">
      <c r="A14" s="295" t="str">
        <f t="shared" si="18"/>
        <v>청라교통</v>
      </c>
      <c r="B14" s="110" t="str">
        <f t="shared" si="19"/>
        <v>김광준</v>
      </c>
      <c r="C14" s="111" t="str">
        <f t="shared" si="20"/>
        <v>F</v>
      </c>
      <c r="D14" s="112">
        <f t="shared" si="21"/>
        <v>0.73590109151705407</v>
      </c>
      <c r="E14" s="113">
        <f t="shared" si="22"/>
        <v>9455</v>
      </c>
      <c r="F14" s="114" t="str">
        <f t="shared" si="23"/>
        <v>112</v>
      </c>
      <c r="G14" s="115" t="str">
        <f t="shared" si="24"/>
        <v>70바5997</v>
      </c>
      <c r="H14" s="116">
        <f t="shared" si="25"/>
        <v>5</v>
      </c>
      <c r="I14" s="117">
        <f t="shared" si="26"/>
        <v>723.65000000000009</v>
      </c>
      <c r="J14" s="118">
        <f t="shared" si="27"/>
        <v>2.0804247671289546E-2</v>
      </c>
      <c r="K14" s="118">
        <f t="shared" si="28"/>
        <v>0.39094450551711624</v>
      </c>
      <c r="L14" s="118">
        <f t="shared" si="29"/>
        <v>0.39936433358667861</v>
      </c>
      <c r="M14" s="119">
        <f t="shared" si="30"/>
        <v>18.202999999999999</v>
      </c>
      <c r="N14" s="120">
        <f t="shared" si="31"/>
        <v>0.89636840415458607</v>
      </c>
      <c r="O14" s="120">
        <f t="shared" si="32"/>
        <v>24.038970838691171</v>
      </c>
      <c r="P14" s="232">
        <f t="shared" si="33"/>
        <v>10</v>
      </c>
      <c r="Q14" s="233">
        <f t="shared" si="34"/>
        <v>11</v>
      </c>
      <c r="R14" s="233">
        <f t="shared" si="35"/>
        <v>295</v>
      </c>
      <c r="T14">
        <v>531</v>
      </c>
      <c r="U14">
        <v>9455</v>
      </c>
      <c r="V14" t="s">
        <v>837</v>
      </c>
      <c r="W14">
        <v>1227.174</v>
      </c>
      <c r="X14">
        <v>701.572</v>
      </c>
      <c r="Y14">
        <v>1.7490000000000001</v>
      </c>
      <c r="Z14">
        <v>18.202999999999999</v>
      </c>
      <c r="AA14">
        <v>72.633869000000004</v>
      </c>
      <c r="AB14">
        <v>1.511093</v>
      </c>
      <c r="AC14">
        <v>28.395811999999999</v>
      </c>
      <c r="AD14" s="1">
        <v>289</v>
      </c>
      <c r="AE14">
        <v>11</v>
      </c>
      <c r="AF14">
        <v>295</v>
      </c>
      <c r="AG14">
        <v>92</v>
      </c>
      <c r="AH14">
        <v>16.895340999999998</v>
      </c>
      <c r="AI14">
        <v>1381.6</v>
      </c>
      <c r="AJ14">
        <v>17.3</v>
      </c>
      <c r="AK14">
        <v>10</v>
      </c>
      <c r="AL14">
        <v>10732</v>
      </c>
      <c r="AM14" t="s">
        <v>838</v>
      </c>
      <c r="AN14" t="s">
        <v>1306</v>
      </c>
      <c r="AO14">
        <v>223.54400000000001</v>
      </c>
      <c r="AR14" t="s">
        <v>137</v>
      </c>
      <c r="AS14">
        <v>112</v>
      </c>
      <c r="AT14" t="s">
        <v>729</v>
      </c>
      <c r="AU14" t="s">
        <v>837</v>
      </c>
      <c r="AV14" t="s">
        <v>49</v>
      </c>
      <c r="AW14">
        <v>5</v>
      </c>
      <c r="BB14">
        <v>0.84117530035776422</v>
      </c>
      <c r="BC14" t="s">
        <v>70</v>
      </c>
      <c r="BF14" t="s">
        <v>137</v>
      </c>
      <c r="BG14" t="s">
        <v>296</v>
      </c>
      <c r="BH14" t="s">
        <v>837</v>
      </c>
      <c r="BI14">
        <v>9455</v>
      </c>
      <c r="BJ14">
        <v>5</v>
      </c>
      <c r="BK14" t="s">
        <v>729</v>
      </c>
      <c r="BL14" t="s">
        <v>745</v>
      </c>
      <c r="BM14">
        <v>0.73590109151705407</v>
      </c>
      <c r="BN14" t="s">
        <v>73</v>
      </c>
      <c r="BO14" t="s">
        <v>678</v>
      </c>
      <c r="BP14">
        <v>723.65000000000009</v>
      </c>
    </row>
    <row r="15" spans="1:68" ht="16.5">
      <c r="A15" s="294" t="str">
        <f t="shared" si="18"/>
        <v>청라교통</v>
      </c>
      <c r="B15" s="126" t="str">
        <f t="shared" si="19"/>
        <v>김광철</v>
      </c>
      <c r="C15" s="127" t="str">
        <f t="shared" si="20"/>
        <v>C</v>
      </c>
      <c r="D15" s="128">
        <f t="shared" si="21"/>
        <v>0.89703955884102649</v>
      </c>
      <c r="E15" s="129">
        <f t="shared" si="22"/>
        <v>4666</v>
      </c>
      <c r="F15" s="130" t="str">
        <f t="shared" si="23"/>
        <v>307</v>
      </c>
      <c r="G15" s="131" t="str">
        <f t="shared" si="24"/>
        <v>72바1703</v>
      </c>
      <c r="H15" s="132">
        <f t="shared" si="25"/>
        <v>2</v>
      </c>
      <c r="I15" s="133">
        <f t="shared" si="26"/>
        <v>2204.1529999999998</v>
      </c>
      <c r="J15" s="134">
        <f t="shared" si="27"/>
        <v>4.3966956530314596E-3</v>
      </c>
      <c r="K15" s="134">
        <f t="shared" si="28"/>
        <v>0.28370644063789269</v>
      </c>
      <c r="L15" s="134">
        <f t="shared" si="29"/>
        <v>5.4442681610577852E-2</v>
      </c>
      <c r="M15" s="135">
        <f t="shared" si="30"/>
        <v>18.721</v>
      </c>
      <c r="N15" s="136">
        <f t="shared" si="31"/>
        <v>0.22684450671074105</v>
      </c>
      <c r="O15" s="136">
        <f t="shared" si="32"/>
        <v>38.200614930088797</v>
      </c>
      <c r="P15" s="230">
        <f t="shared" si="33"/>
        <v>0</v>
      </c>
      <c r="Q15" s="231">
        <f t="shared" si="34"/>
        <v>5</v>
      </c>
      <c r="R15" s="231">
        <f t="shared" si="35"/>
        <v>842</v>
      </c>
      <c r="T15">
        <v>531</v>
      </c>
      <c r="U15">
        <v>4666</v>
      </c>
      <c r="V15" t="s">
        <v>839</v>
      </c>
      <c r="W15">
        <v>2204.1529999999998</v>
      </c>
      <c r="X15">
        <v>828.755</v>
      </c>
      <c r="Y15">
        <v>2.66</v>
      </c>
      <c r="Z15">
        <v>18.721</v>
      </c>
      <c r="AA15">
        <v>80.107204999999993</v>
      </c>
      <c r="AB15">
        <v>0.35220699999999999</v>
      </c>
      <c r="AC15">
        <v>22.726929999999999</v>
      </c>
      <c r="AD15" s="1">
        <v>120</v>
      </c>
      <c r="AE15">
        <v>5</v>
      </c>
      <c r="AF15">
        <v>842</v>
      </c>
      <c r="AG15">
        <v>93</v>
      </c>
      <c r="AH15">
        <v>27.515039999999999</v>
      </c>
      <c r="AI15">
        <v>18364.599999999999</v>
      </c>
      <c r="AJ15">
        <v>4302.8</v>
      </c>
      <c r="AK15">
        <v>0</v>
      </c>
      <c r="AL15">
        <v>0</v>
      </c>
      <c r="AM15" t="s">
        <v>840</v>
      </c>
      <c r="AN15" t="s">
        <v>1307</v>
      </c>
      <c r="AO15">
        <v>1978.9469999999999</v>
      </c>
      <c r="AR15" t="s">
        <v>137</v>
      </c>
      <c r="AS15">
        <v>307</v>
      </c>
      <c r="AT15" t="s">
        <v>797</v>
      </c>
      <c r="AU15" t="s">
        <v>839</v>
      </c>
      <c r="AV15" t="s">
        <v>49</v>
      </c>
      <c r="AW15">
        <v>2</v>
      </c>
      <c r="BB15">
        <v>0.90071899814716883</v>
      </c>
      <c r="BC15" t="s">
        <v>71</v>
      </c>
      <c r="BF15" t="s">
        <v>137</v>
      </c>
      <c r="BG15" t="s">
        <v>298</v>
      </c>
      <c r="BH15" t="s">
        <v>839</v>
      </c>
      <c r="BI15">
        <v>4666</v>
      </c>
      <c r="BJ15">
        <v>2</v>
      </c>
      <c r="BK15" t="s">
        <v>797</v>
      </c>
      <c r="BL15" t="s">
        <v>818</v>
      </c>
      <c r="BM15">
        <v>0.89703955884102649</v>
      </c>
      <c r="BN15" t="s">
        <v>72</v>
      </c>
      <c r="BO15" t="s">
        <v>674</v>
      </c>
      <c r="BP15">
        <v>2204.1529999999998</v>
      </c>
    </row>
    <row r="16" spans="1:68" ht="16.5">
      <c r="A16" s="295" t="str">
        <f t="shared" si="18"/>
        <v>청라교통</v>
      </c>
      <c r="B16" s="110" t="str">
        <f t="shared" si="19"/>
        <v>김군철</v>
      </c>
      <c r="C16" s="111" t="str">
        <f t="shared" si="20"/>
        <v>B</v>
      </c>
      <c r="D16" s="112">
        <f t="shared" si="21"/>
        <v>0.94199999999999995</v>
      </c>
      <c r="E16" s="113">
        <f t="shared" si="22"/>
        <v>9739</v>
      </c>
      <c r="F16" s="114" t="str">
        <f t="shared" si="23"/>
        <v>112</v>
      </c>
      <c r="G16" s="115" t="str">
        <f t="shared" si="24"/>
        <v>70바6063</v>
      </c>
      <c r="H16" s="116">
        <f t="shared" si="25"/>
        <v>1</v>
      </c>
      <c r="I16" s="117">
        <f t="shared" si="26"/>
        <v>589.29399999999998</v>
      </c>
      <c r="J16" s="118">
        <f t="shared" si="27"/>
        <v>2.7350859395795075E-2</v>
      </c>
      <c r="K16" s="118">
        <f t="shared" si="28"/>
        <v>0.41138792002004582</v>
      </c>
      <c r="L16" s="118">
        <f t="shared" si="29"/>
        <v>0.15611901699321562</v>
      </c>
      <c r="M16" s="119">
        <f t="shared" si="30"/>
        <v>12.914999999999999</v>
      </c>
      <c r="N16" s="120">
        <f t="shared" si="31"/>
        <v>0.33470730682786171</v>
      </c>
      <c r="O16" s="120">
        <f t="shared" si="32"/>
        <v>35.813681830581203</v>
      </c>
      <c r="P16" s="232">
        <f t="shared" si="33"/>
        <v>12</v>
      </c>
      <c r="Q16" s="233">
        <f t="shared" si="34"/>
        <v>2</v>
      </c>
      <c r="R16" s="233">
        <f t="shared" si="35"/>
        <v>214</v>
      </c>
      <c r="T16">
        <v>531</v>
      </c>
      <c r="U16">
        <v>9739</v>
      </c>
      <c r="V16" t="s">
        <v>841</v>
      </c>
      <c r="W16">
        <v>597.53700000000003</v>
      </c>
      <c r="X16">
        <v>316.31700000000001</v>
      </c>
      <c r="Y16">
        <v>1.889</v>
      </c>
      <c r="Z16">
        <v>12.914999999999999</v>
      </c>
      <c r="AA16">
        <v>39.090544999999999</v>
      </c>
      <c r="AB16">
        <v>1.0691600000000001</v>
      </c>
      <c r="AC16">
        <v>16.081378000000001</v>
      </c>
      <c r="AD16" s="1">
        <v>92</v>
      </c>
      <c r="AE16">
        <v>2</v>
      </c>
      <c r="AF16">
        <v>214</v>
      </c>
      <c r="AG16">
        <v>82</v>
      </c>
      <c r="AH16">
        <v>15.285971999999999</v>
      </c>
      <c r="AI16">
        <v>1249.8</v>
      </c>
      <c r="AJ16">
        <v>13.8</v>
      </c>
      <c r="AK16">
        <v>12</v>
      </c>
      <c r="AL16">
        <v>11829</v>
      </c>
      <c r="AM16" t="s">
        <v>842</v>
      </c>
      <c r="AN16" t="s">
        <v>1308</v>
      </c>
      <c r="AO16">
        <v>589.29399999999998</v>
      </c>
      <c r="AR16" t="s">
        <v>137</v>
      </c>
      <c r="AS16">
        <v>112</v>
      </c>
      <c r="AT16" t="s">
        <v>743</v>
      </c>
      <c r="AU16" t="s">
        <v>841</v>
      </c>
      <c r="AV16" t="s">
        <v>49</v>
      </c>
      <c r="AW16">
        <v>1</v>
      </c>
      <c r="BB16">
        <v>0.94199999999999995</v>
      </c>
      <c r="BC16" t="s">
        <v>71</v>
      </c>
      <c r="BF16" t="s">
        <v>137</v>
      </c>
      <c r="BG16" t="s">
        <v>296</v>
      </c>
      <c r="BH16" t="s">
        <v>841</v>
      </c>
      <c r="BI16">
        <v>9739</v>
      </c>
      <c r="BJ16">
        <v>1</v>
      </c>
      <c r="BK16" t="s">
        <v>743</v>
      </c>
      <c r="BL16" t="s">
        <v>673</v>
      </c>
      <c r="BM16">
        <v>0.94199999999999995</v>
      </c>
      <c r="BN16" t="s">
        <v>71</v>
      </c>
      <c r="BO16" t="s">
        <v>674</v>
      </c>
      <c r="BP16">
        <v>589.29399999999998</v>
      </c>
    </row>
    <row r="17" spans="1:68" ht="16.5">
      <c r="A17" s="294" t="str">
        <f t="shared" si="18"/>
        <v>청라교통</v>
      </c>
      <c r="B17" s="126" t="str">
        <f t="shared" si="19"/>
        <v>김권태</v>
      </c>
      <c r="C17" s="127" t="str">
        <f t="shared" si="20"/>
        <v>F</v>
      </c>
      <c r="D17" s="128">
        <f t="shared" si="21"/>
        <v>0.67864822650976575</v>
      </c>
      <c r="E17" s="129">
        <f t="shared" si="22"/>
        <v>3311</v>
      </c>
      <c r="F17" s="130" t="str">
        <f t="shared" si="23"/>
        <v>112</v>
      </c>
      <c r="G17" s="131" t="str">
        <f t="shared" si="24"/>
        <v>70바6014</v>
      </c>
      <c r="H17" s="132">
        <f t="shared" si="25"/>
        <v>2</v>
      </c>
      <c r="I17" s="133">
        <f t="shared" si="26"/>
        <v>1151.644</v>
      </c>
      <c r="J17" s="134">
        <f t="shared" si="27"/>
        <v>1.1185311810346918E-2</v>
      </c>
      <c r="K17" s="134">
        <f t="shared" si="28"/>
        <v>0.3567872007720595</v>
      </c>
      <c r="L17" s="134">
        <f t="shared" si="29"/>
        <v>0.19971449510438991</v>
      </c>
      <c r="M17" s="135">
        <f t="shared" si="30"/>
        <v>12.186</v>
      </c>
      <c r="N17" s="136">
        <f t="shared" si="31"/>
        <v>8.68323891758217E-2</v>
      </c>
      <c r="O17" s="136">
        <f t="shared" si="32"/>
        <v>7.4675854691206656</v>
      </c>
      <c r="P17" s="230">
        <f t="shared" si="33"/>
        <v>1</v>
      </c>
      <c r="Q17" s="231">
        <f t="shared" si="34"/>
        <v>1</v>
      </c>
      <c r="R17" s="231">
        <f t="shared" si="35"/>
        <v>86</v>
      </c>
      <c r="T17">
        <v>531</v>
      </c>
      <c r="U17">
        <v>3311</v>
      </c>
      <c r="V17" t="s">
        <v>843</v>
      </c>
      <c r="W17">
        <v>1151.644</v>
      </c>
      <c r="X17">
        <v>664.17899999999997</v>
      </c>
      <c r="Y17">
        <v>1.734</v>
      </c>
      <c r="Z17">
        <v>12.186</v>
      </c>
      <c r="AA17">
        <v>64.641649000000001</v>
      </c>
      <c r="AB17">
        <v>0.72303700000000004</v>
      </c>
      <c r="AC17">
        <v>23.063313000000001</v>
      </c>
      <c r="AD17" s="1">
        <v>230</v>
      </c>
      <c r="AE17">
        <v>1</v>
      </c>
      <c r="AF17">
        <v>86</v>
      </c>
      <c r="AG17">
        <v>81</v>
      </c>
      <c r="AH17">
        <v>17.815819999999999</v>
      </c>
      <c r="AI17">
        <v>981.3</v>
      </c>
      <c r="AJ17">
        <v>0</v>
      </c>
      <c r="AK17">
        <v>1</v>
      </c>
      <c r="AL17">
        <v>824</v>
      </c>
      <c r="AM17" t="s">
        <v>844</v>
      </c>
      <c r="AN17" t="s">
        <v>1309</v>
      </c>
      <c r="AO17">
        <v>1020.283</v>
      </c>
      <c r="AR17" t="s">
        <v>137</v>
      </c>
      <c r="AS17">
        <v>112</v>
      </c>
      <c r="AT17" t="s">
        <v>733</v>
      </c>
      <c r="AU17" t="s">
        <v>843</v>
      </c>
      <c r="AV17" t="s">
        <v>49</v>
      </c>
      <c r="AW17">
        <v>2</v>
      </c>
      <c r="BB17">
        <v>0.77418751501198402</v>
      </c>
      <c r="BC17" t="s">
        <v>73</v>
      </c>
      <c r="BF17" t="s">
        <v>137</v>
      </c>
      <c r="BG17" t="s">
        <v>296</v>
      </c>
      <c r="BH17" t="s">
        <v>843</v>
      </c>
      <c r="BI17">
        <v>3311</v>
      </c>
      <c r="BJ17">
        <v>2</v>
      </c>
      <c r="BK17" t="s">
        <v>733</v>
      </c>
      <c r="BL17" t="s">
        <v>815</v>
      </c>
      <c r="BM17">
        <v>0.67864822650976575</v>
      </c>
      <c r="BN17" t="s">
        <v>73</v>
      </c>
      <c r="BO17" t="s">
        <v>874</v>
      </c>
      <c r="BP17">
        <v>1151.644</v>
      </c>
    </row>
    <row r="18" spans="1:68" ht="16.5">
      <c r="A18" s="295" t="str">
        <f t="shared" si="18"/>
        <v>청라교통</v>
      </c>
      <c r="B18" s="110" t="str">
        <f t="shared" si="19"/>
        <v>김기홍</v>
      </c>
      <c r="C18" s="111" t="str">
        <f t="shared" si="20"/>
        <v>A</v>
      </c>
      <c r="D18" s="112">
        <f t="shared" si="21"/>
        <v>0.95666089156965817</v>
      </c>
      <c r="E18" s="113">
        <f t="shared" si="22"/>
        <v>2319</v>
      </c>
      <c r="F18" s="114" t="str">
        <f t="shared" si="23"/>
        <v>112</v>
      </c>
      <c r="G18" s="115" t="str">
        <f t="shared" si="24"/>
        <v>70바6032</v>
      </c>
      <c r="H18" s="116">
        <f t="shared" si="25"/>
        <v>2</v>
      </c>
      <c r="I18" s="117">
        <f t="shared" si="26"/>
        <v>2486.7809999999999</v>
      </c>
      <c r="J18" s="118">
        <f t="shared" si="27"/>
        <v>1.2070195175728117E-2</v>
      </c>
      <c r="K18" s="118">
        <f t="shared" si="28"/>
        <v>0.33654938665338546</v>
      </c>
      <c r="L18" s="118">
        <f t="shared" si="29"/>
        <v>0.22116945561350196</v>
      </c>
      <c r="M18" s="119">
        <f t="shared" si="30"/>
        <v>11.287000000000001</v>
      </c>
      <c r="N18" s="120">
        <f t="shared" si="31"/>
        <v>0.12063788488009197</v>
      </c>
      <c r="O18" s="120">
        <f t="shared" si="32"/>
        <v>4.2223259708032188</v>
      </c>
      <c r="P18" s="232">
        <f t="shared" si="33"/>
        <v>0</v>
      </c>
      <c r="Q18" s="233">
        <f t="shared" si="34"/>
        <v>3</v>
      </c>
      <c r="R18" s="233">
        <f t="shared" si="35"/>
        <v>105</v>
      </c>
      <c r="T18">
        <v>531</v>
      </c>
      <c r="U18">
        <v>2319</v>
      </c>
      <c r="V18" t="s">
        <v>720</v>
      </c>
      <c r="W18">
        <v>2486.7809999999999</v>
      </c>
      <c r="X18">
        <v>1218.7360000000001</v>
      </c>
      <c r="Y18">
        <v>2.04</v>
      </c>
      <c r="Z18">
        <v>11.287000000000001</v>
      </c>
      <c r="AA18">
        <v>150.596902</v>
      </c>
      <c r="AB18">
        <v>1.817734</v>
      </c>
      <c r="AC18">
        <v>50.683295000000001</v>
      </c>
      <c r="AD18" s="1">
        <v>550</v>
      </c>
      <c r="AE18">
        <v>3</v>
      </c>
      <c r="AF18">
        <v>105</v>
      </c>
      <c r="AG18">
        <v>86</v>
      </c>
      <c r="AH18">
        <v>16.512829</v>
      </c>
      <c r="AI18">
        <v>1726.4</v>
      </c>
      <c r="AJ18">
        <v>7.9</v>
      </c>
      <c r="AK18">
        <v>0</v>
      </c>
      <c r="AL18">
        <v>0</v>
      </c>
      <c r="AM18" t="s">
        <v>845</v>
      </c>
      <c r="AN18" t="s">
        <v>1310</v>
      </c>
      <c r="AO18">
        <v>2355.6120000000001</v>
      </c>
      <c r="AR18" t="s">
        <v>137</v>
      </c>
      <c r="AS18">
        <v>112</v>
      </c>
      <c r="AT18" t="s">
        <v>737</v>
      </c>
      <c r="AU18" t="s">
        <v>720</v>
      </c>
      <c r="AV18" t="s">
        <v>49</v>
      </c>
      <c r="AW18">
        <v>2</v>
      </c>
      <c r="BB18">
        <v>0.96371546311352851</v>
      </c>
      <c r="BC18" t="s">
        <v>69</v>
      </c>
      <c r="BF18" t="s">
        <v>137</v>
      </c>
      <c r="BG18" t="s">
        <v>296</v>
      </c>
      <c r="BH18" t="s">
        <v>720</v>
      </c>
      <c r="BI18">
        <v>2319</v>
      </c>
      <c r="BJ18">
        <v>2</v>
      </c>
      <c r="BK18" t="s">
        <v>737</v>
      </c>
      <c r="BL18" t="s">
        <v>815</v>
      </c>
      <c r="BM18">
        <v>0.95666089156965817</v>
      </c>
      <c r="BN18" t="s">
        <v>69</v>
      </c>
      <c r="BO18" t="s">
        <v>677</v>
      </c>
      <c r="BP18">
        <v>2486.7809999999999</v>
      </c>
    </row>
    <row r="19" spans="1:68" ht="16.5">
      <c r="A19" s="294" t="str">
        <f t="shared" si="18"/>
        <v>청라교통</v>
      </c>
      <c r="B19" s="126" t="str">
        <f t="shared" si="19"/>
        <v>김봉신</v>
      </c>
      <c r="C19" s="127" t="str">
        <f t="shared" si="20"/>
        <v>B</v>
      </c>
      <c r="D19" s="128">
        <f t="shared" si="21"/>
        <v>0.9457575757575758</v>
      </c>
      <c r="E19" s="129">
        <f t="shared" si="22"/>
        <v>6049</v>
      </c>
      <c r="F19" s="130" t="str">
        <f t="shared" si="23"/>
        <v>306</v>
      </c>
      <c r="G19" s="131" t="str">
        <f t="shared" si="24"/>
        <v>72바1306</v>
      </c>
      <c r="H19" s="132">
        <f t="shared" si="25"/>
        <v>1</v>
      </c>
      <c r="I19" s="133">
        <f t="shared" si="26"/>
        <v>3983.5590000000002</v>
      </c>
      <c r="J19" s="134">
        <f t="shared" si="27"/>
        <v>8.3297354403530487E-3</v>
      </c>
      <c r="K19" s="134">
        <f t="shared" si="28"/>
        <v>0.20801337523923347</v>
      </c>
      <c r="L19" s="134">
        <f t="shared" si="29"/>
        <v>0.15538868634806211</v>
      </c>
      <c r="M19" s="135">
        <f t="shared" si="30"/>
        <v>15.445</v>
      </c>
      <c r="N19" s="136">
        <f t="shared" si="31"/>
        <v>5.020636069404269E-2</v>
      </c>
      <c r="O19" s="136">
        <f t="shared" si="32"/>
        <v>3.5646516092770306</v>
      </c>
      <c r="P19" s="230">
        <f t="shared" si="33"/>
        <v>2</v>
      </c>
      <c r="Q19" s="231">
        <f t="shared" si="34"/>
        <v>2</v>
      </c>
      <c r="R19" s="231">
        <f t="shared" si="35"/>
        <v>142</v>
      </c>
      <c r="T19">
        <v>531</v>
      </c>
      <c r="U19">
        <v>6049</v>
      </c>
      <c r="V19" t="s">
        <v>846</v>
      </c>
      <c r="W19">
        <v>3983.5590000000002</v>
      </c>
      <c r="X19">
        <v>1264.8869999999999</v>
      </c>
      <c r="Y19">
        <v>3.149</v>
      </c>
      <c r="Z19">
        <v>15.445</v>
      </c>
      <c r="AA19">
        <v>120.81608199999999</v>
      </c>
      <c r="AB19">
        <v>1.0063660000000001</v>
      </c>
      <c r="AC19">
        <v>25.131360999999998</v>
      </c>
      <c r="AD19" s="1">
        <v>619</v>
      </c>
      <c r="AE19">
        <v>2</v>
      </c>
      <c r="AF19">
        <v>142</v>
      </c>
      <c r="AG19">
        <v>91</v>
      </c>
      <c r="AH19">
        <v>32.972092000000004</v>
      </c>
      <c r="AI19">
        <v>23154.799999999999</v>
      </c>
      <c r="AJ19">
        <v>9119.6</v>
      </c>
      <c r="AK19">
        <v>2</v>
      </c>
      <c r="AL19">
        <v>479</v>
      </c>
      <c r="AM19" t="s">
        <v>847</v>
      </c>
      <c r="AN19" t="s">
        <v>1311</v>
      </c>
      <c r="AO19">
        <v>3983.5590000000002</v>
      </c>
      <c r="AR19" t="s">
        <v>137</v>
      </c>
      <c r="AS19">
        <v>306</v>
      </c>
      <c r="AT19" t="s">
        <v>778</v>
      </c>
      <c r="AU19" t="s">
        <v>846</v>
      </c>
      <c r="AV19" t="s">
        <v>49</v>
      </c>
      <c r="AW19">
        <v>1</v>
      </c>
      <c r="BB19">
        <v>0.95424242424242434</v>
      </c>
      <c r="BC19" t="s">
        <v>69</v>
      </c>
      <c r="BF19" t="s">
        <v>137</v>
      </c>
      <c r="BG19" t="s">
        <v>297</v>
      </c>
      <c r="BH19" t="s">
        <v>846</v>
      </c>
      <c r="BI19">
        <v>6049</v>
      </c>
      <c r="BJ19">
        <v>1</v>
      </c>
      <c r="BK19" t="s">
        <v>778</v>
      </c>
      <c r="BL19" t="s">
        <v>673</v>
      </c>
      <c r="BM19">
        <v>0.9457575757575758</v>
      </c>
      <c r="BN19" t="s">
        <v>71</v>
      </c>
      <c r="BO19" t="s">
        <v>677</v>
      </c>
      <c r="BP19">
        <v>3983.5590000000002</v>
      </c>
    </row>
    <row r="20" spans="1:68" ht="16.5">
      <c r="A20" s="295" t="str">
        <f t="shared" si="18"/>
        <v>청라교통</v>
      </c>
      <c r="B20" s="110" t="str">
        <f t="shared" si="19"/>
        <v>김석윤</v>
      </c>
      <c r="C20" s="111" t="str">
        <f t="shared" si="20"/>
        <v>C</v>
      </c>
      <c r="D20" s="112">
        <f t="shared" si="21"/>
        <v>0.89093653977633136</v>
      </c>
      <c r="E20" s="113">
        <f t="shared" si="22"/>
        <v>4250</v>
      </c>
      <c r="F20" s="114" t="str">
        <f t="shared" si="23"/>
        <v>306</v>
      </c>
      <c r="G20" s="115" t="str">
        <f t="shared" si="24"/>
        <v>72바1307</v>
      </c>
      <c r="H20" s="116">
        <f t="shared" si="25"/>
        <v>11</v>
      </c>
      <c r="I20" s="117">
        <f t="shared" si="26"/>
        <v>4402.3540000000003</v>
      </c>
      <c r="J20" s="118">
        <f t="shared" si="27"/>
        <v>7.7758350904195382E-3</v>
      </c>
      <c r="K20" s="118">
        <f t="shared" si="28"/>
        <v>0.21941070085375469</v>
      </c>
      <c r="L20" s="118">
        <f t="shared" si="29"/>
        <v>0.40001326563016054</v>
      </c>
      <c r="M20" s="119">
        <f t="shared" si="30"/>
        <v>16.422000000000001</v>
      </c>
      <c r="N20" s="120">
        <f t="shared" si="31"/>
        <v>4.5430240275997791E-2</v>
      </c>
      <c r="O20" s="120">
        <f t="shared" si="32"/>
        <v>6.9053965219516646</v>
      </c>
      <c r="P20" s="232">
        <f t="shared" si="33"/>
        <v>1</v>
      </c>
      <c r="Q20" s="233">
        <f t="shared" si="34"/>
        <v>2</v>
      </c>
      <c r="R20" s="233">
        <f t="shared" si="35"/>
        <v>304</v>
      </c>
      <c r="T20">
        <v>531</v>
      </c>
      <c r="U20">
        <v>4250</v>
      </c>
      <c r="V20" t="s">
        <v>848</v>
      </c>
      <c r="W20">
        <v>4402.3540000000003</v>
      </c>
      <c r="X20">
        <v>1470.6669999999999</v>
      </c>
      <c r="Y20">
        <v>2.9929999999999999</v>
      </c>
      <c r="Z20">
        <v>16.422000000000001</v>
      </c>
      <c r="AA20">
        <v>138.10079400000001</v>
      </c>
      <c r="AB20">
        <v>1.0738490000000001</v>
      </c>
      <c r="AC20">
        <v>30.300792000000001</v>
      </c>
      <c r="AD20" s="1">
        <v>1761</v>
      </c>
      <c r="AE20">
        <v>2</v>
      </c>
      <c r="AF20">
        <v>304</v>
      </c>
      <c r="AG20">
        <v>91</v>
      </c>
      <c r="AH20">
        <v>31.877832000000001</v>
      </c>
      <c r="AI20">
        <v>30784.6</v>
      </c>
      <c r="AJ20">
        <v>10439.700000000001</v>
      </c>
      <c r="AK20">
        <v>1</v>
      </c>
      <c r="AL20">
        <v>27</v>
      </c>
      <c r="AM20" t="s">
        <v>849</v>
      </c>
      <c r="AN20" t="s">
        <v>1312</v>
      </c>
      <c r="AO20">
        <v>1094.56</v>
      </c>
      <c r="AR20" t="s">
        <v>137</v>
      </c>
      <c r="AS20">
        <v>306</v>
      </c>
      <c r="AT20" t="s">
        <v>779</v>
      </c>
      <c r="AU20" t="s">
        <v>848</v>
      </c>
      <c r="AV20" t="s">
        <v>49</v>
      </c>
      <c r="AW20">
        <v>11</v>
      </c>
      <c r="BB20">
        <v>0.89650754929602261</v>
      </c>
      <c r="BC20" t="s">
        <v>72</v>
      </c>
      <c r="BF20" t="s">
        <v>137</v>
      </c>
      <c r="BG20" t="s">
        <v>297</v>
      </c>
      <c r="BH20" t="s">
        <v>848</v>
      </c>
      <c r="BI20">
        <v>4250</v>
      </c>
      <c r="BJ20">
        <v>11</v>
      </c>
      <c r="BK20" t="s">
        <v>779</v>
      </c>
      <c r="BL20" t="s">
        <v>776</v>
      </c>
      <c r="BM20">
        <v>0.89093653977633136</v>
      </c>
      <c r="BN20" t="s">
        <v>72</v>
      </c>
      <c r="BO20" t="s">
        <v>676</v>
      </c>
      <c r="BP20">
        <v>4402.3540000000003</v>
      </c>
    </row>
    <row r="21" spans="1:68" ht="16.5">
      <c r="A21" s="294" t="str">
        <f t="shared" si="18"/>
        <v>청라교통</v>
      </c>
      <c r="B21" s="126" t="str">
        <f t="shared" si="19"/>
        <v>김선창</v>
      </c>
      <c r="C21" s="127" t="str">
        <f t="shared" si="20"/>
        <v>D</v>
      </c>
      <c r="D21" s="128">
        <f t="shared" si="21"/>
        <v>0.82344827586206892</v>
      </c>
      <c r="E21" s="129">
        <f t="shared" si="22"/>
        <v>8087</v>
      </c>
      <c r="F21" s="130" t="str">
        <f t="shared" si="23"/>
        <v>307</v>
      </c>
      <c r="G21" s="131" t="str">
        <f t="shared" si="24"/>
        <v>72바1700</v>
      </c>
      <c r="H21" s="132">
        <f t="shared" si="25"/>
        <v>1</v>
      </c>
      <c r="I21" s="133">
        <f t="shared" si="26"/>
        <v>3046.1030000000001</v>
      </c>
      <c r="J21" s="134">
        <f t="shared" si="27"/>
        <v>2.1398371776172088E-2</v>
      </c>
      <c r="K21" s="134">
        <f t="shared" si="28"/>
        <v>0.30628960678632017</v>
      </c>
      <c r="L21" s="134">
        <f t="shared" si="29"/>
        <v>0.17070992018326367</v>
      </c>
      <c r="M21" s="135">
        <f t="shared" si="30"/>
        <v>21.437000000000001</v>
      </c>
      <c r="N21" s="136">
        <f t="shared" si="31"/>
        <v>6.5657661608947565E-2</v>
      </c>
      <c r="O21" s="136">
        <f t="shared" si="32"/>
        <v>25.081226734617967</v>
      </c>
      <c r="P21" s="230">
        <f t="shared" si="33"/>
        <v>15</v>
      </c>
      <c r="Q21" s="231">
        <f t="shared" si="34"/>
        <v>2</v>
      </c>
      <c r="R21" s="231">
        <f t="shared" si="35"/>
        <v>764</v>
      </c>
      <c r="T21">
        <v>531</v>
      </c>
      <c r="U21">
        <v>8087</v>
      </c>
      <c r="V21" t="s">
        <v>850</v>
      </c>
      <c r="W21">
        <v>3046.1030000000001</v>
      </c>
      <c r="X21">
        <v>1265.4659999999999</v>
      </c>
      <c r="Y21">
        <v>2.407</v>
      </c>
      <c r="Z21">
        <v>21.437000000000001</v>
      </c>
      <c r="AA21">
        <v>113.19524800000001</v>
      </c>
      <c r="AB21">
        <v>2.4221940000000002</v>
      </c>
      <c r="AC21">
        <v>34.670527999999997</v>
      </c>
      <c r="AD21" s="1">
        <v>520</v>
      </c>
      <c r="AE21">
        <v>2</v>
      </c>
      <c r="AF21">
        <v>764</v>
      </c>
      <c r="AG21">
        <v>93</v>
      </c>
      <c r="AH21">
        <v>26.910166</v>
      </c>
      <c r="AI21">
        <v>19378.400000000001</v>
      </c>
      <c r="AJ21">
        <v>6604.5</v>
      </c>
      <c r="AK21">
        <v>15</v>
      </c>
      <c r="AL21">
        <v>14628</v>
      </c>
      <c r="AM21" t="s">
        <v>851</v>
      </c>
      <c r="AN21" t="s">
        <v>1313</v>
      </c>
      <c r="AO21">
        <v>3046.1030000000001</v>
      </c>
      <c r="AR21" t="s">
        <v>137</v>
      </c>
      <c r="AS21">
        <v>307</v>
      </c>
      <c r="AT21" t="s">
        <v>793</v>
      </c>
      <c r="AU21" t="s">
        <v>850</v>
      </c>
      <c r="AV21" t="s">
        <v>49</v>
      </c>
      <c r="AW21">
        <v>1</v>
      </c>
      <c r="BB21">
        <v>0.83000000000000007</v>
      </c>
      <c r="BC21" t="s">
        <v>70</v>
      </c>
      <c r="BF21" t="s">
        <v>137</v>
      </c>
      <c r="BG21" t="s">
        <v>298</v>
      </c>
      <c r="BH21" t="s">
        <v>850</v>
      </c>
      <c r="BI21">
        <v>8087</v>
      </c>
      <c r="BJ21">
        <v>1</v>
      </c>
      <c r="BK21" t="s">
        <v>793</v>
      </c>
      <c r="BL21" t="s">
        <v>673</v>
      </c>
      <c r="BM21">
        <v>0.82344827586206892</v>
      </c>
      <c r="BN21" t="s">
        <v>70</v>
      </c>
      <c r="BO21" t="s">
        <v>678</v>
      </c>
      <c r="BP21">
        <v>3046.1030000000001</v>
      </c>
    </row>
    <row r="22" spans="1:68" ht="16.5">
      <c r="A22" s="295" t="str">
        <f t="shared" si="18"/>
        <v>청라교통</v>
      </c>
      <c r="B22" s="110" t="str">
        <f t="shared" si="19"/>
        <v>김선철</v>
      </c>
      <c r="C22" s="111" t="str">
        <f t="shared" si="20"/>
        <v>F</v>
      </c>
      <c r="D22" s="112">
        <f t="shared" si="21"/>
        <v>0.78470492591538499</v>
      </c>
      <c r="E22" s="113">
        <f t="shared" si="22"/>
        <v>2532</v>
      </c>
      <c r="F22" s="114" t="str">
        <f t="shared" si="23"/>
        <v>306</v>
      </c>
      <c r="G22" s="115" t="str">
        <f t="shared" si="24"/>
        <v>72바1381</v>
      </c>
      <c r="H22" s="116">
        <f t="shared" si="25"/>
        <v>3</v>
      </c>
      <c r="I22" s="117">
        <f t="shared" si="26"/>
        <v>3922.8339999999998</v>
      </c>
      <c r="J22" s="118">
        <f t="shared" si="27"/>
        <v>8.7422907342696778E-3</v>
      </c>
      <c r="K22" s="118">
        <f t="shared" si="28"/>
        <v>0.23022223079417933</v>
      </c>
      <c r="L22" s="118">
        <f t="shared" si="29"/>
        <v>0.19016863828548444</v>
      </c>
      <c r="M22" s="119">
        <f t="shared" si="30"/>
        <v>20.582000000000001</v>
      </c>
      <c r="N22" s="120">
        <f t="shared" si="31"/>
        <v>7.647532370729937E-2</v>
      </c>
      <c r="O22" s="120">
        <f t="shared" si="32"/>
        <v>4.3081099021778648</v>
      </c>
      <c r="P22" s="232">
        <f t="shared" si="33"/>
        <v>1</v>
      </c>
      <c r="Q22" s="233">
        <f t="shared" si="34"/>
        <v>3</v>
      </c>
      <c r="R22" s="233">
        <f t="shared" si="35"/>
        <v>169</v>
      </c>
      <c r="T22">
        <v>531</v>
      </c>
      <c r="U22">
        <v>2532</v>
      </c>
      <c r="V22" t="s">
        <v>852</v>
      </c>
      <c r="W22">
        <v>3922.8339999999998</v>
      </c>
      <c r="X22">
        <v>1465.604</v>
      </c>
      <c r="Y22">
        <v>2.677</v>
      </c>
      <c r="Z22">
        <v>20.582000000000001</v>
      </c>
      <c r="AA22">
        <v>117.592749</v>
      </c>
      <c r="AB22">
        <v>1.02803</v>
      </c>
      <c r="AC22">
        <v>27.072465000000001</v>
      </c>
      <c r="AD22" s="1">
        <v>746</v>
      </c>
      <c r="AE22">
        <v>3</v>
      </c>
      <c r="AF22">
        <v>169</v>
      </c>
      <c r="AG22">
        <v>97</v>
      </c>
      <c r="AH22">
        <v>33.359487999999999</v>
      </c>
      <c r="AI22">
        <v>20761.7</v>
      </c>
      <c r="AJ22">
        <v>12142.6</v>
      </c>
      <c r="AK22">
        <v>1</v>
      </c>
      <c r="AL22">
        <v>308</v>
      </c>
      <c r="AM22" t="s">
        <v>853</v>
      </c>
      <c r="AN22" t="s">
        <v>1314</v>
      </c>
      <c r="AO22">
        <v>3437.0160000000001</v>
      </c>
      <c r="AR22" t="s">
        <v>137</v>
      </c>
      <c r="AS22">
        <v>306</v>
      </c>
      <c r="AT22" t="s">
        <v>781</v>
      </c>
      <c r="AU22" t="s">
        <v>852</v>
      </c>
      <c r="AV22" t="s">
        <v>49</v>
      </c>
      <c r="AW22">
        <v>3</v>
      </c>
      <c r="BB22">
        <v>0.79081854117222905</v>
      </c>
      <c r="BC22" t="s">
        <v>73</v>
      </c>
      <c r="BF22" t="s">
        <v>137</v>
      </c>
      <c r="BG22" t="s">
        <v>297</v>
      </c>
      <c r="BH22" t="s">
        <v>852</v>
      </c>
      <c r="BI22">
        <v>2532</v>
      </c>
      <c r="BJ22">
        <v>3</v>
      </c>
      <c r="BK22" t="s">
        <v>781</v>
      </c>
      <c r="BL22" t="s">
        <v>778</v>
      </c>
      <c r="BM22">
        <v>0.78470492591538499</v>
      </c>
      <c r="BN22" t="s">
        <v>73</v>
      </c>
      <c r="BO22" t="s">
        <v>874</v>
      </c>
      <c r="BP22">
        <v>3922.8339999999998</v>
      </c>
    </row>
    <row r="23" spans="1:68" ht="16.5">
      <c r="A23" s="294" t="str">
        <f t="shared" si="18"/>
        <v>청라교통</v>
      </c>
      <c r="B23" s="126" t="str">
        <f t="shared" si="19"/>
        <v>김선철b</v>
      </c>
      <c r="C23" s="127" t="str">
        <f t="shared" si="20"/>
        <v>F</v>
      </c>
      <c r="D23" s="128">
        <f t="shared" si="21"/>
        <v>0.76925157507851161</v>
      </c>
      <c r="E23" s="129">
        <f t="shared" si="22"/>
        <v>7476</v>
      </c>
      <c r="F23" s="130" t="str">
        <f t="shared" si="23"/>
        <v>307</v>
      </c>
      <c r="G23" s="131" t="str">
        <f t="shared" si="24"/>
        <v>75아1145</v>
      </c>
      <c r="H23" s="132">
        <f t="shared" si="25"/>
        <v>9</v>
      </c>
      <c r="I23" s="133">
        <f t="shared" si="26"/>
        <v>3384.9640000000009</v>
      </c>
      <c r="J23" s="134">
        <f t="shared" si="27"/>
        <v>2.0139179115004357E-2</v>
      </c>
      <c r="K23" s="134">
        <f t="shared" si="28"/>
        <v>0.30008013501058894</v>
      </c>
      <c r="L23" s="134">
        <f t="shared" si="29"/>
        <v>0.18759431414927893</v>
      </c>
      <c r="M23" s="135">
        <f t="shared" si="30"/>
        <v>23.456</v>
      </c>
      <c r="N23" s="136">
        <f t="shared" si="31"/>
        <v>0.47267858683282893</v>
      </c>
      <c r="O23" s="136">
        <f t="shared" si="32"/>
        <v>34.446452015442411</v>
      </c>
      <c r="P23" s="230">
        <f t="shared" si="33"/>
        <v>3</v>
      </c>
      <c r="Q23" s="231">
        <f t="shared" si="34"/>
        <v>16</v>
      </c>
      <c r="R23" s="231">
        <f t="shared" si="35"/>
        <v>1166</v>
      </c>
      <c r="T23">
        <v>531</v>
      </c>
      <c r="U23">
        <v>7476</v>
      </c>
      <c r="V23" t="s">
        <v>854</v>
      </c>
      <c r="W23">
        <v>3384.9639999999999</v>
      </c>
      <c r="X23">
        <v>1494.3150000000001</v>
      </c>
      <c r="Y23">
        <v>2.2650000000000001</v>
      </c>
      <c r="Z23">
        <v>23.456</v>
      </c>
      <c r="AA23">
        <v>121.155534</v>
      </c>
      <c r="AB23">
        <v>2.4399730000000002</v>
      </c>
      <c r="AC23">
        <v>36.356369000000001</v>
      </c>
      <c r="AD23" s="1">
        <v>635</v>
      </c>
      <c r="AE23">
        <v>16</v>
      </c>
      <c r="AF23">
        <v>1166</v>
      </c>
      <c r="AG23">
        <v>93</v>
      </c>
      <c r="AH23">
        <v>27.938995999999999</v>
      </c>
      <c r="AI23">
        <v>28712.7</v>
      </c>
      <c r="AJ23">
        <v>11644.9</v>
      </c>
      <c r="AK23">
        <v>3</v>
      </c>
      <c r="AL23">
        <v>1207</v>
      </c>
      <c r="AM23" t="s">
        <v>855</v>
      </c>
      <c r="AN23" t="s">
        <v>1315</v>
      </c>
      <c r="AO23">
        <v>800.26900000000001</v>
      </c>
      <c r="AR23" t="s">
        <v>137</v>
      </c>
      <c r="AS23">
        <v>307</v>
      </c>
      <c r="AT23" t="s">
        <v>798</v>
      </c>
      <c r="AU23" t="s">
        <v>854</v>
      </c>
      <c r="AV23" t="s">
        <v>49</v>
      </c>
      <c r="AW23">
        <v>9</v>
      </c>
      <c r="BB23">
        <v>0.77113135814330858</v>
      </c>
      <c r="BC23" t="s">
        <v>73</v>
      </c>
      <c r="BF23" t="s">
        <v>137</v>
      </c>
      <c r="BG23" t="s">
        <v>298</v>
      </c>
      <c r="BH23" t="s">
        <v>854</v>
      </c>
      <c r="BI23">
        <v>7476</v>
      </c>
      <c r="BJ23">
        <v>9</v>
      </c>
      <c r="BK23" t="s">
        <v>798</v>
      </c>
      <c r="BL23" t="s">
        <v>785</v>
      </c>
      <c r="BM23">
        <v>0.76925157507851161</v>
      </c>
      <c r="BN23" t="s">
        <v>73</v>
      </c>
      <c r="BO23" t="s">
        <v>874</v>
      </c>
      <c r="BP23">
        <v>3384.9640000000009</v>
      </c>
    </row>
    <row r="24" spans="1:68" ht="16.5">
      <c r="A24" s="295" t="str">
        <f t="shared" si="18"/>
        <v>청라교통</v>
      </c>
      <c r="B24" s="110" t="str">
        <f t="shared" si="19"/>
        <v>김성기</v>
      </c>
      <c r="C24" s="111" t="str">
        <f t="shared" si="20"/>
        <v>B</v>
      </c>
      <c r="D24" s="112">
        <f t="shared" si="21"/>
        <v>0.90761904761904755</v>
      </c>
      <c r="E24" s="113">
        <f t="shared" si="22"/>
        <v>3861</v>
      </c>
      <c r="F24" s="114" t="str">
        <f t="shared" si="23"/>
        <v>112</v>
      </c>
      <c r="G24" s="115" t="str">
        <f t="shared" si="24"/>
        <v>70바5927</v>
      </c>
      <c r="H24" s="116">
        <f t="shared" si="25"/>
        <v>1</v>
      </c>
      <c r="I24" s="117">
        <f t="shared" si="26"/>
        <v>2599.538</v>
      </c>
      <c r="J24" s="118">
        <f t="shared" si="27"/>
        <v>6.9641557199528609E-3</v>
      </c>
      <c r="K24" s="118">
        <f t="shared" si="28"/>
        <v>0.34942841587344686</v>
      </c>
      <c r="L24" s="118">
        <f t="shared" si="29"/>
        <v>0.21696162933567426</v>
      </c>
      <c r="M24" s="119">
        <f t="shared" si="30"/>
        <v>12.750999999999999</v>
      </c>
      <c r="N24" s="120">
        <f t="shared" si="31"/>
        <v>7.6936747991373858E-2</v>
      </c>
      <c r="O24" s="120">
        <f t="shared" si="32"/>
        <v>9.6940302469131048</v>
      </c>
      <c r="P24" s="232">
        <f t="shared" si="33"/>
        <v>2</v>
      </c>
      <c r="Q24" s="233">
        <f t="shared" si="34"/>
        <v>2</v>
      </c>
      <c r="R24" s="233">
        <f t="shared" si="35"/>
        <v>252</v>
      </c>
      <c r="T24">
        <v>531</v>
      </c>
      <c r="U24">
        <v>3861</v>
      </c>
      <c r="V24" t="s">
        <v>856</v>
      </c>
      <c r="W24">
        <v>2599.538</v>
      </c>
      <c r="X24">
        <v>1354.5429999999999</v>
      </c>
      <c r="Y24">
        <v>1.919</v>
      </c>
      <c r="Z24">
        <v>12.750999999999999</v>
      </c>
      <c r="AA24">
        <v>163.051064</v>
      </c>
      <c r="AB24">
        <v>1.135513</v>
      </c>
      <c r="AC24">
        <v>56.974674999999998</v>
      </c>
      <c r="AD24" s="1">
        <v>564</v>
      </c>
      <c r="AE24">
        <v>2</v>
      </c>
      <c r="AF24">
        <v>252</v>
      </c>
      <c r="AG24">
        <v>79</v>
      </c>
      <c r="AH24">
        <v>15.943091000000001</v>
      </c>
      <c r="AI24">
        <v>2063.3000000000002</v>
      </c>
      <c r="AJ24">
        <v>0</v>
      </c>
      <c r="AK24">
        <v>2</v>
      </c>
      <c r="AL24">
        <v>1120</v>
      </c>
      <c r="AM24" t="s">
        <v>857</v>
      </c>
      <c r="AN24" t="s">
        <v>1316</v>
      </c>
      <c r="AO24">
        <v>2599.538</v>
      </c>
      <c r="AR24" t="s">
        <v>137</v>
      </c>
      <c r="AS24">
        <v>112</v>
      </c>
      <c r="AT24" t="s">
        <v>722</v>
      </c>
      <c r="AU24" t="s">
        <v>856</v>
      </c>
      <c r="AV24" t="s">
        <v>49</v>
      </c>
      <c r="AW24">
        <v>1</v>
      </c>
      <c r="BB24">
        <v>0.91380952380952374</v>
      </c>
      <c r="BC24" t="s">
        <v>71</v>
      </c>
      <c r="BF24" t="s">
        <v>137</v>
      </c>
      <c r="BG24" t="s">
        <v>296</v>
      </c>
      <c r="BH24" t="s">
        <v>856</v>
      </c>
      <c r="BI24">
        <v>3861</v>
      </c>
      <c r="BJ24">
        <v>1</v>
      </c>
      <c r="BK24" t="s">
        <v>722</v>
      </c>
      <c r="BL24" t="s">
        <v>673</v>
      </c>
      <c r="BM24">
        <v>0.90761904761904755</v>
      </c>
      <c r="BN24" t="s">
        <v>71</v>
      </c>
      <c r="BO24" t="s">
        <v>674</v>
      </c>
      <c r="BP24">
        <v>2599.538</v>
      </c>
    </row>
    <row r="25" spans="1:68" ht="16.5">
      <c r="A25" s="294" t="str">
        <f t="shared" si="18"/>
        <v>청라교통</v>
      </c>
      <c r="B25" s="126" t="str">
        <f t="shared" si="19"/>
        <v>김세운</v>
      </c>
      <c r="C25" s="127" t="str">
        <f t="shared" si="20"/>
        <v>C</v>
      </c>
      <c r="D25" s="128">
        <f t="shared" si="21"/>
        <v>0.89099403537108635</v>
      </c>
      <c r="E25" s="129">
        <f t="shared" si="22"/>
        <v>3724</v>
      </c>
      <c r="F25" s="130" t="str">
        <f t="shared" si="23"/>
        <v>307</v>
      </c>
      <c r="G25" s="131" t="str">
        <f t="shared" si="24"/>
        <v>72바1703</v>
      </c>
      <c r="H25" s="132">
        <f t="shared" si="25"/>
        <v>9</v>
      </c>
      <c r="I25" s="133">
        <f t="shared" si="26"/>
        <v>3449.1189999999997</v>
      </c>
      <c r="J25" s="134">
        <f t="shared" si="27"/>
        <v>1.8858165218362609E-2</v>
      </c>
      <c r="K25" s="134">
        <f t="shared" si="28"/>
        <v>0.28924167815751245</v>
      </c>
      <c r="L25" s="134">
        <f t="shared" si="29"/>
        <v>0.21541732830905516</v>
      </c>
      <c r="M25" s="135">
        <f t="shared" si="30"/>
        <v>17.381</v>
      </c>
      <c r="N25" s="136">
        <f t="shared" si="31"/>
        <v>2.8992910943345242E-2</v>
      </c>
      <c r="O25" s="136">
        <f t="shared" si="32"/>
        <v>19.715179441474763</v>
      </c>
      <c r="P25" s="230">
        <f t="shared" si="33"/>
        <v>4</v>
      </c>
      <c r="Q25" s="231">
        <f t="shared" si="34"/>
        <v>1</v>
      </c>
      <c r="R25" s="231">
        <f t="shared" si="35"/>
        <v>680</v>
      </c>
      <c r="T25">
        <v>531</v>
      </c>
      <c r="U25">
        <v>3724</v>
      </c>
      <c r="V25" t="s">
        <v>858</v>
      </c>
      <c r="W25">
        <v>3449.1190000000001</v>
      </c>
      <c r="X25">
        <v>1300.7619999999999</v>
      </c>
      <c r="Y25">
        <v>2.6520000000000001</v>
      </c>
      <c r="Z25">
        <v>17.381</v>
      </c>
      <c r="AA25">
        <v>133.55413799999999</v>
      </c>
      <c r="AB25">
        <v>2.518586</v>
      </c>
      <c r="AC25">
        <v>38.629423000000003</v>
      </c>
      <c r="AD25" s="1">
        <v>743</v>
      </c>
      <c r="AE25">
        <v>1</v>
      </c>
      <c r="AF25">
        <v>680</v>
      </c>
      <c r="AG25">
        <v>91</v>
      </c>
      <c r="AH25">
        <v>25.825624000000001</v>
      </c>
      <c r="AI25">
        <v>20647.900000000001</v>
      </c>
      <c r="AJ25">
        <v>3312.6</v>
      </c>
      <c r="AK25">
        <v>4</v>
      </c>
      <c r="AL25">
        <v>1309</v>
      </c>
      <c r="AM25" t="s">
        <v>859</v>
      </c>
      <c r="AN25" t="s">
        <v>1317</v>
      </c>
      <c r="AO25">
        <v>1236.19</v>
      </c>
      <c r="AR25" t="s">
        <v>137</v>
      </c>
      <c r="AS25">
        <v>307</v>
      </c>
      <c r="AT25" t="s">
        <v>797</v>
      </c>
      <c r="AU25" t="s">
        <v>858</v>
      </c>
      <c r="AV25" t="s">
        <v>49</v>
      </c>
      <c r="AW25">
        <v>9</v>
      </c>
      <c r="BB25">
        <v>0.89854080918008084</v>
      </c>
      <c r="BC25" t="s">
        <v>72</v>
      </c>
      <c r="BF25" t="s">
        <v>137</v>
      </c>
      <c r="BG25" t="s">
        <v>298</v>
      </c>
      <c r="BH25" t="s">
        <v>858</v>
      </c>
      <c r="BI25">
        <v>3724</v>
      </c>
      <c r="BJ25">
        <v>9</v>
      </c>
      <c r="BK25" t="s">
        <v>797</v>
      </c>
      <c r="BL25" t="s">
        <v>789</v>
      </c>
      <c r="BM25">
        <v>0.89099403537108635</v>
      </c>
      <c r="BN25" t="s">
        <v>72</v>
      </c>
      <c r="BO25" t="s">
        <v>676</v>
      </c>
      <c r="BP25">
        <v>3449.1189999999997</v>
      </c>
    </row>
    <row r="26" spans="1:68" ht="16.5">
      <c r="A26" s="295" t="str">
        <f t="shared" si="18"/>
        <v>청라교통</v>
      </c>
      <c r="B26" s="110" t="str">
        <f t="shared" si="19"/>
        <v>김옥련</v>
      </c>
      <c r="C26" s="111" t="str">
        <f t="shared" si="20"/>
        <v>D</v>
      </c>
      <c r="D26" s="112">
        <f t="shared" si="21"/>
        <v>0.83848274109623844</v>
      </c>
      <c r="E26" s="113">
        <f t="shared" si="22"/>
        <v>1115</v>
      </c>
      <c r="F26" s="114" t="str">
        <f t="shared" si="23"/>
        <v>307</v>
      </c>
      <c r="G26" s="115" t="str">
        <f t="shared" si="24"/>
        <v>72바1701</v>
      </c>
      <c r="H26" s="116">
        <f t="shared" si="25"/>
        <v>3</v>
      </c>
      <c r="I26" s="117">
        <f t="shared" si="26"/>
        <v>3759.1000000000004</v>
      </c>
      <c r="J26" s="118">
        <f t="shared" si="27"/>
        <v>3.4965609553186923E-3</v>
      </c>
      <c r="K26" s="118">
        <f t="shared" si="28"/>
        <v>0.29270101097349627</v>
      </c>
      <c r="L26" s="118">
        <f t="shared" si="29"/>
        <v>0.22744805937591442</v>
      </c>
      <c r="M26" s="119">
        <f t="shared" si="30"/>
        <v>19.997</v>
      </c>
      <c r="N26" s="120">
        <f t="shared" si="31"/>
        <v>0.23941900986938364</v>
      </c>
      <c r="O26" s="120">
        <f t="shared" si="32"/>
        <v>31.603309302758639</v>
      </c>
      <c r="P26" s="232">
        <f t="shared" si="33"/>
        <v>10</v>
      </c>
      <c r="Q26" s="233">
        <f t="shared" si="34"/>
        <v>9</v>
      </c>
      <c r="R26" s="233">
        <f t="shared" si="35"/>
        <v>1188</v>
      </c>
      <c r="T26">
        <v>531</v>
      </c>
      <c r="U26">
        <v>1115</v>
      </c>
      <c r="V26" t="s">
        <v>860</v>
      </c>
      <c r="W26">
        <v>3759.1</v>
      </c>
      <c r="X26">
        <v>1518.1379999999999</v>
      </c>
      <c r="Y26">
        <v>2.476</v>
      </c>
      <c r="Z26">
        <v>19.997</v>
      </c>
      <c r="AA26">
        <v>138.621636</v>
      </c>
      <c r="AB26">
        <v>0.48469899999999999</v>
      </c>
      <c r="AC26">
        <v>40.574693000000003</v>
      </c>
      <c r="AD26" s="1">
        <v>855</v>
      </c>
      <c r="AE26">
        <v>9</v>
      </c>
      <c r="AF26">
        <v>1188</v>
      </c>
      <c r="AG26">
        <v>91</v>
      </c>
      <c r="AH26">
        <v>27.117699999999999</v>
      </c>
      <c r="AI26">
        <v>25052.6</v>
      </c>
      <c r="AJ26">
        <v>7798.9</v>
      </c>
      <c r="AK26">
        <v>10</v>
      </c>
      <c r="AL26">
        <v>2684</v>
      </c>
      <c r="AM26" t="s">
        <v>861</v>
      </c>
      <c r="AN26" t="s">
        <v>1318</v>
      </c>
      <c r="AO26">
        <v>3018.0740000000001</v>
      </c>
      <c r="AR26" t="s">
        <v>137</v>
      </c>
      <c r="AS26">
        <v>307</v>
      </c>
      <c r="AT26" t="s">
        <v>795</v>
      </c>
      <c r="AU26" t="s">
        <v>860</v>
      </c>
      <c r="AV26" t="s">
        <v>49</v>
      </c>
      <c r="AW26">
        <v>3</v>
      </c>
      <c r="BB26">
        <v>0.86609744968302205</v>
      </c>
      <c r="BC26" t="s">
        <v>72</v>
      </c>
      <c r="BF26" t="s">
        <v>137</v>
      </c>
      <c r="BG26" t="s">
        <v>298</v>
      </c>
      <c r="BH26" t="s">
        <v>860</v>
      </c>
      <c r="BI26">
        <v>1115</v>
      </c>
      <c r="BJ26">
        <v>3</v>
      </c>
      <c r="BK26" t="s">
        <v>795</v>
      </c>
      <c r="BL26" t="s">
        <v>818</v>
      </c>
      <c r="BM26">
        <v>0.83848274109623844</v>
      </c>
      <c r="BN26" t="s">
        <v>70</v>
      </c>
      <c r="BO26" t="s">
        <v>676</v>
      </c>
      <c r="BP26">
        <v>3759.1000000000004</v>
      </c>
    </row>
    <row r="27" spans="1:68" ht="16.5">
      <c r="A27" s="294" t="str">
        <f t="shared" si="18"/>
        <v>청라교통</v>
      </c>
      <c r="B27" s="126" t="str">
        <f t="shared" si="19"/>
        <v>김용근</v>
      </c>
      <c r="C27" s="127" t="str">
        <f t="shared" si="20"/>
        <v>C</v>
      </c>
      <c r="D27" s="128">
        <f t="shared" si="21"/>
        <v>0.85166666666666668</v>
      </c>
      <c r="E27" s="129">
        <f t="shared" si="22"/>
        <v>2392</v>
      </c>
      <c r="F27" s="130" t="str">
        <f t="shared" si="23"/>
        <v>307</v>
      </c>
      <c r="G27" s="131" t="str">
        <f t="shared" si="24"/>
        <v>75아1146</v>
      </c>
      <c r="H27" s="132">
        <f t="shared" si="25"/>
        <v>1</v>
      </c>
      <c r="I27" s="133">
        <f t="shared" si="26"/>
        <v>4177.6819999999998</v>
      </c>
      <c r="J27" s="134">
        <f t="shared" si="27"/>
        <v>4.0175685174515356E-3</v>
      </c>
      <c r="K27" s="134">
        <f t="shared" si="28"/>
        <v>0.26206605340356609</v>
      </c>
      <c r="L27" s="134">
        <f t="shared" si="29"/>
        <v>0.18048286106984687</v>
      </c>
      <c r="M27" s="135">
        <f t="shared" si="30"/>
        <v>14.912000000000001</v>
      </c>
      <c r="N27" s="136">
        <f t="shared" si="31"/>
        <v>2.3936718974780752E-2</v>
      </c>
      <c r="O27" s="136">
        <f t="shared" si="32"/>
        <v>2.6569758062006636</v>
      </c>
      <c r="P27" s="230">
        <f t="shared" si="33"/>
        <v>0</v>
      </c>
      <c r="Q27" s="231">
        <f t="shared" si="34"/>
        <v>1</v>
      </c>
      <c r="R27" s="231">
        <f t="shared" si="35"/>
        <v>111</v>
      </c>
      <c r="T27">
        <v>531</v>
      </c>
      <c r="U27">
        <v>2392</v>
      </c>
      <c r="V27" t="s">
        <v>862</v>
      </c>
      <c r="W27">
        <v>4177.6819999999998</v>
      </c>
      <c r="X27">
        <v>1606.9079999999999</v>
      </c>
      <c r="Y27">
        <v>2.6</v>
      </c>
      <c r="Z27">
        <v>14.912000000000001</v>
      </c>
      <c r="AA27">
        <v>155.90524400000001</v>
      </c>
      <c r="AB27">
        <v>0.62636000000000003</v>
      </c>
      <c r="AC27">
        <v>40.857472000000001</v>
      </c>
      <c r="AD27" s="1">
        <v>754</v>
      </c>
      <c r="AE27">
        <v>1</v>
      </c>
      <c r="AF27">
        <v>111</v>
      </c>
      <c r="AG27">
        <v>91</v>
      </c>
      <c r="AH27">
        <v>26.796289000000002</v>
      </c>
      <c r="AI27">
        <v>21615.8</v>
      </c>
      <c r="AJ27">
        <v>2004</v>
      </c>
      <c r="AK27">
        <v>0</v>
      </c>
      <c r="AL27">
        <v>0</v>
      </c>
      <c r="AM27" t="s">
        <v>863</v>
      </c>
      <c r="AN27" t="s">
        <v>1319</v>
      </c>
      <c r="AO27">
        <v>4177.6819999999998</v>
      </c>
      <c r="AR27" t="s">
        <v>137</v>
      </c>
      <c r="AS27">
        <v>307</v>
      </c>
      <c r="AT27" t="s">
        <v>800</v>
      </c>
      <c r="AU27" t="s">
        <v>862</v>
      </c>
      <c r="AV27" t="s">
        <v>49</v>
      </c>
      <c r="AW27">
        <v>1</v>
      </c>
      <c r="BB27">
        <v>0.8666666666666667</v>
      </c>
      <c r="BC27" t="s">
        <v>72</v>
      </c>
      <c r="BF27" t="s">
        <v>137</v>
      </c>
      <c r="BG27" t="s">
        <v>298</v>
      </c>
      <c r="BH27" t="s">
        <v>862</v>
      </c>
      <c r="BI27">
        <v>2392</v>
      </c>
      <c r="BJ27">
        <v>1</v>
      </c>
      <c r="BK27" t="s">
        <v>800</v>
      </c>
      <c r="BL27" t="s">
        <v>673</v>
      </c>
      <c r="BM27">
        <v>0.85166666666666668</v>
      </c>
      <c r="BN27" t="s">
        <v>72</v>
      </c>
      <c r="BO27" t="s">
        <v>676</v>
      </c>
      <c r="BP27">
        <v>4177.6819999999998</v>
      </c>
    </row>
    <row r="28" spans="1:68" ht="16.5">
      <c r="A28" s="295" t="str">
        <f t="shared" si="18"/>
        <v>청라교통</v>
      </c>
      <c r="B28" s="110" t="str">
        <f t="shared" si="19"/>
        <v>김응수</v>
      </c>
      <c r="C28" s="111" t="str">
        <f t="shared" si="20"/>
        <v>D</v>
      </c>
      <c r="D28" s="112">
        <f t="shared" si="21"/>
        <v>0.84681818181818169</v>
      </c>
      <c r="E28" s="113">
        <f t="shared" si="22"/>
        <v>6473</v>
      </c>
      <c r="F28" s="114" t="str">
        <f t="shared" si="23"/>
        <v>112</v>
      </c>
      <c r="G28" s="115" t="str">
        <f t="shared" si="24"/>
        <v>72바1609</v>
      </c>
      <c r="H28" s="116">
        <f t="shared" si="25"/>
        <v>1</v>
      </c>
      <c r="I28" s="117">
        <f t="shared" si="26"/>
        <v>2532.1010000000001</v>
      </c>
      <c r="J28" s="118">
        <f t="shared" si="27"/>
        <v>1.4248128832147074E-2</v>
      </c>
      <c r="K28" s="118">
        <f t="shared" si="28"/>
        <v>0.36621075315186846</v>
      </c>
      <c r="L28" s="118">
        <f t="shared" si="29"/>
        <v>0.30251557895992298</v>
      </c>
      <c r="M28" s="119">
        <f t="shared" si="30"/>
        <v>15.028</v>
      </c>
      <c r="N28" s="120">
        <f t="shared" si="31"/>
        <v>3.9492895425577414E-2</v>
      </c>
      <c r="O28" s="120">
        <f t="shared" si="32"/>
        <v>7.7406075034131732</v>
      </c>
      <c r="P28" s="232">
        <f t="shared" si="33"/>
        <v>6</v>
      </c>
      <c r="Q28" s="233">
        <f t="shared" si="34"/>
        <v>1</v>
      </c>
      <c r="R28" s="233">
        <f t="shared" si="35"/>
        <v>196</v>
      </c>
      <c r="T28">
        <v>531</v>
      </c>
      <c r="U28">
        <v>6473</v>
      </c>
      <c r="V28" t="s">
        <v>864</v>
      </c>
      <c r="W28">
        <v>2532.1010000000001</v>
      </c>
      <c r="X28">
        <v>1346.259</v>
      </c>
      <c r="Y28">
        <v>1.881</v>
      </c>
      <c r="Z28">
        <v>15.028</v>
      </c>
      <c r="AA28">
        <v>150.93301199999999</v>
      </c>
      <c r="AB28">
        <v>2.1505130000000001</v>
      </c>
      <c r="AC28">
        <v>55.273291999999998</v>
      </c>
      <c r="AD28" s="1">
        <v>766</v>
      </c>
      <c r="AE28">
        <v>1</v>
      </c>
      <c r="AF28">
        <v>196</v>
      </c>
      <c r="AG28">
        <v>81</v>
      </c>
      <c r="AH28">
        <v>16.776323000000001</v>
      </c>
      <c r="AI28">
        <v>1878.6</v>
      </c>
      <c r="AJ28">
        <v>0</v>
      </c>
      <c r="AK28">
        <v>6</v>
      </c>
      <c r="AL28">
        <v>947</v>
      </c>
      <c r="AM28" t="s">
        <v>865</v>
      </c>
      <c r="AN28" t="s">
        <v>1320</v>
      </c>
      <c r="AO28">
        <v>2532.1010000000001</v>
      </c>
      <c r="AR28" t="s">
        <v>137</v>
      </c>
      <c r="AS28">
        <v>112</v>
      </c>
      <c r="AT28" t="s">
        <v>754</v>
      </c>
      <c r="AU28" t="s">
        <v>864</v>
      </c>
      <c r="AV28" t="s">
        <v>49</v>
      </c>
      <c r="AW28">
        <v>1</v>
      </c>
      <c r="BB28">
        <v>0.85499999999999998</v>
      </c>
      <c r="BC28" t="s">
        <v>72</v>
      </c>
      <c r="BF28" t="s">
        <v>137</v>
      </c>
      <c r="BG28" t="s">
        <v>296</v>
      </c>
      <c r="BH28" t="s">
        <v>864</v>
      </c>
      <c r="BI28">
        <v>6473</v>
      </c>
      <c r="BJ28">
        <v>1</v>
      </c>
      <c r="BK28" t="s">
        <v>754</v>
      </c>
      <c r="BL28" t="s">
        <v>673</v>
      </c>
      <c r="BM28">
        <v>0.84681818181818169</v>
      </c>
      <c r="BN28" t="s">
        <v>70</v>
      </c>
      <c r="BO28" t="s">
        <v>676</v>
      </c>
      <c r="BP28">
        <v>2532.1010000000001</v>
      </c>
    </row>
    <row r="29" spans="1:68" ht="16.5">
      <c r="A29" s="294" t="str">
        <f t="shared" si="18"/>
        <v>청라교통</v>
      </c>
      <c r="B29" s="126" t="str">
        <f t="shared" si="19"/>
        <v>김인철</v>
      </c>
      <c r="C29" s="127" t="str">
        <f t="shared" si="20"/>
        <v>A</v>
      </c>
      <c r="D29" s="128">
        <f t="shared" si="21"/>
        <v>0.95085714285714285</v>
      </c>
      <c r="E29" s="129">
        <f t="shared" si="22"/>
        <v>8958</v>
      </c>
      <c r="F29" s="130" t="str">
        <f t="shared" si="23"/>
        <v>306</v>
      </c>
      <c r="G29" s="131" t="str">
        <f t="shared" si="24"/>
        <v>70바6051</v>
      </c>
      <c r="H29" s="132">
        <f t="shared" si="25"/>
        <v>1</v>
      </c>
      <c r="I29" s="133">
        <f t="shared" si="26"/>
        <v>3890.0920000000001</v>
      </c>
      <c r="J29" s="134">
        <f t="shared" si="27"/>
        <v>1.1223447577962108E-2</v>
      </c>
      <c r="K29" s="134">
        <f t="shared" si="28"/>
        <v>0.21745077743088584</v>
      </c>
      <c r="L29" s="134">
        <f t="shared" si="29"/>
        <v>6.0409882336973003E-2</v>
      </c>
      <c r="M29" s="135">
        <f t="shared" si="30"/>
        <v>14.266999999999999</v>
      </c>
      <c r="N29" s="136">
        <f t="shared" si="31"/>
        <v>0</v>
      </c>
      <c r="O29" s="136">
        <f t="shared" si="32"/>
        <v>3.7531246047651314</v>
      </c>
      <c r="P29" s="230">
        <f t="shared" si="33"/>
        <v>4</v>
      </c>
      <c r="Q29" s="231">
        <f t="shared" si="34"/>
        <v>0</v>
      </c>
      <c r="R29" s="231">
        <f t="shared" si="35"/>
        <v>146</v>
      </c>
      <c r="T29">
        <v>531</v>
      </c>
      <c r="U29">
        <v>8958</v>
      </c>
      <c r="V29" t="s">
        <v>866</v>
      </c>
      <c r="W29">
        <v>3890.0920000000001</v>
      </c>
      <c r="X29">
        <v>1162.1590000000001</v>
      </c>
      <c r="Y29">
        <v>3.347</v>
      </c>
      <c r="Z29">
        <v>14.266999999999999</v>
      </c>
      <c r="AA29">
        <v>119.019133</v>
      </c>
      <c r="AB29">
        <v>1.3358049999999999</v>
      </c>
      <c r="AC29">
        <v>25.880803</v>
      </c>
      <c r="AD29" s="1">
        <v>235</v>
      </c>
      <c r="AE29">
        <v>0</v>
      </c>
      <c r="AF29">
        <v>146</v>
      </c>
      <c r="AG29">
        <v>93</v>
      </c>
      <c r="AH29">
        <v>32.684593</v>
      </c>
      <c r="AI29">
        <v>23992.5</v>
      </c>
      <c r="AJ29">
        <v>3315.8</v>
      </c>
      <c r="AK29">
        <v>4</v>
      </c>
      <c r="AL29">
        <v>1082</v>
      </c>
      <c r="AM29" t="s">
        <v>867</v>
      </c>
      <c r="AN29" t="s">
        <v>1321</v>
      </c>
      <c r="AO29">
        <v>3890.0920000000001</v>
      </c>
      <c r="AR29" t="s">
        <v>137</v>
      </c>
      <c r="AS29">
        <v>306</v>
      </c>
      <c r="AT29" t="s">
        <v>765</v>
      </c>
      <c r="AU29" t="s">
        <v>866</v>
      </c>
      <c r="AV29" t="s">
        <v>49</v>
      </c>
      <c r="AW29">
        <v>1</v>
      </c>
      <c r="BB29">
        <v>0.95628571428571429</v>
      </c>
      <c r="BC29" t="s">
        <v>69</v>
      </c>
      <c r="BF29" t="s">
        <v>137</v>
      </c>
      <c r="BG29" t="s">
        <v>297</v>
      </c>
      <c r="BH29" t="s">
        <v>866</v>
      </c>
      <c r="BI29">
        <v>8958</v>
      </c>
      <c r="BJ29">
        <v>1</v>
      </c>
      <c r="BK29" t="s">
        <v>765</v>
      </c>
      <c r="BL29" t="s">
        <v>673</v>
      </c>
      <c r="BM29">
        <v>0.95085714285714285</v>
      </c>
      <c r="BN29" t="s">
        <v>69</v>
      </c>
      <c r="BO29" t="s">
        <v>677</v>
      </c>
      <c r="BP29">
        <v>3890.0920000000001</v>
      </c>
    </row>
    <row r="30" spans="1:68" ht="16.5">
      <c r="A30" s="295" t="str">
        <f t="shared" si="18"/>
        <v>청라교통</v>
      </c>
      <c r="B30" s="110" t="str">
        <f t="shared" si="19"/>
        <v>김장선</v>
      </c>
      <c r="C30" s="111" t="str">
        <f t="shared" si="20"/>
        <v>D</v>
      </c>
      <c r="D30" s="112">
        <f t="shared" si="21"/>
        <v>0.82606213032970666</v>
      </c>
      <c r="E30" s="113">
        <f t="shared" si="22"/>
        <v>7230</v>
      </c>
      <c r="F30" s="114" t="str">
        <f t="shared" si="23"/>
        <v>308</v>
      </c>
      <c r="G30" s="115" t="str">
        <f t="shared" si="24"/>
        <v>70바6035</v>
      </c>
      <c r="H30" s="116">
        <f t="shared" si="25"/>
        <v>10</v>
      </c>
      <c r="I30" s="117">
        <f t="shared" si="26"/>
        <v>4448.7080000000005</v>
      </c>
      <c r="J30" s="118">
        <f t="shared" si="27"/>
        <v>9.6524400309363038E-3</v>
      </c>
      <c r="K30" s="118">
        <f t="shared" si="28"/>
        <v>0.28321928201642177</v>
      </c>
      <c r="L30" s="118">
        <f t="shared" si="29"/>
        <v>0.25085935062494547</v>
      </c>
      <c r="M30" s="119">
        <f t="shared" si="30"/>
        <v>20.126999999999999</v>
      </c>
      <c r="N30" s="120">
        <f t="shared" si="31"/>
        <v>2.2478436435927018E-2</v>
      </c>
      <c r="O30" s="120">
        <f t="shared" si="32"/>
        <v>20.792553703232493</v>
      </c>
      <c r="P30" s="232">
        <f t="shared" si="33"/>
        <v>4</v>
      </c>
      <c r="Q30" s="233">
        <f t="shared" si="34"/>
        <v>1</v>
      </c>
      <c r="R30" s="233">
        <f t="shared" si="35"/>
        <v>925</v>
      </c>
      <c r="T30">
        <v>531</v>
      </c>
      <c r="U30">
        <v>7230</v>
      </c>
      <c r="V30" t="s">
        <v>868</v>
      </c>
      <c r="W30">
        <v>4448.7079999999996</v>
      </c>
      <c r="X30">
        <v>1745.912</v>
      </c>
      <c r="Y30">
        <v>2.548</v>
      </c>
      <c r="Z30">
        <v>20.126999999999999</v>
      </c>
      <c r="AA30">
        <v>136.95107100000001</v>
      </c>
      <c r="AB30">
        <v>1.321912</v>
      </c>
      <c r="AC30">
        <v>38.787184000000003</v>
      </c>
      <c r="AD30" s="1">
        <v>1116</v>
      </c>
      <c r="AE30">
        <v>1</v>
      </c>
      <c r="AF30">
        <v>925</v>
      </c>
      <c r="AG30">
        <v>91</v>
      </c>
      <c r="AH30">
        <v>32.483922</v>
      </c>
      <c r="AI30">
        <v>46091.8</v>
      </c>
      <c r="AJ30">
        <v>25623.200000000001</v>
      </c>
      <c r="AK30">
        <v>4</v>
      </c>
      <c r="AL30">
        <v>272</v>
      </c>
      <c r="AM30" t="s">
        <v>869</v>
      </c>
      <c r="AN30" t="s">
        <v>1322</v>
      </c>
      <c r="AO30">
        <v>1082.3920000000001</v>
      </c>
      <c r="AR30" t="s">
        <v>137</v>
      </c>
      <c r="AS30">
        <v>308</v>
      </c>
      <c r="AT30" t="s">
        <v>807</v>
      </c>
      <c r="AU30" t="s">
        <v>868</v>
      </c>
      <c r="AV30" t="s">
        <v>49</v>
      </c>
      <c r="AW30">
        <v>10</v>
      </c>
      <c r="BB30">
        <v>0.82793789486901581</v>
      </c>
      <c r="BC30" t="s">
        <v>70</v>
      </c>
      <c r="BF30" t="s">
        <v>137</v>
      </c>
      <c r="BG30" t="s">
        <v>299</v>
      </c>
      <c r="BH30" t="s">
        <v>868</v>
      </c>
      <c r="BI30">
        <v>7230</v>
      </c>
      <c r="BJ30">
        <v>10</v>
      </c>
      <c r="BK30" t="s">
        <v>807</v>
      </c>
      <c r="BL30" t="s">
        <v>809</v>
      </c>
      <c r="BM30">
        <v>0.82606213032970666</v>
      </c>
      <c r="BN30" t="s">
        <v>70</v>
      </c>
      <c r="BO30" t="s">
        <v>678</v>
      </c>
      <c r="BP30">
        <v>4448.7080000000005</v>
      </c>
    </row>
    <row r="31" spans="1:68" ht="16.5">
      <c r="A31" s="294" t="str">
        <f t="shared" si="18"/>
        <v>청라교통</v>
      </c>
      <c r="B31" s="126" t="str">
        <f t="shared" si="19"/>
        <v>김재연</v>
      </c>
      <c r="C31" s="127" t="str">
        <f t="shared" si="20"/>
        <v>B</v>
      </c>
      <c r="D31" s="128">
        <f t="shared" si="21"/>
        <v>0.90241379310344827</v>
      </c>
      <c r="E31" s="129">
        <f t="shared" si="22"/>
        <v>5245</v>
      </c>
      <c r="F31" s="130" t="str">
        <f t="shared" si="23"/>
        <v>307</v>
      </c>
      <c r="G31" s="131" t="str">
        <f t="shared" si="24"/>
        <v>72바1699</v>
      </c>
      <c r="H31" s="132">
        <f t="shared" si="25"/>
        <v>1</v>
      </c>
      <c r="I31" s="133">
        <f t="shared" si="26"/>
        <v>3698.1950000000002</v>
      </c>
      <c r="J31" s="134">
        <f t="shared" si="27"/>
        <v>8.8849231874802963E-3</v>
      </c>
      <c r="K31" s="134">
        <f t="shared" si="28"/>
        <v>0.27076532954316945</v>
      </c>
      <c r="L31" s="134">
        <f t="shared" si="29"/>
        <v>0.19387836498616215</v>
      </c>
      <c r="M31" s="135">
        <f t="shared" si="30"/>
        <v>17.478999999999999</v>
      </c>
      <c r="N31" s="136">
        <f t="shared" si="31"/>
        <v>0.13520109134320932</v>
      </c>
      <c r="O31" s="136">
        <f t="shared" si="32"/>
        <v>14.277235245842904</v>
      </c>
      <c r="P31" s="230">
        <f t="shared" si="33"/>
        <v>3</v>
      </c>
      <c r="Q31" s="231">
        <f t="shared" si="34"/>
        <v>5</v>
      </c>
      <c r="R31" s="231">
        <f t="shared" si="35"/>
        <v>528</v>
      </c>
      <c r="T31">
        <v>531</v>
      </c>
      <c r="U31">
        <v>5245</v>
      </c>
      <c r="V31" t="s">
        <v>870</v>
      </c>
      <c r="W31">
        <v>3698.1950000000002</v>
      </c>
      <c r="X31">
        <v>1406.37</v>
      </c>
      <c r="Y31">
        <v>2.63</v>
      </c>
      <c r="Z31">
        <v>17.478999999999999</v>
      </c>
      <c r="AA31">
        <v>131.618583</v>
      </c>
      <c r="AB31">
        <v>1.169421</v>
      </c>
      <c r="AC31">
        <v>35.637748999999999</v>
      </c>
      <c r="AD31" s="1">
        <v>717</v>
      </c>
      <c r="AE31">
        <v>5</v>
      </c>
      <c r="AF31">
        <v>528</v>
      </c>
      <c r="AG31">
        <v>94</v>
      </c>
      <c r="AH31">
        <v>28.097818</v>
      </c>
      <c r="AI31">
        <v>27718.5</v>
      </c>
      <c r="AJ31">
        <v>9287.6</v>
      </c>
      <c r="AK31">
        <v>3</v>
      </c>
      <c r="AL31">
        <v>955</v>
      </c>
      <c r="AM31" t="s">
        <v>871</v>
      </c>
      <c r="AN31" t="s">
        <v>1323</v>
      </c>
      <c r="AO31">
        <v>3698.1950000000002</v>
      </c>
      <c r="AR31" t="s">
        <v>137</v>
      </c>
      <c r="AS31">
        <v>307</v>
      </c>
      <c r="AT31" t="s">
        <v>791</v>
      </c>
      <c r="AU31" t="s">
        <v>870</v>
      </c>
      <c r="AV31" t="s">
        <v>49</v>
      </c>
      <c r="AW31">
        <v>1</v>
      </c>
      <c r="BB31">
        <v>0.90689655172413797</v>
      </c>
      <c r="BC31" t="s">
        <v>71</v>
      </c>
      <c r="BF31" t="s">
        <v>137</v>
      </c>
      <c r="BG31" t="s">
        <v>298</v>
      </c>
      <c r="BH31" t="s">
        <v>870</v>
      </c>
      <c r="BI31">
        <v>5245</v>
      </c>
      <c r="BJ31">
        <v>1</v>
      </c>
      <c r="BK31" t="s">
        <v>791</v>
      </c>
      <c r="BL31" t="s">
        <v>673</v>
      </c>
      <c r="BM31">
        <v>0.90241379310344827</v>
      </c>
      <c r="BN31" t="s">
        <v>71</v>
      </c>
      <c r="BO31" t="s">
        <v>674</v>
      </c>
      <c r="BP31">
        <v>3698.1950000000002</v>
      </c>
    </row>
    <row r="32" spans="1:68" ht="16.5">
      <c r="A32" s="295" t="str">
        <f t="shared" si="18"/>
        <v>청라교통</v>
      </c>
      <c r="B32" s="110" t="str">
        <f t="shared" si="19"/>
        <v>김창곤</v>
      </c>
      <c r="C32" s="111" t="str">
        <f t="shared" si="20"/>
        <v>D</v>
      </c>
      <c r="D32" s="112">
        <f t="shared" si="21"/>
        <v>0.81258064516129036</v>
      </c>
      <c r="E32" s="113">
        <f t="shared" si="22"/>
        <v>3028</v>
      </c>
      <c r="F32" s="114" t="str">
        <f t="shared" si="23"/>
        <v>308</v>
      </c>
      <c r="G32" s="115" t="str">
        <f t="shared" si="24"/>
        <v>75아1292</v>
      </c>
      <c r="H32" s="116">
        <f t="shared" si="25"/>
        <v>1</v>
      </c>
      <c r="I32" s="117">
        <f t="shared" si="26"/>
        <v>4576.1090000000004</v>
      </c>
      <c r="J32" s="118">
        <f t="shared" si="27"/>
        <v>1.9487580877029512E-2</v>
      </c>
      <c r="K32" s="118">
        <f t="shared" si="28"/>
        <v>0.2540929467199089</v>
      </c>
      <c r="L32" s="118">
        <f t="shared" si="29"/>
        <v>0.17045048533590434</v>
      </c>
      <c r="M32" s="119">
        <f t="shared" si="30"/>
        <v>22.024999999999999</v>
      </c>
      <c r="N32" s="120">
        <f t="shared" si="31"/>
        <v>0.30593676855162322</v>
      </c>
      <c r="O32" s="120">
        <f t="shared" si="32"/>
        <v>19.623658439954117</v>
      </c>
      <c r="P32" s="232">
        <f t="shared" si="33"/>
        <v>8</v>
      </c>
      <c r="Q32" s="233">
        <f t="shared" si="34"/>
        <v>14</v>
      </c>
      <c r="R32" s="233">
        <f t="shared" si="35"/>
        <v>898</v>
      </c>
      <c r="T32">
        <v>531</v>
      </c>
      <c r="U32">
        <v>3028</v>
      </c>
      <c r="V32" t="s">
        <v>872</v>
      </c>
      <c r="W32">
        <v>4576.1090000000004</v>
      </c>
      <c r="X32">
        <v>1810.72</v>
      </c>
      <c r="Y32">
        <v>2.5270000000000001</v>
      </c>
      <c r="Z32">
        <v>22.024999999999999</v>
      </c>
      <c r="AA32">
        <v>123.680513</v>
      </c>
      <c r="AB32">
        <v>2.410234</v>
      </c>
      <c r="AC32">
        <v>31.426345999999999</v>
      </c>
      <c r="AD32" s="1">
        <v>780</v>
      </c>
      <c r="AE32">
        <v>14</v>
      </c>
      <c r="AF32">
        <v>898</v>
      </c>
      <c r="AG32">
        <v>94</v>
      </c>
      <c r="AH32">
        <v>36.999434000000001</v>
      </c>
      <c r="AI32">
        <v>28477.7</v>
      </c>
      <c r="AJ32">
        <v>17235.099999999999</v>
      </c>
      <c r="AK32">
        <v>8</v>
      </c>
      <c r="AL32">
        <v>2425</v>
      </c>
      <c r="AM32" t="s">
        <v>873</v>
      </c>
      <c r="AN32" t="s">
        <v>1324</v>
      </c>
      <c r="AO32">
        <v>4576.1090000000004</v>
      </c>
      <c r="AR32" t="s">
        <v>137</v>
      </c>
      <c r="AS32">
        <v>308</v>
      </c>
      <c r="AT32" t="s">
        <v>809</v>
      </c>
      <c r="AU32" t="s">
        <v>872</v>
      </c>
      <c r="AV32" t="s">
        <v>49</v>
      </c>
      <c r="AW32">
        <v>1</v>
      </c>
      <c r="BB32">
        <v>0.81516129032258067</v>
      </c>
      <c r="BC32" t="s">
        <v>70</v>
      </c>
      <c r="BF32" t="s">
        <v>137</v>
      </c>
      <c r="BG32" t="s">
        <v>299</v>
      </c>
      <c r="BH32" t="s">
        <v>872</v>
      </c>
      <c r="BI32">
        <v>3028</v>
      </c>
      <c r="BJ32">
        <v>1</v>
      </c>
      <c r="BK32" t="s">
        <v>809</v>
      </c>
      <c r="BL32" t="s">
        <v>673</v>
      </c>
      <c r="BM32">
        <v>0.81258064516129036</v>
      </c>
      <c r="BN32" t="s">
        <v>70</v>
      </c>
      <c r="BO32" t="s">
        <v>678</v>
      </c>
      <c r="BP32">
        <v>4576.1090000000004</v>
      </c>
    </row>
    <row r="33" spans="1:68" ht="16.5">
      <c r="A33" s="294" t="str">
        <f t="shared" si="18"/>
        <v>청라교통</v>
      </c>
      <c r="B33" s="126" t="str">
        <f t="shared" si="19"/>
        <v>김천섭</v>
      </c>
      <c r="C33" s="127" t="str">
        <f t="shared" si="20"/>
        <v>C</v>
      </c>
      <c r="D33" s="128">
        <f t="shared" si="21"/>
        <v>0.87214125210917115</v>
      </c>
      <c r="E33" s="129">
        <f t="shared" si="22"/>
        <v>5300</v>
      </c>
      <c r="F33" s="130" t="str">
        <f t="shared" si="23"/>
        <v>112</v>
      </c>
      <c r="G33" s="131" t="str">
        <f t="shared" si="24"/>
        <v>70바6065</v>
      </c>
      <c r="H33" s="132">
        <f t="shared" si="25"/>
        <v>12</v>
      </c>
      <c r="I33" s="133">
        <f t="shared" si="26"/>
        <v>2513.3829999999998</v>
      </c>
      <c r="J33" s="134">
        <f t="shared" si="27"/>
        <v>5.3238482195911265E-3</v>
      </c>
      <c r="K33" s="134">
        <f t="shared" si="28"/>
        <v>0.35964809612833515</v>
      </c>
      <c r="L33" s="134">
        <f t="shared" si="29"/>
        <v>0.31551100648011071</v>
      </c>
      <c r="M33" s="135">
        <f t="shared" si="30"/>
        <v>13.459</v>
      </c>
      <c r="N33" s="136">
        <f t="shared" si="31"/>
        <v>7.9574024332940904E-2</v>
      </c>
      <c r="O33" s="136">
        <f t="shared" si="32"/>
        <v>27.015381261033436</v>
      </c>
      <c r="P33" s="230">
        <f t="shared" si="33"/>
        <v>1</v>
      </c>
      <c r="Q33" s="231">
        <f t="shared" si="34"/>
        <v>2</v>
      </c>
      <c r="R33" s="231">
        <f t="shared" si="35"/>
        <v>679</v>
      </c>
      <c r="T33">
        <v>531</v>
      </c>
      <c r="U33">
        <v>5300</v>
      </c>
      <c r="V33" t="s">
        <v>875</v>
      </c>
      <c r="W33">
        <v>2513.3829999999998</v>
      </c>
      <c r="X33">
        <v>1341.2919999999999</v>
      </c>
      <c r="Y33">
        <v>1.8740000000000001</v>
      </c>
      <c r="Z33">
        <v>13.459</v>
      </c>
      <c r="AA33">
        <v>155.791068</v>
      </c>
      <c r="AB33">
        <v>0.82940800000000003</v>
      </c>
      <c r="AC33">
        <v>56.029961</v>
      </c>
      <c r="AD33" s="1">
        <v>793</v>
      </c>
      <c r="AE33">
        <v>2</v>
      </c>
      <c r="AF33">
        <v>679</v>
      </c>
      <c r="AG33">
        <v>88</v>
      </c>
      <c r="AH33">
        <v>16.133036000000001</v>
      </c>
      <c r="AI33">
        <v>1870.6</v>
      </c>
      <c r="AJ33">
        <v>0</v>
      </c>
      <c r="AK33">
        <v>1</v>
      </c>
      <c r="AL33">
        <v>1439</v>
      </c>
      <c r="AM33" t="s">
        <v>876</v>
      </c>
      <c r="AN33" t="s">
        <v>1325</v>
      </c>
      <c r="AO33">
        <v>630.93200000000002</v>
      </c>
      <c r="AR33" t="s">
        <v>137</v>
      </c>
      <c r="AS33">
        <v>112</v>
      </c>
      <c r="AT33" t="s">
        <v>747</v>
      </c>
      <c r="AU33" t="s">
        <v>875</v>
      </c>
      <c r="AV33" t="s">
        <v>49</v>
      </c>
      <c r="AW33">
        <v>12</v>
      </c>
      <c r="BB33">
        <v>0.88555116360966601</v>
      </c>
      <c r="BC33" t="s">
        <v>72</v>
      </c>
      <c r="BF33" t="s">
        <v>137</v>
      </c>
      <c r="BG33" t="s">
        <v>296</v>
      </c>
      <c r="BH33" t="s">
        <v>875</v>
      </c>
      <c r="BI33">
        <v>5300</v>
      </c>
      <c r="BJ33">
        <v>12</v>
      </c>
      <c r="BK33" t="s">
        <v>747</v>
      </c>
      <c r="BL33" t="s">
        <v>750</v>
      </c>
      <c r="BM33">
        <v>0.87214125210917115</v>
      </c>
      <c r="BN33" t="s">
        <v>72</v>
      </c>
      <c r="BO33" t="s">
        <v>676</v>
      </c>
      <c r="BP33">
        <v>2513.3829999999998</v>
      </c>
    </row>
    <row r="34" spans="1:68" ht="16.5">
      <c r="A34" s="295" t="str">
        <f t="shared" si="18"/>
        <v>청라교통</v>
      </c>
      <c r="B34" s="110" t="str">
        <f t="shared" si="19"/>
        <v>김태영</v>
      </c>
      <c r="C34" s="111" t="str">
        <f t="shared" si="20"/>
        <v>C</v>
      </c>
      <c r="D34" s="112">
        <f t="shared" si="21"/>
        <v>0.85636363636363644</v>
      </c>
      <c r="E34" s="113">
        <f t="shared" si="22"/>
        <v>2210</v>
      </c>
      <c r="F34" s="114" t="str">
        <f t="shared" si="23"/>
        <v>306</v>
      </c>
      <c r="G34" s="115" t="str">
        <f t="shared" si="24"/>
        <v>72바1307</v>
      </c>
      <c r="H34" s="116">
        <f t="shared" si="25"/>
        <v>1</v>
      </c>
      <c r="I34" s="117">
        <f t="shared" si="26"/>
        <v>1044.8150000000001</v>
      </c>
      <c r="J34" s="118">
        <f t="shared" si="27"/>
        <v>1.0741915241773434E-2</v>
      </c>
      <c r="K34" s="118">
        <f t="shared" si="28"/>
        <v>0.23427430535066998</v>
      </c>
      <c r="L34" s="118">
        <f t="shared" si="29"/>
        <v>0.17897905370807271</v>
      </c>
      <c r="M34" s="119">
        <f t="shared" si="30"/>
        <v>20.018000000000001</v>
      </c>
      <c r="N34" s="120">
        <f t="shared" si="31"/>
        <v>0</v>
      </c>
      <c r="O34" s="120">
        <f t="shared" si="32"/>
        <v>30.818853098395408</v>
      </c>
      <c r="P34" s="232">
        <f t="shared" si="33"/>
        <v>2</v>
      </c>
      <c r="Q34" s="233">
        <f t="shared" si="34"/>
        <v>0</v>
      </c>
      <c r="R34" s="233">
        <f t="shared" si="35"/>
        <v>322</v>
      </c>
      <c r="T34">
        <v>531</v>
      </c>
      <c r="U34">
        <v>2210</v>
      </c>
      <c r="V34" t="s">
        <v>877</v>
      </c>
      <c r="W34">
        <v>1044.8150000000001</v>
      </c>
      <c r="X34">
        <v>369.52499999999998</v>
      </c>
      <c r="Y34">
        <v>2.827</v>
      </c>
      <c r="Z34">
        <v>20.018000000000001</v>
      </c>
      <c r="AA34">
        <v>31.521660000000001</v>
      </c>
      <c r="AB34">
        <v>0.33860299999999999</v>
      </c>
      <c r="AC34">
        <v>7.3847149999999999</v>
      </c>
      <c r="AD34" s="1">
        <v>187</v>
      </c>
      <c r="AE34">
        <v>0</v>
      </c>
      <c r="AF34">
        <v>322</v>
      </c>
      <c r="AG34">
        <v>91</v>
      </c>
      <c r="AH34">
        <v>33.145938000000001</v>
      </c>
      <c r="AI34">
        <v>6898.5</v>
      </c>
      <c r="AJ34">
        <v>3834.4</v>
      </c>
      <c r="AK34">
        <v>2</v>
      </c>
      <c r="AL34">
        <v>224</v>
      </c>
      <c r="AM34" t="s">
        <v>878</v>
      </c>
      <c r="AN34" t="s">
        <v>1326</v>
      </c>
      <c r="AO34">
        <v>1044.8150000000001</v>
      </c>
      <c r="AR34" t="s">
        <v>137</v>
      </c>
      <c r="AS34">
        <v>306</v>
      </c>
      <c r="AT34" t="s">
        <v>779</v>
      </c>
      <c r="AU34" t="s">
        <v>877</v>
      </c>
      <c r="AV34" t="s">
        <v>49</v>
      </c>
      <c r="AW34">
        <v>1</v>
      </c>
      <c r="BB34">
        <v>0.85666666666666669</v>
      </c>
      <c r="BC34" t="s">
        <v>72</v>
      </c>
      <c r="BF34" t="s">
        <v>137</v>
      </c>
      <c r="BG34" t="s">
        <v>297</v>
      </c>
      <c r="BH34" t="s">
        <v>877</v>
      </c>
      <c r="BI34">
        <v>2210</v>
      </c>
      <c r="BJ34">
        <v>1</v>
      </c>
      <c r="BK34" t="s">
        <v>779</v>
      </c>
      <c r="BL34" t="s">
        <v>673</v>
      </c>
      <c r="BM34">
        <v>0.85636363636363644</v>
      </c>
      <c r="BN34" t="s">
        <v>72</v>
      </c>
      <c r="BO34" t="s">
        <v>676</v>
      </c>
      <c r="BP34">
        <v>1044.8150000000001</v>
      </c>
    </row>
    <row r="35" spans="1:68" ht="16.5">
      <c r="A35" s="294" t="str">
        <f t="shared" si="18"/>
        <v>청라교통</v>
      </c>
      <c r="B35" s="126" t="str">
        <f t="shared" si="19"/>
        <v>김형만</v>
      </c>
      <c r="C35" s="127" t="str">
        <f t="shared" si="20"/>
        <v>F</v>
      </c>
      <c r="D35" s="128">
        <f t="shared" si="21"/>
        <v>0.74812247346383898</v>
      </c>
      <c r="E35" s="129">
        <f t="shared" si="22"/>
        <v>9499</v>
      </c>
      <c r="F35" s="130" t="str">
        <f t="shared" si="23"/>
        <v>306</v>
      </c>
      <c r="G35" s="131" t="str">
        <f t="shared" si="24"/>
        <v>70바6089</v>
      </c>
      <c r="H35" s="132">
        <f t="shared" si="25"/>
        <v>2</v>
      </c>
      <c r="I35" s="133">
        <f t="shared" si="26"/>
        <v>3486.1869999999999</v>
      </c>
      <c r="J35" s="134">
        <f t="shared" si="27"/>
        <v>4.9731827863010655E-2</v>
      </c>
      <c r="K35" s="134">
        <f t="shared" si="28"/>
        <v>0.3259381381351989</v>
      </c>
      <c r="L35" s="134">
        <f t="shared" si="29"/>
        <v>0.24152462274685782</v>
      </c>
      <c r="M35" s="135">
        <f t="shared" si="30"/>
        <v>24.151</v>
      </c>
      <c r="N35" s="136">
        <f t="shared" si="31"/>
        <v>8.6053903591517045E-2</v>
      </c>
      <c r="O35" s="136">
        <f t="shared" si="32"/>
        <v>45.006191578363413</v>
      </c>
      <c r="P35" s="230">
        <f t="shared" si="33"/>
        <v>53</v>
      </c>
      <c r="Q35" s="231">
        <f t="shared" si="34"/>
        <v>3</v>
      </c>
      <c r="R35" s="231">
        <f t="shared" si="35"/>
        <v>1569</v>
      </c>
      <c r="T35">
        <v>531</v>
      </c>
      <c r="U35">
        <v>9499</v>
      </c>
      <c r="V35" t="s">
        <v>879</v>
      </c>
      <c r="W35">
        <v>3486.1869999999999</v>
      </c>
      <c r="X35">
        <v>1387.721</v>
      </c>
      <c r="Y35">
        <v>2.512</v>
      </c>
      <c r="Z35">
        <v>24.151</v>
      </c>
      <c r="AA35">
        <v>123.830538</v>
      </c>
      <c r="AB35">
        <v>6.1583189999999997</v>
      </c>
      <c r="AC35">
        <v>40.361094999999999</v>
      </c>
      <c r="AD35" s="1">
        <v>842</v>
      </c>
      <c r="AE35">
        <v>3</v>
      </c>
      <c r="AF35">
        <v>1569</v>
      </c>
      <c r="AG35">
        <v>93</v>
      </c>
      <c r="AH35">
        <v>28.152885000000001</v>
      </c>
      <c r="AI35">
        <v>39774.6</v>
      </c>
      <c r="AJ35">
        <v>21683.4</v>
      </c>
      <c r="AK35">
        <v>53</v>
      </c>
      <c r="AL35">
        <v>32481</v>
      </c>
      <c r="AM35" t="s">
        <v>880</v>
      </c>
      <c r="AN35" t="s">
        <v>1327</v>
      </c>
      <c r="AO35">
        <v>3363.6610000000001</v>
      </c>
      <c r="AR35" t="s">
        <v>137</v>
      </c>
      <c r="AS35">
        <v>306</v>
      </c>
      <c r="AT35" t="s">
        <v>772</v>
      </c>
      <c r="AU35" t="s">
        <v>879</v>
      </c>
      <c r="AV35" t="s">
        <v>49</v>
      </c>
      <c r="AW35">
        <v>2</v>
      </c>
      <c r="BB35">
        <v>0.76045474652565259</v>
      </c>
      <c r="BC35" t="s">
        <v>73</v>
      </c>
      <c r="BF35" t="s">
        <v>137</v>
      </c>
      <c r="BG35" t="s">
        <v>297</v>
      </c>
      <c r="BH35" t="s">
        <v>879</v>
      </c>
      <c r="BI35">
        <v>9499</v>
      </c>
      <c r="BJ35">
        <v>2</v>
      </c>
      <c r="BK35" t="s">
        <v>772</v>
      </c>
      <c r="BL35" t="s">
        <v>774</v>
      </c>
      <c r="BM35">
        <v>0.74812247346383898</v>
      </c>
      <c r="BN35" t="s">
        <v>73</v>
      </c>
      <c r="BO35" t="s">
        <v>874</v>
      </c>
      <c r="BP35">
        <v>3486.1869999999999</v>
      </c>
    </row>
    <row r="36" spans="1:68" ht="16.5">
      <c r="A36" s="295" t="str">
        <f t="shared" si="18"/>
        <v>청라교통</v>
      </c>
      <c r="B36" s="110" t="str">
        <f t="shared" si="19"/>
        <v>김형배</v>
      </c>
      <c r="C36" s="111" t="str">
        <f t="shared" si="20"/>
        <v>C</v>
      </c>
      <c r="D36" s="112">
        <f t="shared" si="21"/>
        <v>0.87879209412014425</v>
      </c>
      <c r="E36" s="113">
        <f t="shared" si="22"/>
        <v>8595</v>
      </c>
      <c r="F36" s="114" t="str">
        <f t="shared" si="23"/>
        <v>307</v>
      </c>
      <c r="G36" s="115" t="str">
        <f t="shared" si="24"/>
        <v>70바5991</v>
      </c>
      <c r="H36" s="116">
        <f t="shared" si="25"/>
        <v>8</v>
      </c>
      <c r="I36" s="117">
        <f t="shared" si="26"/>
        <v>3380.1040000000003</v>
      </c>
      <c r="J36" s="118">
        <f t="shared" si="27"/>
        <v>6.7127318203298618E-3</v>
      </c>
      <c r="K36" s="118">
        <f t="shared" si="28"/>
        <v>0.28799829123186232</v>
      </c>
      <c r="L36" s="118">
        <f t="shared" si="29"/>
        <v>0.17159235337137554</v>
      </c>
      <c r="M36" s="119">
        <f t="shared" si="30"/>
        <v>17.457999999999998</v>
      </c>
      <c r="N36" s="120">
        <f t="shared" si="31"/>
        <v>0.17249582775716613</v>
      </c>
      <c r="O36" s="120">
        <f t="shared" si="32"/>
        <v>32.860455187740151</v>
      </c>
      <c r="P36" s="232">
        <f t="shared" si="33"/>
        <v>3</v>
      </c>
      <c r="Q36" s="233">
        <f t="shared" si="34"/>
        <v>6</v>
      </c>
      <c r="R36" s="233">
        <f t="shared" si="35"/>
        <v>1143</v>
      </c>
      <c r="T36">
        <v>531</v>
      </c>
      <c r="U36">
        <v>8595</v>
      </c>
      <c r="V36" t="s">
        <v>881</v>
      </c>
      <c r="W36">
        <v>3478.3449999999998</v>
      </c>
      <c r="X36">
        <v>1354.577</v>
      </c>
      <c r="Y36">
        <v>2.5680000000000001</v>
      </c>
      <c r="Z36">
        <v>17.457999999999998</v>
      </c>
      <c r="AA36">
        <v>129.932198</v>
      </c>
      <c r="AB36">
        <v>0.87219999999999998</v>
      </c>
      <c r="AC36">
        <v>37.420251</v>
      </c>
      <c r="AD36" s="1">
        <v>580</v>
      </c>
      <c r="AE36">
        <v>6</v>
      </c>
      <c r="AF36">
        <v>1143</v>
      </c>
      <c r="AG36">
        <v>93</v>
      </c>
      <c r="AH36">
        <v>26.770461999999998</v>
      </c>
      <c r="AI36">
        <v>22139.5</v>
      </c>
      <c r="AJ36">
        <v>3595.7</v>
      </c>
      <c r="AK36">
        <v>3</v>
      </c>
      <c r="AL36">
        <v>318</v>
      </c>
      <c r="AM36" t="s">
        <v>882</v>
      </c>
      <c r="AN36" t="s">
        <v>1328</v>
      </c>
      <c r="AO36">
        <v>724.43299999999999</v>
      </c>
      <c r="AR36" t="s">
        <v>137</v>
      </c>
      <c r="AS36">
        <v>307</v>
      </c>
      <c r="AT36" t="s">
        <v>788</v>
      </c>
      <c r="AU36" t="s">
        <v>881</v>
      </c>
      <c r="AV36" t="s">
        <v>49</v>
      </c>
      <c r="AW36">
        <v>8</v>
      </c>
      <c r="BB36">
        <v>0.88535172511049165</v>
      </c>
      <c r="BC36" t="s">
        <v>72</v>
      </c>
      <c r="BF36" t="s">
        <v>137</v>
      </c>
      <c r="BG36" t="s">
        <v>298</v>
      </c>
      <c r="BH36" t="s">
        <v>881</v>
      </c>
      <c r="BI36">
        <v>8595</v>
      </c>
      <c r="BJ36">
        <v>8</v>
      </c>
      <c r="BK36" t="s">
        <v>788</v>
      </c>
      <c r="BL36" t="s">
        <v>785</v>
      </c>
      <c r="BM36">
        <v>0.87879209412014425</v>
      </c>
      <c r="BN36" t="s">
        <v>72</v>
      </c>
      <c r="BO36" t="s">
        <v>676</v>
      </c>
      <c r="BP36">
        <v>3380.1040000000003</v>
      </c>
    </row>
    <row r="37" spans="1:68" ht="16.5">
      <c r="A37" s="294" t="str">
        <f t="shared" si="18"/>
        <v>청라교통</v>
      </c>
      <c r="B37" s="126" t="str">
        <f t="shared" si="19"/>
        <v>김형철</v>
      </c>
      <c r="C37" s="127" t="str">
        <f t="shared" si="20"/>
        <v>F</v>
      </c>
      <c r="D37" s="128">
        <f t="shared" si="21"/>
        <v>0.76294117647058823</v>
      </c>
      <c r="E37" s="129">
        <f t="shared" si="22"/>
        <v>4177</v>
      </c>
      <c r="F37" s="130" t="str">
        <f t="shared" si="23"/>
        <v>306</v>
      </c>
      <c r="G37" s="131" t="str">
        <f t="shared" si="24"/>
        <v>70바6090</v>
      </c>
      <c r="H37" s="132">
        <f t="shared" si="25"/>
        <v>1</v>
      </c>
      <c r="I37" s="133">
        <f t="shared" si="26"/>
        <v>3765.873</v>
      </c>
      <c r="J37" s="134">
        <f t="shared" si="27"/>
        <v>1.2413756375742489E-2</v>
      </c>
      <c r="K37" s="134">
        <f t="shared" si="28"/>
        <v>0.29983855338334164</v>
      </c>
      <c r="L37" s="134">
        <f t="shared" si="29"/>
        <v>0.15852897853963743</v>
      </c>
      <c r="M37" s="135">
        <f t="shared" si="30"/>
        <v>20.861000000000001</v>
      </c>
      <c r="N37" s="136">
        <f t="shared" si="31"/>
        <v>7.9662803286249959E-2</v>
      </c>
      <c r="O37" s="136">
        <f t="shared" si="32"/>
        <v>17.393045384164573</v>
      </c>
      <c r="P37" s="230">
        <f t="shared" si="33"/>
        <v>26</v>
      </c>
      <c r="Q37" s="231">
        <f t="shared" si="34"/>
        <v>3</v>
      </c>
      <c r="R37" s="231">
        <f t="shared" si="35"/>
        <v>655</v>
      </c>
      <c r="T37">
        <v>531</v>
      </c>
      <c r="U37">
        <v>4177</v>
      </c>
      <c r="V37" t="s">
        <v>883</v>
      </c>
      <c r="W37">
        <v>3765.873</v>
      </c>
      <c r="X37">
        <v>1445.9269999999999</v>
      </c>
      <c r="Y37">
        <v>2.6040000000000001</v>
      </c>
      <c r="Z37">
        <v>20.861000000000001</v>
      </c>
      <c r="AA37">
        <v>122.24164500000001</v>
      </c>
      <c r="AB37">
        <v>1.5174780000000001</v>
      </c>
      <c r="AC37">
        <v>36.652757999999999</v>
      </c>
      <c r="AD37" s="1">
        <v>597</v>
      </c>
      <c r="AE37">
        <v>3</v>
      </c>
      <c r="AF37">
        <v>655</v>
      </c>
      <c r="AG37">
        <v>94</v>
      </c>
      <c r="AH37">
        <v>30.806792000000002</v>
      </c>
      <c r="AI37">
        <v>32843.800000000003</v>
      </c>
      <c r="AJ37">
        <v>18905.5</v>
      </c>
      <c r="AK37">
        <v>26</v>
      </c>
      <c r="AL37">
        <v>25279</v>
      </c>
      <c r="AM37" t="s">
        <v>884</v>
      </c>
      <c r="AN37" t="s">
        <v>1329</v>
      </c>
      <c r="AO37">
        <v>3765.873</v>
      </c>
      <c r="AR37" t="s">
        <v>137</v>
      </c>
      <c r="AS37">
        <v>306</v>
      </c>
      <c r="AT37" t="s">
        <v>774</v>
      </c>
      <c r="AU37" t="s">
        <v>883</v>
      </c>
      <c r="AV37" t="s">
        <v>49</v>
      </c>
      <c r="AW37">
        <v>1</v>
      </c>
      <c r="BB37">
        <v>0.76588235294117657</v>
      </c>
      <c r="BC37" t="s">
        <v>73</v>
      </c>
      <c r="BF37" t="s">
        <v>137</v>
      </c>
      <c r="BG37" t="s">
        <v>297</v>
      </c>
      <c r="BH37" t="s">
        <v>883</v>
      </c>
      <c r="BI37">
        <v>4177</v>
      </c>
      <c r="BJ37">
        <v>1</v>
      </c>
      <c r="BK37" t="s">
        <v>774</v>
      </c>
      <c r="BL37" t="s">
        <v>673</v>
      </c>
      <c r="BM37">
        <v>0.76294117647058823</v>
      </c>
      <c r="BN37" t="s">
        <v>73</v>
      </c>
      <c r="BO37" t="s">
        <v>874</v>
      </c>
      <c r="BP37">
        <v>3765.873</v>
      </c>
    </row>
    <row r="38" spans="1:68" ht="16.5">
      <c r="A38" s="295" t="str">
        <f t="shared" si="18"/>
        <v>청라교통</v>
      </c>
      <c r="B38" s="110" t="str">
        <f t="shared" si="19"/>
        <v>김훈구</v>
      </c>
      <c r="C38" s="111" t="str">
        <f t="shared" si="20"/>
        <v>B</v>
      </c>
      <c r="D38" s="112">
        <f t="shared" si="21"/>
        <v>0.93714285714285706</v>
      </c>
      <c r="E38" s="113">
        <f t="shared" si="22"/>
        <v>6807</v>
      </c>
      <c r="F38" s="114" t="str">
        <f t="shared" si="23"/>
        <v>112</v>
      </c>
      <c r="G38" s="115" t="str">
        <f t="shared" si="24"/>
        <v>70바6091</v>
      </c>
      <c r="H38" s="116">
        <f t="shared" si="25"/>
        <v>1</v>
      </c>
      <c r="I38" s="117">
        <f t="shared" si="26"/>
        <v>1961.155</v>
      </c>
      <c r="J38" s="118">
        <f t="shared" si="27"/>
        <v>6.2160066487419313E-3</v>
      </c>
      <c r="K38" s="118">
        <f t="shared" si="28"/>
        <v>0.35960686756513116</v>
      </c>
      <c r="L38" s="118">
        <f t="shared" si="29"/>
        <v>0.16214934566620182</v>
      </c>
      <c r="M38" s="119">
        <f t="shared" si="30"/>
        <v>13.324</v>
      </c>
      <c r="N38" s="120">
        <f t="shared" si="31"/>
        <v>0.14824434225467786</v>
      </c>
      <c r="O38" s="120">
        <f t="shared" si="32"/>
        <v>34.491516964588378</v>
      </c>
      <c r="P38" s="232">
        <f t="shared" si="33"/>
        <v>0</v>
      </c>
      <c r="Q38" s="233">
        <f t="shared" si="34"/>
        <v>3</v>
      </c>
      <c r="R38" s="233">
        <f t="shared" si="35"/>
        <v>698</v>
      </c>
      <c r="T38">
        <v>531</v>
      </c>
      <c r="U38">
        <v>6807</v>
      </c>
      <c r="V38" t="s">
        <v>885</v>
      </c>
      <c r="W38">
        <v>2023.6859999999999</v>
      </c>
      <c r="X38">
        <v>1018.197</v>
      </c>
      <c r="Y38">
        <v>1.988</v>
      </c>
      <c r="Z38">
        <v>13.324</v>
      </c>
      <c r="AA38">
        <v>118.50663</v>
      </c>
      <c r="AB38">
        <v>0.73663800000000001</v>
      </c>
      <c r="AC38">
        <v>42.615797999999998</v>
      </c>
      <c r="AD38" s="1">
        <v>318</v>
      </c>
      <c r="AE38">
        <v>3</v>
      </c>
      <c r="AF38">
        <v>698</v>
      </c>
      <c r="AG38">
        <v>77</v>
      </c>
      <c r="AH38">
        <v>17.076563</v>
      </c>
      <c r="AI38">
        <v>595.1</v>
      </c>
      <c r="AJ38">
        <v>0</v>
      </c>
      <c r="AK38">
        <v>0</v>
      </c>
      <c r="AL38">
        <v>0</v>
      </c>
      <c r="AM38" t="s">
        <v>886</v>
      </c>
      <c r="AN38" t="s">
        <v>1330</v>
      </c>
      <c r="AO38">
        <v>1961.155</v>
      </c>
      <c r="AR38" t="s">
        <v>137</v>
      </c>
      <c r="AS38">
        <v>112</v>
      </c>
      <c r="AT38" t="s">
        <v>750</v>
      </c>
      <c r="AU38" t="s">
        <v>885</v>
      </c>
      <c r="AV38" t="s">
        <v>49</v>
      </c>
      <c r="AW38">
        <v>1</v>
      </c>
      <c r="BB38">
        <v>0.94857142857142851</v>
      </c>
      <c r="BC38" t="s">
        <v>71</v>
      </c>
      <c r="BF38" t="s">
        <v>137</v>
      </c>
      <c r="BG38" t="s">
        <v>296</v>
      </c>
      <c r="BH38" t="s">
        <v>885</v>
      </c>
      <c r="BI38">
        <v>6807</v>
      </c>
      <c r="BJ38">
        <v>1</v>
      </c>
      <c r="BK38" t="s">
        <v>750</v>
      </c>
      <c r="BL38" t="s">
        <v>673</v>
      </c>
      <c r="BM38">
        <v>0.93714285714285706</v>
      </c>
      <c r="BN38" t="s">
        <v>71</v>
      </c>
      <c r="BO38" t="s">
        <v>674</v>
      </c>
      <c r="BP38">
        <v>1961.155</v>
      </c>
    </row>
    <row r="39" spans="1:68" ht="16.5">
      <c r="A39" s="294" t="str">
        <f t="shared" si="18"/>
        <v>청라교통</v>
      </c>
      <c r="B39" s="126" t="str">
        <f t="shared" si="19"/>
        <v>김희태</v>
      </c>
      <c r="C39" s="127" t="str">
        <f t="shared" si="20"/>
        <v>A</v>
      </c>
      <c r="D39" s="128">
        <f t="shared" si="21"/>
        <v>0.96038196221218475</v>
      </c>
      <c r="E39" s="129">
        <f t="shared" si="22"/>
        <v>7977</v>
      </c>
      <c r="F39" s="130" t="str">
        <f t="shared" si="23"/>
        <v>112</v>
      </c>
      <c r="G39" s="131" t="str">
        <f t="shared" si="24"/>
        <v>70바5927</v>
      </c>
      <c r="H39" s="132">
        <f t="shared" si="25"/>
        <v>9</v>
      </c>
      <c r="I39" s="133">
        <f t="shared" si="26"/>
        <v>2237.3419999999996</v>
      </c>
      <c r="J39" s="134">
        <f t="shared" si="27"/>
        <v>1.5952684899185349E-2</v>
      </c>
      <c r="K39" s="134">
        <f t="shared" si="28"/>
        <v>0.33584426869093209</v>
      </c>
      <c r="L39" s="134">
        <f t="shared" si="29"/>
        <v>0.12604241997870691</v>
      </c>
      <c r="M39" s="135">
        <f t="shared" si="30"/>
        <v>10.353999999999999</v>
      </c>
      <c r="N39" s="136">
        <f t="shared" si="31"/>
        <v>8.9391787218941046E-2</v>
      </c>
      <c r="O39" s="136">
        <f t="shared" si="32"/>
        <v>6.0786415308879906</v>
      </c>
      <c r="P39" s="230">
        <f t="shared" si="33"/>
        <v>1</v>
      </c>
      <c r="Q39" s="231">
        <f t="shared" si="34"/>
        <v>2</v>
      </c>
      <c r="R39" s="231">
        <f t="shared" si="35"/>
        <v>136</v>
      </c>
      <c r="T39">
        <v>531</v>
      </c>
      <c r="U39">
        <v>7977</v>
      </c>
      <c r="V39" t="s">
        <v>887</v>
      </c>
      <c r="W39">
        <v>2237.3420000000001</v>
      </c>
      <c r="X39">
        <v>1098.662</v>
      </c>
      <c r="Y39">
        <v>2.036</v>
      </c>
      <c r="Z39">
        <v>10.353999999999999</v>
      </c>
      <c r="AA39">
        <v>142.29385300000001</v>
      </c>
      <c r="AB39">
        <v>2.2699690000000001</v>
      </c>
      <c r="AC39">
        <v>47.788575000000002</v>
      </c>
      <c r="AD39" s="1">
        <v>282</v>
      </c>
      <c r="AE39">
        <v>2</v>
      </c>
      <c r="AF39">
        <v>136</v>
      </c>
      <c r="AG39">
        <v>74</v>
      </c>
      <c r="AH39">
        <v>15.723390999999999</v>
      </c>
      <c r="AI39">
        <v>266</v>
      </c>
      <c r="AJ39">
        <v>0</v>
      </c>
      <c r="AK39">
        <v>1</v>
      </c>
      <c r="AL39">
        <v>13</v>
      </c>
      <c r="AM39" t="s">
        <v>888</v>
      </c>
      <c r="AN39" t="s">
        <v>1331</v>
      </c>
      <c r="AO39">
        <v>378.18299999999999</v>
      </c>
      <c r="AR39" t="s">
        <v>137</v>
      </c>
      <c r="AS39">
        <v>112</v>
      </c>
      <c r="AT39" t="s">
        <v>722</v>
      </c>
      <c r="AU39" t="s">
        <v>887</v>
      </c>
      <c r="AV39" t="s">
        <v>49</v>
      </c>
      <c r="AW39">
        <v>9</v>
      </c>
      <c r="BB39">
        <v>0.9748413611095752</v>
      </c>
      <c r="BC39" t="s">
        <v>69</v>
      </c>
      <c r="BF39" t="s">
        <v>137</v>
      </c>
      <c r="BG39" t="s">
        <v>296</v>
      </c>
      <c r="BH39" t="s">
        <v>887</v>
      </c>
      <c r="BI39">
        <v>7977</v>
      </c>
      <c r="BJ39">
        <v>9</v>
      </c>
      <c r="BK39" t="s">
        <v>722</v>
      </c>
      <c r="BL39" t="s">
        <v>733</v>
      </c>
      <c r="BM39">
        <v>0.96038196221218475</v>
      </c>
      <c r="BN39" t="s">
        <v>69</v>
      </c>
      <c r="BO39" t="s">
        <v>677</v>
      </c>
      <c r="BP39">
        <v>2237.3419999999996</v>
      </c>
    </row>
    <row r="40" spans="1:68" ht="16.5">
      <c r="A40" s="295" t="str">
        <f t="shared" si="18"/>
        <v>청라교통</v>
      </c>
      <c r="B40" s="110" t="str">
        <f t="shared" si="19"/>
        <v>나철근</v>
      </c>
      <c r="C40" s="111" t="str">
        <f t="shared" si="20"/>
        <v>F</v>
      </c>
      <c r="D40" s="112">
        <f t="shared" si="21"/>
        <v>0.78571428571428559</v>
      </c>
      <c r="E40" s="113">
        <f t="shared" si="22"/>
        <v>2391</v>
      </c>
      <c r="F40" s="114" t="str">
        <f t="shared" si="23"/>
        <v>112</v>
      </c>
      <c r="G40" s="115" t="str">
        <f t="shared" si="24"/>
        <v>70바5996</v>
      </c>
      <c r="H40" s="116">
        <f t="shared" si="25"/>
        <v>1</v>
      </c>
      <c r="I40" s="117">
        <f t="shared" si="26"/>
        <v>2022.9670000000001</v>
      </c>
      <c r="J40" s="118">
        <f t="shared" si="27"/>
        <v>8.5459809686379319E-3</v>
      </c>
      <c r="K40" s="118">
        <f t="shared" si="28"/>
        <v>0.34854853775703937</v>
      </c>
      <c r="L40" s="118">
        <f t="shared" si="29"/>
        <v>0.22244554656600923</v>
      </c>
      <c r="M40" s="119">
        <f t="shared" si="30"/>
        <v>13.515000000000001</v>
      </c>
      <c r="N40" s="120">
        <f t="shared" si="31"/>
        <v>4.9432343681335381E-2</v>
      </c>
      <c r="O40" s="120">
        <f t="shared" si="32"/>
        <v>3.608561088737483</v>
      </c>
      <c r="P40" s="232">
        <f t="shared" si="33"/>
        <v>1</v>
      </c>
      <c r="Q40" s="233">
        <f t="shared" si="34"/>
        <v>1</v>
      </c>
      <c r="R40" s="233">
        <f t="shared" si="35"/>
        <v>73</v>
      </c>
      <c r="T40">
        <v>531</v>
      </c>
      <c r="U40">
        <v>2391</v>
      </c>
      <c r="V40" t="s">
        <v>889</v>
      </c>
      <c r="W40">
        <v>2022.9670000000001</v>
      </c>
      <c r="X40">
        <v>1151.171</v>
      </c>
      <c r="Y40">
        <v>1.7569999999999999</v>
      </c>
      <c r="Z40">
        <v>13.515000000000001</v>
      </c>
      <c r="AA40">
        <v>120.455803</v>
      </c>
      <c r="AB40">
        <v>1.0294129999999999</v>
      </c>
      <c r="AC40">
        <v>41.984693999999998</v>
      </c>
      <c r="AD40" s="1">
        <v>450</v>
      </c>
      <c r="AE40">
        <v>1</v>
      </c>
      <c r="AF40">
        <v>73</v>
      </c>
      <c r="AG40">
        <v>86</v>
      </c>
      <c r="AH40">
        <v>16.794267000000001</v>
      </c>
      <c r="AI40">
        <v>1301.9000000000001</v>
      </c>
      <c r="AJ40">
        <v>139.9</v>
      </c>
      <c r="AK40">
        <v>1</v>
      </c>
      <c r="AL40">
        <v>119</v>
      </c>
      <c r="AM40" t="s">
        <v>890</v>
      </c>
      <c r="AN40" t="s">
        <v>1332</v>
      </c>
      <c r="AO40">
        <v>2022.9670000000001</v>
      </c>
      <c r="AR40" t="s">
        <v>137</v>
      </c>
      <c r="AS40">
        <v>112</v>
      </c>
      <c r="AT40" t="s">
        <v>727</v>
      </c>
      <c r="AU40" t="s">
        <v>889</v>
      </c>
      <c r="AV40" t="s">
        <v>49</v>
      </c>
      <c r="AW40">
        <v>1</v>
      </c>
      <c r="BB40">
        <v>0.83666666666666656</v>
      </c>
      <c r="BC40" t="s">
        <v>70</v>
      </c>
      <c r="BF40" t="s">
        <v>137</v>
      </c>
      <c r="BG40" t="s">
        <v>296</v>
      </c>
      <c r="BH40" t="s">
        <v>889</v>
      </c>
      <c r="BI40">
        <v>2391</v>
      </c>
      <c r="BJ40">
        <v>1</v>
      </c>
      <c r="BK40" t="s">
        <v>727</v>
      </c>
      <c r="BL40" t="s">
        <v>673</v>
      </c>
      <c r="BM40">
        <v>0.78571428571428559</v>
      </c>
      <c r="BN40" t="s">
        <v>73</v>
      </c>
      <c r="BO40" t="s">
        <v>678</v>
      </c>
      <c r="BP40">
        <v>2022.9670000000001</v>
      </c>
    </row>
    <row r="41" spans="1:68" ht="16.5">
      <c r="A41" s="294" t="str">
        <f t="shared" si="18"/>
        <v>청라교통</v>
      </c>
      <c r="B41" s="126" t="str">
        <f t="shared" si="19"/>
        <v>노종귀</v>
      </c>
      <c r="C41" s="127" t="str">
        <f t="shared" si="20"/>
        <v>F</v>
      </c>
      <c r="D41" s="128">
        <f t="shared" si="21"/>
        <v>0.7453453084926186</v>
      </c>
      <c r="E41" s="129">
        <f t="shared" si="22"/>
        <v>1727</v>
      </c>
      <c r="F41" s="130" t="str">
        <f t="shared" si="23"/>
        <v>306</v>
      </c>
      <c r="G41" s="131" t="str">
        <f t="shared" si="24"/>
        <v>70바6050</v>
      </c>
      <c r="H41" s="132">
        <f t="shared" si="25"/>
        <v>3</v>
      </c>
      <c r="I41" s="133">
        <f t="shared" si="26"/>
        <v>2325.2179999999998</v>
      </c>
      <c r="J41" s="134">
        <f t="shared" si="27"/>
        <v>1.0488101190722922E-2</v>
      </c>
      <c r="K41" s="134">
        <f t="shared" si="28"/>
        <v>0.26650857986770571</v>
      </c>
      <c r="L41" s="134">
        <f t="shared" si="29"/>
        <v>0.15697452883987653</v>
      </c>
      <c r="M41" s="135">
        <f t="shared" si="30"/>
        <v>25.085999999999999</v>
      </c>
      <c r="N41" s="136">
        <f t="shared" si="31"/>
        <v>0</v>
      </c>
      <c r="O41" s="136">
        <f t="shared" si="32"/>
        <v>71.391155581971248</v>
      </c>
      <c r="P41" s="230">
        <f t="shared" si="33"/>
        <v>8</v>
      </c>
      <c r="Q41" s="231">
        <f t="shared" si="34"/>
        <v>0</v>
      </c>
      <c r="R41" s="231">
        <f t="shared" si="35"/>
        <v>1660</v>
      </c>
      <c r="T41">
        <v>531</v>
      </c>
      <c r="U41">
        <v>1727</v>
      </c>
      <c r="V41" t="s">
        <v>891</v>
      </c>
      <c r="W41">
        <v>2325.2179999999998</v>
      </c>
      <c r="X41">
        <v>983.5</v>
      </c>
      <c r="Y41">
        <v>2.3639999999999999</v>
      </c>
      <c r="Z41">
        <v>25.085999999999999</v>
      </c>
      <c r="AA41">
        <v>70.131093000000007</v>
      </c>
      <c r="AB41">
        <v>0.73554200000000003</v>
      </c>
      <c r="AC41">
        <v>18.690538</v>
      </c>
      <c r="AD41" s="1">
        <v>365</v>
      </c>
      <c r="AE41">
        <v>0</v>
      </c>
      <c r="AF41">
        <v>1660</v>
      </c>
      <c r="AG41">
        <v>93</v>
      </c>
      <c r="AH41">
        <v>33.155307999999998</v>
      </c>
      <c r="AI41">
        <v>14526</v>
      </c>
      <c r="AJ41">
        <v>7802.7</v>
      </c>
      <c r="AK41">
        <v>8</v>
      </c>
      <c r="AL41">
        <v>1769</v>
      </c>
      <c r="AM41" t="s">
        <v>892</v>
      </c>
      <c r="AN41" t="s">
        <v>1333</v>
      </c>
      <c r="AO41">
        <v>1347.617</v>
      </c>
      <c r="AR41" t="s">
        <v>137</v>
      </c>
      <c r="AS41">
        <v>306</v>
      </c>
      <c r="AT41" t="s">
        <v>764</v>
      </c>
      <c r="AU41" t="s">
        <v>891</v>
      </c>
      <c r="AV41" t="s">
        <v>49</v>
      </c>
      <c r="AW41">
        <v>3</v>
      </c>
      <c r="BB41">
        <v>0.75446908012486735</v>
      </c>
      <c r="BC41" t="s">
        <v>73</v>
      </c>
      <c r="BF41" t="s">
        <v>137</v>
      </c>
      <c r="BG41" t="s">
        <v>297</v>
      </c>
      <c r="BH41" t="s">
        <v>891</v>
      </c>
      <c r="BI41">
        <v>1727</v>
      </c>
      <c r="BJ41">
        <v>3</v>
      </c>
      <c r="BK41" t="s">
        <v>764</v>
      </c>
      <c r="BL41" t="s">
        <v>769</v>
      </c>
      <c r="BM41">
        <v>0.7453453084926186</v>
      </c>
      <c r="BN41" t="s">
        <v>73</v>
      </c>
      <c r="BO41" t="s">
        <v>874</v>
      </c>
      <c r="BP41">
        <v>2325.2179999999998</v>
      </c>
    </row>
    <row r="42" spans="1:68" ht="16.5">
      <c r="A42" s="295" t="str">
        <f t="shared" si="18"/>
        <v>청라교통</v>
      </c>
      <c r="B42" s="110" t="str">
        <f t="shared" si="19"/>
        <v>동용렬</v>
      </c>
      <c r="C42" s="111" t="str">
        <f t="shared" si="20"/>
        <v>C</v>
      </c>
      <c r="D42" s="112">
        <f t="shared" si="21"/>
        <v>0.88100000000000001</v>
      </c>
      <c r="E42" s="113">
        <f t="shared" si="22"/>
        <v>1005</v>
      </c>
      <c r="F42" s="114" t="str">
        <f t="shared" si="23"/>
        <v>112</v>
      </c>
      <c r="G42" s="115" t="str">
        <f t="shared" si="24"/>
        <v>70바6062</v>
      </c>
      <c r="H42" s="116">
        <f t="shared" si="25"/>
        <v>1</v>
      </c>
      <c r="I42" s="117">
        <f t="shared" si="26"/>
        <v>2022.6880000000001</v>
      </c>
      <c r="J42" s="118">
        <f t="shared" si="27"/>
        <v>5.0728904498818173E-2</v>
      </c>
      <c r="K42" s="118">
        <f t="shared" si="28"/>
        <v>0.37036999622383104</v>
      </c>
      <c r="L42" s="118">
        <f t="shared" si="29"/>
        <v>0.18094733344935054</v>
      </c>
      <c r="M42" s="119">
        <f t="shared" si="30"/>
        <v>14.801</v>
      </c>
      <c r="N42" s="120">
        <f t="shared" si="31"/>
        <v>0</v>
      </c>
      <c r="O42" s="120">
        <f t="shared" si="32"/>
        <v>40.170964579109196</v>
      </c>
      <c r="P42" s="232">
        <f t="shared" si="33"/>
        <v>15</v>
      </c>
      <c r="Q42" s="233">
        <f t="shared" si="34"/>
        <v>0</v>
      </c>
      <c r="R42" s="233">
        <f t="shared" si="35"/>
        <v>844</v>
      </c>
      <c r="T42">
        <v>531</v>
      </c>
      <c r="U42">
        <v>1005</v>
      </c>
      <c r="V42" t="s">
        <v>893</v>
      </c>
      <c r="W42">
        <v>2101.02</v>
      </c>
      <c r="X42">
        <v>1118.8800000000001</v>
      </c>
      <c r="Y42">
        <v>1.8779999999999999</v>
      </c>
      <c r="Z42">
        <v>14.801</v>
      </c>
      <c r="AA42">
        <v>135.51830200000001</v>
      </c>
      <c r="AB42">
        <v>6.874695</v>
      </c>
      <c r="AC42">
        <v>50.191913</v>
      </c>
      <c r="AD42" s="1">
        <v>366</v>
      </c>
      <c r="AE42">
        <v>0</v>
      </c>
      <c r="AF42">
        <v>844</v>
      </c>
      <c r="AG42">
        <v>90</v>
      </c>
      <c r="AH42">
        <v>15.503588000000001</v>
      </c>
      <c r="AI42">
        <v>1181.2</v>
      </c>
      <c r="AJ42">
        <v>27.3</v>
      </c>
      <c r="AK42">
        <v>15</v>
      </c>
      <c r="AL42">
        <v>11046</v>
      </c>
      <c r="AM42" t="s">
        <v>894</v>
      </c>
      <c r="AN42" t="s">
        <v>1334</v>
      </c>
      <c r="AO42">
        <v>2022.6880000000001</v>
      </c>
      <c r="AR42" t="s">
        <v>137</v>
      </c>
      <c r="AS42">
        <v>112</v>
      </c>
      <c r="AT42" t="s">
        <v>741</v>
      </c>
      <c r="AU42" t="s">
        <v>893</v>
      </c>
      <c r="AV42" t="s">
        <v>49</v>
      </c>
      <c r="AW42">
        <v>1</v>
      </c>
      <c r="BB42">
        <v>0.93899999999999995</v>
      </c>
      <c r="BC42" t="s">
        <v>71</v>
      </c>
      <c r="BF42" t="s">
        <v>137</v>
      </c>
      <c r="BG42" t="s">
        <v>296</v>
      </c>
      <c r="BH42" t="s">
        <v>893</v>
      </c>
      <c r="BI42">
        <v>1005</v>
      </c>
      <c r="BJ42">
        <v>1</v>
      </c>
      <c r="BK42" t="s">
        <v>741</v>
      </c>
      <c r="BL42" t="s">
        <v>673</v>
      </c>
      <c r="BM42">
        <v>0.88100000000000001</v>
      </c>
      <c r="BN42" t="s">
        <v>72</v>
      </c>
      <c r="BO42" t="s">
        <v>674</v>
      </c>
      <c r="BP42">
        <v>2022.6880000000001</v>
      </c>
    </row>
    <row r="43" spans="1:68" ht="16.5">
      <c r="A43" s="294" t="str">
        <f t="shared" si="18"/>
        <v>청라교통</v>
      </c>
      <c r="B43" s="126" t="str">
        <f t="shared" si="19"/>
        <v>민지홍</v>
      </c>
      <c r="C43" s="127" t="str">
        <f t="shared" si="20"/>
        <v>D</v>
      </c>
      <c r="D43" s="128">
        <f t="shared" si="21"/>
        <v>0.8298140341073148</v>
      </c>
      <c r="E43" s="129">
        <f t="shared" si="22"/>
        <v>6711</v>
      </c>
      <c r="F43" s="130" t="str">
        <f t="shared" si="23"/>
        <v>308</v>
      </c>
      <c r="G43" s="131" t="str">
        <f t="shared" si="24"/>
        <v>75아1292</v>
      </c>
      <c r="H43" s="132">
        <f t="shared" si="25"/>
        <v>3</v>
      </c>
      <c r="I43" s="133">
        <f t="shared" si="26"/>
        <v>4869.6840000000002</v>
      </c>
      <c r="J43" s="134">
        <f t="shared" si="27"/>
        <v>1.6599124579432922E-2</v>
      </c>
      <c r="K43" s="134">
        <f t="shared" si="28"/>
        <v>0.36805573901596073</v>
      </c>
      <c r="L43" s="134">
        <f t="shared" si="29"/>
        <v>0.11561325129104887</v>
      </c>
      <c r="M43" s="135">
        <f t="shared" si="30"/>
        <v>18.780999999999999</v>
      </c>
      <c r="N43" s="136">
        <f t="shared" si="31"/>
        <v>0</v>
      </c>
      <c r="O43" s="136">
        <f t="shared" si="32"/>
        <v>25.258312449021332</v>
      </c>
      <c r="P43" s="230">
        <f t="shared" si="33"/>
        <v>93</v>
      </c>
      <c r="Q43" s="231">
        <f t="shared" si="34"/>
        <v>0</v>
      </c>
      <c r="R43" s="231">
        <f t="shared" si="35"/>
        <v>1230</v>
      </c>
      <c r="T43">
        <v>531</v>
      </c>
      <c r="U43">
        <v>6711</v>
      </c>
      <c r="V43" t="s">
        <v>895</v>
      </c>
      <c r="W43">
        <v>4869.6840000000002</v>
      </c>
      <c r="X43">
        <v>1897.653</v>
      </c>
      <c r="Y43">
        <v>2.5659999999999998</v>
      </c>
      <c r="Z43">
        <v>18.780999999999999</v>
      </c>
      <c r="AA43">
        <v>172.53192999999999</v>
      </c>
      <c r="AB43">
        <v>2.8638789999999998</v>
      </c>
      <c r="AC43">
        <v>63.501367000000002</v>
      </c>
      <c r="AD43" s="1">
        <v>563</v>
      </c>
      <c r="AE43">
        <v>0</v>
      </c>
      <c r="AF43">
        <v>1230</v>
      </c>
      <c r="AG43">
        <v>91</v>
      </c>
      <c r="AH43">
        <v>28.224827000000001</v>
      </c>
      <c r="AI43">
        <v>104075.6</v>
      </c>
      <c r="AJ43">
        <v>30029.599999999999</v>
      </c>
      <c r="AK43">
        <v>93</v>
      </c>
      <c r="AL43">
        <v>69163</v>
      </c>
      <c r="AM43" t="s">
        <v>896</v>
      </c>
      <c r="AN43" t="s">
        <v>1335</v>
      </c>
      <c r="AO43">
        <v>4339.1059999999998</v>
      </c>
      <c r="AR43" t="s">
        <v>137</v>
      </c>
      <c r="AS43">
        <v>308</v>
      </c>
      <c r="AT43" t="s">
        <v>809</v>
      </c>
      <c r="AU43" t="s">
        <v>895</v>
      </c>
      <c r="AV43" t="s">
        <v>49</v>
      </c>
      <c r="AW43">
        <v>3</v>
      </c>
      <c r="BB43">
        <v>0.83850582680717622</v>
      </c>
      <c r="BC43" t="s">
        <v>70</v>
      </c>
      <c r="BF43" t="s">
        <v>137</v>
      </c>
      <c r="BG43" t="s">
        <v>299</v>
      </c>
      <c r="BH43" t="s">
        <v>895</v>
      </c>
      <c r="BI43">
        <v>6711</v>
      </c>
      <c r="BJ43">
        <v>3</v>
      </c>
      <c r="BK43" t="s">
        <v>809</v>
      </c>
      <c r="BL43" t="s">
        <v>816</v>
      </c>
      <c r="BM43">
        <v>0.8298140341073148</v>
      </c>
      <c r="BN43" t="s">
        <v>70</v>
      </c>
      <c r="BO43" t="s">
        <v>678</v>
      </c>
      <c r="BP43">
        <v>4869.6840000000002</v>
      </c>
    </row>
    <row r="44" spans="1:68" ht="16.5">
      <c r="A44" s="295" t="str">
        <f t="shared" si="18"/>
        <v>청라교통</v>
      </c>
      <c r="B44" s="110" t="str">
        <f t="shared" si="19"/>
        <v>박경태</v>
      </c>
      <c r="C44" s="111" t="str">
        <f t="shared" si="20"/>
        <v>C</v>
      </c>
      <c r="D44" s="112">
        <f t="shared" si="21"/>
        <v>0.88966913954487137</v>
      </c>
      <c r="E44" s="113">
        <f t="shared" si="22"/>
        <v>1900</v>
      </c>
      <c r="F44" s="114" t="str">
        <f t="shared" si="23"/>
        <v>112</v>
      </c>
      <c r="G44" s="115" t="str">
        <f t="shared" si="24"/>
        <v>72바1573</v>
      </c>
      <c r="H44" s="116">
        <f t="shared" si="25"/>
        <v>1</v>
      </c>
      <c r="I44" s="117">
        <f t="shared" si="26"/>
        <v>1699.1969999999999</v>
      </c>
      <c r="J44" s="118">
        <f t="shared" si="27"/>
        <v>6.0544625915709867E-3</v>
      </c>
      <c r="K44" s="118">
        <f t="shared" si="28"/>
        <v>0.34820870933934261</v>
      </c>
      <c r="L44" s="118">
        <f t="shared" si="29"/>
        <v>0.24658706436040084</v>
      </c>
      <c r="M44" s="119">
        <f t="shared" si="30"/>
        <v>14.574999999999999</v>
      </c>
      <c r="N44" s="120">
        <f t="shared" si="31"/>
        <v>0.27894952073682838</v>
      </c>
      <c r="O44" s="120">
        <f t="shared" si="32"/>
        <v>10.711661596294212</v>
      </c>
      <c r="P44" s="232">
        <f t="shared" si="33"/>
        <v>5</v>
      </c>
      <c r="Q44" s="233">
        <f t="shared" si="34"/>
        <v>5</v>
      </c>
      <c r="R44" s="233">
        <f t="shared" si="35"/>
        <v>192</v>
      </c>
      <c r="T44">
        <v>531</v>
      </c>
      <c r="U44">
        <v>1900</v>
      </c>
      <c r="V44" t="s">
        <v>897</v>
      </c>
      <c r="W44">
        <v>1792.4390000000001</v>
      </c>
      <c r="X44">
        <v>947.26800000000003</v>
      </c>
      <c r="Y44">
        <v>1.8919999999999999</v>
      </c>
      <c r="Z44">
        <v>14.574999999999999</v>
      </c>
      <c r="AA44">
        <v>105.978027</v>
      </c>
      <c r="AB44">
        <v>0.64163999999999999</v>
      </c>
      <c r="AC44">
        <v>36.902472000000003</v>
      </c>
      <c r="AD44" s="1">
        <v>419</v>
      </c>
      <c r="AE44">
        <v>5</v>
      </c>
      <c r="AF44">
        <v>192</v>
      </c>
      <c r="AG44">
        <v>80</v>
      </c>
      <c r="AH44">
        <v>16.913307</v>
      </c>
      <c r="AI44">
        <v>688</v>
      </c>
      <c r="AJ44">
        <v>0</v>
      </c>
      <c r="AK44">
        <v>5</v>
      </c>
      <c r="AL44">
        <v>1285</v>
      </c>
      <c r="AM44" t="s">
        <v>898</v>
      </c>
      <c r="AN44" t="s">
        <v>1336</v>
      </c>
      <c r="AO44">
        <v>1699.1969999999999</v>
      </c>
      <c r="AR44" t="s">
        <v>137</v>
      </c>
      <c r="AS44">
        <v>112</v>
      </c>
      <c r="AT44" t="s">
        <v>753</v>
      </c>
      <c r="AU44" t="s">
        <v>897</v>
      </c>
      <c r="AV44" t="s">
        <v>49</v>
      </c>
      <c r="AW44">
        <v>1</v>
      </c>
      <c r="BB44">
        <v>0.98684210526315796</v>
      </c>
      <c r="BC44" t="s">
        <v>69</v>
      </c>
      <c r="BF44" t="s">
        <v>137</v>
      </c>
      <c r="BG44" t="s">
        <v>296</v>
      </c>
      <c r="BH44" t="s">
        <v>897</v>
      </c>
      <c r="BI44">
        <v>1900</v>
      </c>
      <c r="BJ44">
        <v>1</v>
      </c>
      <c r="BK44" t="s">
        <v>753</v>
      </c>
      <c r="BL44" t="s">
        <v>673</v>
      </c>
      <c r="BM44">
        <v>0.88966913954487137</v>
      </c>
      <c r="BN44" t="s">
        <v>72</v>
      </c>
      <c r="BO44" t="s">
        <v>677</v>
      </c>
      <c r="BP44">
        <v>1699.1969999999999</v>
      </c>
    </row>
    <row r="45" spans="1:68" ht="16.5">
      <c r="A45" s="294" t="str">
        <f t="shared" si="18"/>
        <v>청라교통</v>
      </c>
      <c r="B45" s="126" t="str">
        <f t="shared" si="19"/>
        <v>박동식</v>
      </c>
      <c r="C45" s="127" t="str">
        <f t="shared" si="20"/>
        <v>A</v>
      </c>
      <c r="D45" s="128">
        <f t="shared" si="21"/>
        <v>0.97327002279973096</v>
      </c>
      <c r="E45" s="129">
        <f t="shared" si="22"/>
        <v>3564</v>
      </c>
      <c r="F45" s="130" t="str">
        <f t="shared" si="23"/>
        <v>306</v>
      </c>
      <c r="G45" s="131" t="str">
        <f t="shared" si="24"/>
        <v>70바6051</v>
      </c>
      <c r="H45" s="132">
        <f t="shared" si="25"/>
        <v>2</v>
      </c>
      <c r="I45" s="133">
        <f t="shared" si="26"/>
        <v>3884.5369999999998</v>
      </c>
      <c r="J45" s="134">
        <f t="shared" si="27"/>
        <v>3.3334042673274014E-3</v>
      </c>
      <c r="K45" s="134">
        <f t="shared" si="28"/>
        <v>0.20187756554708589</v>
      </c>
      <c r="L45" s="134">
        <f t="shared" si="29"/>
        <v>5.4317927722145526E-2</v>
      </c>
      <c r="M45" s="135">
        <f t="shared" si="30"/>
        <v>14.215999999999999</v>
      </c>
      <c r="N45" s="136">
        <f t="shared" si="31"/>
        <v>2.5743093707177974E-2</v>
      </c>
      <c r="O45" s="136">
        <f t="shared" si="32"/>
        <v>4.5307844924633232</v>
      </c>
      <c r="P45" s="230">
        <f t="shared" si="33"/>
        <v>0</v>
      </c>
      <c r="Q45" s="231">
        <f t="shared" si="34"/>
        <v>1</v>
      </c>
      <c r="R45" s="231">
        <f t="shared" si="35"/>
        <v>176</v>
      </c>
      <c r="T45">
        <v>531</v>
      </c>
      <c r="U45">
        <v>3564</v>
      </c>
      <c r="V45" t="s">
        <v>899</v>
      </c>
      <c r="W45">
        <v>3884.5369999999998</v>
      </c>
      <c r="X45">
        <v>1147.585</v>
      </c>
      <c r="Y45">
        <v>3.3849999999999998</v>
      </c>
      <c r="Z45">
        <v>14.215999999999999</v>
      </c>
      <c r="AA45">
        <v>113.48578500000001</v>
      </c>
      <c r="AB45">
        <v>0.37829400000000002</v>
      </c>
      <c r="AC45">
        <v>22.910233999999999</v>
      </c>
      <c r="AD45" s="1">
        <v>211</v>
      </c>
      <c r="AE45">
        <v>1</v>
      </c>
      <c r="AF45">
        <v>176</v>
      </c>
      <c r="AG45">
        <v>96</v>
      </c>
      <c r="AH45">
        <v>34.229281999999998</v>
      </c>
      <c r="AI45">
        <v>22309.9</v>
      </c>
      <c r="AJ45">
        <v>12402.1</v>
      </c>
      <c r="AK45">
        <v>0</v>
      </c>
      <c r="AL45">
        <v>0</v>
      </c>
      <c r="AM45" t="s">
        <v>900</v>
      </c>
      <c r="AN45" t="s">
        <v>1337</v>
      </c>
      <c r="AO45">
        <v>3762.75</v>
      </c>
      <c r="AR45" t="s">
        <v>137</v>
      </c>
      <c r="AS45">
        <v>306</v>
      </c>
      <c r="AT45" t="s">
        <v>765</v>
      </c>
      <c r="AU45" t="s">
        <v>899</v>
      </c>
      <c r="AV45" t="s">
        <v>49</v>
      </c>
      <c r="AW45">
        <v>2</v>
      </c>
      <c r="BB45">
        <v>0.97886358542674645</v>
      </c>
      <c r="BC45" t="s">
        <v>69</v>
      </c>
      <c r="BF45" t="s">
        <v>137</v>
      </c>
      <c r="BG45" t="s">
        <v>297</v>
      </c>
      <c r="BH45" t="s">
        <v>899</v>
      </c>
      <c r="BI45">
        <v>3564</v>
      </c>
      <c r="BJ45">
        <v>2</v>
      </c>
      <c r="BK45" t="s">
        <v>765</v>
      </c>
      <c r="BL45" t="s">
        <v>816</v>
      </c>
      <c r="BM45">
        <v>0.97327002279973096</v>
      </c>
      <c r="BN45" t="s">
        <v>69</v>
      </c>
      <c r="BO45" t="s">
        <v>677</v>
      </c>
      <c r="BP45">
        <v>3884.5369999999998</v>
      </c>
    </row>
    <row r="46" spans="1:68" ht="16.5">
      <c r="A46" s="295" t="str">
        <f t="shared" si="18"/>
        <v>청라교통</v>
      </c>
      <c r="B46" s="110" t="str">
        <f t="shared" si="19"/>
        <v>박상신</v>
      </c>
      <c r="C46" s="111" t="str">
        <f t="shared" si="20"/>
        <v>C</v>
      </c>
      <c r="D46" s="112">
        <f t="shared" si="21"/>
        <v>0.88727272727272732</v>
      </c>
      <c r="E46" s="113">
        <f t="shared" si="22"/>
        <v>9673</v>
      </c>
      <c r="F46" s="114" t="str">
        <f t="shared" si="23"/>
        <v>306</v>
      </c>
      <c r="G46" s="115" t="str">
        <f t="shared" si="24"/>
        <v>70바5921</v>
      </c>
      <c r="H46" s="116">
        <f t="shared" si="25"/>
        <v>1</v>
      </c>
      <c r="I46" s="117">
        <f t="shared" si="26"/>
        <v>4174.25</v>
      </c>
      <c r="J46" s="118">
        <f t="shared" si="27"/>
        <v>8.2483241193388492E-3</v>
      </c>
      <c r="K46" s="118">
        <f t="shared" si="28"/>
        <v>0.26345557066389591</v>
      </c>
      <c r="L46" s="118">
        <f t="shared" si="29"/>
        <v>0.12097981673354495</v>
      </c>
      <c r="M46" s="119">
        <f t="shared" si="30"/>
        <v>15.238</v>
      </c>
      <c r="N46" s="120">
        <f t="shared" si="31"/>
        <v>2.3956399353177216E-2</v>
      </c>
      <c r="O46" s="120">
        <f t="shared" si="32"/>
        <v>7.6181349943103553</v>
      </c>
      <c r="P46" s="232">
        <f t="shared" si="33"/>
        <v>34</v>
      </c>
      <c r="Q46" s="233">
        <f t="shared" si="34"/>
        <v>1</v>
      </c>
      <c r="R46" s="233">
        <f t="shared" si="35"/>
        <v>318</v>
      </c>
      <c r="T46">
        <v>531</v>
      </c>
      <c r="U46">
        <v>9673</v>
      </c>
      <c r="V46" t="s">
        <v>901</v>
      </c>
      <c r="W46">
        <v>4174.25</v>
      </c>
      <c r="X46">
        <v>1410.231</v>
      </c>
      <c r="Y46">
        <v>2.96</v>
      </c>
      <c r="Z46">
        <v>15.238</v>
      </c>
      <c r="AA46">
        <v>138.44303199999999</v>
      </c>
      <c r="AB46">
        <v>1.141923</v>
      </c>
      <c r="AC46">
        <v>36.473587999999999</v>
      </c>
      <c r="AD46" s="1">
        <v>505</v>
      </c>
      <c r="AE46">
        <v>1</v>
      </c>
      <c r="AF46">
        <v>318</v>
      </c>
      <c r="AG46">
        <v>93</v>
      </c>
      <c r="AH46">
        <v>30.151391</v>
      </c>
      <c r="AI46">
        <v>37957.199999999997</v>
      </c>
      <c r="AJ46">
        <v>9398.7000000000007</v>
      </c>
      <c r="AK46">
        <v>34</v>
      </c>
      <c r="AL46">
        <v>20900</v>
      </c>
      <c r="AM46" t="s">
        <v>902</v>
      </c>
      <c r="AN46" t="s">
        <v>1338</v>
      </c>
      <c r="AO46">
        <v>4174.25</v>
      </c>
      <c r="AR46" t="s">
        <v>137</v>
      </c>
      <c r="AS46">
        <v>306</v>
      </c>
      <c r="AT46" t="s">
        <v>760</v>
      </c>
      <c r="AU46" t="s">
        <v>901</v>
      </c>
      <c r="AV46" t="s">
        <v>49</v>
      </c>
      <c r="AW46">
        <v>1</v>
      </c>
      <c r="BB46">
        <v>0.89696969696969697</v>
      </c>
      <c r="BC46" t="s">
        <v>72</v>
      </c>
      <c r="BF46" t="s">
        <v>137</v>
      </c>
      <c r="BG46" t="s">
        <v>297</v>
      </c>
      <c r="BH46" t="s">
        <v>901</v>
      </c>
      <c r="BI46">
        <v>9673</v>
      </c>
      <c r="BJ46">
        <v>1</v>
      </c>
      <c r="BK46" t="s">
        <v>760</v>
      </c>
      <c r="BL46" t="s">
        <v>673</v>
      </c>
      <c r="BM46">
        <v>0.88727272727272732</v>
      </c>
      <c r="BN46" t="s">
        <v>72</v>
      </c>
      <c r="BO46" t="s">
        <v>676</v>
      </c>
      <c r="BP46">
        <v>4174.25</v>
      </c>
    </row>
    <row r="47" spans="1:68" ht="16.5">
      <c r="A47" s="294" t="str">
        <f t="shared" si="18"/>
        <v>청라교통</v>
      </c>
      <c r="B47" s="126" t="str">
        <f t="shared" si="19"/>
        <v>박상진</v>
      </c>
      <c r="C47" s="127" t="str">
        <f t="shared" si="20"/>
        <v>D</v>
      </c>
      <c r="D47" s="128">
        <f t="shared" si="21"/>
        <v>0.83735875093769507</v>
      </c>
      <c r="E47" s="129">
        <f t="shared" si="22"/>
        <v>8570</v>
      </c>
      <c r="F47" s="130" t="str">
        <f t="shared" si="23"/>
        <v>308</v>
      </c>
      <c r="G47" s="131" t="str">
        <f t="shared" si="24"/>
        <v>75아1293</v>
      </c>
      <c r="H47" s="132">
        <f t="shared" si="25"/>
        <v>7</v>
      </c>
      <c r="I47" s="133">
        <f t="shared" si="26"/>
        <v>4584.0050000000001</v>
      </c>
      <c r="J47" s="134">
        <f t="shared" si="27"/>
        <v>2.7071612187111582E-2</v>
      </c>
      <c r="K47" s="134">
        <f t="shared" si="28"/>
        <v>0.27882803331161116</v>
      </c>
      <c r="L47" s="134">
        <f t="shared" si="29"/>
        <v>7.8970245451302948E-2</v>
      </c>
      <c r="M47" s="135">
        <f t="shared" si="30"/>
        <v>20.902999999999999</v>
      </c>
      <c r="N47" s="136">
        <f t="shared" si="31"/>
        <v>0</v>
      </c>
      <c r="O47" s="136">
        <f t="shared" si="32"/>
        <v>24.738192912093247</v>
      </c>
      <c r="P47" s="230">
        <f t="shared" si="33"/>
        <v>14</v>
      </c>
      <c r="Q47" s="231">
        <f t="shared" si="34"/>
        <v>0</v>
      </c>
      <c r="R47" s="231">
        <f t="shared" si="35"/>
        <v>1134</v>
      </c>
      <c r="T47">
        <v>531</v>
      </c>
      <c r="U47">
        <v>8570</v>
      </c>
      <c r="V47" t="s">
        <v>903</v>
      </c>
      <c r="W47">
        <v>4584.0050000000001</v>
      </c>
      <c r="X47">
        <v>1738.289</v>
      </c>
      <c r="Y47">
        <v>2.637</v>
      </c>
      <c r="Z47">
        <v>20.902999999999999</v>
      </c>
      <c r="AA47">
        <v>133.00995800000001</v>
      </c>
      <c r="AB47">
        <v>3.6007940000000001</v>
      </c>
      <c r="AC47">
        <v>37.086905000000002</v>
      </c>
      <c r="AD47" s="1">
        <v>362</v>
      </c>
      <c r="AE47">
        <v>0</v>
      </c>
      <c r="AF47">
        <v>1134</v>
      </c>
      <c r="AG47">
        <v>92</v>
      </c>
      <c r="AH47">
        <v>34.463622000000001</v>
      </c>
      <c r="AI47">
        <v>30805.200000000001</v>
      </c>
      <c r="AJ47">
        <v>14598.7</v>
      </c>
      <c r="AK47">
        <v>14</v>
      </c>
      <c r="AL47">
        <v>9119</v>
      </c>
      <c r="AM47" t="s">
        <v>904</v>
      </c>
      <c r="AN47" t="s">
        <v>1339</v>
      </c>
      <c r="AO47">
        <v>1081.6089999999999</v>
      </c>
      <c r="AR47" t="s">
        <v>137</v>
      </c>
      <c r="AS47">
        <v>308</v>
      </c>
      <c r="AT47" t="s">
        <v>811</v>
      </c>
      <c r="AU47" t="s">
        <v>903</v>
      </c>
      <c r="AV47" t="s">
        <v>49</v>
      </c>
      <c r="AW47">
        <v>7</v>
      </c>
      <c r="BB47">
        <v>0.85285846057773618</v>
      </c>
      <c r="BC47" t="s">
        <v>72</v>
      </c>
      <c r="BF47" t="s">
        <v>137</v>
      </c>
      <c r="BG47" t="s">
        <v>299</v>
      </c>
      <c r="BH47" t="s">
        <v>903</v>
      </c>
      <c r="BI47">
        <v>8570</v>
      </c>
      <c r="BJ47">
        <v>7</v>
      </c>
      <c r="BK47" t="s">
        <v>811</v>
      </c>
      <c r="BL47" t="s">
        <v>807</v>
      </c>
      <c r="BM47">
        <v>0.83735875093769507</v>
      </c>
      <c r="BN47" t="s">
        <v>70</v>
      </c>
      <c r="BO47" t="s">
        <v>676</v>
      </c>
      <c r="BP47">
        <v>4584.0050000000001</v>
      </c>
    </row>
    <row r="48" spans="1:68" ht="16.5">
      <c r="A48" s="295" t="str">
        <f t="shared" si="18"/>
        <v>청라교통</v>
      </c>
      <c r="B48" s="110" t="str">
        <f t="shared" si="19"/>
        <v>박승재</v>
      </c>
      <c r="C48" s="111" t="str">
        <f t="shared" si="20"/>
        <v>B</v>
      </c>
      <c r="D48" s="112">
        <f t="shared" si="21"/>
        <v>0.92409090909090896</v>
      </c>
      <c r="E48" s="113">
        <f t="shared" si="22"/>
        <v>4742</v>
      </c>
      <c r="F48" s="114" t="str">
        <f t="shared" si="23"/>
        <v>112</v>
      </c>
      <c r="G48" s="115" t="str">
        <f t="shared" si="24"/>
        <v>70바6066</v>
      </c>
      <c r="H48" s="116">
        <f t="shared" si="25"/>
        <v>1</v>
      </c>
      <c r="I48" s="117">
        <f t="shared" si="26"/>
        <v>2548.1489999999999</v>
      </c>
      <c r="J48" s="118">
        <f t="shared" si="27"/>
        <v>9.7022312298335328E-3</v>
      </c>
      <c r="K48" s="118">
        <f t="shared" si="28"/>
        <v>0.37017394921417945</v>
      </c>
      <c r="L48" s="118">
        <f t="shared" si="29"/>
        <v>0.32768884394122949</v>
      </c>
      <c r="M48" s="119">
        <f t="shared" si="30"/>
        <v>10.602</v>
      </c>
      <c r="N48" s="120">
        <f t="shared" si="31"/>
        <v>3.9244172927093354E-2</v>
      </c>
      <c r="O48" s="120">
        <f t="shared" si="32"/>
        <v>6.3183118412620303</v>
      </c>
      <c r="P48" s="232">
        <f t="shared" si="33"/>
        <v>3</v>
      </c>
      <c r="Q48" s="233">
        <f t="shared" si="34"/>
        <v>1</v>
      </c>
      <c r="R48" s="233">
        <f t="shared" si="35"/>
        <v>161</v>
      </c>
      <c r="T48">
        <v>531</v>
      </c>
      <c r="U48">
        <v>4742</v>
      </c>
      <c r="V48" t="s">
        <v>905</v>
      </c>
      <c r="W48">
        <v>2548.1489999999999</v>
      </c>
      <c r="X48">
        <v>1242.212</v>
      </c>
      <c r="Y48">
        <v>2.0510000000000002</v>
      </c>
      <c r="Z48">
        <v>10.602</v>
      </c>
      <c r="AA48">
        <v>153.626621</v>
      </c>
      <c r="AB48">
        <v>1.490521</v>
      </c>
      <c r="AC48">
        <v>56.868572999999998</v>
      </c>
      <c r="AD48" s="1">
        <v>835</v>
      </c>
      <c r="AE48">
        <v>1</v>
      </c>
      <c r="AF48">
        <v>161</v>
      </c>
      <c r="AG48">
        <v>78</v>
      </c>
      <c r="AH48">
        <v>16.586637</v>
      </c>
      <c r="AI48">
        <v>1576.3</v>
      </c>
      <c r="AJ48">
        <v>0</v>
      </c>
      <c r="AK48">
        <v>3</v>
      </c>
      <c r="AL48">
        <v>5704</v>
      </c>
      <c r="AM48" t="s">
        <v>906</v>
      </c>
      <c r="AN48" t="s">
        <v>1340</v>
      </c>
      <c r="AO48">
        <v>2548.1489999999999</v>
      </c>
      <c r="AR48" t="s">
        <v>137</v>
      </c>
      <c r="AS48">
        <v>112</v>
      </c>
      <c r="AT48" t="s">
        <v>749</v>
      </c>
      <c r="AU48" t="s">
        <v>905</v>
      </c>
      <c r="AV48" t="s">
        <v>49</v>
      </c>
      <c r="AW48">
        <v>1</v>
      </c>
      <c r="BB48">
        <v>0.93227272727272725</v>
      </c>
      <c r="BC48" t="s">
        <v>71</v>
      </c>
      <c r="BF48" t="s">
        <v>137</v>
      </c>
      <c r="BG48" t="s">
        <v>296</v>
      </c>
      <c r="BH48" t="s">
        <v>905</v>
      </c>
      <c r="BI48">
        <v>4742</v>
      </c>
      <c r="BJ48">
        <v>1</v>
      </c>
      <c r="BK48" t="s">
        <v>749</v>
      </c>
      <c r="BL48" t="s">
        <v>673</v>
      </c>
      <c r="BM48">
        <v>0.92409090909090896</v>
      </c>
      <c r="BN48" t="s">
        <v>71</v>
      </c>
      <c r="BO48" t="s">
        <v>674</v>
      </c>
      <c r="BP48">
        <v>2548.1489999999999</v>
      </c>
    </row>
    <row r="49" spans="1:68" ht="16.5">
      <c r="A49" s="294" t="str">
        <f t="shared" si="18"/>
        <v>청라교통</v>
      </c>
      <c r="B49" s="126" t="str">
        <f t="shared" si="19"/>
        <v>박시형</v>
      </c>
      <c r="C49" s="127" t="str">
        <f t="shared" si="20"/>
        <v>S</v>
      </c>
      <c r="D49" s="128">
        <f t="shared" si="21"/>
        <v>1.0328649535921532</v>
      </c>
      <c r="E49" s="129">
        <f t="shared" si="22"/>
        <v>1815</v>
      </c>
      <c r="F49" s="130" t="str">
        <f t="shared" si="23"/>
        <v>112</v>
      </c>
      <c r="G49" s="131" t="str">
        <f t="shared" si="24"/>
        <v>70바5927</v>
      </c>
      <c r="H49" s="132">
        <f t="shared" si="25"/>
        <v>13</v>
      </c>
      <c r="I49" s="133">
        <f t="shared" si="26"/>
        <v>2835.8220000000001</v>
      </c>
      <c r="J49" s="134">
        <f t="shared" si="27"/>
        <v>1.457845930354482E-2</v>
      </c>
      <c r="K49" s="134">
        <f t="shared" si="28"/>
        <v>0.36056368538855116</v>
      </c>
      <c r="L49" s="134">
        <f t="shared" si="29"/>
        <v>0.21686833658812152</v>
      </c>
      <c r="M49" s="135">
        <f t="shared" si="30"/>
        <v>10.786</v>
      </c>
      <c r="N49" s="136">
        <f t="shared" si="31"/>
        <v>0</v>
      </c>
      <c r="O49" s="136">
        <f t="shared" si="32"/>
        <v>16.82051976463967</v>
      </c>
      <c r="P49" s="230">
        <f t="shared" si="33"/>
        <v>10</v>
      </c>
      <c r="Q49" s="231">
        <f t="shared" si="34"/>
        <v>0</v>
      </c>
      <c r="R49" s="231">
        <f t="shared" si="35"/>
        <v>477</v>
      </c>
      <c r="T49">
        <v>531</v>
      </c>
      <c r="U49">
        <v>1815</v>
      </c>
      <c r="V49" t="s">
        <v>907</v>
      </c>
      <c r="W49">
        <v>2835.8220000000001</v>
      </c>
      <c r="X49">
        <v>1321.7760000000001</v>
      </c>
      <c r="Y49">
        <v>2.145</v>
      </c>
      <c r="Z49">
        <v>10.786</v>
      </c>
      <c r="AA49">
        <v>183.18218300000001</v>
      </c>
      <c r="AB49">
        <v>2.6705139999999998</v>
      </c>
      <c r="AC49">
        <v>66.048843000000005</v>
      </c>
      <c r="AD49" s="1">
        <v>615</v>
      </c>
      <c r="AE49">
        <v>0</v>
      </c>
      <c r="AF49">
        <v>477</v>
      </c>
      <c r="AG49">
        <v>76</v>
      </c>
      <c r="AH49">
        <v>15.480883</v>
      </c>
      <c r="AI49">
        <v>858.6</v>
      </c>
      <c r="AJ49">
        <v>0</v>
      </c>
      <c r="AK49">
        <v>10</v>
      </c>
      <c r="AL49">
        <v>3440</v>
      </c>
      <c r="AM49" t="s">
        <v>908</v>
      </c>
      <c r="AN49" t="s">
        <v>1341</v>
      </c>
      <c r="AO49">
        <v>449.99</v>
      </c>
      <c r="AR49" t="s">
        <v>137</v>
      </c>
      <c r="AS49">
        <v>112</v>
      </c>
      <c r="AT49" t="s">
        <v>722</v>
      </c>
      <c r="AU49" t="s">
        <v>907</v>
      </c>
      <c r="AV49" t="s">
        <v>49</v>
      </c>
      <c r="AW49">
        <v>13</v>
      </c>
      <c r="BB49">
        <v>1.0380605022739982</v>
      </c>
      <c r="BC49" t="s">
        <v>74</v>
      </c>
      <c r="BF49" t="s">
        <v>137</v>
      </c>
      <c r="BG49" t="s">
        <v>296</v>
      </c>
      <c r="BH49" t="s">
        <v>907</v>
      </c>
      <c r="BI49">
        <v>1815</v>
      </c>
      <c r="BJ49">
        <v>13</v>
      </c>
      <c r="BK49" t="s">
        <v>722</v>
      </c>
      <c r="BL49" t="s">
        <v>737</v>
      </c>
      <c r="BM49">
        <v>1.0328649535921532</v>
      </c>
      <c r="BN49" t="s">
        <v>74</v>
      </c>
      <c r="BO49" t="s">
        <v>675</v>
      </c>
      <c r="BP49">
        <v>2835.8220000000001</v>
      </c>
    </row>
    <row r="50" spans="1:68" ht="16.5">
      <c r="A50" s="295" t="str">
        <f t="shared" si="18"/>
        <v>청라교통</v>
      </c>
      <c r="B50" s="110" t="str">
        <f t="shared" si="19"/>
        <v>박양우</v>
      </c>
      <c r="C50" s="111" t="str">
        <f t="shared" si="20"/>
        <v>D</v>
      </c>
      <c r="D50" s="112">
        <f t="shared" si="21"/>
        <v>0.82850350825472752</v>
      </c>
      <c r="E50" s="113">
        <f t="shared" si="22"/>
        <v>7326</v>
      </c>
      <c r="F50" s="114" t="str">
        <f t="shared" si="23"/>
        <v>307</v>
      </c>
      <c r="G50" s="115" t="str">
        <f t="shared" si="24"/>
        <v>72바1701</v>
      </c>
      <c r="H50" s="116">
        <f t="shared" si="25"/>
        <v>5</v>
      </c>
      <c r="I50" s="117">
        <f t="shared" si="26"/>
        <v>2958.5149999999999</v>
      </c>
      <c r="J50" s="118">
        <f t="shared" si="27"/>
        <v>2.4946915912646639E-2</v>
      </c>
      <c r="K50" s="118">
        <f t="shared" si="28"/>
        <v>0.29408808583179663</v>
      </c>
      <c r="L50" s="118">
        <f t="shared" si="29"/>
        <v>0.20381846973904139</v>
      </c>
      <c r="M50" s="119">
        <f t="shared" si="30"/>
        <v>20.571999999999999</v>
      </c>
      <c r="N50" s="120">
        <f t="shared" si="31"/>
        <v>0.81121779000613492</v>
      </c>
      <c r="O50" s="120">
        <f t="shared" si="32"/>
        <v>37.349819081532459</v>
      </c>
      <c r="P50" s="232">
        <f t="shared" si="33"/>
        <v>17</v>
      </c>
      <c r="Q50" s="233">
        <f t="shared" si="34"/>
        <v>24</v>
      </c>
      <c r="R50" s="233">
        <f t="shared" si="35"/>
        <v>1105</v>
      </c>
      <c r="T50">
        <v>531</v>
      </c>
      <c r="U50">
        <v>7326</v>
      </c>
      <c r="V50" t="s">
        <v>909</v>
      </c>
      <c r="W50">
        <v>2958.5149999999999</v>
      </c>
      <c r="X50">
        <v>1265.5519999999999</v>
      </c>
      <c r="Y50">
        <v>2.3380000000000001</v>
      </c>
      <c r="Z50">
        <v>20.571999999999999</v>
      </c>
      <c r="AA50">
        <v>112.181923</v>
      </c>
      <c r="AB50">
        <v>2.7985929999999999</v>
      </c>
      <c r="AC50">
        <v>32.991366999999997</v>
      </c>
      <c r="AD50" s="1">
        <v>603</v>
      </c>
      <c r="AE50">
        <v>24</v>
      </c>
      <c r="AF50">
        <v>1105</v>
      </c>
      <c r="AG50">
        <v>94</v>
      </c>
      <c r="AH50">
        <v>26.372475000000001</v>
      </c>
      <c r="AI50">
        <v>22534.3</v>
      </c>
      <c r="AJ50">
        <v>9511.9</v>
      </c>
      <c r="AK50">
        <v>17</v>
      </c>
      <c r="AL50">
        <v>10090</v>
      </c>
      <c r="AM50" t="s">
        <v>910</v>
      </c>
      <c r="AN50" t="s">
        <v>1342</v>
      </c>
      <c r="AO50">
        <v>1880.3989999999999</v>
      </c>
      <c r="AR50" t="s">
        <v>137</v>
      </c>
      <c r="AS50">
        <v>307</v>
      </c>
      <c r="AT50" t="s">
        <v>795</v>
      </c>
      <c r="AU50" t="s">
        <v>909</v>
      </c>
      <c r="AV50" t="s">
        <v>49</v>
      </c>
      <c r="AW50">
        <v>5</v>
      </c>
      <c r="BB50">
        <v>0.83352509886369386</v>
      </c>
      <c r="BC50" t="s">
        <v>70</v>
      </c>
      <c r="BF50" t="s">
        <v>137</v>
      </c>
      <c r="BG50" t="s">
        <v>298</v>
      </c>
      <c r="BH50" t="s">
        <v>909</v>
      </c>
      <c r="BI50">
        <v>7326</v>
      </c>
      <c r="BJ50">
        <v>5</v>
      </c>
      <c r="BK50" t="s">
        <v>795</v>
      </c>
      <c r="BL50" t="s">
        <v>818</v>
      </c>
      <c r="BM50">
        <v>0.82850350825472752</v>
      </c>
      <c r="BN50" t="s">
        <v>70</v>
      </c>
      <c r="BO50" t="s">
        <v>678</v>
      </c>
      <c r="BP50">
        <v>2958.5149999999999</v>
      </c>
    </row>
    <row r="51" spans="1:68" ht="16.5">
      <c r="A51" s="294" t="str">
        <f t="shared" si="18"/>
        <v>청라교통</v>
      </c>
      <c r="B51" s="126" t="str">
        <f t="shared" si="19"/>
        <v>박영수</v>
      </c>
      <c r="C51" s="127" t="str">
        <f t="shared" si="20"/>
        <v>D</v>
      </c>
      <c r="D51" s="128">
        <f t="shared" si="21"/>
        <v>0.81766666666666665</v>
      </c>
      <c r="E51" s="129">
        <f t="shared" si="22"/>
        <v>3458</v>
      </c>
      <c r="F51" s="130" t="str">
        <f t="shared" si="23"/>
        <v>307</v>
      </c>
      <c r="G51" s="131" t="str">
        <f t="shared" si="24"/>
        <v>72바1702</v>
      </c>
      <c r="H51" s="132">
        <f t="shared" si="25"/>
        <v>1</v>
      </c>
      <c r="I51" s="133">
        <f t="shared" si="26"/>
        <v>3150.2179999999998</v>
      </c>
      <c r="J51" s="134">
        <f t="shared" si="27"/>
        <v>1.2235274775759744E-2</v>
      </c>
      <c r="K51" s="134">
        <f t="shared" si="28"/>
        <v>0.26323749772599192</v>
      </c>
      <c r="L51" s="134">
        <f t="shared" si="29"/>
        <v>0.16062380444781918</v>
      </c>
      <c r="M51" s="135">
        <f t="shared" si="30"/>
        <v>18.5</v>
      </c>
      <c r="N51" s="136">
        <f t="shared" si="31"/>
        <v>0</v>
      </c>
      <c r="O51" s="136">
        <f t="shared" si="32"/>
        <v>7.3328258552265275</v>
      </c>
      <c r="P51" s="230">
        <f t="shared" si="33"/>
        <v>1</v>
      </c>
      <c r="Q51" s="231">
        <f t="shared" si="34"/>
        <v>0</v>
      </c>
      <c r="R51" s="231">
        <f t="shared" si="35"/>
        <v>231</v>
      </c>
      <c r="T51">
        <v>531</v>
      </c>
      <c r="U51">
        <v>3458</v>
      </c>
      <c r="V51" t="s">
        <v>911</v>
      </c>
      <c r="W51">
        <v>3150.2179999999998</v>
      </c>
      <c r="X51">
        <v>1261.3579999999999</v>
      </c>
      <c r="Y51">
        <v>2.4969999999999999</v>
      </c>
      <c r="Z51">
        <v>18.5</v>
      </c>
      <c r="AA51">
        <v>116.759699</v>
      </c>
      <c r="AB51">
        <v>1.4285870000000001</v>
      </c>
      <c r="AC51">
        <v>30.735531000000002</v>
      </c>
      <c r="AD51" s="1">
        <v>506</v>
      </c>
      <c r="AE51">
        <v>0</v>
      </c>
      <c r="AF51">
        <v>231</v>
      </c>
      <c r="AG51">
        <v>91</v>
      </c>
      <c r="AH51">
        <v>26.980353000000001</v>
      </c>
      <c r="AI51">
        <v>21675.7</v>
      </c>
      <c r="AJ51">
        <v>5757.9</v>
      </c>
      <c r="AK51">
        <v>1</v>
      </c>
      <c r="AL51">
        <v>62</v>
      </c>
      <c r="AM51" t="s">
        <v>912</v>
      </c>
      <c r="AN51" t="s">
        <v>1343</v>
      </c>
      <c r="AO51">
        <v>3150.2179999999998</v>
      </c>
      <c r="AR51" t="s">
        <v>137</v>
      </c>
      <c r="AS51">
        <v>307</v>
      </c>
      <c r="AT51" t="s">
        <v>796</v>
      </c>
      <c r="AU51" t="s">
        <v>911</v>
      </c>
      <c r="AV51" t="s">
        <v>49</v>
      </c>
      <c r="AW51">
        <v>1</v>
      </c>
      <c r="BB51">
        <v>0.83233333333333326</v>
      </c>
      <c r="BC51" t="s">
        <v>70</v>
      </c>
      <c r="BF51" t="s">
        <v>137</v>
      </c>
      <c r="BG51" t="s">
        <v>298</v>
      </c>
      <c r="BH51" t="s">
        <v>911</v>
      </c>
      <c r="BI51">
        <v>3458</v>
      </c>
      <c r="BJ51">
        <v>1</v>
      </c>
      <c r="BK51" t="s">
        <v>796</v>
      </c>
      <c r="BL51" t="s">
        <v>673</v>
      </c>
      <c r="BM51">
        <v>0.81766666666666665</v>
      </c>
      <c r="BN51" t="s">
        <v>70</v>
      </c>
      <c r="BO51" t="s">
        <v>678</v>
      </c>
      <c r="BP51">
        <v>3150.2179999999998</v>
      </c>
    </row>
    <row r="52" spans="1:68" ht="16.5">
      <c r="A52" s="295" t="str">
        <f t="shared" si="18"/>
        <v>청라교통</v>
      </c>
      <c r="B52" s="110" t="str">
        <f t="shared" si="19"/>
        <v>박용호</v>
      </c>
      <c r="C52" s="111" t="str">
        <f t="shared" si="20"/>
        <v>A</v>
      </c>
      <c r="D52" s="112">
        <f t="shared" si="21"/>
        <v>0.98909240103815066</v>
      </c>
      <c r="E52" s="113">
        <f t="shared" si="22"/>
        <v>1680</v>
      </c>
      <c r="F52" s="114" t="str">
        <f t="shared" si="23"/>
        <v>112</v>
      </c>
      <c r="G52" s="115" t="str">
        <f t="shared" si="24"/>
        <v>70바6062</v>
      </c>
      <c r="H52" s="116">
        <f t="shared" si="25"/>
        <v>2</v>
      </c>
      <c r="I52" s="117">
        <f t="shared" si="26"/>
        <v>2506.4659999999999</v>
      </c>
      <c r="J52" s="118">
        <f t="shared" si="27"/>
        <v>1.2659977195331733E-2</v>
      </c>
      <c r="K52" s="118">
        <f t="shared" si="28"/>
        <v>0.40001063166770323</v>
      </c>
      <c r="L52" s="118">
        <f t="shared" si="29"/>
        <v>0.1759449360174844</v>
      </c>
      <c r="M52" s="119">
        <f t="shared" si="30"/>
        <v>11.973000000000001</v>
      </c>
      <c r="N52" s="120">
        <f t="shared" si="31"/>
        <v>7.9793621776636917E-2</v>
      </c>
      <c r="O52" s="120">
        <f t="shared" si="32"/>
        <v>23.977983343879391</v>
      </c>
      <c r="P52" s="232">
        <f t="shared" si="33"/>
        <v>48</v>
      </c>
      <c r="Q52" s="233">
        <f t="shared" si="34"/>
        <v>2</v>
      </c>
      <c r="R52" s="233">
        <f t="shared" si="35"/>
        <v>601</v>
      </c>
      <c r="T52">
        <v>531</v>
      </c>
      <c r="U52">
        <v>1680</v>
      </c>
      <c r="V52" t="s">
        <v>913</v>
      </c>
      <c r="W52">
        <v>2506.4659999999999</v>
      </c>
      <c r="X52">
        <v>1210.7660000000001</v>
      </c>
      <c r="Y52">
        <v>2.0699999999999998</v>
      </c>
      <c r="Z52">
        <v>11.973000000000001</v>
      </c>
      <c r="AA52">
        <v>166.05108899999999</v>
      </c>
      <c r="AB52">
        <v>2.1022029999999998</v>
      </c>
      <c r="AC52">
        <v>66.422201000000001</v>
      </c>
      <c r="AD52" s="1">
        <v>441</v>
      </c>
      <c r="AE52">
        <v>2</v>
      </c>
      <c r="AF52">
        <v>601</v>
      </c>
      <c r="AG52">
        <v>80</v>
      </c>
      <c r="AH52">
        <v>15.094547</v>
      </c>
      <c r="AI52">
        <v>2340.4</v>
      </c>
      <c r="AJ52">
        <v>0</v>
      </c>
      <c r="AK52">
        <v>48</v>
      </c>
      <c r="AL52">
        <v>44779</v>
      </c>
      <c r="AM52" t="s">
        <v>914</v>
      </c>
      <c r="AN52" t="s">
        <v>1344</v>
      </c>
      <c r="AO52">
        <v>2381.7539999999999</v>
      </c>
      <c r="AR52" t="s">
        <v>137</v>
      </c>
      <c r="AS52">
        <v>112</v>
      </c>
      <c r="AT52" t="s">
        <v>741</v>
      </c>
      <c r="AU52" t="s">
        <v>913</v>
      </c>
      <c r="AV52" t="s">
        <v>49</v>
      </c>
      <c r="AW52">
        <v>2</v>
      </c>
      <c r="BB52">
        <v>1.0229377834399878</v>
      </c>
      <c r="BC52" t="s">
        <v>74</v>
      </c>
      <c r="BF52" t="s">
        <v>137</v>
      </c>
      <c r="BG52" t="s">
        <v>296</v>
      </c>
      <c r="BH52" t="s">
        <v>913</v>
      </c>
      <c r="BI52">
        <v>1680</v>
      </c>
      <c r="BJ52">
        <v>2</v>
      </c>
      <c r="BK52" t="s">
        <v>741</v>
      </c>
      <c r="BL52" t="s">
        <v>815</v>
      </c>
      <c r="BM52">
        <v>0.98909240103815066</v>
      </c>
      <c r="BN52" t="s">
        <v>69</v>
      </c>
      <c r="BO52" t="s">
        <v>675</v>
      </c>
      <c r="BP52">
        <v>2506.4659999999999</v>
      </c>
    </row>
    <row r="53" spans="1:68" ht="16.5">
      <c r="A53" s="294" t="str">
        <f t="shared" si="18"/>
        <v>청라교통</v>
      </c>
      <c r="B53" s="126" t="str">
        <f t="shared" si="19"/>
        <v>박용환</v>
      </c>
      <c r="C53" s="127" t="str">
        <f t="shared" si="20"/>
        <v>C</v>
      </c>
      <c r="D53" s="128">
        <f t="shared" si="21"/>
        <v>0.86193548387096774</v>
      </c>
      <c r="E53" s="129">
        <f t="shared" si="22"/>
        <v>4298</v>
      </c>
      <c r="F53" s="130" t="str">
        <f t="shared" si="23"/>
        <v>308</v>
      </c>
      <c r="G53" s="131" t="str">
        <f t="shared" si="24"/>
        <v>70바6035</v>
      </c>
      <c r="H53" s="132">
        <f t="shared" si="25"/>
        <v>1</v>
      </c>
      <c r="I53" s="133">
        <f t="shared" si="26"/>
        <v>4860.2569999999996</v>
      </c>
      <c r="J53" s="134">
        <f t="shared" si="27"/>
        <v>2.8739372594793221E-2</v>
      </c>
      <c r="K53" s="134">
        <f t="shared" si="28"/>
        <v>0.24021758177332686</v>
      </c>
      <c r="L53" s="134">
        <f t="shared" si="29"/>
        <v>0.11810075063931805</v>
      </c>
      <c r="M53" s="135">
        <f t="shared" si="30"/>
        <v>20.73</v>
      </c>
      <c r="N53" s="136">
        <f t="shared" si="31"/>
        <v>0.14402530565770494</v>
      </c>
      <c r="O53" s="136">
        <f t="shared" si="32"/>
        <v>8.5180680774699784</v>
      </c>
      <c r="P53" s="230">
        <f t="shared" si="33"/>
        <v>4</v>
      </c>
      <c r="Q53" s="231">
        <f t="shared" si="34"/>
        <v>7</v>
      </c>
      <c r="R53" s="231">
        <f t="shared" si="35"/>
        <v>414</v>
      </c>
      <c r="T53">
        <v>531</v>
      </c>
      <c r="U53">
        <v>4298</v>
      </c>
      <c r="V53" t="s">
        <v>915</v>
      </c>
      <c r="W53">
        <v>4860.2569999999996</v>
      </c>
      <c r="X53">
        <v>1815.3209999999999</v>
      </c>
      <c r="Y53">
        <v>2.677</v>
      </c>
      <c r="Z53">
        <v>20.73</v>
      </c>
      <c r="AA53">
        <v>131.63161400000001</v>
      </c>
      <c r="AB53">
        <v>3.78301</v>
      </c>
      <c r="AC53">
        <v>31.620228000000001</v>
      </c>
      <c r="AD53" s="1">
        <v>574</v>
      </c>
      <c r="AE53">
        <v>7</v>
      </c>
      <c r="AF53">
        <v>414</v>
      </c>
      <c r="AG53">
        <v>91</v>
      </c>
      <c r="AH53">
        <v>36.923174000000003</v>
      </c>
      <c r="AI53">
        <v>42486.9</v>
      </c>
      <c r="AJ53">
        <v>25717</v>
      </c>
      <c r="AK53">
        <v>4</v>
      </c>
      <c r="AL53">
        <v>2396</v>
      </c>
      <c r="AM53" t="s">
        <v>916</v>
      </c>
      <c r="AN53" t="s">
        <v>1345</v>
      </c>
      <c r="AO53">
        <v>4860.2569999999996</v>
      </c>
      <c r="AR53" t="s">
        <v>137</v>
      </c>
      <c r="AS53">
        <v>308</v>
      </c>
      <c r="AT53" t="s">
        <v>807</v>
      </c>
      <c r="AU53" t="s">
        <v>915</v>
      </c>
      <c r="AV53" t="s">
        <v>49</v>
      </c>
      <c r="AW53">
        <v>1</v>
      </c>
      <c r="BB53">
        <v>0.86354838709677417</v>
      </c>
      <c r="BC53" t="s">
        <v>72</v>
      </c>
      <c r="BF53" t="s">
        <v>137</v>
      </c>
      <c r="BG53" t="s">
        <v>299</v>
      </c>
      <c r="BH53" t="s">
        <v>915</v>
      </c>
      <c r="BI53">
        <v>4298</v>
      </c>
      <c r="BJ53">
        <v>1</v>
      </c>
      <c r="BK53" t="s">
        <v>807</v>
      </c>
      <c r="BL53" t="s">
        <v>673</v>
      </c>
      <c r="BM53">
        <v>0.86193548387096774</v>
      </c>
      <c r="BN53" t="s">
        <v>72</v>
      </c>
      <c r="BO53" t="s">
        <v>676</v>
      </c>
      <c r="BP53">
        <v>4860.2569999999996</v>
      </c>
    </row>
    <row r="54" spans="1:68" ht="16.5">
      <c r="A54" s="295" t="str">
        <f t="shared" si="18"/>
        <v>청라교통</v>
      </c>
      <c r="B54" s="110" t="str">
        <f t="shared" si="19"/>
        <v>박제군</v>
      </c>
      <c r="C54" s="111" t="str">
        <f t="shared" si="20"/>
        <v>S</v>
      </c>
      <c r="D54" s="112">
        <f t="shared" si="21"/>
        <v>1.0447619047619048</v>
      </c>
      <c r="E54" s="113">
        <f t="shared" si="22"/>
        <v>5642</v>
      </c>
      <c r="F54" s="114" t="str">
        <f t="shared" si="23"/>
        <v>112</v>
      </c>
      <c r="G54" s="115" t="str">
        <f t="shared" si="24"/>
        <v>70바5997</v>
      </c>
      <c r="H54" s="116">
        <f t="shared" si="25"/>
        <v>1</v>
      </c>
      <c r="I54" s="117">
        <f t="shared" si="26"/>
        <v>2684.5479999999998</v>
      </c>
      <c r="J54" s="118">
        <f t="shared" si="27"/>
        <v>6.1334919811256074E-3</v>
      </c>
      <c r="K54" s="118">
        <f t="shared" si="28"/>
        <v>0.31001129082186629</v>
      </c>
      <c r="L54" s="118">
        <f t="shared" si="29"/>
        <v>0.15533341180712731</v>
      </c>
      <c r="M54" s="119">
        <f t="shared" si="30"/>
        <v>12.167999999999999</v>
      </c>
      <c r="N54" s="120">
        <f t="shared" si="31"/>
        <v>0</v>
      </c>
      <c r="O54" s="120">
        <f t="shared" si="32"/>
        <v>11.659318440199245</v>
      </c>
      <c r="P54" s="232">
        <f t="shared" si="33"/>
        <v>1</v>
      </c>
      <c r="Q54" s="233">
        <f t="shared" si="34"/>
        <v>0</v>
      </c>
      <c r="R54" s="233">
        <f t="shared" si="35"/>
        <v>313</v>
      </c>
      <c r="T54">
        <v>531</v>
      </c>
      <c r="U54">
        <v>5642</v>
      </c>
      <c r="V54" t="s">
        <v>917</v>
      </c>
      <c r="W54">
        <v>2684.5479999999998</v>
      </c>
      <c r="X54">
        <v>1221.002</v>
      </c>
      <c r="Y54">
        <v>2.1989999999999998</v>
      </c>
      <c r="Z54">
        <v>12.167999999999999</v>
      </c>
      <c r="AA54">
        <v>159.272728</v>
      </c>
      <c r="AB54">
        <v>0.97689800000000004</v>
      </c>
      <c r="AC54">
        <v>49.376344000000003</v>
      </c>
      <c r="AD54" s="1">
        <v>417</v>
      </c>
      <c r="AE54">
        <v>0</v>
      </c>
      <c r="AF54">
        <v>313</v>
      </c>
      <c r="AG54">
        <v>82</v>
      </c>
      <c r="AH54">
        <v>16.855038</v>
      </c>
      <c r="AI54">
        <v>1282.5</v>
      </c>
      <c r="AJ54">
        <v>1.5</v>
      </c>
      <c r="AK54">
        <v>1</v>
      </c>
      <c r="AL54">
        <v>213</v>
      </c>
      <c r="AM54" t="s">
        <v>918</v>
      </c>
      <c r="AN54" t="s">
        <v>1346</v>
      </c>
      <c r="AO54">
        <v>2684.5479999999998</v>
      </c>
      <c r="AR54" t="s">
        <v>137</v>
      </c>
      <c r="AS54">
        <v>112</v>
      </c>
      <c r="AT54" t="s">
        <v>729</v>
      </c>
      <c r="AU54" t="s">
        <v>917</v>
      </c>
      <c r="AV54" t="s">
        <v>49</v>
      </c>
      <c r="AW54">
        <v>1</v>
      </c>
      <c r="BB54">
        <v>1.0471428571428569</v>
      </c>
      <c r="BC54" t="s">
        <v>74</v>
      </c>
      <c r="BF54" t="s">
        <v>137</v>
      </c>
      <c r="BG54" t="s">
        <v>296</v>
      </c>
      <c r="BH54" t="s">
        <v>917</v>
      </c>
      <c r="BI54">
        <v>5642</v>
      </c>
      <c r="BJ54">
        <v>1</v>
      </c>
      <c r="BK54" t="s">
        <v>729</v>
      </c>
      <c r="BL54" t="s">
        <v>673</v>
      </c>
      <c r="BM54">
        <v>1.0447619047619048</v>
      </c>
      <c r="BN54" t="s">
        <v>74</v>
      </c>
      <c r="BO54" t="s">
        <v>675</v>
      </c>
      <c r="BP54">
        <v>2684.5479999999998</v>
      </c>
    </row>
    <row r="55" spans="1:68" ht="16.5">
      <c r="A55" s="294" t="str">
        <f t="shared" si="18"/>
        <v>청라교통</v>
      </c>
      <c r="B55" s="126" t="str">
        <f t="shared" si="19"/>
        <v>박주택</v>
      </c>
      <c r="C55" s="127" t="str">
        <f t="shared" si="20"/>
        <v>F</v>
      </c>
      <c r="D55" s="128">
        <f t="shared" si="21"/>
        <v>0.77275186331534784</v>
      </c>
      <c r="E55" s="129">
        <f t="shared" si="22"/>
        <v>5278</v>
      </c>
      <c r="F55" s="130" t="str">
        <f t="shared" si="23"/>
        <v>308</v>
      </c>
      <c r="G55" s="131" t="str">
        <f t="shared" si="24"/>
        <v>70바5066</v>
      </c>
      <c r="H55" s="132">
        <f t="shared" si="25"/>
        <v>3</v>
      </c>
      <c r="I55" s="133">
        <f t="shared" si="26"/>
        <v>4218.0869999999995</v>
      </c>
      <c r="J55" s="134">
        <f t="shared" si="27"/>
        <v>1.6212401087380524E-2</v>
      </c>
      <c r="K55" s="134">
        <f t="shared" si="28"/>
        <v>0.35171343000232563</v>
      </c>
      <c r="L55" s="134">
        <f t="shared" si="29"/>
        <v>0.14817143411219352</v>
      </c>
      <c r="M55" s="135">
        <f t="shared" si="30"/>
        <v>22.286000000000001</v>
      </c>
      <c r="N55" s="136">
        <f t="shared" si="31"/>
        <v>0.25797482259540494</v>
      </c>
      <c r="O55" s="136">
        <f t="shared" si="32"/>
        <v>17.401574396890044</v>
      </c>
      <c r="P55" s="230">
        <f t="shared" si="33"/>
        <v>52</v>
      </c>
      <c r="Q55" s="231">
        <f t="shared" si="34"/>
        <v>11</v>
      </c>
      <c r="R55" s="231">
        <f t="shared" si="35"/>
        <v>742</v>
      </c>
      <c r="T55">
        <v>531</v>
      </c>
      <c r="U55">
        <v>5278</v>
      </c>
      <c r="V55" t="s">
        <v>919</v>
      </c>
      <c r="W55">
        <v>4263.982</v>
      </c>
      <c r="X55">
        <v>1784.0150000000001</v>
      </c>
      <c r="Y55">
        <v>2.39</v>
      </c>
      <c r="Z55">
        <v>22.286000000000001</v>
      </c>
      <c r="AA55">
        <v>137.32524799999999</v>
      </c>
      <c r="AB55">
        <v>2.226372</v>
      </c>
      <c r="AC55">
        <v>48.299134000000002</v>
      </c>
      <c r="AD55" s="1">
        <v>625</v>
      </c>
      <c r="AE55">
        <v>11</v>
      </c>
      <c r="AF55">
        <v>742</v>
      </c>
      <c r="AG55">
        <v>93</v>
      </c>
      <c r="AH55">
        <v>31.050239999999999</v>
      </c>
      <c r="AI55">
        <v>46230.7</v>
      </c>
      <c r="AJ55">
        <v>13725.1</v>
      </c>
      <c r="AK55">
        <v>52</v>
      </c>
      <c r="AL55">
        <v>47255</v>
      </c>
      <c r="AM55" t="s">
        <v>920</v>
      </c>
      <c r="AN55" t="s">
        <v>1347</v>
      </c>
      <c r="AO55">
        <v>3704.1439999999998</v>
      </c>
      <c r="AR55" t="s">
        <v>137</v>
      </c>
      <c r="AS55">
        <v>308</v>
      </c>
      <c r="AT55" t="s">
        <v>801</v>
      </c>
      <c r="AU55" t="s">
        <v>919</v>
      </c>
      <c r="AV55" t="s">
        <v>49</v>
      </c>
      <c r="AW55">
        <v>3</v>
      </c>
      <c r="BB55">
        <v>0.78214686427116198</v>
      </c>
      <c r="BC55" t="s">
        <v>73</v>
      </c>
      <c r="BF55" t="s">
        <v>137</v>
      </c>
      <c r="BG55" t="s">
        <v>299</v>
      </c>
      <c r="BH55" t="s">
        <v>919</v>
      </c>
      <c r="BI55">
        <v>5278</v>
      </c>
      <c r="BJ55">
        <v>3</v>
      </c>
      <c r="BK55" t="s">
        <v>801</v>
      </c>
      <c r="BL55" t="s">
        <v>811</v>
      </c>
      <c r="BM55">
        <v>0.77275186331534784</v>
      </c>
      <c r="BN55" t="s">
        <v>73</v>
      </c>
      <c r="BO55" t="s">
        <v>874</v>
      </c>
      <c r="BP55">
        <v>4218.0869999999995</v>
      </c>
    </row>
    <row r="56" spans="1:68" ht="16.5">
      <c r="A56" s="295" t="str">
        <f t="shared" si="18"/>
        <v>청라교통</v>
      </c>
      <c r="B56" s="110" t="str">
        <f t="shared" si="19"/>
        <v>박학기</v>
      </c>
      <c r="C56" s="111" t="str">
        <f t="shared" si="20"/>
        <v>B</v>
      </c>
      <c r="D56" s="112">
        <f t="shared" si="21"/>
        <v>0.91292085700125603</v>
      </c>
      <c r="E56" s="113">
        <f t="shared" si="22"/>
        <v>913</v>
      </c>
      <c r="F56" s="114" t="str">
        <f t="shared" si="23"/>
        <v>307</v>
      </c>
      <c r="G56" s="115" t="str">
        <f t="shared" si="24"/>
        <v>72바1702</v>
      </c>
      <c r="H56" s="116">
        <f t="shared" si="25"/>
        <v>2</v>
      </c>
      <c r="I56" s="117">
        <f t="shared" si="26"/>
        <v>3111.145</v>
      </c>
      <c r="J56" s="118">
        <f t="shared" si="27"/>
        <v>8.8948254855261647E-3</v>
      </c>
      <c r="K56" s="118">
        <f t="shared" si="28"/>
        <v>0.2679621013975812</v>
      </c>
      <c r="L56" s="118">
        <f t="shared" si="29"/>
        <v>0.22435469899345739</v>
      </c>
      <c r="M56" s="119">
        <f t="shared" si="30"/>
        <v>15.414999999999999</v>
      </c>
      <c r="N56" s="120">
        <f t="shared" si="31"/>
        <v>6.428501403823994E-2</v>
      </c>
      <c r="O56" s="120">
        <f t="shared" si="32"/>
        <v>5.5606537143077546</v>
      </c>
      <c r="P56" s="232">
        <f t="shared" si="33"/>
        <v>2</v>
      </c>
      <c r="Q56" s="233">
        <f t="shared" si="34"/>
        <v>2</v>
      </c>
      <c r="R56" s="233">
        <f t="shared" si="35"/>
        <v>173</v>
      </c>
      <c r="T56">
        <v>531</v>
      </c>
      <c r="U56">
        <v>913</v>
      </c>
      <c r="V56" t="s">
        <v>921</v>
      </c>
      <c r="W56">
        <v>3111.145</v>
      </c>
      <c r="X56">
        <v>1139.3679999999999</v>
      </c>
      <c r="Y56">
        <v>2.7309999999999999</v>
      </c>
      <c r="Z56">
        <v>15.414999999999999</v>
      </c>
      <c r="AA56">
        <v>120.198311</v>
      </c>
      <c r="AB56">
        <v>1.069143</v>
      </c>
      <c r="AC56">
        <v>32.208592000000003</v>
      </c>
      <c r="AD56" s="1">
        <v>698</v>
      </c>
      <c r="AE56">
        <v>2</v>
      </c>
      <c r="AF56">
        <v>173</v>
      </c>
      <c r="AG56">
        <v>93</v>
      </c>
      <c r="AH56">
        <v>25.883433</v>
      </c>
      <c r="AI56">
        <v>19485</v>
      </c>
      <c r="AJ56">
        <v>7181.4</v>
      </c>
      <c r="AK56">
        <v>2</v>
      </c>
      <c r="AL56">
        <v>287</v>
      </c>
      <c r="AM56" t="s">
        <v>922</v>
      </c>
      <c r="AN56" t="s">
        <v>1348</v>
      </c>
      <c r="AO56">
        <v>2861.44</v>
      </c>
      <c r="AR56" t="s">
        <v>137</v>
      </c>
      <c r="AS56">
        <v>307</v>
      </c>
      <c r="AT56" t="s">
        <v>796</v>
      </c>
      <c r="AU56" t="s">
        <v>921</v>
      </c>
      <c r="AV56" t="s">
        <v>49</v>
      </c>
      <c r="AW56">
        <v>2</v>
      </c>
      <c r="BB56">
        <v>0.91292085700125603</v>
      </c>
      <c r="BC56" t="s">
        <v>71</v>
      </c>
      <c r="BF56" t="s">
        <v>137</v>
      </c>
      <c r="BG56" t="s">
        <v>298</v>
      </c>
      <c r="BH56" t="s">
        <v>921</v>
      </c>
      <c r="BI56">
        <v>913</v>
      </c>
      <c r="BJ56">
        <v>2</v>
      </c>
      <c r="BK56" t="s">
        <v>796</v>
      </c>
      <c r="BL56" t="s">
        <v>785</v>
      </c>
      <c r="BM56">
        <v>0.91292085700125603</v>
      </c>
      <c r="BN56" t="s">
        <v>71</v>
      </c>
      <c r="BO56" t="s">
        <v>674</v>
      </c>
      <c r="BP56">
        <v>3111.145</v>
      </c>
    </row>
    <row r="57" spans="1:68" ht="16.5">
      <c r="A57" s="294" t="str">
        <f t="shared" si="18"/>
        <v>청라교통</v>
      </c>
      <c r="B57" s="126" t="str">
        <f t="shared" si="19"/>
        <v>박학연</v>
      </c>
      <c r="C57" s="127" t="str">
        <f t="shared" si="20"/>
        <v>D</v>
      </c>
      <c r="D57" s="128">
        <f t="shared" si="21"/>
        <v>0.84571428571428564</v>
      </c>
      <c r="E57" s="129">
        <f t="shared" si="22"/>
        <v>6253</v>
      </c>
      <c r="F57" s="130" t="str">
        <f t="shared" si="23"/>
        <v>112</v>
      </c>
      <c r="G57" s="131" t="str">
        <f t="shared" si="24"/>
        <v>70바5996</v>
      </c>
      <c r="H57" s="132">
        <f t="shared" si="25"/>
        <v>1</v>
      </c>
      <c r="I57" s="133">
        <f t="shared" si="26"/>
        <v>2293.752</v>
      </c>
      <c r="J57" s="134">
        <f t="shared" si="27"/>
        <v>1.3272203717016729E-2</v>
      </c>
      <c r="K57" s="134">
        <f t="shared" si="28"/>
        <v>0.35199544776608699</v>
      </c>
      <c r="L57" s="134">
        <f t="shared" si="29"/>
        <v>0.23411423728458874</v>
      </c>
      <c r="M57" s="135">
        <f t="shared" si="30"/>
        <v>13.595000000000001</v>
      </c>
      <c r="N57" s="136">
        <f t="shared" si="31"/>
        <v>8.7193384463533988E-2</v>
      </c>
      <c r="O57" s="136">
        <f t="shared" si="32"/>
        <v>3.3569453018460584</v>
      </c>
      <c r="P57" s="230">
        <f t="shared" si="33"/>
        <v>0</v>
      </c>
      <c r="Q57" s="231">
        <f t="shared" si="34"/>
        <v>2</v>
      </c>
      <c r="R57" s="231">
        <f t="shared" si="35"/>
        <v>77</v>
      </c>
      <c r="T57">
        <v>531</v>
      </c>
      <c r="U57">
        <v>6253</v>
      </c>
      <c r="V57" t="s">
        <v>923</v>
      </c>
      <c r="W57">
        <v>2293.752</v>
      </c>
      <c r="X57">
        <v>1266.318</v>
      </c>
      <c r="Y57">
        <v>1.8109999999999999</v>
      </c>
      <c r="Z57">
        <v>13.595000000000001</v>
      </c>
      <c r="AA57">
        <v>133.65218300000001</v>
      </c>
      <c r="AB57">
        <v>1.7738590000000001</v>
      </c>
      <c r="AC57">
        <v>47.044960000000003</v>
      </c>
      <c r="AD57" s="1">
        <v>537</v>
      </c>
      <c r="AE57">
        <v>2</v>
      </c>
      <c r="AF57">
        <v>77</v>
      </c>
      <c r="AG57">
        <v>85</v>
      </c>
      <c r="AH57">
        <v>17.162099000000001</v>
      </c>
      <c r="AI57">
        <v>1783.5</v>
      </c>
      <c r="AJ57">
        <v>70</v>
      </c>
      <c r="AK57">
        <v>0</v>
      </c>
      <c r="AL57">
        <v>0</v>
      </c>
      <c r="AM57" t="s">
        <v>924</v>
      </c>
      <c r="AN57" t="s">
        <v>1349</v>
      </c>
      <c r="AO57">
        <v>2293.752</v>
      </c>
      <c r="AR57" t="s">
        <v>137</v>
      </c>
      <c r="AS57">
        <v>112</v>
      </c>
      <c r="AT57" t="s">
        <v>727</v>
      </c>
      <c r="AU57" t="s">
        <v>923</v>
      </c>
      <c r="AV57" t="s">
        <v>49</v>
      </c>
      <c r="AW57">
        <v>1</v>
      </c>
      <c r="BB57">
        <v>0.86238095238095236</v>
      </c>
      <c r="BC57" t="s">
        <v>72</v>
      </c>
      <c r="BF57" t="s">
        <v>137</v>
      </c>
      <c r="BG57" t="s">
        <v>296</v>
      </c>
      <c r="BH57" t="s">
        <v>923</v>
      </c>
      <c r="BI57">
        <v>6253</v>
      </c>
      <c r="BJ57">
        <v>1</v>
      </c>
      <c r="BK57" t="s">
        <v>727</v>
      </c>
      <c r="BL57" t="s">
        <v>673</v>
      </c>
      <c r="BM57">
        <v>0.84571428571428564</v>
      </c>
      <c r="BN57" t="s">
        <v>70</v>
      </c>
      <c r="BO57" t="s">
        <v>676</v>
      </c>
      <c r="BP57">
        <v>2293.752</v>
      </c>
    </row>
    <row r="58" spans="1:68" ht="16.5">
      <c r="A58" s="295" t="str">
        <f t="shared" si="18"/>
        <v>청라교통</v>
      </c>
      <c r="B58" s="110" t="str">
        <f t="shared" si="19"/>
        <v>방기조</v>
      </c>
      <c r="C58" s="111" t="str">
        <f t="shared" si="20"/>
        <v>F</v>
      </c>
      <c r="D58" s="112">
        <f t="shared" si="21"/>
        <v>0.71689621370459855</v>
      </c>
      <c r="E58" s="113">
        <f t="shared" si="22"/>
        <v>4717</v>
      </c>
      <c r="F58" s="114" t="str">
        <f t="shared" si="23"/>
        <v>308</v>
      </c>
      <c r="G58" s="115" t="str">
        <f t="shared" si="24"/>
        <v>70바6034</v>
      </c>
      <c r="H58" s="116">
        <f t="shared" si="25"/>
        <v>6</v>
      </c>
      <c r="I58" s="117">
        <f t="shared" si="26"/>
        <v>4491.2939999999999</v>
      </c>
      <c r="J58" s="118">
        <f t="shared" si="27"/>
        <v>1.9493144598501502E-2</v>
      </c>
      <c r="K58" s="118">
        <f t="shared" si="28"/>
        <v>0.23226233300830607</v>
      </c>
      <c r="L58" s="118">
        <f t="shared" si="29"/>
        <v>0.17300136664400059</v>
      </c>
      <c r="M58" s="119">
        <f t="shared" si="30"/>
        <v>26.132999999999999</v>
      </c>
      <c r="N58" s="120">
        <f t="shared" si="31"/>
        <v>0.6456936464190498</v>
      </c>
      <c r="O58" s="120">
        <f t="shared" si="32"/>
        <v>33.420212526723923</v>
      </c>
      <c r="P58" s="232">
        <f t="shared" si="33"/>
        <v>1</v>
      </c>
      <c r="Q58" s="233">
        <f t="shared" si="34"/>
        <v>29</v>
      </c>
      <c r="R58" s="233">
        <f t="shared" si="35"/>
        <v>1501</v>
      </c>
      <c r="T58">
        <v>531</v>
      </c>
      <c r="U58">
        <v>4717</v>
      </c>
      <c r="V58" t="s">
        <v>925</v>
      </c>
      <c r="W58">
        <v>4491.2939999999999</v>
      </c>
      <c r="X58">
        <v>1986.848</v>
      </c>
      <c r="Y58">
        <v>2.2610000000000001</v>
      </c>
      <c r="Z58">
        <v>26.132999999999999</v>
      </c>
      <c r="AA58">
        <v>117.88857299999999</v>
      </c>
      <c r="AB58">
        <v>2.298019</v>
      </c>
      <c r="AC58">
        <v>27.381074999999999</v>
      </c>
      <c r="AD58" s="1">
        <v>777</v>
      </c>
      <c r="AE58">
        <v>29</v>
      </c>
      <c r="AF58">
        <v>1501</v>
      </c>
      <c r="AG58">
        <v>100</v>
      </c>
      <c r="AH58">
        <v>38.097788999999999</v>
      </c>
      <c r="AI58">
        <v>27985</v>
      </c>
      <c r="AJ58">
        <v>19384.8</v>
      </c>
      <c r="AK58">
        <v>1</v>
      </c>
      <c r="AL58">
        <v>72</v>
      </c>
      <c r="AM58" t="s">
        <v>926</v>
      </c>
      <c r="AN58" t="s">
        <v>1350</v>
      </c>
      <c r="AO58">
        <v>1318.2719999999999</v>
      </c>
      <c r="AR58" t="s">
        <v>137</v>
      </c>
      <c r="AS58">
        <v>308</v>
      </c>
      <c r="AT58" t="s">
        <v>805</v>
      </c>
      <c r="AU58" t="s">
        <v>925</v>
      </c>
      <c r="AV58" t="s">
        <v>49</v>
      </c>
      <c r="AW58">
        <v>6</v>
      </c>
      <c r="BB58">
        <v>0.72407324713988497</v>
      </c>
      <c r="BC58" t="s">
        <v>73</v>
      </c>
      <c r="BF58" t="s">
        <v>137</v>
      </c>
      <c r="BG58" t="s">
        <v>299</v>
      </c>
      <c r="BH58" t="s">
        <v>925</v>
      </c>
      <c r="BI58">
        <v>4717</v>
      </c>
      <c r="BJ58">
        <v>6</v>
      </c>
      <c r="BK58" t="s">
        <v>805</v>
      </c>
      <c r="BL58" t="s">
        <v>801</v>
      </c>
      <c r="BM58">
        <v>0.71689621370459855</v>
      </c>
      <c r="BN58" t="s">
        <v>73</v>
      </c>
      <c r="BO58" t="s">
        <v>874</v>
      </c>
      <c r="BP58">
        <v>4491.2939999999999</v>
      </c>
    </row>
    <row r="59" spans="1:68" ht="16.5">
      <c r="A59" s="294" t="str">
        <f t="shared" si="18"/>
        <v>청라교통</v>
      </c>
      <c r="B59" s="126" t="str">
        <f t="shared" si="19"/>
        <v>방용길</v>
      </c>
      <c r="C59" s="127" t="str">
        <f t="shared" si="20"/>
        <v>F</v>
      </c>
      <c r="D59" s="128">
        <f t="shared" si="21"/>
        <v>0.78500000000000003</v>
      </c>
      <c r="E59" s="129">
        <f t="shared" si="22"/>
        <v>7799</v>
      </c>
      <c r="F59" s="130" t="str">
        <f t="shared" si="23"/>
        <v>307</v>
      </c>
      <c r="G59" s="131" t="str">
        <f t="shared" si="24"/>
        <v>72바1703</v>
      </c>
      <c r="H59" s="132">
        <f t="shared" si="25"/>
        <v>1</v>
      </c>
      <c r="I59" s="133">
        <f t="shared" si="26"/>
        <v>3179.9369999999999</v>
      </c>
      <c r="J59" s="134">
        <f t="shared" si="27"/>
        <v>1.1717082188236095E-2</v>
      </c>
      <c r="K59" s="134">
        <f t="shared" si="28"/>
        <v>0.39015603115558622</v>
      </c>
      <c r="L59" s="134">
        <f t="shared" si="29"/>
        <v>0.19560135939800066</v>
      </c>
      <c r="M59" s="135">
        <f t="shared" si="30"/>
        <v>22.681000000000001</v>
      </c>
      <c r="N59" s="136">
        <f t="shared" si="31"/>
        <v>0.12578865556141522</v>
      </c>
      <c r="O59" s="136">
        <f t="shared" si="32"/>
        <v>63.083010764049732</v>
      </c>
      <c r="P59" s="230">
        <f t="shared" si="33"/>
        <v>67</v>
      </c>
      <c r="Q59" s="231">
        <f t="shared" si="34"/>
        <v>4</v>
      </c>
      <c r="R59" s="231">
        <f t="shared" si="35"/>
        <v>2006</v>
      </c>
      <c r="T59">
        <v>531</v>
      </c>
      <c r="U59">
        <v>7799</v>
      </c>
      <c r="V59" t="s">
        <v>927</v>
      </c>
      <c r="W59">
        <v>3179.9369999999999</v>
      </c>
      <c r="X59">
        <v>1333.3219999999999</v>
      </c>
      <c r="Y59">
        <v>2.3849999999999998</v>
      </c>
      <c r="Z59">
        <v>22.681000000000001</v>
      </c>
      <c r="AA59">
        <v>135.17665700000001</v>
      </c>
      <c r="AB59">
        <v>1.5838760000000001</v>
      </c>
      <c r="AC59">
        <v>52.739987999999997</v>
      </c>
      <c r="AD59" s="1">
        <v>622</v>
      </c>
      <c r="AE59">
        <v>4</v>
      </c>
      <c r="AF59">
        <v>2006</v>
      </c>
      <c r="AG59">
        <v>94</v>
      </c>
      <c r="AH59">
        <v>23.524304999999998</v>
      </c>
      <c r="AI59">
        <v>38807.199999999997</v>
      </c>
      <c r="AJ59">
        <v>10832.8</v>
      </c>
      <c r="AK59">
        <v>67</v>
      </c>
      <c r="AL59">
        <v>34994</v>
      </c>
      <c r="AM59" t="s">
        <v>928</v>
      </c>
      <c r="AN59" t="s">
        <v>1351</v>
      </c>
      <c r="AO59">
        <v>3179.9369999999999</v>
      </c>
      <c r="AR59" t="s">
        <v>137</v>
      </c>
      <c r="AS59">
        <v>307</v>
      </c>
      <c r="AT59" t="s">
        <v>797</v>
      </c>
      <c r="AU59" t="s">
        <v>927</v>
      </c>
      <c r="AV59" t="s">
        <v>49</v>
      </c>
      <c r="AW59">
        <v>1</v>
      </c>
      <c r="BB59">
        <v>0.79499999999999993</v>
      </c>
      <c r="BC59" t="s">
        <v>73</v>
      </c>
      <c r="BF59" t="s">
        <v>137</v>
      </c>
      <c r="BG59" t="s">
        <v>298</v>
      </c>
      <c r="BH59" t="s">
        <v>927</v>
      </c>
      <c r="BI59">
        <v>7799</v>
      </c>
      <c r="BJ59">
        <v>1</v>
      </c>
      <c r="BK59" t="s">
        <v>797</v>
      </c>
      <c r="BL59" t="s">
        <v>673</v>
      </c>
      <c r="BM59">
        <v>0.78500000000000003</v>
      </c>
      <c r="BN59" t="s">
        <v>73</v>
      </c>
      <c r="BO59" t="s">
        <v>874</v>
      </c>
      <c r="BP59">
        <v>3179.9369999999999</v>
      </c>
    </row>
    <row r="60" spans="1:68" ht="16.5">
      <c r="A60" s="295" t="str">
        <f t="shared" si="18"/>
        <v>청라교통</v>
      </c>
      <c r="B60" s="110" t="str">
        <f t="shared" si="19"/>
        <v>방진철</v>
      </c>
      <c r="C60" s="111" t="str">
        <f t="shared" si="20"/>
        <v>C</v>
      </c>
      <c r="D60" s="112">
        <f t="shared" si="21"/>
        <v>0.86542427250381926</v>
      </c>
      <c r="E60" s="113">
        <f t="shared" si="22"/>
        <v>6951</v>
      </c>
      <c r="F60" s="114" t="str">
        <f t="shared" si="23"/>
        <v>306</v>
      </c>
      <c r="G60" s="115" t="str">
        <f t="shared" si="24"/>
        <v>70바6087</v>
      </c>
      <c r="H60" s="116">
        <f t="shared" si="25"/>
        <v>2</v>
      </c>
      <c r="I60" s="117">
        <f t="shared" si="26"/>
        <v>3508.0810000000001</v>
      </c>
      <c r="J60" s="118">
        <f t="shared" si="27"/>
        <v>2.5564645705398081E-2</v>
      </c>
      <c r="K60" s="118">
        <f t="shared" si="28"/>
        <v>0.28694734322786786</v>
      </c>
      <c r="L60" s="118">
        <f t="shared" si="29"/>
        <v>0.1579210970328222</v>
      </c>
      <c r="M60" s="119">
        <f t="shared" si="30"/>
        <v>17.149000000000001</v>
      </c>
      <c r="N60" s="120">
        <f t="shared" si="31"/>
        <v>0</v>
      </c>
      <c r="O60" s="120">
        <f t="shared" si="32"/>
        <v>6.5562910320485752</v>
      </c>
      <c r="P60" s="232">
        <f t="shared" si="33"/>
        <v>44</v>
      </c>
      <c r="Q60" s="233">
        <f t="shared" si="34"/>
        <v>0</v>
      </c>
      <c r="R60" s="233">
        <f t="shared" si="35"/>
        <v>230</v>
      </c>
      <c r="T60">
        <v>531</v>
      </c>
      <c r="U60">
        <v>6951</v>
      </c>
      <c r="V60" t="s">
        <v>929</v>
      </c>
      <c r="W60">
        <v>3508.0810000000001</v>
      </c>
      <c r="X60">
        <v>1148.9190000000001</v>
      </c>
      <c r="Y60">
        <v>3.0529999999999999</v>
      </c>
      <c r="Z60">
        <v>17.149000000000001</v>
      </c>
      <c r="AA60">
        <v>122.347207</v>
      </c>
      <c r="AB60">
        <v>3.1277629999999998</v>
      </c>
      <c r="AC60">
        <v>35.107205999999998</v>
      </c>
      <c r="AD60" s="1">
        <v>554</v>
      </c>
      <c r="AE60">
        <v>0</v>
      </c>
      <c r="AF60">
        <v>230</v>
      </c>
      <c r="AG60">
        <v>93</v>
      </c>
      <c r="AH60">
        <v>28.673158999999998</v>
      </c>
      <c r="AI60">
        <v>34035.800000000003</v>
      </c>
      <c r="AJ60">
        <v>21921.5</v>
      </c>
      <c r="AK60">
        <v>44</v>
      </c>
      <c r="AL60">
        <v>32188</v>
      </c>
      <c r="AM60" t="s">
        <v>930</v>
      </c>
      <c r="AN60" t="s">
        <v>1352</v>
      </c>
      <c r="AO60">
        <v>3265.123</v>
      </c>
      <c r="AR60" t="s">
        <v>137</v>
      </c>
      <c r="AS60">
        <v>306</v>
      </c>
      <c r="AT60" t="s">
        <v>769</v>
      </c>
      <c r="AU60" t="s">
        <v>929</v>
      </c>
      <c r="AV60" t="s">
        <v>49</v>
      </c>
      <c r="AW60">
        <v>2</v>
      </c>
      <c r="BB60">
        <v>0.87627068199498137</v>
      </c>
      <c r="BC60" t="s">
        <v>72</v>
      </c>
      <c r="BF60" t="s">
        <v>137</v>
      </c>
      <c r="BG60" t="s">
        <v>297</v>
      </c>
      <c r="BH60" t="s">
        <v>929</v>
      </c>
      <c r="BI60">
        <v>6951</v>
      </c>
      <c r="BJ60">
        <v>2</v>
      </c>
      <c r="BK60" t="s">
        <v>769</v>
      </c>
      <c r="BL60" t="s">
        <v>776</v>
      </c>
      <c r="BM60">
        <v>0.86542427250381926</v>
      </c>
      <c r="BN60" t="s">
        <v>72</v>
      </c>
      <c r="BO60" t="s">
        <v>676</v>
      </c>
      <c r="BP60">
        <v>3508.0810000000001</v>
      </c>
    </row>
    <row r="61" spans="1:68" ht="16.5">
      <c r="A61" s="294" t="str">
        <f t="shared" si="18"/>
        <v>청라교통</v>
      </c>
      <c r="B61" s="126" t="str">
        <f t="shared" si="19"/>
        <v>백정기</v>
      </c>
      <c r="C61" s="127" t="str">
        <f t="shared" si="20"/>
        <v>C</v>
      </c>
      <c r="D61" s="128">
        <f t="shared" si="21"/>
        <v>0.88697152271186697</v>
      </c>
      <c r="E61" s="129">
        <f t="shared" si="22"/>
        <v>615</v>
      </c>
      <c r="F61" s="130" t="str">
        <f t="shared" si="23"/>
        <v>306</v>
      </c>
      <c r="G61" s="131" t="str">
        <f t="shared" si="24"/>
        <v>70바6087</v>
      </c>
      <c r="H61" s="132">
        <f t="shared" si="25"/>
        <v>2</v>
      </c>
      <c r="I61" s="133">
        <f t="shared" si="26"/>
        <v>4363.3989999999994</v>
      </c>
      <c r="J61" s="134">
        <f t="shared" si="27"/>
        <v>1.4109757371669484E-3</v>
      </c>
      <c r="K61" s="134">
        <f t="shared" si="28"/>
        <v>0.31167797245286483</v>
      </c>
      <c r="L61" s="134">
        <f t="shared" si="29"/>
        <v>9.717195241599498E-2</v>
      </c>
      <c r="M61" s="135">
        <f t="shared" si="30"/>
        <v>18.029</v>
      </c>
      <c r="N61" s="136">
        <f t="shared" si="31"/>
        <v>0</v>
      </c>
      <c r="O61" s="136">
        <f t="shared" si="32"/>
        <v>20.717793628315906</v>
      </c>
      <c r="P61" s="230">
        <f t="shared" si="33"/>
        <v>50</v>
      </c>
      <c r="Q61" s="231">
        <f t="shared" si="34"/>
        <v>0</v>
      </c>
      <c r="R61" s="231">
        <f t="shared" si="35"/>
        <v>904</v>
      </c>
      <c r="T61">
        <v>531</v>
      </c>
      <c r="U61">
        <v>615</v>
      </c>
      <c r="V61" t="s">
        <v>931</v>
      </c>
      <c r="W61">
        <v>4363.3990000000003</v>
      </c>
      <c r="X61">
        <v>1410.433</v>
      </c>
      <c r="Y61">
        <v>3.0939999999999999</v>
      </c>
      <c r="Z61">
        <v>18.029</v>
      </c>
      <c r="AA61">
        <v>145.08470600000001</v>
      </c>
      <c r="AB61">
        <v>0.204711</v>
      </c>
      <c r="AC61">
        <v>45.219707</v>
      </c>
      <c r="AD61" s="1">
        <v>424</v>
      </c>
      <c r="AE61">
        <v>0</v>
      </c>
      <c r="AF61">
        <v>904</v>
      </c>
      <c r="AG61">
        <v>99</v>
      </c>
      <c r="AH61">
        <v>30.074836999999999</v>
      </c>
      <c r="AI61">
        <v>53661</v>
      </c>
      <c r="AJ61">
        <v>24468.5</v>
      </c>
      <c r="AK61">
        <v>50</v>
      </c>
      <c r="AL61">
        <v>44700</v>
      </c>
      <c r="AM61" t="s">
        <v>932</v>
      </c>
      <c r="AN61" t="s">
        <v>1353</v>
      </c>
      <c r="AO61">
        <v>4120.0609999999997</v>
      </c>
      <c r="AR61" t="s">
        <v>137</v>
      </c>
      <c r="AS61">
        <v>306</v>
      </c>
      <c r="AT61" t="s">
        <v>769</v>
      </c>
      <c r="AU61" t="s">
        <v>931</v>
      </c>
      <c r="AV61" t="s">
        <v>49</v>
      </c>
      <c r="AW61">
        <v>2</v>
      </c>
      <c r="BB61">
        <v>0.88697152271186697</v>
      </c>
      <c r="BC61" t="s">
        <v>72</v>
      </c>
      <c r="BF61" t="s">
        <v>137</v>
      </c>
      <c r="BG61" t="s">
        <v>297</v>
      </c>
      <c r="BH61" t="s">
        <v>931</v>
      </c>
      <c r="BI61">
        <v>615</v>
      </c>
      <c r="BJ61">
        <v>2</v>
      </c>
      <c r="BK61" t="s">
        <v>769</v>
      </c>
      <c r="BL61" t="s">
        <v>776</v>
      </c>
      <c r="BM61">
        <v>0.88697152271186697</v>
      </c>
      <c r="BN61" t="s">
        <v>72</v>
      </c>
      <c r="BO61" t="s">
        <v>676</v>
      </c>
      <c r="BP61">
        <v>4363.3989999999994</v>
      </c>
    </row>
    <row r="62" spans="1:68" ht="16.5">
      <c r="A62" s="295" t="str">
        <f t="shared" si="18"/>
        <v>청라교통</v>
      </c>
      <c r="B62" s="110" t="str">
        <f t="shared" si="19"/>
        <v>서현철</v>
      </c>
      <c r="C62" s="111" t="str">
        <f t="shared" si="20"/>
        <v>F</v>
      </c>
      <c r="D62" s="112">
        <f t="shared" si="21"/>
        <v>0.75591541425582698</v>
      </c>
      <c r="E62" s="113">
        <f t="shared" si="22"/>
        <v>3003</v>
      </c>
      <c r="F62" s="114" t="str">
        <f t="shared" si="23"/>
        <v>307</v>
      </c>
      <c r="G62" s="115" t="str">
        <f t="shared" si="24"/>
        <v>72바1699</v>
      </c>
      <c r="H62" s="116">
        <f t="shared" si="25"/>
        <v>2</v>
      </c>
      <c r="I62" s="117">
        <f t="shared" si="26"/>
        <v>3681.2950000000001</v>
      </c>
      <c r="J62" s="118">
        <f t="shared" si="27"/>
        <v>1.4597151458971768E-2</v>
      </c>
      <c r="K62" s="118">
        <f t="shared" si="28"/>
        <v>0.30881610554641226</v>
      </c>
      <c r="L62" s="118">
        <f t="shared" si="29"/>
        <v>0.17982802247578636</v>
      </c>
      <c r="M62" s="119">
        <f t="shared" si="30"/>
        <v>20.85</v>
      </c>
      <c r="N62" s="120">
        <f t="shared" si="31"/>
        <v>0.59761578466273413</v>
      </c>
      <c r="O62" s="120">
        <f t="shared" si="32"/>
        <v>15.212038155051415</v>
      </c>
      <c r="P62" s="232">
        <f t="shared" si="33"/>
        <v>18</v>
      </c>
      <c r="Q62" s="233">
        <f t="shared" si="34"/>
        <v>22</v>
      </c>
      <c r="R62" s="233">
        <f t="shared" si="35"/>
        <v>560</v>
      </c>
      <c r="T62">
        <v>531</v>
      </c>
      <c r="U62">
        <v>3003</v>
      </c>
      <c r="V62" t="s">
        <v>933</v>
      </c>
      <c r="W62">
        <v>3681.2950000000001</v>
      </c>
      <c r="X62">
        <v>1676.0129999999999</v>
      </c>
      <c r="Y62">
        <v>2.1960000000000002</v>
      </c>
      <c r="Z62">
        <v>20.85</v>
      </c>
      <c r="AA62">
        <v>146.964427</v>
      </c>
      <c r="AB62">
        <v>2.1452619999999998</v>
      </c>
      <c r="AC62">
        <v>45.384982000000001</v>
      </c>
      <c r="AD62" s="1">
        <v>662</v>
      </c>
      <c r="AE62">
        <v>22</v>
      </c>
      <c r="AF62">
        <v>560</v>
      </c>
      <c r="AG62">
        <v>91</v>
      </c>
      <c r="AH62">
        <v>25.048884000000001</v>
      </c>
      <c r="AI62">
        <v>27462.7</v>
      </c>
      <c r="AJ62">
        <v>8387.5</v>
      </c>
      <c r="AK62">
        <v>18</v>
      </c>
      <c r="AL62">
        <v>4192</v>
      </c>
      <c r="AM62" t="s">
        <v>934</v>
      </c>
      <c r="AN62" t="s">
        <v>1354</v>
      </c>
      <c r="AO62">
        <v>3555.6570000000002</v>
      </c>
      <c r="AR62" t="s">
        <v>137</v>
      </c>
      <c r="AS62">
        <v>307</v>
      </c>
      <c r="AT62" t="s">
        <v>791</v>
      </c>
      <c r="AU62" t="s">
        <v>933</v>
      </c>
      <c r="AV62" t="s">
        <v>49</v>
      </c>
      <c r="AW62">
        <v>2</v>
      </c>
      <c r="BB62">
        <v>0.7574838301607788</v>
      </c>
      <c r="BC62" t="s">
        <v>73</v>
      </c>
      <c r="BF62" t="s">
        <v>137</v>
      </c>
      <c r="BG62" t="s">
        <v>298</v>
      </c>
      <c r="BH62" t="s">
        <v>933</v>
      </c>
      <c r="BI62">
        <v>3003</v>
      </c>
      <c r="BJ62">
        <v>2</v>
      </c>
      <c r="BK62" t="s">
        <v>791</v>
      </c>
      <c r="BL62" t="s">
        <v>793</v>
      </c>
      <c r="BM62">
        <v>0.75591541425582698</v>
      </c>
      <c r="BN62" t="s">
        <v>73</v>
      </c>
      <c r="BO62" t="s">
        <v>874</v>
      </c>
      <c r="BP62">
        <v>3681.2950000000001</v>
      </c>
    </row>
    <row r="63" spans="1:68" ht="16.5">
      <c r="A63" s="294" t="str">
        <f t="shared" si="18"/>
        <v>청라교통</v>
      </c>
      <c r="B63" s="126" t="str">
        <f t="shared" si="19"/>
        <v>손대연</v>
      </c>
      <c r="C63" s="127" t="str">
        <f t="shared" si="20"/>
        <v>C</v>
      </c>
      <c r="D63" s="128">
        <f t="shared" si="21"/>
        <v>0.85754711836047048</v>
      </c>
      <c r="E63" s="129">
        <f t="shared" si="22"/>
        <v>9997</v>
      </c>
      <c r="F63" s="130" t="str">
        <f t="shared" si="23"/>
        <v>306</v>
      </c>
      <c r="G63" s="131" t="str">
        <f t="shared" si="24"/>
        <v>72바1499</v>
      </c>
      <c r="H63" s="132">
        <f t="shared" si="25"/>
        <v>3</v>
      </c>
      <c r="I63" s="133">
        <f t="shared" si="26"/>
        <v>3558.6990000000001</v>
      </c>
      <c r="J63" s="134">
        <f t="shared" si="27"/>
        <v>1.2830729927948401E-2</v>
      </c>
      <c r="K63" s="134">
        <f t="shared" si="28"/>
        <v>0.28531087529033983</v>
      </c>
      <c r="L63" s="134">
        <f t="shared" si="29"/>
        <v>0.14696382020508056</v>
      </c>
      <c r="M63" s="135">
        <f t="shared" si="30"/>
        <v>16.091000000000001</v>
      </c>
      <c r="N63" s="136">
        <f t="shared" si="31"/>
        <v>0</v>
      </c>
      <c r="O63" s="136">
        <f t="shared" si="32"/>
        <v>5.3952301107792477</v>
      </c>
      <c r="P63" s="230">
        <f t="shared" si="33"/>
        <v>37</v>
      </c>
      <c r="Q63" s="231">
        <f t="shared" si="34"/>
        <v>0</v>
      </c>
      <c r="R63" s="231">
        <f t="shared" si="35"/>
        <v>192</v>
      </c>
      <c r="T63">
        <v>531</v>
      </c>
      <c r="U63">
        <v>9997</v>
      </c>
      <c r="V63" t="s">
        <v>935</v>
      </c>
      <c r="W63">
        <v>3558.6990000000001</v>
      </c>
      <c r="X63">
        <v>1225.9069999999999</v>
      </c>
      <c r="Y63">
        <v>2.903</v>
      </c>
      <c r="Z63">
        <v>16.091000000000001</v>
      </c>
      <c r="AA63">
        <v>116.884153</v>
      </c>
      <c r="AB63">
        <v>1.499709</v>
      </c>
      <c r="AC63">
        <v>33.348320000000001</v>
      </c>
      <c r="AD63" s="1">
        <v>523</v>
      </c>
      <c r="AE63">
        <v>0</v>
      </c>
      <c r="AF63">
        <v>192</v>
      </c>
      <c r="AG63">
        <v>94</v>
      </c>
      <c r="AH63">
        <v>30.446376999999998</v>
      </c>
      <c r="AI63">
        <v>35525.800000000003</v>
      </c>
      <c r="AJ63">
        <v>20284.8</v>
      </c>
      <c r="AK63">
        <v>37</v>
      </c>
      <c r="AL63">
        <v>25438</v>
      </c>
      <c r="AM63" t="s">
        <v>936</v>
      </c>
      <c r="AN63" t="s">
        <v>1355</v>
      </c>
      <c r="AO63">
        <v>3068.393</v>
      </c>
      <c r="AR63" t="s">
        <v>137</v>
      </c>
      <c r="AS63">
        <v>306</v>
      </c>
      <c r="AT63" t="s">
        <v>783</v>
      </c>
      <c r="AU63" t="s">
        <v>935</v>
      </c>
      <c r="AV63" t="s">
        <v>49</v>
      </c>
      <c r="AW63">
        <v>3</v>
      </c>
      <c r="BB63">
        <v>0.86389877569965901</v>
      </c>
      <c r="BC63" t="s">
        <v>72</v>
      </c>
      <c r="BF63" t="s">
        <v>137</v>
      </c>
      <c r="BG63" t="s">
        <v>297</v>
      </c>
      <c r="BH63" t="s">
        <v>935</v>
      </c>
      <c r="BI63">
        <v>9997</v>
      </c>
      <c r="BJ63">
        <v>3</v>
      </c>
      <c r="BK63" t="s">
        <v>783</v>
      </c>
      <c r="BL63" t="s">
        <v>817</v>
      </c>
      <c r="BM63">
        <v>0.85754711836047048</v>
      </c>
      <c r="BN63" t="s">
        <v>72</v>
      </c>
      <c r="BO63" t="s">
        <v>676</v>
      </c>
      <c r="BP63">
        <v>3558.6990000000001</v>
      </c>
    </row>
    <row r="64" spans="1:68" ht="16.5">
      <c r="A64" s="295" t="str">
        <f t="shared" si="18"/>
        <v>청라교통</v>
      </c>
      <c r="B64" s="110" t="str">
        <f t="shared" si="19"/>
        <v>손주원</v>
      </c>
      <c r="C64" s="111" t="str">
        <f t="shared" si="20"/>
        <v>A</v>
      </c>
      <c r="D64" s="112">
        <f t="shared" si="21"/>
        <v>0.98399952290549608</v>
      </c>
      <c r="E64" s="113">
        <f t="shared" si="22"/>
        <v>3369</v>
      </c>
      <c r="F64" s="114" t="str">
        <f t="shared" si="23"/>
        <v>306</v>
      </c>
      <c r="G64" s="115" t="str">
        <f t="shared" si="24"/>
        <v>70바6085</v>
      </c>
      <c r="H64" s="116">
        <f t="shared" si="25"/>
        <v>2</v>
      </c>
      <c r="I64" s="117">
        <f t="shared" si="26"/>
        <v>4070.1610000000001</v>
      </c>
      <c r="J64" s="118">
        <f t="shared" si="27"/>
        <v>8.9946693355650951E-3</v>
      </c>
      <c r="K64" s="118">
        <f t="shared" si="28"/>
        <v>0.20511816340465006</v>
      </c>
      <c r="L64" s="118">
        <f t="shared" si="29"/>
        <v>0.11350902335313026</v>
      </c>
      <c r="M64" s="119">
        <f t="shared" si="30"/>
        <v>14.71</v>
      </c>
      <c r="N64" s="120">
        <f t="shared" si="31"/>
        <v>0</v>
      </c>
      <c r="O64" s="120">
        <f t="shared" si="32"/>
        <v>6.0685560104379164</v>
      </c>
      <c r="P64" s="232">
        <f t="shared" si="33"/>
        <v>1</v>
      </c>
      <c r="Q64" s="233">
        <f t="shared" si="34"/>
        <v>0</v>
      </c>
      <c r="R64" s="233">
        <f t="shared" si="35"/>
        <v>247</v>
      </c>
      <c r="T64">
        <v>531</v>
      </c>
      <c r="U64">
        <v>3369</v>
      </c>
      <c r="V64" t="s">
        <v>937</v>
      </c>
      <c r="W64">
        <v>4070.1610000000001</v>
      </c>
      <c r="X64">
        <v>1208.2809999999999</v>
      </c>
      <c r="Y64">
        <v>3.3690000000000002</v>
      </c>
      <c r="Z64">
        <v>14.71</v>
      </c>
      <c r="AA64">
        <v>122.44552400000001</v>
      </c>
      <c r="AB64">
        <v>1.1013569999999999</v>
      </c>
      <c r="AC64">
        <v>25.115801000000001</v>
      </c>
      <c r="AD64" s="1">
        <v>462</v>
      </c>
      <c r="AE64">
        <v>0</v>
      </c>
      <c r="AF64">
        <v>247</v>
      </c>
      <c r="AG64">
        <v>91</v>
      </c>
      <c r="AH64">
        <v>33.240586</v>
      </c>
      <c r="AI64">
        <v>21440.799999999999</v>
      </c>
      <c r="AJ64">
        <v>6167.3</v>
      </c>
      <c r="AK64">
        <v>1</v>
      </c>
      <c r="AL64">
        <v>129</v>
      </c>
      <c r="AM64" t="s">
        <v>938</v>
      </c>
      <c r="AN64" t="s">
        <v>1356</v>
      </c>
      <c r="AO64">
        <v>3580.2379999999998</v>
      </c>
      <c r="AR64" t="s">
        <v>137</v>
      </c>
      <c r="AS64">
        <v>306</v>
      </c>
      <c r="AT64" t="s">
        <v>767</v>
      </c>
      <c r="AU64" t="s">
        <v>937</v>
      </c>
      <c r="AV64" t="s">
        <v>49</v>
      </c>
      <c r="AW64">
        <v>2</v>
      </c>
      <c r="BB64">
        <v>0.99088781543646687</v>
      </c>
      <c r="BC64" t="s">
        <v>69</v>
      </c>
      <c r="BF64" t="s">
        <v>137</v>
      </c>
      <c r="BG64" t="s">
        <v>297</v>
      </c>
      <c r="BH64" t="s">
        <v>937</v>
      </c>
      <c r="BI64">
        <v>3369</v>
      </c>
      <c r="BJ64">
        <v>2</v>
      </c>
      <c r="BK64" t="s">
        <v>767</v>
      </c>
      <c r="BL64" t="s">
        <v>771</v>
      </c>
      <c r="BM64">
        <v>0.98399952290549608</v>
      </c>
      <c r="BN64" t="s">
        <v>69</v>
      </c>
      <c r="BO64" t="s">
        <v>677</v>
      </c>
      <c r="BP64">
        <v>4070.1610000000001</v>
      </c>
    </row>
    <row r="65" spans="1:68" ht="16.5">
      <c r="A65" s="294" t="str">
        <f t="shared" si="18"/>
        <v>청라교통</v>
      </c>
      <c r="B65" s="126" t="str">
        <f t="shared" si="19"/>
        <v>신동훈</v>
      </c>
      <c r="C65" s="127" t="str">
        <f t="shared" si="20"/>
        <v>F</v>
      </c>
      <c r="D65" s="128">
        <f t="shared" si="21"/>
        <v>0.70857142857142852</v>
      </c>
      <c r="E65" s="129">
        <f t="shared" si="22"/>
        <v>8475</v>
      </c>
      <c r="F65" s="130" t="str">
        <f t="shared" si="23"/>
        <v>112</v>
      </c>
      <c r="G65" s="131" t="str">
        <f t="shared" si="24"/>
        <v>70바6065</v>
      </c>
      <c r="H65" s="132">
        <f t="shared" si="25"/>
        <v>1</v>
      </c>
      <c r="I65" s="133">
        <f t="shared" si="26"/>
        <v>911.077</v>
      </c>
      <c r="J65" s="134">
        <f t="shared" si="27"/>
        <v>1.6710723679503461E-2</v>
      </c>
      <c r="K65" s="134">
        <f t="shared" si="28"/>
        <v>0.36412375447817358</v>
      </c>
      <c r="L65" s="134">
        <f t="shared" si="29"/>
        <v>0.32928062062811375</v>
      </c>
      <c r="M65" s="135">
        <f t="shared" si="30"/>
        <v>16.937999999999999</v>
      </c>
      <c r="N65" s="136">
        <f t="shared" si="31"/>
        <v>0.62628388195801388</v>
      </c>
      <c r="O65" s="136">
        <f t="shared" si="32"/>
        <v>52.085942849508157</v>
      </c>
      <c r="P65" s="230">
        <f t="shared" si="33"/>
        <v>6</v>
      </c>
      <c r="Q65" s="231">
        <f t="shared" si="34"/>
        <v>6</v>
      </c>
      <c r="R65" s="231">
        <f t="shared" si="35"/>
        <v>499</v>
      </c>
      <c r="T65">
        <v>531</v>
      </c>
      <c r="U65">
        <v>8475</v>
      </c>
      <c r="V65" t="s">
        <v>939</v>
      </c>
      <c r="W65">
        <v>958.03200000000004</v>
      </c>
      <c r="X65">
        <v>557.37099999999998</v>
      </c>
      <c r="Y65">
        <v>1.7190000000000001</v>
      </c>
      <c r="Z65">
        <v>16.937999999999999</v>
      </c>
      <c r="AA65">
        <v>55.319986</v>
      </c>
      <c r="AB65">
        <v>0.92443699999999995</v>
      </c>
      <c r="AC65">
        <v>20.143321</v>
      </c>
      <c r="AD65" s="1">
        <v>300</v>
      </c>
      <c r="AE65">
        <v>6</v>
      </c>
      <c r="AF65">
        <v>499</v>
      </c>
      <c r="AG65">
        <v>82</v>
      </c>
      <c r="AH65">
        <v>17.318007999999999</v>
      </c>
      <c r="AI65">
        <v>1869.9</v>
      </c>
      <c r="AJ65">
        <v>0</v>
      </c>
      <c r="AK65">
        <v>6</v>
      </c>
      <c r="AL65">
        <v>9534</v>
      </c>
      <c r="AM65" t="s">
        <v>940</v>
      </c>
      <c r="AN65" t="s">
        <v>1357</v>
      </c>
      <c r="AO65">
        <v>911.077</v>
      </c>
      <c r="AR65" t="s">
        <v>137</v>
      </c>
      <c r="AS65">
        <v>112</v>
      </c>
      <c r="AT65" t="s">
        <v>747</v>
      </c>
      <c r="AU65" t="s">
        <v>939</v>
      </c>
      <c r="AV65" t="s">
        <v>49</v>
      </c>
      <c r="AW65">
        <v>1</v>
      </c>
      <c r="BB65">
        <v>0.8147619047619048</v>
      </c>
      <c r="BC65" t="s">
        <v>70</v>
      </c>
      <c r="BF65" t="s">
        <v>137</v>
      </c>
      <c r="BG65" t="s">
        <v>296</v>
      </c>
      <c r="BH65" t="s">
        <v>939</v>
      </c>
      <c r="BI65">
        <v>8475</v>
      </c>
      <c r="BJ65">
        <v>1</v>
      </c>
      <c r="BK65" t="s">
        <v>747</v>
      </c>
      <c r="BL65" t="s">
        <v>673</v>
      </c>
      <c r="BM65">
        <v>0.70857142857142852</v>
      </c>
      <c r="BN65" t="s">
        <v>73</v>
      </c>
      <c r="BO65" t="s">
        <v>678</v>
      </c>
      <c r="BP65">
        <v>911.077</v>
      </c>
    </row>
    <row r="66" spans="1:68" ht="16.5">
      <c r="A66" s="295" t="str">
        <f t="shared" si="18"/>
        <v>청라교통</v>
      </c>
      <c r="B66" s="110" t="str">
        <f t="shared" si="19"/>
        <v>신수철</v>
      </c>
      <c r="C66" s="111" t="str">
        <f t="shared" si="20"/>
        <v>C</v>
      </c>
      <c r="D66" s="112">
        <f t="shared" si="21"/>
        <v>0.87662735758087429</v>
      </c>
      <c r="E66" s="113">
        <f t="shared" si="22"/>
        <v>3041</v>
      </c>
      <c r="F66" s="114" t="str">
        <f t="shared" si="23"/>
        <v>306</v>
      </c>
      <c r="G66" s="115" t="str">
        <f t="shared" si="24"/>
        <v>70바6050</v>
      </c>
      <c r="H66" s="116">
        <f t="shared" si="25"/>
        <v>14</v>
      </c>
      <c r="I66" s="117">
        <f t="shared" si="26"/>
        <v>2645.268</v>
      </c>
      <c r="J66" s="118">
        <f t="shared" si="27"/>
        <v>1.9040406333318587E-2</v>
      </c>
      <c r="K66" s="118">
        <f t="shared" si="28"/>
        <v>0.33140479047178822</v>
      </c>
      <c r="L66" s="118">
        <f t="shared" si="29"/>
        <v>0.18485839620030939</v>
      </c>
      <c r="M66" s="119">
        <f t="shared" si="30"/>
        <v>14.941000000000001</v>
      </c>
      <c r="N66" s="120">
        <f t="shared" si="31"/>
        <v>7.3862008042095431E-2</v>
      </c>
      <c r="O66" s="120">
        <f t="shared" si="32"/>
        <v>21.567706348291868</v>
      </c>
      <c r="P66" s="232">
        <f t="shared" si="33"/>
        <v>3</v>
      </c>
      <c r="Q66" s="233">
        <f t="shared" si="34"/>
        <v>2</v>
      </c>
      <c r="R66" s="233">
        <f t="shared" si="35"/>
        <v>584</v>
      </c>
      <c r="T66">
        <v>531</v>
      </c>
      <c r="U66">
        <v>3041</v>
      </c>
      <c r="V66" t="s">
        <v>941</v>
      </c>
      <c r="W66">
        <v>2707.752</v>
      </c>
      <c r="X66">
        <v>1227.269</v>
      </c>
      <c r="Y66">
        <v>2.206</v>
      </c>
      <c r="Z66">
        <v>14.941000000000001</v>
      </c>
      <c r="AA66">
        <v>133.19468900000001</v>
      </c>
      <c r="AB66">
        <v>2.5360809999999998</v>
      </c>
      <c r="AC66">
        <v>44.141357999999997</v>
      </c>
      <c r="AD66" s="1">
        <v>489</v>
      </c>
      <c r="AE66">
        <v>2</v>
      </c>
      <c r="AF66">
        <v>584</v>
      </c>
      <c r="AG66">
        <v>91</v>
      </c>
      <c r="AH66">
        <v>20.329279</v>
      </c>
      <c r="AI66">
        <v>8605.9</v>
      </c>
      <c r="AJ66">
        <v>2860.6</v>
      </c>
      <c r="AK66">
        <v>3</v>
      </c>
      <c r="AL66">
        <v>574</v>
      </c>
      <c r="AM66" t="s">
        <v>942</v>
      </c>
      <c r="AN66" t="s">
        <v>1358</v>
      </c>
      <c r="AO66">
        <v>367.274</v>
      </c>
      <c r="AR66" t="s">
        <v>137</v>
      </c>
      <c r="AS66">
        <v>306</v>
      </c>
      <c r="AT66" t="s">
        <v>764</v>
      </c>
      <c r="AU66" t="s">
        <v>941</v>
      </c>
      <c r="AV66" t="s">
        <v>49</v>
      </c>
      <c r="AW66">
        <v>14</v>
      </c>
      <c r="BB66">
        <v>0.89112798528095805</v>
      </c>
      <c r="BC66" t="s">
        <v>72</v>
      </c>
      <c r="BF66" t="s">
        <v>137</v>
      </c>
      <c r="BG66" t="s">
        <v>297</v>
      </c>
      <c r="BH66" t="s">
        <v>941</v>
      </c>
      <c r="BI66">
        <v>3041</v>
      </c>
      <c r="BJ66">
        <v>14</v>
      </c>
      <c r="BK66" t="s">
        <v>764</v>
      </c>
      <c r="BL66" t="s">
        <v>747</v>
      </c>
      <c r="BM66">
        <v>0.87662735758087429</v>
      </c>
      <c r="BN66" t="s">
        <v>72</v>
      </c>
      <c r="BO66" t="s">
        <v>676</v>
      </c>
      <c r="BP66">
        <v>2645.268</v>
      </c>
    </row>
    <row r="67" spans="1:68" ht="16.5">
      <c r="A67" s="295" t="str">
        <f t="shared" ref="A67:A81" si="36">BF67</f>
        <v>청라교통</v>
      </c>
      <c r="B67" s="110" t="str">
        <f t="shared" ref="B67:B81" si="37">BH67</f>
        <v>안계찬</v>
      </c>
      <c r="C67" s="111" t="str">
        <f t="shared" ref="C67:C81" si="38">BN67</f>
        <v>B</v>
      </c>
      <c r="D67" s="112">
        <f t="shared" ref="D67:D81" si="39">BM67</f>
        <v>0.94818181818181801</v>
      </c>
      <c r="E67" s="113">
        <f t="shared" ref="E67:E81" si="40">U67</f>
        <v>2556</v>
      </c>
      <c r="F67" s="114" t="str">
        <f t="shared" ref="F67:F81" si="41">BG67</f>
        <v>112</v>
      </c>
      <c r="G67" s="115" t="str">
        <f t="shared" ref="G67:G81" si="42">BK67</f>
        <v>70바5995</v>
      </c>
      <c r="H67" s="116">
        <f t="shared" ref="H67:H81" si="43">BJ67</f>
        <v>1</v>
      </c>
      <c r="I67" s="117">
        <f t="shared" ref="I67:I81" si="44">BP67</f>
        <v>2513.4299999999998</v>
      </c>
      <c r="J67" s="118">
        <f t="shared" ref="J67:J81" si="45">AB67/AA67</f>
        <v>6.939584832952316E-3</v>
      </c>
      <c r="K67" s="118">
        <f t="shared" ref="K67:K81" si="46">AC67/AA67</f>
        <v>0.36270319283283242</v>
      </c>
      <c r="L67" s="118">
        <f t="shared" ref="L67:L81" si="47">AD67/I67</f>
        <v>0.17147881580151428</v>
      </c>
      <c r="M67" s="119">
        <f t="shared" ref="M67:M81" si="48">Z67</f>
        <v>11.021000000000001</v>
      </c>
      <c r="N67" s="120">
        <f t="shared" ref="N67:N81" si="49">AE67*100/W67</f>
        <v>3.9786268167404708E-2</v>
      </c>
      <c r="O67" s="120">
        <f t="shared" ref="O67:O81" si="50">AF67*100/W67</f>
        <v>8.5142613878246074</v>
      </c>
      <c r="P67" s="232">
        <f t="shared" ref="P67:P81" si="51">AK67</f>
        <v>1</v>
      </c>
      <c r="Q67" s="233">
        <f t="shared" ref="Q67:Q81" si="52">AE67</f>
        <v>1</v>
      </c>
      <c r="R67" s="233">
        <f t="shared" ref="R67:R81" si="53">AF67</f>
        <v>214</v>
      </c>
      <c r="T67">
        <v>531</v>
      </c>
      <c r="U67">
        <v>2556</v>
      </c>
      <c r="V67" t="s">
        <v>943</v>
      </c>
      <c r="W67">
        <v>2513.4299999999998</v>
      </c>
      <c r="X67">
        <v>1198.9459999999999</v>
      </c>
      <c r="Y67">
        <v>2.0960000000000001</v>
      </c>
      <c r="Z67">
        <v>11.021000000000001</v>
      </c>
      <c r="AA67">
        <v>155.143575</v>
      </c>
      <c r="AB67">
        <v>1.076632</v>
      </c>
      <c r="AC67">
        <v>56.271070000000002</v>
      </c>
      <c r="AD67" s="1">
        <v>431</v>
      </c>
      <c r="AE67">
        <v>1</v>
      </c>
      <c r="AF67">
        <v>214</v>
      </c>
      <c r="AG67">
        <v>76</v>
      </c>
      <c r="AH67">
        <v>16.200669999999999</v>
      </c>
      <c r="AI67">
        <v>940.2</v>
      </c>
      <c r="AJ67">
        <v>0</v>
      </c>
      <c r="AK67">
        <v>1</v>
      </c>
      <c r="AL67">
        <v>19</v>
      </c>
      <c r="AM67" t="s">
        <v>944</v>
      </c>
      <c r="AN67" t="s">
        <v>1359</v>
      </c>
      <c r="AO67">
        <v>2513.4299999999998</v>
      </c>
      <c r="AR67" t="s">
        <v>137</v>
      </c>
      <c r="AS67">
        <v>112</v>
      </c>
      <c r="AT67" t="s">
        <v>725</v>
      </c>
      <c r="AU67" t="s">
        <v>943</v>
      </c>
      <c r="AV67" t="s">
        <v>49</v>
      </c>
      <c r="AW67">
        <v>1</v>
      </c>
      <c r="BB67">
        <v>0.95272727272727264</v>
      </c>
      <c r="BC67" t="s">
        <v>69</v>
      </c>
      <c r="BF67" t="s">
        <v>137</v>
      </c>
      <c r="BG67" t="s">
        <v>296</v>
      </c>
      <c r="BH67" t="s">
        <v>943</v>
      </c>
      <c r="BI67">
        <v>2556</v>
      </c>
      <c r="BJ67">
        <v>1</v>
      </c>
      <c r="BK67" t="s">
        <v>725</v>
      </c>
      <c r="BL67" t="s">
        <v>673</v>
      </c>
      <c r="BM67">
        <v>0.94818181818181801</v>
      </c>
      <c r="BN67" t="s">
        <v>71</v>
      </c>
      <c r="BO67" t="s">
        <v>677</v>
      </c>
      <c r="BP67">
        <v>2513.4299999999998</v>
      </c>
    </row>
    <row r="68" spans="1:68" ht="16.5">
      <c r="A68" s="295" t="str">
        <f t="shared" si="36"/>
        <v>청라교통</v>
      </c>
      <c r="B68" s="110" t="str">
        <f t="shared" si="37"/>
        <v>안명학</v>
      </c>
      <c r="C68" s="111" t="str">
        <f t="shared" si="38"/>
        <v>C</v>
      </c>
      <c r="D68" s="112">
        <f t="shared" si="39"/>
        <v>0.86085714285714288</v>
      </c>
      <c r="E68" s="113">
        <f t="shared" si="40"/>
        <v>4076</v>
      </c>
      <c r="F68" s="114" t="str">
        <f t="shared" si="41"/>
        <v>306</v>
      </c>
      <c r="G68" s="115" t="str">
        <f t="shared" si="42"/>
        <v>70바6049</v>
      </c>
      <c r="H68" s="116">
        <f t="shared" si="43"/>
        <v>1</v>
      </c>
      <c r="I68" s="117">
        <f t="shared" si="44"/>
        <v>3850.9740000000002</v>
      </c>
      <c r="J68" s="118">
        <f t="shared" si="45"/>
        <v>1.820423184596413E-2</v>
      </c>
      <c r="K68" s="118">
        <f t="shared" si="46"/>
        <v>0.21466989995276645</v>
      </c>
      <c r="L68" s="118">
        <f t="shared" si="47"/>
        <v>0.18281089407510931</v>
      </c>
      <c r="M68" s="119">
        <f t="shared" si="48"/>
        <v>16.779</v>
      </c>
      <c r="N68" s="120">
        <f t="shared" si="49"/>
        <v>5.1934913089519689E-2</v>
      </c>
      <c r="O68" s="120">
        <f t="shared" si="50"/>
        <v>3.2199646115502207</v>
      </c>
      <c r="P68" s="232">
        <f t="shared" si="51"/>
        <v>1</v>
      </c>
      <c r="Q68" s="233">
        <f t="shared" si="52"/>
        <v>2</v>
      </c>
      <c r="R68" s="233">
        <f t="shared" si="53"/>
        <v>124</v>
      </c>
      <c r="T68">
        <v>531</v>
      </c>
      <c r="U68">
        <v>4076</v>
      </c>
      <c r="V68" t="s">
        <v>945</v>
      </c>
      <c r="W68">
        <v>3850.9740000000002</v>
      </c>
      <c r="X68">
        <v>1274.4280000000001</v>
      </c>
      <c r="Y68">
        <v>3.0219999999999998</v>
      </c>
      <c r="Z68">
        <v>16.779</v>
      </c>
      <c r="AA68">
        <v>117.369962</v>
      </c>
      <c r="AB68">
        <v>2.1366299999999998</v>
      </c>
      <c r="AC68">
        <v>25.195798</v>
      </c>
      <c r="AD68" s="1">
        <v>704</v>
      </c>
      <c r="AE68">
        <v>2</v>
      </c>
      <c r="AF68">
        <v>124</v>
      </c>
      <c r="AG68">
        <v>91</v>
      </c>
      <c r="AH68">
        <v>32.810558</v>
      </c>
      <c r="AI68">
        <v>20387.599999999999</v>
      </c>
      <c r="AJ68">
        <v>6003.7</v>
      </c>
      <c r="AK68">
        <v>1</v>
      </c>
      <c r="AL68">
        <v>96</v>
      </c>
      <c r="AM68" t="s">
        <v>946</v>
      </c>
      <c r="AN68" t="s">
        <v>1360</v>
      </c>
      <c r="AO68">
        <v>3850.9740000000002</v>
      </c>
      <c r="AR68" t="s">
        <v>137</v>
      </c>
      <c r="AS68">
        <v>306</v>
      </c>
      <c r="AT68" t="s">
        <v>763</v>
      </c>
      <c r="AU68" t="s">
        <v>945</v>
      </c>
      <c r="AV68" t="s">
        <v>49</v>
      </c>
      <c r="AW68">
        <v>1</v>
      </c>
      <c r="BB68">
        <v>0.86342857142857132</v>
      </c>
      <c r="BC68" t="s">
        <v>72</v>
      </c>
      <c r="BF68" t="s">
        <v>137</v>
      </c>
      <c r="BG68" t="s">
        <v>297</v>
      </c>
      <c r="BH68" t="s">
        <v>945</v>
      </c>
      <c r="BI68">
        <v>4076</v>
      </c>
      <c r="BJ68">
        <v>1</v>
      </c>
      <c r="BK68" t="s">
        <v>763</v>
      </c>
      <c r="BL68" t="s">
        <v>673</v>
      </c>
      <c r="BM68">
        <v>0.86085714285714288</v>
      </c>
      <c r="BN68" t="s">
        <v>72</v>
      </c>
      <c r="BO68" t="s">
        <v>676</v>
      </c>
      <c r="BP68">
        <v>3850.9740000000002</v>
      </c>
    </row>
    <row r="69" spans="1:68" ht="16.5">
      <c r="A69" s="295" t="str">
        <f t="shared" si="36"/>
        <v>청라교통</v>
      </c>
      <c r="B69" s="110" t="str">
        <f t="shared" si="37"/>
        <v>안수영</v>
      </c>
      <c r="C69" s="111" t="str">
        <f t="shared" si="38"/>
        <v>D</v>
      </c>
      <c r="D69" s="112">
        <f t="shared" si="39"/>
        <v>0.81773099915679759</v>
      </c>
      <c r="E69" s="113">
        <f t="shared" si="40"/>
        <v>4886</v>
      </c>
      <c r="F69" s="114" t="str">
        <f t="shared" si="41"/>
        <v>308</v>
      </c>
      <c r="G69" s="115" t="str">
        <f t="shared" si="42"/>
        <v>70바6034</v>
      </c>
      <c r="H69" s="116">
        <f t="shared" si="43"/>
        <v>2</v>
      </c>
      <c r="I69" s="117">
        <f t="shared" si="44"/>
        <v>4793.5039999999999</v>
      </c>
      <c r="J69" s="118">
        <f t="shared" si="45"/>
        <v>2.1469660315059341E-2</v>
      </c>
      <c r="K69" s="118">
        <f t="shared" si="46"/>
        <v>0.3215182002736286</v>
      </c>
      <c r="L69" s="118">
        <f t="shared" si="47"/>
        <v>0.11244384066436577</v>
      </c>
      <c r="M69" s="119">
        <f t="shared" si="48"/>
        <v>21.395</v>
      </c>
      <c r="N69" s="120">
        <f t="shared" si="49"/>
        <v>4.1723131971935355E-2</v>
      </c>
      <c r="O69" s="120">
        <f t="shared" si="50"/>
        <v>15.813067017363499</v>
      </c>
      <c r="P69" s="232">
        <f t="shared" si="51"/>
        <v>55</v>
      </c>
      <c r="Q69" s="233">
        <f t="shared" si="52"/>
        <v>2</v>
      </c>
      <c r="R69" s="233">
        <f t="shared" si="53"/>
        <v>758</v>
      </c>
      <c r="T69">
        <v>531</v>
      </c>
      <c r="U69">
        <v>4886</v>
      </c>
      <c r="V69" t="s">
        <v>947</v>
      </c>
      <c r="W69">
        <v>4793.5039999999999</v>
      </c>
      <c r="X69">
        <v>1889.992</v>
      </c>
      <c r="Y69">
        <v>2.536</v>
      </c>
      <c r="Z69">
        <v>21.395</v>
      </c>
      <c r="AA69">
        <v>148.360242</v>
      </c>
      <c r="AB69">
        <v>3.185244</v>
      </c>
      <c r="AC69">
        <v>47.700518000000002</v>
      </c>
      <c r="AD69" s="1">
        <v>539</v>
      </c>
      <c r="AE69">
        <v>2</v>
      </c>
      <c r="AF69">
        <v>758</v>
      </c>
      <c r="AG69">
        <v>93</v>
      </c>
      <c r="AH69">
        <v>32.309896000000002</v>
      </c>
      <c r="AI69">
        <v>45134.3</v>
      </c>
      <c r="AJ69">
        <v>20316.3</v>
      </c>
      <c r="AK69">
        <v>55</v>
      </c>
      <c r="AL69">
        <v>28335</v>
      </c>
      <c r="AM69" t="s">
        <v>948</v>
      </c>
      <c r="AN69" t="s">
        <v>1361</v>
      </c>
      <c r="AO69">
        <v>4531.8720000000003</v>
      </c>
      <c r="AR69" t="s">
        <v>137</v>
      </c>
      <c r="AS69">
        <v>308</v>
      </c>
      <c r="AT69" t="s">
        <v>805</v>
      </c>
      <c r="AU69" t="s">
        <v>947</v>
      </c>
      <c r="AV69" t="s">
        <v>49</v>
      </c>
      <c r="AW69">
        <v>2</v>
      </c>
      <c r="BB69">
        <v>0.82824174514025106</v>
      </c>
      <c r="BC69" t="s">
        <v>70</v>
      </c>
      <c r="BF69" t="s">
        <v>137</v>
      </c>
      <c r="BG69" t="s">
        <v>299</v>
      </c>
      <c r="BH69" t="s">
        <v>947</v>
      </c>
      <c r="BI69">
        <v>4886</v>
      </c>
      <c r="BJ69">
        <v>2</v>
      </c>
      <c r="BK69" t="s">
        <v>805</v>
      </c>
      <c r="BL69" t="s">
        <v>816</v>
      </c>
      <c r="BM69">
        <v>0.81773099915679759</v>
      </c>
      <c r="BN69" t="s">
        <v>70</v>
      </c>
      <c r="BO69" t="s">
        <v>678</v>
      </c>
      <c r="BP69">
        <v>4793.5039999999999</v>
      </c>
    </row>
    <row r="70" spans="1:68" ht="16.5">
      <c r="A70" s="295" t="str">
        <f t="shared" si="36"/>
        <v>청라교통</v>
      </c>
      <c r="B70" s="110" t="str">
        <f t="shared" si="37"/>
        <v>안정배</v>
      </c>
      <c r="C70" s="111" t="str">
        <f t="shared" si="38"/>
        <v>B</v>
      </c>
      <c r="D70" s="112">
        <f t="shared" si="39"/>
        <v>0.90145801581765317</v>
      </c>
      <c r="E70" s="113">
        <f t="shared" si="40"/>
        <v>2155</v>
      </c>
      <c r="F70" s="114" t="str">
        <f t="shared" si="41"/>
        <v>306</v>
      </c>
      <c r="G70" s="115" t="str">
        <f t="shared" si="42"/>
        <v>72바1307</v>
      </c>
      <c r="H70" s="116">
        <f t="shared" si="43"/>
        <v>11</v>
      </c>
      <c r="I70" s="117">
        <f t="shared" si="44"/>
        <v>4270.9290000000001</v>
      </c>
      <c r="J70" s="118">
        <f t="shared" si="45"/>
        <v>5.0839482781578783E-3</v>
      </c>
      <c r="K70" s="118">
        <f t="shared" si="46"/>
        <v>0.2148639971718021</v>
      </c>
      <c r="L70" s="118">
        <f t="shared" si="47"/>
        <v>0.13603597718435498</v>
      </c>
      <c r="M70" s="119">
        <f t="shared" si="48"/>
        <v>16.009</v>
      </c>
      <c r="N70" s="120">
        <f t="shared" si="49"/>
        <v>0</v>
      </c>
      <c r="O70" s="120">
        <f t="shared" si="50"/>
        <v>17.373269375351359</v>
      </c>
      <c r="P70" s="232">
        <f t="shared" si="51"/>
        <v>1</v>
      </c>
      <c r="Q70" s="233">
        <f t="shared" si="52"/>
        <v>0</v>
      </c>
      <c r="R70" s="233">
        <f t="shared" si="53"/>
        <v>742</v>
      </c>
      <c r="T70">
        <v>531</v>
      </c>
      <c r="U70">
        <v>2155</v>
      </c>
      <c r="V70" t="s">
        <v>949</v>
      </c>
      <c r="W70">
        <v>4270.9290000000001</v>
      </c>
      <c r="X70">
        <v>1400.155</v>
      </c>
      <c r="Y70">
        <v>3.05</v>
      </c>
      <c r="Z70">
        <v>16.009</v>
      </c>
      <c r="AA70">
        <v>132.87330299999999</v>
      </c>
      <c r="AB70">
        <v>0.67552100000000004</v>
      </c>
      <c r="AC70">
        <v>28.549689000000001</v>
      </c>
      <c r="AD70" s="1">
        <v>581</v>
      </c>
      <c r="AE70">
        <v>0</v>
      </c>
      <c r="AF70">
        <v>742</v>
      </c>
      <c r="AG70">
        <v>93</v>
      </c>
      <c r="AH70">
        <v>32.142867000000003</v>
      </c>
      <c r="AI70">
        <v>18939.599999999999</v>
      </c>
      <c r="AJ70">
        <v>9674.4</v>
      </c>
      <c r="AK70">
        <v>1</v>
      </c>
      <c r="AL70">
        <v>334</v>
      </c>
      <c r="AM70" t="s">
        <v>950</v>
      </c>
      <c r="AN70" t="s">
        <v>1362</v>
      </c>
      <c r="AO70">
        <v>972.93600000000004</v>
      </c>
      <c r="AR70" t="s">
        <v>137</v>
      </c>
      <c r="AS70">
        <v>306</v>
      </c>
      <c r="AT70" t="s">
        <v>779</v>
      </c>
      <c r="AU70" t="s">
        <v>949</v>
      </c>
      <c r="AV70" t="s">
        <v>49</v>
      </c>
      <c r="AW70">
        <v>11</v>
      </c>
      <c r="BB70">
        <v>0.90649817536654576</v>
      </c>
      <c r="BC70" t="s">
        <v>71</v>
      </c>
      <c r="BF70" t="s">
        <v>137</v>
      </c>
      <c r="BG70" t="s">
        <v>297</v>
      </c>
      <c r="BH70" t="s">
        <v>949</v>
      </c>
      <c r="BI70">
        <v>2155</v>
      </c>
      <c r="BJ70">
        <v>11</v>
      </c>
      <c r="BK70" t="s">
        <v>779</v>
      </c>
      <c r="BL70" t="s">
        <v>765</v>
      </c>
      <c r="BM70">
        <v>0.90145801581765317</v>
      </c>
      <c r="BN70" t="s">
        <v>71</v>
      </c>
      <c r="BO70" t="s">
        <v>674</v>
      </c>
      <c r="BP70">
        <v>4270.9290000000001</v>
      </c>
    </row>
    <row r="71" spans="1:68" ht="16.5">
      <c r="A71" s="295" t="str">
        <f t="shared" si="36"/>
        <v>청라교통</v>
      </c>
      <c r="B71" s="110" t="str">
        <f t="shared" si="37"/>
        <v>엄대섭</v>
      </c>
      <c r="C71" s="111" t="str">
        <f t="shared" si="38"/>
        <v>S</v>
      </c>
      <c r="D71" s="112">
        <f t="shared" si="39"/>
        <v>1.0183870967741935</v>
      </c>
      <c r="E71" s="113">
        <f t="shared" si="40"/>
        <v>5487</v>
      </c>
      <c r="F71" s="114" t="str">
        <f t="shared" si="41"/>
        <v>308</v>
      </c>
      <c r="G71" s="115" t="str">
        <f t="shared" si="42"/>
        <v>75아1293</v>
      </c>
      <c r="H71" s="116">
        <f t="shared" si="43"/>
        <v>1</v>
      </c>
      <c r="I71" s="117">
        <f t="shared" si="44"/>
        <v>4770.5190000000002</v>
      </c>
      <c r="J71" s="118">
        <f t="shared" si="45"/>
        <v>7.8925012880257817E-3</v>
      </c>
      <c r="K71" s="118">
        <f t="shared" si="46"/>
        <v>0.21578196114097672</v>
      </c>
      <c r="L71" s="118">
        <f t="shared" si="47"/>
        <v>9.4538979930695169E-2</v>
      </c>
      <c r="M71" s="119">
        <f t="shared" si="48"/>
        <v>15.96</v>
      </c>
      <c r="N71" s="120">
        <f t="shared" si="49"/>
        <v>0</v>
      </c>
      <c r="O71" s="120">
        <f t="shared" si="50"/>
        <v>5.65976154795736</v>
      </c>
      <c r="P71" s="232">
        <f t="shared" si="51"/>
        <v>1</v>
      </c>
      <c r="Q71" s="233">
        <f t="shared" si="52"/>
        <v>0</v>
      </c>
      <c r="R71" s="233">
        <f t="shared" si="53"/>
        <v>270</v>
      </c>
      <c r="T71">
        <v>531</v>
      </c>
      <c r="U71">
        <v>5487</v>
      </c>
      <c r="V71" t="s">
        <v>951</v>
      </c>
      <c r="W71">
        <v>4770.5190000000002</v>
      </c>
      <c r="X71">
        <v>1507.944</v>
      </c>
      <c r="Y71">
        <v>3.1640000000000001</v>
      </c>
      <c r="Z71">
        <v>15.96</v>
      </c>
      <c r="AA71">
        <v>131.977172</v>
      </c>
      <c r="AB71">
        <v>1.0416300000000001</v>
      </c>
      <c r="AC71">
        <v>28.478293000000001</v>
      </c>
      <c r="AD71" s="1">
        <v>451</v>
      </c>
      <c r="AE71">
        <v>0</v>
      </c>
      <c r="AF71">
        <v>270</v>
      </c>
      <c r="AG71">
        <v>91</v>
      </c>
      <c r="AH71">
        <v>36.146546000000001</v>
      </c>
      <c r="AI71">
        <v>28900.6</v>
      </c>
      <c r="AJ71">
        <v>3917.7</v>
      </c>
      <c r="AK71">
        <v>1</v>
      </c>
      <c r="AL71">
        <v>8</v>
      </c>
      <c r="AM71" t="s">
        <v>952</v>
      </c>
      <c r="AN71" t="s">
        <v>1363</v>
      </c>
      <c r="AO71">
        <v>4770.5190000000002</v>
      </c>
      <c r="AR71" t="s">
        <v>137</v>
      </c>
      <c r="AS71">
        <v>308</v>
      </c>
      <c r="AT71" t="s">
        <v>811</v>
      </c>
      <c r="AU71" t="s">
        <v>951</v>
      </c>
      <c r="AV71" t="s">
        <v>49</v>
      </c>
      <c r="AW71">
        <v>1</v>
      </c>
      <c r="BB71">
        <v>1.0206451612903227</v>
      </c>
      <c r="BC71" t="s">
        <v>74</v>
      </c>
      <c r="BF71" t="s">
        <v>137</v>
      </c>
      <c r="BG71" t="s">
        <v>299</v>
      </c>
      <c r="BH71" t="s">
        <v>951</v>
      </c>
      <c r="BI71">
        <v>5487</v>
      </c>
      <c r="BJ71">
        <v>1</v>
      </c>
      <c r="BK71" t="s">
        <v>811</v>
      </c>
      <c r="BL71" t="s">
        <v>673</v>
      </c>
      <c r="BM71">
        <v>1.0183870967741935</v>
      </c>
      <c r="BN71" t="s">
        <v>74</v>
      </c>
      <c r="BO71" t="s">
        <v>675</v>
      </c>
      <c r="BP71">
        <v>4770.5190000000002</v>
      </c>
    </row>
    <row r="72" spans="1:68" ht="16.5">
      <c r="A72" s="295" t="str">
        <f t="shared" si="36"/>
        <v>청라교통</v>
      </c>
      <c r="B72" s="110" t="str">
        <f t="shared" si="37"/>
        <v>오병진</v>
      </c>
      <c r="C72" s="111" t="str">
        <f t="shared" si="38"/>
        <v>C</v>
      </c>
      <c r="D72" s="112">
        <f t="shared" si="39"/>
        <v>0.88220097940554898</v>
      </c>
      <c r="E72" s="113">
        <f t="shared" si="40"/>
        <v>4291</v>
      </c>
      <c r="F72" s="114" t="str">
        <f t="shared" si="41"/>
        <v>307</v>
      </c>
      <c r="G72" s="115" t="str">
        <f t="shared" si="42"/>
        <v>72바1703</v>
      </c>
      <c r="H72" s="116">
        <f t="shared" si="43"/>
        <v>8</v>
      </c>
      <c r="I72" s="117">
        <f t="shared" si="44"/>
        <v>3632.6769999999997</v>
      </c>
      <c r="J72" s="118">
        <f t="shared" si="45"/>
        <v>1.6404283457016701E-2</v>
      </c>
      <c r="K72" s="118">
        <f t="shared" si="46"/>
        <v>0.3056748489761999</v>
      </c>
      <c r="L72" s="118">
        <f t="shared" si="47"/>
        <v>0.26922294495216614</v>
      </c>
      <c r="M72" s="119">
        <f t="shared" si="48"/>
        <v>18.992999999999999</v>
      </c>
      <c r="N72" s="120">
        <f t="shared" si="49"/>
        <v>0.13763954240908288</v>
      </c>
      <c r="O72" s="120">
        <f t="shared" si="50"/>
        <v>20.921210446180599</v>
      </c>
      <c r="P72" s="232">
        <f t="shared" si="51"/>
        <v>8</v>
      </c>
      <c r="Q72" s="233">
        <f t="shared" si="52"/>
        <v>5</v>
      </c>
      <c r="R72" s="233">
        <f t="shared" si="53"/>
        <v>760</v>
      </c>
      <c r="T72">
        <v>531</v>
      </c>
      <c r="U72">
        <v>4291</v>
      </c>
      <c r="V72" t="s">
        <v>953</v>
      </c>
      <c r="W72">
        <v>3632.6770000000001</v>
      </c>
      <c r="X72">
        <v>1394.873</v>
      </c>
      <c r="Y72">
        <v>2.6040000000000001</v>
      </c>
      <c r="Z72">
        <v>18.992999999999999</v>
      </c>
      <c r="AA72">
        <v>137.29359199999999</v>
      </c>
      <c r="AB72">
        <v>2.2522030000000002</v>
      </c>
      <c r="AC72">
        <v>41.967198000000003</v>
      </c>
      <c r="AD72" s="1">
        <v>978</v>
      </c>
      <c r="AE72">
        <v>5</v>
      </c>
      <c r="AF72">
        <v>760</v>
      </c>
      <c r="AG72">
        <v>91</v>
      </c>
      <c r="AH72">
        <v>26.459188000000001</v>
      </c>
      <c r="AI72">
        <v>28996.5</v>
      </c>
      <c r="AJ72">
        <v>8158.2</v>
      </c>
      <c r="AK72">
        <v>8</v>
      </c>
      <c r="AL72">
        <v>4324</v>
      </c>
      <c r="AM72" t="s">
        <v>954</v>
      </c>
      <c r="AN72" t="s">
        <v>1364</v>
      </c>
      <c r="AO72">
        <v>1212.982</v>
      </c>
      <c r="AR72" t="s">
        <v>137</v>
      </c>
      <c r="AS72">
        <v>307</v>
      </c>
      <c r="AT72" t="s">
        <v>797</v>
      </c>
      <c r="AU72" t="s">
        <v>953</v>
      </c>
      <c r="AV72" t="s">
        <v>49</v>
      </c>
      <c r="AW72">
        <v>8</v>
      </c>
      <c r="BB72">
        <v>0.88501386034621843</v>
      </c>
      <c r="BC72" t="s">
        <v>72</v>
      </c>
      <c r="BF72" t="s">
        <v>137</v>
      </c>
      <c r="BG72" t="s">
        <v>298</v>
      </c>
      <c r="BH72" t="s">
        <v>953</v>
      </c>
      <c r="BI72">
        <v>4291</v>
      </c>
      <c r="BJ72">
        <v>8</v>
      </c>
      <c r="BK72" t="s">
        <v>797</v>
      </c>
      <c r="BL72" t="s">
        <v>789</v>
      </c>
      <c r="BM72">
        <v>0.88220097940554898</v>
      </c>
      <c r="BN72" t="s">
        <v>72</v>
      </c>
      <c r="BO72" t="s">
        <v>676</v>
      </c>
      <c r="BP72">
        <v>3632.6769999999997</v>
      </c>
    </row>
    <row r="73" spans="1:68" ht="16.5">
      <c r="A73" s="295" t="str">
        <f t="shared" si="36"/>
        <v>청라교통</v>
      </c>
      <c r="B73" s="110" t="str">
        <f t="shared" si="37"/>
        <v>오수선</v>
      </c>
      <c r="C73" s="111" t="str">
        <f t="shared" si="38"/>
        <v>A</v>
      </c>
      <c r="D73" s="112">
        <f t="shared" si="39"/>
        <v>0.96333333333333337</v>
      </c>
      <c r="E73" s="113">
        <f t="shared" si="40"/>
        <v>7444</v>
      </c>
      <c r="F73" s="114" t="str">
        <f t="shared" si="41"/>
        <v>112</v>
      </c>
      <c r="G73" s="115" t="str">
        <f t="shared" si="42"/>
        <v>72바1612</v>
      </c>
      <c r="H73" s="116">
        <f t="shared" si="43"/>
        <v>1</v>
      </c>
      <c r="I73" s="117">
        <f t="shared" si="44"/>
        <v>2627.4319999999998</v>
      </c>
      <c r="J73" s="118">
        <f t="shared" si="45"/>
        <v>3.6211082292634611E-3</v>
      </c>
      <c r="K73" s="118">
        <f t="shared" si="46"/>
        <v>0.35945068814684922</v>
      </c>
      <c r="L73" s="118">
        <f t="shared" si="47"/>
        <v>6.0515362528887527E-2</v>
      </c>
      <c r="M73" s="119">
        <f t="shared" si="48"/>
        <v>13.763999999999999</v>
      </c>
      <c r="N73" s="120">
        <f t="shared" si="49"/>
        <v>0</v>
      </c>
      <c r="O73" s="120">
        <f t="shared" si="50"/>
        <v>2.2455386095624932</v>
      </c>
      <c r="P73" s="232">
        <f t="shared" si="51"/>
        <v>3</v>
      </c>
      <c r="Q73" s="233">
        <f t="shared" si="52"/>
        <v>0</v>
      </c>
      <c r="R73" s="233">
        <f t="shared" si="53"/>
        <v>59</v>
      </c>
      <c r="T73">
        <v>531</v>
      </c>
      <c r="U73">
        <v>7444</v>
      </c>
      <c r="V73" t="s">
        <v>955</v>
      </c>
      <c r="W73">
        <v>2627.4319999999998</v>
      </c>
      <c r="X73">
        <v>1287.7729999999999</v>
      </c>
      <c r="Y73">
        <v>2.04</v>
      </c>
      <c r="Z73">
        <v>13.763999999999999</v>
      </c>
      <c r="AA73">
        <v>172.35856000000001</v>
      </c>
      <c r="AB73">
        <v>0.62412900000000004</v>
      </c>
      <c r="AC73">
        <v>61.954402999999999</v>
      </c>
      <c r="AD73" s="1">
        <v>159</v>
      </c>
      <c r="AE73">
        <v>0</v>
      </c>
      <c r="AF73">
        <v>59</v>
      </c>
      <c r="AG73">
        <v>71</v>
      </c>
      <c r="AH73">
        <v>15.243988999999999</v>
      </c>
      <c r="AI73">
        <v>147</v>
      </c>
      <c r="AJ73">
        <v>0</v>
      </c>
      <c r="AK73">
        <v>3</v>
      </c>
      <c r="AL73">
        <v>2190</v>
      </c>
      <c r="AM73" t="s">
        <v>956</v>
      </c>
      <c r="AN73" t="s">
        <v>1365</v>
      </c>
      <c r="AO73">
        <v>2627.4319999999998</v>
      </c>
      <c r="AR73" t="s">
        <v>137</v>
      </c>
      <c r="AS73">
        <v>112</v>
      </c>
      <c r="AT73" t="s">
        <v>758</v>
      </c>
      <c r="AU73" t="s">
        <v>955</v>
      </c>
      <c r="AV73" t="s">
        <v>49</v>
      </c>
      <c r="AW73">
        <v>1</v>
      </c>
      <c r="BB73">
        <v>0.97142857142857142</v>
      </c>
      <c r="BC73" t="s">
        <v>69</v>
      </c>
      <c r="BF73" t="s">
        <v>137</v>
      </c>
      <c r="BG73" t="s">
        <v>296</v>
      </c>
      <c r="BH73" t="s">
        <v>955</v>
      </c>
      <c r="BI73">
        <v>7444</v>
      </c>
      <c r="BJ73">
        <v>1</v>
      </c>
      <c r="BK73" t="s">
        <v>758</v>
      </c>
      <c r="BL73" t="s">
        <v>673</v>
      </c>
      <c r="BM73">
        <v>0.96333333333333337</v>
      </c>
      <c r="BN73" t="s">
        <v>69</v>
      </c>
      <c r="BO73" t="s">
        <v>677</v>
      </c>
      <c r="BP73">
        <v>2627.4319999999998</v>
      </c>
    </row>
    <row r="74" spans="1:68" ht="16.5">
      <c r="A74" s="295" t="str">
        <f t="shared" si="36"/>
        <v>청라교통</v>
      </c>
      <c r="B74" s="110" t="str">
        <f t="shared" si="37"/>
        <v>오창호</v>
      </c>
      <c r="C74" s="111" t="str">
        <f t="shared" si="38"/>
        <v>D</v>
      </c>
      <c r="D74" s="112">
        <f t="shared" si="39"/>
        <v>0.81911455747934758</v>
      </c>
      <c r="E74" s="113">
        <f t="shared" si="40"/>
        <v>5775</v>
      </c>
      <c r="F74" s="114" t="str">
        <f t="shared" si="41"/>
        <v>307</v>
      </c>
      <c r="G74" s="115" t="str">
        <f t="shared" si="42"/>
        <v>70바5991</v>
      </c>
      <c r="H74" s="116">
        <f t="shared" si="43"/>
        <v>4</v>
      </c>
      <c r="I74" s="117">
        <f t="shared" si="44"/>
        <v>3382.7689999999998</v>
      </c>
      <c r="J74" s="118">
        <f t="shared" si="45"/>
        <v>6.1686870756950491E-3</v>
      </c>
      <c r="K74" s="118">
        <f t="shared" si="46"/>
        <v>0.34761394521548461</v>
      </c>
      <c r="L74" s="118">
        <f t="shared" si="47"/>
        <v>0.25748137103065566</v>
      </c>
      <c r="M74" s="119">
        <f t="shared" si="48"/>
        <v>19.997</v>
      </c>
      <c r="N74" s="120">
        <f t="shared" si="49"/>
        <v>0.67991636437486569</v>
      </c>
      <c r="O74" s="120">
        <f t="shared" si="50"/>
        <v>37.454523202737171</v>
      </c>
      <c r="P74" s="232">
        <f t="shared" si="51"/>
        <v>28</v>
      </c>
      <c r="Q74" s="233">
        <f t="shared" si="52"/>
        <v>23</v>
      </c>
      <c r="R74" s="233">
        <f t="shared" si="53"/>
        <v>1267</v>
      </c>
      <c r="T74">
        <v>531</v>
      </c>
      <c r="U74">
        <v>5775</v>
      </c>
      <c r="V74" t="s">
        <v>957</v>
      </c>
      <c r="W74">
        <v>3382.7689999999998</v>
      </c>
      <c r="X74">
        <v>1433.797</v>
      </c>
      <c r="Y74">
        <v>2.359</v>
      </c>
      <c r="Z74">
        <v>19.997</v>
      </c>
      <c r="AA74">
        <v>129.23414500000001</v>
      </c>
      <c r="AB74">
        <v>0.79720500000000005</v>
      </c>
      <c r="AC74">
        <v>44.923591000000002</v>
      </c>
      <c r="AD74" s="1">
        <v>871</v>
      </c>
      <c r="AE74">
        <v>23</v>
      </c>
      <c r="AF74">
        <v>1267</v>
      </c>
      <c r="AG74">
        <v>94</v>
      </c>
      <c r="AH74">
        <v>26.175504</v>
      </c>
      <c r="AI74">
        <v>25598.9</v>
      </c>
      <c r="AJ74">
        <v>12542.1</v>
      </c>
      <c r="AK74">
        <v>28</v>
      </c>
      <c r="AL74">
        <v>28187</v>
      </c>
      <c r="AM74" t="s">
        <v>958</v>
      </c>
      <c r="AN74" t="s">
        <v>1366</v>
      </c>
      <c r="AO74">
        <v>2753.607</v>
      </c>
      <c r="AR74" t="s">
        <v>137</v>
      </c>
      <c r="AS74">
        <v>307</v>
      </c>
      <c r="AT74" t="s">
        <v>788</v>
      </c>
      <c r="AU74" t="s">
        <v>957</v>
      </c>
      <c r="AV74" t="s">
        <v>49</v>
      </c>
      <c r="AW74">
        <v>4</v>
      </c>
      <c r="BB74">
        <v>0.83316938742948576</v>
      </c>
      <c r="BC74" t="s">
        <v>70</v>
      </c>
      <c r="BF74" t="s">
        <v>137</v>
      </c>
      <c r="BG74" t="s">
        <v>298</v>
      </c>
      <c r="BH74" t="s">
        <v>957</v>
      </c>
      <c r="BI74">
        <v>5775</v>
      </c>
      <c r="BJ74">
        <v>4</v>
      </c>
      <c r="BK74" t="s">
        <v>788</v>
      </c>
      <c r="BL74" t="s">
        <v>813</v>
      </c>
      <c r="BM74">
        <v>0.81911455747934758</v>
      </c>
      <c r="BN74" t="s">
        <v>70</v>
      </c>
      <c r="BO74" t="s">
        <v>678</v>
      </c>
      <c r="BP74">
        <v>3382.7689999999998</v>
      </c>
    </row>
    <row r="75" spans="1:68" ht="16.5">
      <c r="A75" s="295" t="str">
        <f t="shared" si="36"/>
        <v>청라교통</v>
      </c>
      <c r="B75" s="110" t="str">
        <f t="shared" si="37"/>
        <v>윤동구</v>
      </c>
      <c r="C75" s="111" t="str">
        <f t="shared" si="38"/>
        <v>C</v>
      </c>
      <c r="D75" s="112">
        <f t="shared" si="39"/>
        <v>0.8789736126499117</v>
      </c>
      <c r="E75" s="113">
        <f t="shared" si="40"/>
        <v>9102</v>
      </c>
      <c r="F75" s="114" t="str">
        <f t="shared" si="41"/>
        <v>306</v>
      </c>
      <c r="G75" s="115" t="str">
        <f t="shared" si="42"/>
        <v>70바6088</v>
      </c>
      <c r="H75" s="116">
        <f t="shared" si="43"/>
        <v>4</v>
      </c>
      <c r="I75" s="117">
        <f t="shared" si="44"/>
        <v>3819.3250000000003</v>
      </c>
      <c r="J75" s="118">
        <f t="shared" si="45"/>
        <v>2.9545489733298061E-3</v>
      </c>
      <c r="K75" s="118">
        <f t="shared" si="46"/>
        <v>0.23008302600153982</v>
      </c>
      <c r="L75" s="118">
        <f t="shared" si="47"/>
        <v>0.16966348765815947</v>
      </c>
      <c r="M75" s="119">
        <f t="shared" si="48"/>
        <v>17.062000000000001</v>
      </c>
      <c r="N75" s="120">
        <f t="shared" si="49"/>
        <v>5.2365273968567744E-2</v>
      </c>
      <c r="O75" s="120">
        <f t="shared" si="50"/>
        <v>4.4772309243125425</v>
      </c>
      <c r="P75" s="232">
        <f t="shared" si="51"/>
        <v>3</v>
      </c>
      <c r="Q75" s="233">
        <f t="shared" si="52"/>
        <v>2</v>
      </c>
      <c r="R75" s="233">
        <f t="shared" si="53"/>
        <v>171</v>
      </c>
      <c r="T75">
        <v>531</v>
      </c>
      <c r="U75">
        <v>9102</v>
      </c>
      <c r="V75" t="s">
        <v>959</v>
      </c>
      <c r="W75">
        <v>3819.3249999999998</v>
      </c>
      <c r="X75">
        <v>1271.19</v>
      </c>
      <c r="Y75">
        <v>3.0049999999999999</v>
      </c>
      <c r="Z75">
        <v>17.062000000000001</v>
      </c>
      <c r="AA75">
        <v>114.127741</v>
      </c>
      <c r="AB75">
        <v>0.337196</v>
      </c>
      <c r="AC75">
        <v>26.258856000000002</v>
      </c>
      <c r="AD75" s="1">
        <v>648</v>
      </c>
      <c r="AE75">
        <v>2</v>
      </c>
      <c r="AF75">
        <v>171</v>
      </c>
      <c r="AG75">
        <v>94</v>
      </c>
      <c r="AH75">
        <v>33.465350999999998</v>
      </c>
      <c r="AI75">
        <v>24361</v>
      </c>
      <c r="AJ75">
        <v>13531.6</v>
      </c>
      <c r="AK75">
        <v>3</v>
      </c>
      <c r="AL75">
        <v>991</v>
      </c>
      <c r="AM75" t="s">
        <v>960</v>
      </c>
      <c r="AN75" t="s">
        <v>1367</v>
      </c>
      <c r="AO75">
        <v>3271.8420000000001</v>
      </c>
      <c r="AR75" t="s">
        <v>137</v>
      </c>
      <c r="AS75">
        <v>306</v>
      </c>
      <c r="AT75" t="s">
        <v>771</v>
      </c>
      <c r="AU75" t="s">
        <v>959</v>
      </c>
      <c r="AV75" t="s">
        <v>49</v>
      </c>
      <c r="AW75">
        <v>4</v>
      </c>
      <c r="BB75">
        <v>0.89061951086470337</v>
      </c>
      <c r="BC75" t="s">
        <v>72</v>
      </c>
      <c r="BF75" t="s">
        <v>137</v>
      </c>
      <c r="BG75" t="s">
        <v>297</v>
      </c>
      <c r="BH75" t="s">
        <v>959</v>
      </c>
      <c r="BI75">
        <v>9102</v>
      </c>
      <c r="BJ75">
        <v>4</v>
      </c>
      <c r="BK75" t="s">
        <v>771</v>
      </c>
      <c r="BL75" t="s">
        <v>764</v>
      </c>
      <c r="BM75">
        <v>0.8789736126499117</v>
      </c>
      <c r="BN75" t="s">
        <v>72</v>
      </c>
      <c r="BO75" t="s">
        <v>676</v>
      </c>
      <c r="BP75">
        <v>3819.3250000000003</v>
      </c>
    </row>
    <row r="76" spans="1:68" ht="16.5">
      <c r="A76" s="295" t="str">
        <f t="shared" si="36"/>
        <v>청라교통</v>
      </c>
      <c r="B76" s="110" t="str">
        <f t="shared" si="37"/>
        <v>윤심식</v>
      </c>
      <c r="C76" s="111" t="str">
        <f t="shared" si="38"/>
        <v>S</v>
      </c>
      <c r="D76" s="112">
        <f t="shared" si="39"/>
        <v>1.019210520882877</v>
      </c>
      <c r="E76" s="113">
        <f t="shared" si="40"/>
        <v>6856</v>
      </c>
      <c r="F76" s="114" t="str">
        <f t="shared" si="41"/>
        <v>112</v>
      </c>
      <c r="G76" s="115" t="str">
        <f t="shared" si="42"/>
        <v>70바6013</v>
      </c>
      <c r="H76" s="116">
        <f t="shared" si="43"/>
        <v>2</v>
      </c>
      <c r="I76" s="117">
        <f t="shared" si="44"/>
        <v>2448.2449999999999</v>
      </c>
      <c r="J76" s="118">
        <f t="shared" si="45"/>
        <v>8.4318917218655556E-3</v>
      </c>
      <c r="K76" s="118">
        <f t="shared" si="46"/>
        <v>0.36334547456055877</v>
      </c>
      <c r="L76" s="118">
        <f t="shared" si="47"/>
        <v>0.15153712148906667</v>
      </c>
      <c r="M76" s="119">
        <f t="shared" si="48"/>
        <v>12.172000000000001</v>
      </c>
      <c r="N76" s="120">
        <f t="shared" si="49"/>
        <v>8.1691170614052108E-2</v>
      </c>
      <c r="O76" s="120">
        <f t="shared" si="50"/>
        <v>15.194557734213692</v>
      </c>
      <c r="P76" s="232">
        <f t="shared" si="51"/>
        <v>1</v>
      </c>
      <c r="Q76" s="233">
        <f t="shared" si="52"/>
        <v>2</v>
      </c>
      <c r="R76" s="233">
        <f t="shared" si="53"/>
        <v>372</v>
      </c>
      <c r="T76">
        <v>531</v>
      </c>
      <c r="U76">
        <v>6856</v>
      </c>
      <c r="V76" t="s">
        <v>961</v>
      </c>
      <c r="W76">
        <v>2448.2449999999999</v>
      </c>
      <c r="X76">
        <v>1184.664</v>
      </c>
      <c r="Y76">
        <v>2.0670000000000002</v>
      </c>
      <c r="Z76">
        <v>12.172000000000001</v>
      </c>
      <c r="AA76">
        <v>150.35190700000001</v>
      </c>
      <c r="AB76">
        <v>1.2677510000000001</v>
      </c>
      <c r="AC76">
        <v>54.629685000000002</v>
      </c>
      <c r="AD76" s="1">
        <v>371</v>
      </c>
      <c r="AE76">
        <v>2</v>
      </c>
      <c r="AF76">
        <v>372</v>
      </c>
      <c r="AG76">
        <v>81</v>
      </c>
      <c r="AH76">
        <v>16.283431</v>
      </c>
      <c r="AI76">
        <v>201.4</v>
      </c>
      <c r="AJ76">
        <v>0</v>
      </c>
      <c r="AK76">
        <v>1</v>
      </c>
      <c r="AL76">
        <v>116</v>
      </c>
      <c r="AM76" t="s">
        <v>962</v>
      </c>
      <c r="AN76" t="s">
        <v>1368</v>
      </c>
      <c r="AO76">
        <v>2344.1329999999998</v>
      </c>
      <c r="AR76" t="s">
        <v>137</v>
      </c>
      <c r="AS76">
        <v>112</v>
      </c>
      <c r="AT76" t="s">
        <v>731</v>
      </c>
      <c r="AU76" t="s">
        <v>961</v>
      </c>
      <c r="AV76" t="s">
        <v>49</v>
      </c>
      <c r="AW76">
        <v>2</v>
      </c>
      <c r="BB76">
        <v>1.0249972862978614</v>
      </c>
      <c r="BC76" t="s">
        <v>74</v>
      </c>
      <c r="BF76" t="s">
        <v>137</v>
      </c>
      <c r="BG76" t="s">
        <v>296</v>
      </c>
      <c r="BH76" t="s">
        <v>961</v>
      </c>
      <c r="BI76">
        <v>6856</v>
      </c>
      <c r="BJ76">
        <v>2</v>
      </c>
      <c r="BK76" t="s">
        <v>731</v>
      </c>
      <c r="BL76" t="s">
        <v>815</v>
      </c>
      <c r="BM76">
        <v>1.019210520882877</v>
      </c>
      <c r="BN76" t="s">
        <v>74</v>
      </c>
      <c r="BO76" t="s">
        <v>675</v>
      </c>
      <c r="BP76">
        <v>2448.2449999999999</v>
      </c>
    </row>
    <row r="77" spans="1:68" ht="16.5">
      <c r="A77" s="295" t="str">
        <f t="shared" si="36"/>
        <v>청라교통</v>
      </c>
      <c r="B77" s="110" t="str">
        <f t="shared" si="37"/>
        <v>윤형수</v>
      </c>
      <c r="C77" s="111" t="str">
        <f t="shared" si="38"/>
        <v>A</v>
      </c>
      <c r="D77" s="112">
        <f t="shared" si="39"/>
        <v>0.99199999999999999</v>
      </c>
      <c r="E77" s="113">
        <f t="shared" si="40"/>
        <v>6609</v>
      </c>
      <c r="F77" s="114" t="str">
        <f t="shared" si="41"/>
        <v>112</v>
      </c>
      <c r="G77" s="115" t="str">
        <f t="shared" si="42"/>
        <v>70바6013</v>
      </c>
      <c r="H77" s="116">
        <f t="shared" si="43"/>
        <v>1</v>
      </c>
      <c r="I77" s="117">
        <f t="shared" si="44"/>
        <v>1915.22</v>
      </c>
      <c r="J77" s="118">
        <f t="shared" si="45"/>
        <v>2.2118709371001362E-2</v>
      </c>
      <c r="K77" s="118">
        <f t="shared" si="46"/>
        <v>0.3494378115219659</v>
      </c>
      <c r="L77" s="118">
        <f t="shared" si="47"/>
        <v>0.23182715301636364</v>
      </c>
      <c r="M77" s="119">
        <f t="shared" si="48"/>
        <v>13.297000000000001</v>
      </c>
      <c r="N77" s="120">
        <f t="shared" si="49"/>
        <v>0</v>
      </c>
      <c r="O77" s="120">
        <f t="shared" si="50"/>
        <v>49.968149873121625</v>
      </c>
      <c r="P77" s="232">
        <f t="shared" si="51"/>
        <v>2</v>
      </c>
      <c r="Q77" s="233">
        <f t="shared" si="52"/>
        <v>0</v>
      </c>
      <c r="R77" s="233">
        <f t="shared" si="53"/>
        <v>957</v>
      </c>
      <c r="T77">
        <v>531</v>
      </c>
      <c r="U77">
        <v>6609</v>
      </c>
      <c r="V77" t="s">
        <v>963</v>
      </c>
      <c r="W77">
        <v>1915.22</v>
      </c>
      <c r="X77">
        <v>945.23900000000003</v>
      </c>
      <c r="Y77">
        <v>2.0259999999999998</v>
      </c>
      <c r="Z77">
        <v>13.297000000000001</v>
      </c>
      <c r="AA77">
        <v>113.401915</v>
      </c>
      <c r="AB77">
        <v>2.5083039999999999</v>
      </c>
      <c r="AC77">
        <v>39.626916999999999</v>
      </c>
      <c r="AD77" s="1">
        <v>444</v>
      </c>
      <c r="AE77">
        <v>0</v>
      </c>
      <c r="AF77">
        <v>957</v>
      </c>
      <c r="AG77">
        <v>80</v>
      </c>
      <c r="AH77">
        <v>16.888780000000001</v>
      </c>
      <c r="AI77">
        <v>1049.2</v>
      </c>
      <c r="AJ77">
        <v>0</v>
      </c>
      <c r="AK77">
        <v>2</v>
      </c>
      <c r="AL77">
        <v>484</v>
      </c>
      <c r="AM77" t="s">
        <v>964</v>
      </c>
      <c r="AN77" t="s">
        <v>1369</v>
      </c>
      <c r="AO77">
        <v>1915.22</v>
      </c>
      <c r="AR77" t="s">
        <v>137</v>
      </c>
      <c r="AS77">
        <v>112</v>
      </c>
      <c r="AT77" t="s">
        <v>731</v>
      </c>
      <c r="AU77" t="s">
        <v>963</v>
      </c>
      <c r="AV77" t="s">
        <v>49</v>
      </c>
      <c r="AW77">
        <v>1</v>
      </c>
      <c r="BB77">
        <v>1.0129999999999999</v>
      </c>
      <c r="BC77" t="s">
        <v>74</v>
      </c>
      <c r="BF77" t="s">
        <v>137</v>
      </c>
      <c r="BG77" t="s">
        <v>296</v>
      </c>
      <c r="BH77" t="s">
        <v>963</v>
      </c>
      <c r="BI77">
        <v>6609</v>
      </c>
      <c r="BJ77">
        <v>1</v>
      </c>
      <c r="BK77" t="s">
        <v>731</v>
      </c>
      <c r="BL77" t="s">
        <v>673</v>
      </c>
      <c r="BM77">
        <v>0.99199999999999999</v>
      </c>
      <c r="BN77" t="s">
        <v>69</v>
      </c>
      <c r="BO77" t="s">
        <v>675</v>
      </c>
      <c r="BP77">
        <v>1915.22</v>
      </c>
    </row>
    <row r="78" spans="1:68" ht="16.5">
      <c r="A78" s="295" t="str">
        <f t="shared" si="36"/>
        <v>청라교통</v>
      </c>
      <c r="B78" s="110" t="str">
        <f t="shared" si="37"/>
        <v>이계창</v>
      </c>
      <c r="C78" s="111" t="str">
        <f t="shared" si="38"/>
        <v>B</v>
      </c>
      <c r="D78" s="112">
        <f t="shared" si="39"/>
        <v>0.90967741935483859</v>
      </c>
      <c r="E78" s="113">
        <f t="shared" si="40"/>
        <v>9587</v>
      </c>
      <c r="F78" s="114" t="str">
        <f t="shared" si="41"/>
        <v>308</v>
      </c>
      <c r="G78" s="115" t="str">
        <f t="shared" si="42"/>
        <v>75아1293</v>
      </c>
      <c r="H78" s="116">
        <f t="shared" si="43"/>
        <v>1</v>
      </c>
      <c r="I78" s="117">
        <f t="shared" si="44"/>
        <v>3565.038</v>
      </c>
      <c r="J78" s="118">
        <f t="shared" si="45"/>
        <v>7.3456220226092352E-3</v>
      </c>
      <c r="K78" s="118">
        <f t="shared" si="46"/>
        <v>0.25596609848779123</v>
      </c>
      <c r="L78" s="118">
        <f t="shared" si="47"/>
        <v>6.7039958620356915E-2</v>
      </c>
      <c r="M78" s="119">
        <f t="shared" si="48"/>
        <v>19.033000000000001</v>
      </c>
      <c r="N78" s="120">
        <f t="shared" si="49"/>
        <v>0.16830115134817636</v>
      </c>
      <c r="O78" s="120">
        <f t="shared" si="50"/>
        <v>3.3940732188548903</v>
      </c>
      <c r="P78" s="232">
        <f t="shared" si="51"/>
        <v>2</v>
      </c>
      <c r="Q78" s="233">
        <f t="shared" si="52"/>
        <v>6</v>
      </c>
      <c r="R78" s="233">
        <f t="shared" si="53"/>
        <v>121</v>
      </c>
      <c r="T78">
        <v>531</v>
      </c>
      <c r="U78">
        <v>9587</v>
      </c>
      <c r="V78" t="s">
        <v>965</v>
      </c>
      <c r="W78">
        <v>3565.038</v>
      </c>
      <c r="X78">
        <v>1261.06</v>
      </c>
      <c r="Y78">
        <v>2.827</v>
      </c>
      <c r="Z78">
        <v>19.033000000000001</v>
      </c>
      <c r="AA78">
        <v>102.589406</v>
      </c>
      <c r="AB78">
        <v>0.753583</v>
      </c>
      <c r="AC78">
        <v>26.259409999999999</v>
      </c>
      <c r="AD78" s="1">
        <v>239</v>
      </c>
      <c r="AE78">
        <v>6</v>
      </c>
      <c r="AF78">
        <v>121</v>
      </c>
      <c r="AG78">
        <v>95</v>
      </c>
      <c r="AH78">
        <v>34.750546999999997</v>
      </c>
      <c r="AI78">
        <v>25497.599999999999</v>
      </c>
      <c r="AJ78">
        <v>11997.1</v>
      </c>
      <c r="AK78">
        <v>2</v>
      </c>
      <c r="AL78">
        <v>375</v>
      </c>
      <c r="AM78" t="s">
        <v>966</v>
      </c>
      <c r="AN78" t="s">
        <v>1370</v>
      </c>
      <c r="AO78">
        <v>3565.038</v>
      </c>
      <c r="AR78" t="s">
        <v>137</v>
      </c>
      <c r="AS78">
        <v>308</v>
      </c>
      <c r="AT78" t="s">
        <v>811</v>
      </c>
      <c r="AU78" t="s">
        <v>965</v>
      </c>
      <c r="AV78" t="s">
        <v>49</v>
      </c>
      <c r="AW78">
        <v>1</v>
      </c>
      <c r="BB78">
        <v>0.91193548387096768</v>
      </c>
      <c r="BC78" t="s">
        <v>71</v>
      </c>
      <c r="BF78" t="s">
        <v>137</v>
      </c>
      <c r="BG78" t="s">
        <v>299</v>
      </c>
      <c r="BH78" t="s">
        <v>965</v>
      </c>
      <c r="BI78">
        <v>9587</v>
      </c>
      <c r="BJ78">
        <v>1</v>
      </c>
      <c r="BK78" t="s">
        <v>811</v>
      </c>
      <c r="BL78" t="s">
        <v>673</v>
      </c>
      <c r="BM78">
        <v>0.90967741935483859</v>
      </c>
      <c r="BN78" t="s">
        <v>71</v>
      </c>
      <c r="BO78" t="s">
        <v>674</v>
      </c>
      <c r="BP78">
        <v>3565.038</v>
      </c>
    </row>
    <row r="79" spans="1:68" ht="16.5">
      <c r="A79" s="295" t="str">
        <f t="shared" si="36"/>
        <v>청라교통</v>
      </c>
      <c r="B79" s="110" t="str">
        <f t="shared" si="37"/>
        <v>이광노</v>
      </c>
      <c r="C79" s="111" t="str">
        <f t="shared" si="38"/>
        <v>A</v>
      </c>
      <c r="D79" s="112">
        <f t="shared" si="39"/>
        <v>0.96721857437373548</v>
      </c>
      <c r="E79" s="113">
        <f t="shared" si="40"/>
        <v>5333</v>
      </c>
      <c r="F79" s="114" t="str">
        <f t="shared" si="41"/>
        <v>112</v>
      </c>
      <c r="G79" s="115" t="str">
        <f t="shared" si="42"/>
        <v>70바5927</v>
      </c>
      <c r="H79" s="116">
        <f t="shared" si="43"/>
        <v>10</v>
      </c>
      <c r="I79" s="117">
        <f t="shared" si="44"/>
        <v>2467.62</v>
      </c>
      <c r="J79" s="118">
        <f t="shared" si="45"/>
        <v>7.0305630757841993E-3</v>
      </c>
      <c r="K79" s="118">
        <f t="shared" si="46"/>
        <v>0.35811636740287339</v>
      </c>
      <c r="L79" s="118">
        <f t="shared" si="47"/>
        <v>0.2447702644653553</v>
      </c>
      <c r="M79" s="119">
        <f t="shared" si="48"/>
        <v>12.420999999999999</v>
      </c>
      <c r="N79" s="120">
        <f t="shared" si="49"/>
        <v>0.11758079858526783</v>
      </c>
      <c r="O79" s="120">
        <f t="shared" si="50"/>
        <v>27.670681267066364</v>
      </c>
      <c r="P79" s="232">
        <f t="shared" si="51"/>
        <v>5</v>
      </c>
      <c r="Q79" s="233">
        <f t="shared" si="52"/>
        <v>3</v>
      </c>
      <c r="R79" s="233">
        <f t="shared" si="53"/>
        <v>706</v>
      </c>
      <c r="T79">
        <v>531</v>
      </c>
      <c r="U79">
        <v>5333</v>
      </c>
      <c r="V79" t="s">
        <v>967</v>
      </c>
      <c r="W79">
        <v>2551.4369999999999</v>
      </c>
      <c r="X79">
        <v>1241.905</v>
      </c>
      <c r="Y79">
        <v>2.0539999999999998</v>
      </c>
      <c r="Z79">
        <v>12.420999999999999</v>
      </c>
      <c r="AA79">
        <v>152.50385900000001</v>
      </c>
      <c r="AB79">
        <v>1.0721879999999999</v>
      </c>
      <c r="AC79">
        <v>54.614128000000001</v>
      </c>
      <c r="AD79" s="1">
        <v>604</v>
      </c>
      <c r="AE79">
        <v>3</v>
      </c>
      <c r="AF79">
        <v>706</v>
      </c>
      <c r="AG79">
        <v>83</v>
      </c>
      <c r="AH79">
        <v>16.730311</v>
      </c>
      <c r="AI79">
        <v>1528.8</v>
      </c>
      <c r="AJ79">
        <v>0</v>
      </c>
      <c r="AK79">
        <v>5</v>
      </c>
      <c r="AL79">
        <v>2373</v>
      </c>
      <c r="AM79" t="s">
        <v>968</v>
      </c>
      <c r="AN79" t="s">
        <v>1371</v>
      </c>
      <c r="AO79">
        <v>578.88499999999999</v>
      </c>
      <c r="AR79" t="s">
        <v>137</v>
      </c>
      <c r="AS79">
        <v>112</v>
      </c>
      <c r="AT79" t="s">
        <v>722</v>
      </c>
      <c r="AU79" t="s">
        <v>967</v>
      </c>
      <c r="AV79" t="s">
        <v>49</v>
      </c>
      <c r="AW79">
        <v>10</v>
      </c>
      <c r="BB79">
        <v>1.0010932301214546</v>
      </c>
      <c r="BC79" t="s">
        <v>74</v>
      </c>
      <c r="BF79" t="s">
        <v>137</v>
      </c>
      <c r="BG79" t="s">
        <v>296</v>
      </c>
      <c r="BH79" t="s">
        <v>967</v>
      </c>
      <c r="BI79">
        <v>5333</v>
      </c>
      <c r="BJ79">
        <v>10</v>
      </c>
      <c r="BK79" t="s">
        <v>722</v>
      </c>
      <c r="BL79" t="s">
        <v>731</v>
      </c>
      <c r="BM79">
        <v>0.96721857437373548</v>
      </c>
      <c r="BN79" t="s">
        <v>69</v>
      </c>
      <c r="BO79" t="s">
        <v>675</v>
      </c>
      <c r="BP79">
        <v>2467.62</v>
      </c>
    </row>
    <row r="80" spans="1:68" ht="16.5">
      <c r="A80" s="295" t="str">
        <f t="shared" si="36"/>
        <v>청라교통</v>
      </c>
      <c r="B80" s="110" t="str">
        <f t="shared" si="37"/>
        <v>이교웅</v>
      </c>
      <c r="C80" s="111" t="str">
        <f t="shared" si="38"/>
        <v>D</v>
      </c>
      <c r="D80" s="112">
        <f t="shared" si="39"/>
        <v>0.82043475598124593</v>
      </c>
      <c r="E80" s="113">
        <f t="shared" si="40"/>
        <v>824</v>
      </c>
      <c r="F80" s="114" t="str">
        <f t="shared" si="41"/>
        <v>306</v>
      </c>
      <c r="G80" s="115" t="str">
        <f t="shared" si="42"/>
        <v>72바1306</v>
      </c>
      <c r="H80" s="116">
        <f t="shared" si="43"/>
        <v>10</v>
      </c>
      <c r="I80" s="117">
        <f t="shared" si="44"/>
        <v>3986.0660000000003</v>
      </c>
      <c r="J80" s="118">
        <f t="shared" si="45"/>
        <v>2.2911613743244054E-2</v>
      </c>
      <c r="K80" s="118">
        <f t="shared" si="46"/>
        <v>0.24929134632459024</v>
      </c>
      <c r="L80" s="118">
        <f t="shared" si="47"/>
        <v>0.13722803385593715</v>
      </c>
      <c r="M80" s="119">
        <f t="shared" si="48"/>
        <v>17.946999999999999</v>
      </c>
      <c r="N80" s="120">
        <f t="shared" si="49"/>
        <v>0</v>
      </c>
      <c r="O80" s="120">
        <f t="shared" si="50"/>
        <v>34.118853024510884</v>
      </c>
      <c r="P80" s="232">
        <f t="shared" si="51"/>
        <v>22</v>
      </c>
      <c r="Q80" s="233">
        <f t="shared" si="52"/>
        <v>0</v>
      </c>
      <c r="R80" s="233">
        <f t="shared" si="53"/>
        <v>1360</v>
      </c>
      <c r="T80">
        <v>531</v>
      </c>
      <c r="U80">
        <v>824</v>
      </c>
      <c r="V80" t="s">
        <v>969</v>
      </c>
      <c r="W80">
        <v>3986.0659999999998</v>
      </c>
      <c r="X80">
        <v>1443.1759999999999</v>
      </c>
      <c r="Y80">
        <v>2.762</v>
      </c>
      <c r="Z80">
        <v>17.946999999999999</v>
      </c>
      <c r="AA80">
        <v>133.39802399999999</v>
      </c>
      <c r="AB80">
        <v>3.0563639999999999</v>
      </c>
      <c r="AC80">
        <v>33.254973</v>
      </c>
      <c r="AD80" s="1">
        <v>547</v>
      </c>
      <c r="AE80">
        <v>0</v>
      </c>
      <c r="AF80">
        <v>1360</v>
      </c>
      <c r="AG80">
        <v>98</v>
      </c>
      <c r="AH80">
        <v>29.880997000000001</v>
      </c>
      <c r="AI80">
        <v>22592.400000000001</v>
      </c>
      <c r="AJ80">
        <v>13777.2</v>
      </c>
      <c r="AK80">
        <v>22</v>
      </c>
      <c r="AL80">
        <v>12681</v>
      </c>
      <c r="AM80" t="s">
        <v>970</v>
      </c>
      <c r="AN80" t="s">
        <v>1372</v>
      </c>
      <c r="AO80">
        <v>571.61</v>
      </c>
      <c r="AR80" t="s">
        <v>137</v>
      </c>
      <c r="AS80">
        <v>306</v>
      </c>
      <c r="AT80" t="s">
        <v>778</v>
      </c>
      <c r="AU80" t="s">
        <v>969</v>
      </c>
      <c r="AV80" t="s">
        <v>49</v>
      </c>
      <c r="AW80">
        <v>10</v>
      </c>
      <c r="BB80">
        <v>0.82043475598124593</v>
      </c>
      <c r="BC80" t="s">
        <v>70</v>
      </c>
      <c r="BF80" t="s">
        <v>137</v>
      </c>
      <c r="BG80" t="s">
        <v>297</v>
      </c>
      <c r="BH80" t="s">
        <v>969</v>
      </c>
      <c r="BI80">
        <v>824</v>
      </c>
      <c r="BJ80">
        <v>10</v>
      </c>
      <c r="BK80" t="s">
        <v>778</v>
      </c>
      <c r="BL80" t="s">
        <v>765</v>
      </c>
      <c r="BM80">
        <v>0.82043475598124593</v>
      </c>
      <c r="BN80" t="s">
        <v>70</v>
      </c>
      <c r="BO80" t="s">
        <v>678</v>
      </c>
      <c r="BP80">
        <v>3986.0660000000003</v>
      </c>
    </row>
    <row r="81" spans="1:68" ht="16.5">
      <c r="A81" s="295" t="str">
        <f t="shared" si="36"/>
        <v>청라교통</v>
      </c>
      <c r="B81" s="110" t="str">
        <f t="shared" si="37"/>
        <v>이동민</v>
      </c>
      <c r="C81" s="111" t="str">
        <f t="shared" si="38"/>
        <v>F</v>
      </c>
      <c r="D81" s="112">
        <f t="shared" si="39"/>
        <v>0.77903225806451615</v>
      </c>
      <c r="E81" s="113">
        <f t="shared" si="40"/>
        <v>5685</v>
      </c>
      <c r="F81" s="114" t="str">
        <f t="shared" si="41"/>
        <v>308</v>
      </c>
      <c r="G81" s="115" t="str">
        <f t="shared" si="42"/>
        <v>70바5066</v>
      </c>
      <c r="H81" s="116">
        <f t="shared" si="43"/>
        <v>1</v>
      </c>
      <c r="I81" s="117">
        <f t="shared" si="44"/>
        <v>4182.6689999999999</v>
      </c>
      <c r="J81" s="118">
        <f t="shared" si="45"/>
        <v>2.683078533131401E-2</v>
      </c>
      <c r="K81" s="118">
        <f t="shared" si="46"/>
        <v>0.28231978652041229</v>
      </c>
      <c r="L81" s="118">
        <f t="shared" si="47"/>
        <v>0.15755490094960897</v>
      </c>
      <c r="M81" s="119">
        <f t="shared" si="48"/>
        <v>22.707999999999998</v>
      </c>
      <c r="N81" s="120">
        <f t="shared" si="49"/>
        <v>0</v>
      </c>
      <c r="O81" s="120">
        <f t="shared" si="50"/>
        <v>11.212936046337877</v>
      </c>
      <c r="P81" s="232">
        <f t="shared" si="51"/>
        <v>14</v>
      </c>
      <c r="Q81" s="233">
        <f t="shared" si="52"/>
        <v>0</v>
      </c>
      <c r="R81" s="233">
        <f t="shared" si="53"/>
        <v>469</v>
      </c>
      <c r="T81">
        <v>531</v>
      </c>
      <c r="U81">
        <v>5685</v>
      </c>
      <c r="V81" t="s">
        <v>971</v>
      </c>
      <c r="W81">
        <v>4182.6689999999999</v>
      </c>
      <c r="X81">
        <v>1724.903</v>
      </c>
      <c r="Y81">
        <v>2.4249999999999998</v>
      </c>
      <c r="Z81">
        <v>22.707999999999998</v>
      </c>
      <c r="AA81">
        <v>118.509129</v>
      </c>
      <c r="AB81">
        <v>3.1796929999999999</v>
      </c>
      <c r="AC81">
        <v>33.457472000000003</v>
      </c>
      <c r="AD81" s="1">
        <v>659</v>
      </c>
      <c r="AE81">
        <v>0</v>
      </c>
      <c r="AF81">
        <v>469</v>
      </c>
      <c r="AG81">
        <v>92</v>
      </c>
      <c r="AH81">
        <v>35.294065000000003</v>
      </c>
      <c r="AI81">
        <v>40267.4</v>
      </c>
      <c r="AJ81">
        <v>25840.799999999999</v>
      </c>
      <c r="AK81">
        <v>14</v>
      </c>
      <c r="AL81">
        <v>12266</v>
      </c>
      <c r="AM81" t="s">
        <v>972</v>
      </c>
      <c r="AN81" t="s">
        <v>1373</v>
      </c>
      <c r="AO81">
        <v>4182.6689999999999</v>
      </c>
      <c r="AR81" t="s">
        <v>137</v>
      </c>
      <c r="AS81">
        <v>308</v>
      </c>
      <c r="AT81" t="s">
        <v>801</v>
      </c>
      <c r="AU81" t="s">
        <v>971</v>
      </c>
      <c r="AV81" t="s">
        <v>49</v>
      </c>
      <c r="AW81">
        <v>1</v>
      </c>
      <c r="BB81">
        <v>0.782258064516129</v>
      </c>
      <c r="BC81" t="s">
        <v>73</v>
      </c>
      <c r="BF81" t="s">
        <v>137</v>
      </c>
      <c r="BG81" t="s">
        <v>299</v>
      </c>
      <c r="BH81" t="s">
        <v>971</v>
      </c>
      <c r="BI81">
        <v>5685</v>
      </c>
      <c r="BJ81">
        <v>1</v>
      </c>
      <c r="BK81" t="s">
        <v>801</v>
      </c>
      <c r="BL81" t="s">
        <v>673</v>
      </c>
      <c r="BM81">
        <v>0.77903225806451615</v>
      </c>
      <c r="BN81" t="s">
        <v>73</v>
      </c>
      <c r="BO81" t="s">
        <v>874</v>
      </c>
      <c r="BP81">
        <v>4182.6689999999999</v>
      </c>
    </row>
    <row r="82" spans="1:68" ht="16.5">
      <c r="A82" s="295" t="str">
        <f t="shared" ref="A82:A109" si="54">BF82</f>
        <v>청라교통</v>
      </c>
      <c r="B82" s="110" t="str">
        <f t="shared" ref="B82:B109" si="55">BH82</f>
        <v>이산우</v>
      </c>
      <c r="C82" s="111" t="str">
        <f t="shared" ref="C82:C109" si="56">BN82</f>
        <v>D</v>
      </c>
      <c r="D82" s="112">
        <f t="shared" ref="D82:D109" si="57">BM82</f>
        <v>0.83238095238095233</v>
      </c>
      <c r="E82" s="113">
        <f t="shared" ref="E82:E109" si="58">U82</f>
        <v>3949</v>
      </c>
      <c r="F82" s="114" t="str">
        <f t="shared" ref="F82:F109" si="59">BG82</f>
        <v>112</v>
      </c>
      <c r="G82" s="115" t="str">
        <f t="shared" ref="G82:G109" si="60">BK82</f>
        <v>72바1572</v>
      </c>
      <c r="H82" s="116">
        <f t="shared" ref="H82:H109" si="61">BJ82</f>
        <v>1</v>
      </c>
      <c r="I82" s="117">
        <f t="shared" ref="I82:I109" si="62">BP82</f>
        <v>2254.3000000000002</v>
      </c>
      <c r="J82" s="118">
        <f t="shared" ref="J82:J109" si="63">AB82/AA82</f>
        <v>2.3329540090775105E-2</v>
      </c>
      <c r="K82" s="118">
        <f t="shared" ref="K82:K109" si="64">AC82/AA82</f>
        <v>0.36341019101078248</v>
      </c>
      <c r="L82" s="118">
        <f t="shared" ref="L82:L109" si="65">AD82/I82</f>
        <v>0.26127844563722663</v>
      </c>
      <c r="M82" s="119">
        <f t="shared" ref="M82:M109" si="66">Z82</f>
        <v>18.120999999999999</v>
      </c>
      <c r="N82" s="120">
        <f t="shared" ref="N82:N109" si="67">AE82*100/W82</f>
        <v>0.39649236421788575</v>
      </c>
      <c r="O82" s="120">
        <f t="shared" ref="O82:O109" si="68">AF82*100/W82</f>
        <v>21.190314132089227</v>
      </c>
      <c r="P82" s="232">
        <f t="shared" ref="P82:P109" si="69">AK82</f>
        <v>5</v>
      </c>
      <c r="Q82" s="233">
        <f t="shared" ref="Q82:Q109" si="70">AE82</f>
        <v>9</v>
      </c>
      <c r="R82" s="233">
        <f t="shared" ref="R82:R109" si="71">AF82</f>
        <v>481</v>
      </c>
      <c r="T82">
        <v>531</v>
      </c>
      <c r="U82">
        <v>3949</v>
      </c>
      <c r="V82" t="s">
        <v>973</v>
      </c>
      <c r="W82">
        <v>2269.9050000000002</v>
      </c>
      <c r="X82">
        <v>1236.07</v>
      </c>
      <c r="Y82">
        <v>1.8360000000000001</v>
      </c>
      <c r="Z82">
        <v>18.120999999999999</v>
      </c>
      <c r="AA82">
        <v>134.746634</v>
      </c>
      <c r="AB82">
        <v>3.1435770000000001</v>
      </c>
      <c r="AC82">
        <v>48.968299999999999</v>
      </c>
      <c r="AD82" s="1">
        <v>589</v>
      </c>
      <c r="AE82">
        <v>9</v>
      </c>
      <c r="AF82">
        <v>481</v>
      </c>
      <c r="AG82">
        <v>82</v>
      </c>
      <c r="AH82">
        <v>16.845725999999999</v>
      </c>
      <c r="AI82">
        <v>1957.4</v>
      </c>
      <c r="AJ82">
        <v>2.1</v>
      </c>
      <c r="AK82">
        <v>5</v>
      </c>
      <c r="AL82">
        <v>186</v>
      </c>
      <c r="AM82" t="s">
        <v>974</v>
      </c>
      <c r="AN82" t="s">
        <v>1374</v>
      </c>
      <c r="AO82">
        <v>2254.3000000000002</v>
      </c>
      <c r="AR82" t="s">
        <v>137</v>
      </c>
      <c r="AS82">
        <v>112</v>
      </c>
      <c r="AT82" t="s">
        <v>752</v>
      </c>
      <c r="AU82" t="s">
        <v>973</v>
      </c>
      <c r="AV82" t="s">
        <v>49</v>
      </c>
      <c r="AW82">
        <v>1</v>
      </c>
      <c r="BB82">
        <v>0.87285714285714278</v>
      </c>
      <c r="BC82" t="s">
        <v>72</v>
      </c>
      <c r="BF82" t="s">
        <v>137</v>
      </c>
      <c r="BG82" t="s">
        <v>296</v>
      </c>
      <c r="BH82" t="s">
        <v>973</v>
      </c>
      <c r="BI82">
        <v>3949</v>
      </c>
      <c r="BJ82">
        <v>1</v>
      </c>
      <c r="BK82" t="s">
        <v>752</v>
      </c>
      <c r="BL82" t="s">
        <v>673</v>
      </c>
      <c r="BM82">
        <v>0.83238095238095233</v>
      </c>
      <c r="BN82" t="s">
        <v>70</v>
      </c>
      <c r="BO82" t="s">
        <v>676</v>
      </c>
      <c r="BP82">
        <v>2254.3000000000002</v>
      </c>
    </row>
    <row r="83" spans="1:68" ht="16.5">
      <c r="A83" s="295" t="str">
        <f t="shared" si="54"/>
        <v>청라교통</v>
      </c>
      <c r="B83" s="110" t="str">
        <f t="shared" si="55"/>
        <v>이상렬</v>
      </c>
      <c r="C83" s="111" t="str">
        <f t="shared" si="56"/>
        <v>C</v>
      </c>
      <c r="D83" s="112">
        <f t="shared" si="57"/>
        <v>0.87636363636363634</v>
      </c>
      <c r="E83" s="113">
        <f t="shared" si="58"/>
        <v>2965</v>
      </c>
      <c r="F83" s="114" t="str">
        <f t="shared" si="59"/>
        <v>306</v>
      </c>
      <c r="G83" s="115" t="str">
        <f t="shared" si="60"/>
        <v>72바1305</v>
      </c>
      <c r="H83" s="116">
        <f t="shared" si="61"/>
        <v>1</v>
      </c>
      <c r="I83" s="117">
        <f t="shared" si="62"/>
        <v>3939.5630000000001</v>
      </c>
      <c r="J83" s="118">
        <f t="shared" si="63"/>
        <v>2.2237282614097544E-2</v>
      </c>
      <c r="K83" s="118">
        <f t="shared" si="64"/>
        <v>0.23101547138909689</v>
      </c>
      <c r="L83" s="118">
        <f t="shared" si="65"/>
        <v>0.13148666489151206</v>
      </c>
      <c r="M83" s="119">
        <f t="shared" si="66"/>
        <v>17.521000000000001</v>
      </c>
      <c r="N83" s="120">
        <f t="shared" si="67"/>
        <v>0</v>
      </c>
      <c r="O83" s="120">
        <f t="shared" si="68"/>
        <v>4.9751711040031594</v>
      </c>
      <c r="P83" s="232">
        <f t="shared" si="69"/>
        <v>3</v>
      </c>
      <c r="Q83" s="233">
        <f t="shared" si="70"/>
        <v>0</v>
      </c>
      <c r="R83" s="233">
        <f t="shared" si="71"/>
        <v>196</v>
      </c>
      <c r="T83">
        <v>531</v>
      </c>
      <c r="U83">
        <v>2965</v>
      </c>
      <c r="V83" t="s">
        <v>975</v>
      </c>
      <c r="W83">
        <v>3939.5630000000001</v>
      </c>
      <c r="X83">
        <v>1350.433</v>
      </c>
      <c r="Y83">
        <v>2.9169999999999998</v>
      </c>
      <c r="Z83">
        <v>17.521000000000001</v>
      </c>
      <c r="AA83">
        <v>128.336634</v>
      </c>
      <c r="AB83">
        <v>2.8538579999999998</v>
      </c>
      <c r="AC83">
        <v>29.647748</v>
      </c>
      <c r="AD83" s="1">
        <v>518</v>
      </c>
      <c r="AE83">
        <v>0</v>
      </c>
      <c r="AF83">
        <v>196</v>
      </c>
      <c r="AG83">
        <v>91</v>
      </c>
      <c r="AH83">
        <v>30.697102999999998</v>
      </c>
      <c r="AI83">
        <v>20525.599999999999</v>
      </c>
      <c r="AJ83">
        <v>11610.7</v>
      </c>
      <c r="AK83">
        <v>3</v>
      </c>
      <c r="AL83">
        <v>295</v>
      </c>
      <c r="AM83" t="s">
        <v>976</v>
      </c>
      <c r="AN83" t="s">
        <v>1375</v>
      </c>
      <c r="AO83">
        <v>3939.5630000000001</v>
      </c>
      <c r="AR83" t="s">
        <v>137</v>
      </c>
      <c r="AS83">
        <v>306</v>
      </c>
      <c r="AT83" t="s">
        <v>776</v>
      </c>
      <c r="AU83" t="s">
        <v>975</v>
      </c>
      <c r="AV83" t="s">
        <v>49</v>
      </c>
      <c r="AW83">
        <v>1</v>
      </c>
      <c r="BB83">
        <v>0.88393939393939391</v>
      </c>
      <c r="BC83" t="s">
        <v>72</v>
      </c>
      <c r="BF83" t="s">
        <v>137</v>
      </c>
      <c r="BG83" t="s">
        <v>297</v>
      </c>
      <c r="BH83" t="s">
        <v>975</v>
      </c>
      <c r="BI83">
        <v>2965</v>
      </c>
      <c r="BJ83">
        <v>1</v>
      </c>
      <c r="BK83" t="s">
        <v>776</v>
      </c>
      <c r="BL83" t="s">
        <v>673</v>
      </c>
      <c r="BM83">
        <v>0.87636363636363634</v>
      </c>
      <c r="BN83" t="s">
        <v>72</v>
      </c>
      <c r="BO83" t="s">
        <v>676</v>
      </c>
      <c r="BP83">
        <v>3939.5630000000001</v>
      </c>
    </row>
    <row r="84" spans="1:68" ht="16.5">
      <c r="A84" s="295" t="str">
        <f t="shared" si="54"/>
        <v>청라교통</v>
      </c>
      <c r="B84" s="110" t="str">
        <f t="shared" si="55"/>
        <v>이상영</v>
      </c>
      <c r="C84" s="111" t="str">
        <f t="shared" si="56"/>
        <v>C</v>
      </c>
      <c r="D84" s="112">
        <f t="shared" si="57"/>
        <v>0.89176470588235301</v>
      </c>
      <c r="E84" s="113">
        <f t="shared" si="58"/>
        <v>1985</v>
      </c>
      <c r="F84" s="114" t="str">
        <f t="shared" si="59"/>
        <v>306</v>
      </c>
      <c r="G84" s="115" t="str">
        <f t="shared" si="60"/>
        <v>70바6090</v>
      </c>
      <c r="H84" s="116">
        <f t="shared" si="61"/>
        <v>1</v>
      </c>
      <c r="I84" s="117">
        <f t="shared" si="62"/>
        <v>3997.9929999999999</v>
      </c>
      <c r="J84" s="118">
        <f t="shared" si="63"/>
        <v>8.9419420468469339E-3</v>
      </c>
      <c r="K84" s="118">
        <f t="shared" si="64"/>
        <v>0.22483646024546328</v>
      </c>
      <c r="L84" s="118">
        <f t="shared" si="65"/>
        <v>0.13706877425748371</v>
      </c>
      <c r="M84" s="119">
        <f t="shared" si="66"/>
        <v>15.707000000000001</v>
      </c>
      <c r="N84" s="120">
        <f t="shared" si="67"/>
        <v>0</v>
      </c>
      <c r="O84" s="120">
        <f t="shared" si="68"/>
        <v>5.6278237605718671</v>
      </c>
      <c r="P84" s="232">
        <f t="shared" si="69"/>
        <v>5</v>
      </c>
      <c r="Q84" s="233">
        <f t="shared" si="70"/>
        <v>0</v>
      </c>
      <c r="R84" s="233">
        <f t="shared" si="71"/>
        <v>225</v>
      </c>
      <c r="T84">
        <v>531</v>
      </c>
      <c r="U84">
        <v>1985</v>
      </c>
      <c r="V84" t="s">
        <v>977</v>
      </c>
      <c r="W84">
        <v>3997.9929999999999</v>
      </c>
      <c r="X84">
        <v>1294.1479999999999</v>
      </c>
      <c r="Y84">
        <v>3.089</v>
      </c>
      <c r="Z84">
        <v>15.707000000000001</v>
      </c>
      <c r="AA84">
        <v>120.496084</v>
      </c>
      <c r="AB84">
        <v>1.077469</v>
      </c>
      <c r="AC84">
        <v>27.091913000000002</v>
      </c>
      <c r="AD84" s="1">
        <v>548</v>
      </c>
      <c r="AE84">
        <v>0</v>
      </c>
      <c r="AF84">
        <v>225</v>
      </c>
      <c r="AG84">
        <v>91</v>
      </c>
      <c r="AH84">
        <v>33.179442999999999</v>
      </c>
      <c r="AI84">
        <v>19638</v>
      </c>
      <c r="AJ84">
        <v>9523.7999999999993</v>
      </c>
      <c r="AK84">
        <v>5</v>
      </c>
      <c r="AL84">
        <v>1009</v>
      </c>
      <c r="AM84" t="s">
        <v>978</v>
      </c>
      <c r="AN84" t="s">
        <v>1376</v>
      </c>
      <c r="AO84">
        <v>3997.9929999999999</v>
      </c>
      <c r="AR84" t="s">
        <v>137</v>
      </c>
      <c r="AS84">
        <v>306</v>
      </c>
      <c r="AT84" t="s">
        <v>774</v>
      </c>
      <c r="AU84" t="s">
        <v>977</v>
      </c>
      <c r="AV84" t="s">
        <v>49</v>
      </c>
      <c r="AW84">
        <v>1</v>
      </c>
      <c r="BB84">
        <v>0.90852941176470592</v>
      </c>
      <c r="BC84" t="s">
        <v>71</v>
      </c>
      <c r="BF84" t="s">
        <v>137</v>
      </c>
      <c r="BG84" t="s">
        <v>297</v>
      </c>
      <c r="BH84" t="s">
        <v>977</v>
      </c>
      <c r="BI84">
        <v>1985</v>
      </c>
      <c r="BJ84">
        <v>1</v>
      </c>
      <c r="BK84" t="s">
        <v>774</v>
      </c>
      <c r="BL84" t="s">
        <v>673</v>
      </c>
      <c r="BM84">
        <v>0.89176470588235301</v>
      </c>
      <c r="BN84" t="s">
        <v>72</v>
      </c>
      <c r="BO84" t="s">
        <v>674</v>
      </c>
      <c r="BP84">
        <v>3997.9929999999999</v>
      </c>
    </row>
    <row r="85" spans="1:68" ht="16.5">
      <c r="A85" s="295" t="str">
        <f t="shared" si="54"/>
        <v>청라교통</v>
      </c>
      <c r="B85" s="110" t="str">
        <f t="shared" si="55"/>
        <v>이선형</v>
      </c>
      <c r="C85" s="111" t="str">
        <f t="shared" si="56"/>
        <v>B</v>
      </c>
      <c r="D85" s="112">
        <f t="shared" si="57"/>
        <v>0.92238095238095241</v>
      </c>
      <c r="E85" s="113">
        <f t="shared" si="58"/>
        <v>5618</v>
      </c>
      <c r="F85" s="114" t="str">
        <f t="shared" si="59"/>
        <v>112</v>
      </c>
      <c r="G85" s="115" t="str">
        <f t="shared" si="60"/>
        <v>70바5997</v>
      </c>
      <c r="H85" s="116">
        <f t="shared" si="61"/>
        <v>1</v>
      </c>
      <c r="I85" s="117">
        <f t="shared" si="62"/>
        <v>2486.165</v>
      </c>
      <c r="J85" s="118">
        <f t="shared" si="63"/>
        <v>1.5542786665541344E-2</v>
      </c>
      <c r="K85" s="118">
        <f t="shared" si="64"/>
        <v>0.35515768185645569</v>
      </c>
      <c r="L85" s="118">
        <f t="shared" si="65"/>
        <v>0.24978229522175721</v>
      </c>
      <c r="M85" s="119">
        <f t="shared" si="66"/>
        <v>15.961</v>
      </c>
      <c r="N85" s="120">
        <f t="shared" si="67"/>
        <v>4.0222591823149308E-2</v>
      </c>
      <c r="O85" s="120">
        <f t="shared" si="68"/>
        <v>12.388558281529987</v>
      </c>
      <c r="P85" s="232">
        <f t="shared" si="69"/>
        <v>3</v>
      </c>
      <c r="Q85" s="233">
        <f t="shared" si="70"/>
        <v>1</v>
      </c>
      <c r="R85" s="233">
        <f t="shared" si="71"/>
        <v>308</v>
      </c>
      <c r="T85">
        <v>531</v>
      </c>
      <c r="U85">
        <v>5618</v>
      </c>
      <c r="V85" t="s">
        <v>979</v>
      </c>
      <c r="W85">
        <v>2486.165</v>
      </c>
      <c r="X85">
        <v>1276.2080000000001</v>
      </c>
      <c r="Y85">
        <v>1.948</v>
      </c>
      <c r="Z85">
        <v>15.961</v>
      </c>
      <c r="AA85">
        <v>151.032183</v>
      </c>
      <c r="AB85">
        <v>2.347461</v>
      </c>
      <c r="AC85">
        <v>53.640239999999999</v>
      </c>
      <c r="AD85" s="1">
        <v>621</v>
      </c>
      <c r="AE85">
        <v>1</v>
      </c>
      <c r="AF85">
        <v>308</v>
      </c>
      <c r="AG85">
        <v>82</v>
      </c>
      <c r="AH85">
        <v>16.46116</v>
      </c>
      <c r="AI85">
        <v>2088.5</v>
      </c>
      <c r="AJ85">
        <v>3.6</v>
      </c>
      <c r="AK85">
        <v>3</v>
      </c>
      <c r="AL85">
        <v>315</v>
      </c>
      <c r="AM85" t="s">
        <v>980</v>
      </c>
      <c r="AN85" t="s">
        <v>1377</v>
      </c>
      <c r="AO85">
        <v>2486.165</v>
      </c>
      <c r="AR85" t="s">
        <v>137</v>
      </c>
      <c r="AS85">
        <v>112</v>
      </c>
      <c r="AT85" t="s">
        <v>729</v>
      </c>
      <c r="AU85" t="s">
        <v>979</v>
      </c>
      <c r="AV85" t="s">
        <v>49</v>
      </c>
      <c r="AW85">
        <v>1</v>
      </c>
      <c r="BB85">
        <v>0.92761904761904757</v>
      </c>
      <c r="BC85" t="s">
        <v>71</v>
      </c>
      <c r="BF85" t="s">
        <v>137</v>
      </c>
      <c r="BG85" t="s">
        <v>296</v>
      </c>
      <c r="BH85" t="s">
        <v>979</v>
      </c>
      <c r="BI85">
        <v>5618</v>
      </c>
      <c r="BJ85">
        <v>1</v>
      </c>
      <c r="BK85" t="s">
        <v>729</v>
      </c>
      <c r="BL85" t="s">
        <v>673</v>
      </c>
      <c r="BM85">
        <v>0.92238095238095241</v>
      </c>
      <c r="BN85" t="s">
        <v>71</v>
      </c>
      <c r="BO85" t="s">
        <v>674</v>
      </c>
      <c r="BP85">
        <v>2486.165</v>
      </c>
    </row>
    <row r="86" spans="1:68" ht="16.5">
      <c r="A86" s="295" t="str">
        <f t="shared" si="54"/>
        <v>청라교통</v>
      </c>
      <c r="B86" s="110" t="str">
        <f t="shared" si="55"/>
        <v>이성만</v>
      </c>
      <c r="C86" s="111" t="str">
        <f t="shared" si="56"/>
        <v>D</v>
      </c>
      <c r="D86" s="112">
        <f t="shared" si="57"/>
        <v>0.81190925366593025</v>
      </c>
      <c r="E86" s="113">
        <f t="shared" si="58"/>
        <v>1442</v>
      </c>
      <c r="F86" s="114" t="str">
        <f t="shared" si="59"/>
        <v>306</v>
      </c>
      <c r="G86" s="115" t="str">
        <f t="shared" si="60"/>
        <v>72바1307</v>
      </c>
      <c r="H86" s="116">
        <f t="shared" si="61"/>
        <v>10</v>
      </c>
      <c r="I86" s="117">
        <f t="shared" si="62"/>
        <v>3750.4049999999997</v>
      </c>
      <c r="J86" s="118">
        <f t="shared" si="63"/>
        <v>1.1474456615826464E-2</v>
      </c>
      <c r="K86" s="118">
        <f t="shared" si="64"/>
        <v>0.27003390233905328</v>
      </c>
      <c r="L86" s="118">
        <f t="shared" si="65"/>
        <v>0.14931720707496926</v>
      </c>
      <c r="M86" s="119">
        <f t="shared" si="66"/>
        <v>19.917000000000002</v>
      </c>
      <c r="N86" s="120">
        <f t="shared" si="67"/>
        <v>0</v>
      </c>
      <c r="O86" s="120">
        <f t="shared" si="68"/>
        <v>27.010416208382825</v>
      </c>
      <c r="P86" s="232">
        <f t="shared" si="69"/>
        <v>19</v>
      </c>
      <c r="Q86" s="233">
        <f t="shared" si="70"/>
        <v>0</v>
      </c>
      <c r="R86" s="233">
        <f t="shared" si="71"/>
        <v>1013</v>
      </c>
      <c r="T86">
        <v>531</v>
      </c>
      <c r="U86">
        <v>1442</v>
      </c>
      <c r="V86" t="s">
        <v>981</v>
      </c>
      <c r="W86">
        <v>3750.4050000000002</v>
      </c>
      <c r="X86">
        <v>1426.3510000000001</v>
      </c>
      <c r="Y86">
        <v>2.629</v>
      </c>
      <c r="Z86">
        <v>19.917000000000002</v>
      </c>
      <c r="AA86">
        <v>122.249972</v>
      </c>
      <c r="AB86">
        <v>1.402752</v>
      </c>
      <c r="AC86">
        <v>33.011637</v>
      </c>
      <c r="AD86" s="1">
        <v>560</v>
      </c>
      <c r="AE86">
        <v>0</v>
      </c>
      <c r="AF86">
        <v>1013</v>
      </c>
      <c r="AG86">
        <v>91</v>
      </c>
      <c r="AH86">
        <v>30.678166000000001</v>
      </c>
      <c r="AI86">
        <v>29669.8</v>
      </c>
      <c r="AJ86">
        <v>12526</v>
      </c>
      <c r="AK86">
        <v>19</v>
      </c>
      <c r="AL86">
        <v>10000</v>
      </c>
      <c r="AM86" t="s">
        <v>982</v>
      </c>
      <c r="AN86" t="s">
        <v>1378</v>
      </c>
      <c r="AO86">
        <v>855.94</v>
      </c>
      <c r="AR86" t="s">
        <v>137</v>
      </c>
      <c r="AS86">
        <v>306</v>
      </c>
      <c r="AT86" t="s">
        <v>779</v>
      </c>
      <c r="AU86" t="s">
        <v>981</v>
      </c>
      <c r="AV86" t="s">
        <v>49</v>
      </c>
      <c r="AW86">
        <v>10</v>
      </c>
      <c r="BB86">
        <v>0.80626963172732136</v>
      </c>
      <c r="BC86" t="s">
        <v>70</v>
      </c>
      <c r="BF86" t="s">
        <v>137</v>
      </c>
      <c r="BG86" t="s">
        <v>297</v>
      </c>
      <c r="BH86" t="s">
        <v>981</v>
      </c>
      <c r="BI86">
        <v>1442</v>
      </c>
      <c r="BJ86">
        <v>10</v>
      </c>
      <c r="BK86" t="s">
        <v>779</v>
      </c>
      <c r="BL86" t="s">
        <v>763</v>
      </c>
      <c r="BM86">
        <v>0.81190925366593025</v>
      </c>
      <c r="BN86" t="s">
        <v>70</v>
      </c>
      <c r="BO86" t="s">
        <v>678</v>
      </c>
      <c r="BP86">
        <v>3750.4049999999997</v>
      </c>
    </row>
    <row r="87" spans="1:68" ht="16.5">
      <c r="A87" s="295" t="str">
        <f t="shared" si="54"/>
        <v>청라교통</v>
      </c>
      <c r="B87" s="110" t="str">
        <f t="shared" si="55"/>
        <v>이수정</v>
      </c>
      <c r="C87" s="111" t="str">
        <f t="shared" si="56"/>
        <v>D</v>
      </c>
      <c r="D87" s="112">
        <f t="shared" si="57"/>
        <v>0.81843409845415538</v>
      </c>
      <c r="E87" s="113">
        <f t="shared" si="58"/>
        <v>7529</v>
      </c>
      <c r="F87" s="114" t="str">
        <f t="shared" si="59"/>
        <v>307</v>
      </c>
      <c r="G87" s="115" t="str">
        <f t="shared" si="60"/>
        <v>70바5991</v>
      </c>
      <c r="H87" s="116">
        <f t="shared" si="61"/>
        <v>7</v>
      </c>
      <c r="I87" s="117">
        <f t="shared" si="62"/>
        <v>1221.8610000000001</v>
      </c>
      <c r="J87" s="118">
        <f t="shared" si="63"/>
        <v>2.4990810947565889E-2</v>
      </c>
      <c r="K87" s="118">
        <f t="shared" si="64"/>
        <v>0.36254928325695629</v>
      </c>
      <c r="L87" s="118">
        <f t="shared" si="65"/>
        <v>0.26598770236549002</v>
      </c>
      <c r="M87" s="119">
        <f t="shared" si="66"/>
        <v>16.510999999999999</v>
      </c>
      <c r="N87" s="120">
        <f t="shared" si="67"/>
        <v>7.5352158311870518E-2</v>
      </c>
      <c r="O87" s="120">
        <f t="shared" si="68"/>
        <v>29.085933108382022</v>
      </c>
      <c r="P87" s="232">
        <f t="shared" si="69"/>
        <v>9</v>
      </c>
      <c r="Q87" s="233">
        <f t="shared" si="70"/>
        <v>1</v>
      </c>
      <c r="R87" s="233">
        <f t="shared" si="71"/>
        <v>386</v>
      </c>
      <c r="T87">
        <v>531</v>
      </c>
      <c r="U87">
        <v>7529</v>
      </c>
      <c r="V87" t="s">
        <v>983</v>
      </c>
      <c r="W87">
        <v>1327.1020000000001</v>
      </c>
      <c r="X87">
        <v>636.22699999999998</v>
      </c>
      <c r="Y87">
        <v>2.0859999999999999</v>
      </c>
      <c r="Z87">
        <v>16.510999999999999</v>
      </c>
      <c r="AA87">
        <v>65.656932999999995</v>
      </c>
      <c r="AB87">
        <v>1.6408199999999999</v>
      </c>
      <c r="AC87">
        <v>23.803874</v>
      </c>
      <c r="AD87" s="1">
        <v>325</v>
      </c>
      <c r="AE87">
        <v>1</v>
      </c>
      <c r="AF87">
        <v>386</v>
      </c>
      <c r="AG87">
        <v>91</v>
      </c>
      <c r="AH87">
        <v>20.212671</v>
      </c>
      <c r="AI87">
        <v>3762.4</v>
      </c>
      <c r="AJ87">
        <v>1234</v>
      </c>
      <c r="AK87">
        <v>9</v>
      </c>
      <c r="AL87">
        <v>1617</v>
      </c>
      <c r="AM87" t="s">
        <v>984</v>
      </c>
      <c r="AN87" t="s">
        <v>1379</v>
      </c>
      <c r="AO87">
        <v>252.59700000000001</v>
      </c>
      <c r="AR87" t="s">
        <v>137</v>
      </c>
      <c r="AS87">
        <v>307</v>
      </c>
      <c r="AT87" t="s">
        <v>788</v>
      </c>
      <c r="AU87" t="s">
        <v>983</v>
      </c>
      <c r="AV87" t="s">
        <v>49</v>
      </c>
      <c r="AW87">
        <v>7</v>
      </c>
      <c r="BB87">
        <v>0.83511083925580742</v>
      </c>
      <c r="BC87" t="s">
        <v>70</v>
      </c>
      <c r="BF87" t="s">
        <v>137</v>
      </c>
      <c r="BG87" t="s">
        <v>298</v>
      </c>
      <c r="BH87" t="s">
        <v>983</v>
      </c>
      <c r="BI87">
        <v>7529</v>
      </c>
      <c r="BJ87">
        <v>7</v>
      </c>
      <c r="BK87" t="s">
        <v>788</v>
      </c>
      <c r="BL87" t="s">
        <v>771</v>
      </c>
      <c r="BM87">
        <v>0.81843409845415538</v>
      </c>
      <c r="BN87" t="s">
        <v>70</v>
      </c>
      <c r="BO87" t="s">
        <v>678</v>
      </c>
      <c r="BP87">
        <v>1221.8610000000001</v>
      </c>
    </row>
    <row r="88" spans="1:68" ht="16.5">
      <c r="A88" s="295" t="str">
        <f t="shared" si="54"/>
        <v>청라교통</v>
      </c>
      <c r="B88" s="110" t="str">
        <f t="shared" si="55"/>
        <v>이시영</v>
      </c>
      <c r="C88" s="111" t="str">
        <f t="shared" si="56"/>
        <v>F</v>
      </c>
      <c r="D88" s="112">
        <f t="shared" si="57"/>
        <v>0.77790610145071959</v>
      </c>
      <c r="E88" s="113">
        <f t="shared" si="58"/>
        <v>9264</v>
      </c>
      <c r="F88" s="114" t="str">
        <f t="shared" si="59"/>
        <v>112</v>
      </c>
      <c r="G88" s="115" t="str">
        <f t="shared" si="60"/>
        <v>70바6063</v>
      </c>
      <c r="H88" s="116">
        <f t="shared" si="61"/>
        <v>2</v>
      </c>
      <c r="I88" s="117">
        <f t="shared" si="62"/>
        <v>2107.23</v>
      </c>
      <c r="J88" s="118">
        <f t="shared" si="63"/>
        <v>2.3693105448172918E-2</v>
      </c>
      <c r="K88" s="118">
        <f t="shared" si="64"/>
        <v>0.43377222556904232</v>
      </c>
      <c r="L88" s="118">
        <f t="shared" si="65"/>
        <v>0.17938241198160618</v>
      </c>
      <c r="M88" s="119">
        <f t="shared" si="66"/>
        <v>15.747999999999999</v>
      </c>
      <c r="N88" s="120">
        <f t="shared" si="67"/>
        <v>0.61692363909018</v>
      </c>
      <c r="O88" s="120">
        <f t="shared" si="68"/>
        <v>71.088585489006888</v>
      </c>
      <c r="P88" s="232">
        <f t="shared" si="69"/>
        <v>46</v>
      </c>
      <c r="Q88" s="233">
        <f t="shared" si="70"/>
        <v>13</v>
      </c>
      <c r="R88" s="233">
        <f t="shared" si="71"/>
        <v>1498</v>
      </c>
      <c r="T88">
        <v>531</v>
      </c>
      <c r="U88">
        <v>9264</v>
      </c>
      <c r="V88" t="s">
        <v>985</v>
      </c>
      <c r="W88">
        <v>2107.23</v>
      </c>
      <c r="X88">
        <v>1175.942</v>
      </c>
      <c r="Y88">
        <v>1.792</v>
      </c>
      <c r="Z88">
        <v>15.747999999999999</v>
      </c>
      <c r="AA88">
        <v>136.079418</v>
      </c>
      <c r="AB88">
        <v>3.2241439999999999</v>
      </c>
      <c r="AC88">
        <v>59.027472000000003</v>
      </c>
      <c r="AD88" s="1">
        <v>378</v>
      </c>
      <c r="AE88">
        <v>13</v>
      </c>
      <c r="AF88">
        <v>1498</v>
      </c>
      <c r="AG88">
        <v>92</v>
      </c>
      <c r="AH88">
        <v>15.485295000000001</v>
      </c>
      <c r="AI88">
        <v>5762.4</v>
      </c>
      <c r="AJ88">
        <v>680.6</v>
      </c>
      <c r="AK88">
        <v>46</v>
      </c>
      <c r="AL88">
        <v>48537</v>
      </c>
      <c r="AM88" t="s">
        <v>986</v>
      </c>
      <c r="AN88" t="s">
        <v>1380</v>
      </c>
      <c r="AO88">
        <v>1577.729</v>
      </c>
      <c r="AR88" t="s">
        <v>137</v>
      </c>
      <c r="AS88">
        <v>112</v>
      </c>
      <c r="AT88" t="s">
        <v>743</v>
      </c>
      <c r="AU88" t="s">
        <v>985</v>
      </c>
      <c r="AV88" t="s">
        <v>49</v>
      </c>
      <c r="AW88">
        <v>2</v>
      </c>
      <c r="BB88">
        <v>0.87823462395484286</v>
      </c>
      <c r="BC88" t="s">
        <v>72</v>
      </c>
      <c r="BF88" t="s">
        <v>137</v>
      </c>
      <c r="BG88" t="s">
        <v>296</v>
      </c>
      <c r="BH88" t="s">
        <v>985</v>
      </c>
      <c r="BI88">
        <v>9264</v>
      </c>
      <c r="BJ88">
        <v>2</v>
      </c>
      <c r="BK88" t="s">
        <v>743</v>
      </c>
      <c r="BL88" t="s">
        <v>813</v>
      </c>
      <c r="BM88">
        <v>0.77790610145071959</v>
      </c>
      <c r="BN88" t="s">
        <v>73</v>
      </c>
      <c r="BO88" t="s">
        <v>676</v>
      </c>
      <c r="BP88">
        <v>2107.23</v>
      </c>
    </row>
    <row r="89" spans="1:68" ht="16.5">
      <c r="A89" s="295" t="str">
        <f t="shared" si="54"/>
        <v>청라교통</v>
      </c>
      <c r="B89" s="110" t="str">
        <f t="shared" si="55"/>
        <v>이원형</v>
      </c>
      <c r="C89" s="111" t="str">
        <f t="shared" si="56"/>
        <v>C</v>
      </c>
      <c r="D89" s="112">
        <f t="shared" si="57"/>
        <v>0.8653682758507748</v>
      </c>
      <c r="E89" s="113">
        <f t="shared" si="58"/>
        <v>5535</v>
      </c>
      <c r="F89" s="114" t="str">
        <f t="shared" si="59"/>
        <v>306</v>
      </c>
      <c r="G89" s="115" t="str">
        <f t="shared" si="60"/>
        <v>70바6089</v>
      </c>
      <c r="H89" s="116">
        <f t="shared" si="61"/>
        <v>2</v>
      </c>
      <c r="I89" s="117">
        <f t="shared" si="62"/>
        <v>3700.7299999999996</v>
      </c>
      <c r="J89" s="118">
        <f t="shared" si="63"/>
        <v>9.1104816919236001E-3</v>
      </c>
      <c r="K89" s="118">
        <f t="shared" si="64"/>
        <v>0.31505800372577125</v>
      </c>
      <c r="L89" s="118">
        <f t="shared" si="65"/>
        <v>0.17401972043353611</v>
      </c>
      <c r="M89" s="119">
        <f t="shared" si="66"/>
        <v>18.805</v>
      </c>
      <c r="N89" s="120">
        <f t="shared" si="67"/>
        <v>2.7021695719493182E-2</v>
      </c>
      <c r="O89" s="120">
        <f t="shared" si="68"/>
        <v>16.537277780329827</v>
      </c>
      <c r="P89" s="232">
        <f t="shared" si="69"/>
        <v>53</v>
      </c>
      <c r="Q89" s="233">
        <f t="shared" si="70"/>
        <v>1</v>
      </c>
      <c r="R89" s="233">
        <f t="shared" si="71"/>
        <v>612</v>
      </c>
      <c r="T89">
        <v>531</v>
      </c>
      <c r="U89">
        <v>5535</v>
      </c>
      <c r="V89" t="s">
        <v>987</v>
      </c>
      <c r="W89">
        <v>3700.73</v>
      </c>
      <c r="X89">
        <v>1279.8879999999999</v>
      </c>
      <c r="Y89">
        <v>2.891</v>
      </c>
      <c r="Z89">
        <v>18.805</v>
      </c>
      <c r="AA89">
        <v>126.714705</v>
      </c>
      <c r="AB89">
        <v>1.1544319999999999</v>
      </c>
      <c r="AC89">
        <v>39.922482000000002</v>
      </c>
      <c r="AD89" s="1">
        <v>644</v>
      </c>
      <c r="AE89">
        <v>1</v>
      </c>
      <c r="AF89">
        <v>612</v>
      </c>
      <c r="AG89">
        <v>95</v>
      </c>
      <c r="AH89">
        <v>29.205213000000001</v>
      </c>
      <c r="AI89">
        <v>34147.699999999997</v>
      </c>
      <c r="AJ89">
        <v>15846.4</v>
      </c>
      <c r="AK89">
        <v>53</v>
      </c>
      <c r="AL89">
        <v>33952</v>
      </c>
      <c r="AM89" t="s">
        <v>988</v>
      </c>
      <c r="AN89" t="s">
        <v>1381</v>
      </c>
      <c r="AO89">
        <v>3333.9409999999998</v>
      </c>
      <c r="AR89" t="s">
        <v>137</v>
      </c>
      <c r="AS89">
        <v>306</v>
      </c>
      <c r="AT89" t="s">
        <v>772</v>
      </c>
      <c r="AU89" t="s">
        <v>987</v>
      </c>
      <c r="AV89" t="s">
        <v>49</v>
      </c>
      <c r="AW89">
        <v>2</v>
      </c>
      <c r="BB89">
        <v>0.87493926379934317</v>
      </c>
      <c r="BC89" t="s">
        <v>72</v>
      </c>
      <c r="BF89" t="s">
        <v>137</v>
      </c>
      <c r="BG89" t="s">
        <v>297</v>
      </c>
      <c r="BH89" t="s">
        <v>987</v>
      </c>
      <c r="BI89">
        <v>5535</v>
      </c>
      <c r="BJ89">
        <v>2</v>
      </c>
      <c r="BK89" t="s">
        <v>772</v>
      </c>
      <c r="BL89" t="s">
        <v>774</v>
      </c>
      <c r="BM89">
        <v>0.8653682758507748</v>
      </c>
      <c r="BN89" t="s">
        <v>72</v>
      </c>
      <c r="BO89" t="s">
        <v>676</v>
      </c>
      <c r="BP89">
        <v>3700.7299999999996</v>
      </c>
    </row>
    <row r="90" spans="1:68" ht="16.5">
      <c r="A90" s="295" t="str">
        <f t="shared" si="54"/>
        <v>청라교통</v>
      </c>
      <c r="B90" s="110" t="str">
        <f t="shared" si="55"/>
        <v>이재이</v>
      </c>
      <c r="C90" s="111" t="str">
        <f t="shared" si="56"/>
        <v>D</v>
      </c>
      <c r="D90" s="112">
        <f t="shared" si="57"/>
        <v>0.83809523809523812</v>
      </c>
      <c r="E90" s="113">
        <f t="shared" si="58"/>
        <v>7895</v>
      </c>
      <c r="F90" s="114" t="str">
        <f t="shared" si="59"/>
        <v>112</v>
      </c>
      <c r="G90" s="115" t="str">
        <f t="shared" si="60"/>
        <v>70바6065</v>
      </c>
      <c r="H90" s="116">
        <f t="shared" si="61"/>
        <v>1</v>
      </c>
      <c r="I90" s="117">
        <f t="shared" si="62"/>
        <v>2709.779</v>
      </c>
      <c r="J90" s="118">
        <f t="shared" si="63"/>
        <v>1.6580037412100842E-2</v>
      </c>
      <c r="K90" s="118">
        <f t="shared" si="64"/>
        <v>0.36964477940685486</v>
      </c>
      <c r="L90" s="118">
        <f t="shared" si="65"/>
        <v>0.20592085184806583</v>
      </c>
      <c r="M90" s="119">
        <f t="shared" si="66"/>
        <v>15.464</v>
      </c>
      <c r="N90" s="120">
        <f t="shared" si="67"/>
        <v>0.44284054160874375</v>
      </c>
      <c r="O90" s="120">
        <f t="shared" si="68"/>
        <v>41.959141317428468</v>
      </c>
      <c r="P90" s="232">
        <f t="shared" si="69"/>
        <v>7</v>
      </c>
      <c r="Q90" s="233">
        <f t="shared" si="70"/>
        <v>12</v>
      </c>
      <c r="R90" s="233">
        <f t="shared" si="71"/>
        <v>1137</v>
      </c>
      <c r="T90">
        <v>531</v>
      </c>
      <c r="U90">
        <v>7895</v>
      </c>
      <c r="V90" t="s">
        <v>989</v>
      </c>
      <c r="W90">
        <v>2709.779</v>
      </c>
      <c r="X90">
        <v>1495.8710000000001</v>
      </c>
      <c r="Y90">
        <v>1.8120000000000001</v>
      </c>
      <c r="Z90">
        <v>15.464</v>
      </c>
      <c r="AA90">
        <v>159.49385000000001</v>
      </c>
      <c r="AB90">
        <v>2.6444139999999998</v>
      </c>
      <c r="AC90">
        <v>58.956068999999999</v>
      </c>
      <c r="AD90" s="1">
        <v>558</v>
      </c>
      <c r="AE90">
        <v>12</v>
      </c>
      <c r="AF90">
        <v>1137</v>
      </c>
      <c r="AG90">
        <v>83</v>
      </c>
      <c r="AH90">
        <v>16.989865000000002</v>
      </c>
      <c r="AI90">
        <v>4860.1000000000004</v>
      </c>
      <c r="AJ90">
        <v>7.5</v>
      </c>
      <c r="AK90">
        <v>7</v>
      </c>
      <c r="AL90">
        <v>4392</v>
      </c>
      <c r="AM90" t="s">
        <v>990</v>
      </c>
      <c r="AN90" t="s">
        <v>1382</v>
      </c>
      <c r="AO90">
        <v>2709.779</v>
      </c>
      <c r="AR90" t="s">
        <v>137</v>
      </c>
      <c r="AS90">
        <v>112</v>
      </c>
      <c r="AT90" t="s">
        <v>747</v>
      </c>
      <c r="AU90" t="s">
        <v>989</v>
      </c>
      <c r="AV90" t="s">
        <v>49</v>
      </c>
      <c r="AW90">
        <v>1</v>
      </c>
      <c r="BB90">
        <v>0.86285714285714288</v>
      </c>
      <c r="BC90" t="s">
        <v>72</v>
      </c>
      <c r="BF90" t="s">
        <v>137</v>
      </c>
      <c r="BG90" t="s">
        <v>296</v>
      </c>
      <c r="BH90" t="s">
        <v>989</v>
      </c>
      <c r="BI90">
        <v>7895</v>
      </c>
      <c r="BJ90">
        <v>1</v>
      </c>
      <c r="BK90" t="s">
        <v>747</v>
      </c>
      <c r="BL90" t="s">
        <v>673</v>
      </c>
      <c r="BM90">
        <v>0.83809523809523812</v>
      </c>
      <c r="BN90" t="s">
        <v>70</v>
      </c>
      <c r="BO90" t="s">
        <v>676</v>
      </c>
      <c r="BP90">
        <v>2709.779</v>
      </c>
    </row>
    <row r="91" spans="1:68" ht="16.5">
      <c r="A91" s="295" t="str">
        <f t="shared" si="54"/>
        <v>청라교통</v>
      </c>
      <c r="B91" s="110" t="str">
        <f t="shared" si="55"/>
        <v>이재철</v>
      </c>
      <c r="C91" s="111" t="str">
        <f t="shared" si="56"/>
        <v>A</v>
      </c>
      <c r="D91" s="112">
        <f t="shared" si="57"/>
        <v>0.98333333333333339</v>
      </c>
      <c r="E91" s="113">
        <f t="shared" si="58"/>
        <v>725</v>
      </c>
      <c r="F91" s="114" t="str">
        <f t="shared" si="59"/>
        <v>307</v>
      </c>
      <c r="G91" s="115" t="str">
        <f t="shared" si="60"/>
        <v>75아1146</v>
      </c>
      <c r="H91" s="116">
        <f t="shared" si="61"/>
        <v>1</v>
      </c>
      <c r="I91" s="117">
        <f t="shared" si="62"/>
        <v>3974.8910000000001</v>
      </c>
      <c r="J91" s="118">
        <f t="shared" si="63"/>
        <v>5.3365872432223193E-3</v>
      </c>
      <c r="K91" s="118">
        <f t="shared" si="64"/>
        <v>0.24052949205627394</v>
      </c>
      <c r="L91" s="118">
        <f t="shared" si="65"/>
        <v>0.10641801246876958</v>
      </c>
      <c r="M91" s="119">
        <f t="shared" si="66"/>
        <v>11.122999999999999</v>
      </c>
      <c r="N91" s="120">
        <f t="shared" si="67"/>
        <v>5.0315845138898148E-2</v>
      </c>
      <c r="O91" s="120">
        <f t="shared" si="68"/>
        <v>14.868332238544403</v>
      </c>
      <c r="P91" s="232">
        <f t="shared" si="69"/>
        <v>2</v>
      </c>
      <c r="Q91" s="233">
        <f t="shared" si="70"/>
        <v>2</v>
      </c>
      <c r="R91" s="233">
        <f t="shared" si="71"/>
        <v>591</v>
      </c>
      <c r="T91">
        <v>531</v>
      </c>
      <c r="U91">
        <v>725</v>
      </c>
      <c r="V91" t="s">
        <v>991</v>
      </c>
      <c r="W91">
        <v>3974.8910000000001</v>
      </c>
      <c r="X91">
        <v>1347.4390000000001</v>
      </c>
      <c r="Y91">
        <v>2.95</v>
      </c>
      <c r="Z91">
        <v>11.122999999999999</v>
      </c>
      <c r="AA91">
        <v>153.80634900000001</v>
      </c>
      <c r="AB91">
        <v>0.820801</v>
      </c>
      <c r="AC91">
        <v>36.994962999999998</v>
      </c>
      <c r="AD91" s="1">
        <v>423</v>
      </c>
      <c r="AE91">
        <v>2</v>
      </c>
      <c r="AF91">
        <v>591</v>
      </c>
      <c r="AG91">
        <v>91</v>
      </c>
      <c r="AH91">
        <v>25.843478000000001</v>
      </c>
      <c r="AI91">
        <v>22310.9</v>
      </c>
      <c r="AJ91">
        <v>1917.9</v>
      </c>
      <c r="AK91">
        <v>2</v>
      </c>
      <c r="AL91">
        <v>646</v>
      </c>
      <c r="AM91" t="s">
        <v>992</v>
      </c>
      <c r="AN91" t="s">
        <v>1383</v>
      </c>
      <c r="AO91">
        <v>3974.8910000000001</v>
      </c>
      <c r="AR91" t="s">
        <v>137</v>
      </c>
      <c r="AS91">
        <v>307</v>
      </c>
      <c r="AT91" t="s">
        <v>800</v>
      </c>
      <c r="AU91" t="s">
        <v>991</v>
      </c>
      <c r="AV91" t="s">
        <v>49</v>
      </c>
      <c r="AW91">
        <v>1</v>
      </c>
      <c r="BB91">
        <v>0.98333333333333339</v>
      </c>
      <c r="BC91" t="s">
        <v>69</v>
      </c>
      <c r="BF91" t="s">
        <v>137</v>
      </c>
      <c r="BG91" t="s">
        <v>298</v>
      </c>
      <c r="BH91" t="s">
        <v>991</v>
      </c>
      <c r="BI91">
        <v>725</v>
      </c>
      <c r="BJ91">
        <v>1</v>
      </c>
      <c r="BK91" t="s">
        <v>800</v>
      </c>
      <c r="BL91" t="s">
        <v>673</v>
      </c>
      <c r="BM91">
        <v>0.98333333333333339</v>
      </c>
      <c r="BN91" t="s">
        <v>69</v>
      </c>
      <c r="BO91" t="s">
        <v>677</v>
      </c>
      <c r="BP91">
        <v>3974.8910000000001</v>
      </c>
    </row>
    <row r="92" spans="1:68" ht="16.5">
      <c r="A92" s="295" t="str">
        <f t="shared" si="54"/>
        <v>청라교통</v>
      </c>
      <c r="B92" s="110" t="str">
        <f t="shared" si="55"/>
        <v>이재환</v>
      </c>
      <c r="C92" s="111" t="str">
        <f t="shared" si="56"/>
        <v>C</v>
      </c>
      <c r="D92" s="112">
        <f t="shared" si="57"/>
        <v>0.88601153713079328</v>
      </c>
      <c r="E92" s="113">
        <f t="shared" si="58"/>
        <v>4960</v>
      </c>
      <c r="F92" s="114" t="str">
        <f t="shared" si="59"/>
        <v>112</v>
      </c>
      <c r="G92" s="115" t="str">
        <f t="shared" si="60"/>
        <v>70바6091</v>
      </c>
      <c r="H92" s="116">
        <f t="shared" si="61"/>
        <v>12</v>
      </c>
      <c r="I92" s="117">
        <f t="shared" si="62"/>
        <v>2024.9199999999996</v>
      </c>
      <c r="J92" s="118">
        <f t="shared" si="63"/>
        <v>8.8758871803606247E-3</v>
      </c>
      <c r="K92" s="118">
        <f t="shared" si="64"/>
        <v>0.34891987180152917</v>
      </c>
      <c r="L92" s="118">
        <f t="shared" si="65"/>
        <v>0.18519250143215538</v>
      </c>
      <c r="M92" s="119">
        <f t="shared" si="66"/>
        <v>13.521000000000001</v>
      </c>
      <c r="N92" s="120">
        <f t="shared" si="67"/>
        <v>0</v>
      </c>
      <c r="O92" s="120">
        <f t="shared" si="68"/>
        <v>27.161566876716115</v>
      </c>
      <c r="P92" s="232">
        <f t="shared" si="69"/>
        <v>3</v>
      </c>
      <c r="Q92" s="233">
        <f t="shared" si="70"/>
        <v>0</v>
      </c>
      <c r="R92" s="233">
        <f t="shared" si="71"/>
        <v>550</v>
      </c>
      <c r="T92">
        <v>531</v>
      </c>
      <c r="U92">
        <v>4960</v>
      </c>
      <c r="V92" t="s">
        <v>993</v>
      </c>
      <c r="W92">
        <v>2024.92</v>
      </c>
      <c r="X92">
        <v>1037.1969999999999</v>
      </c>
      <c r="Y92">
        <v>1.952</v>
      </c>
      <c r="Z92">
        <v>13.521000000000001</v>
      </c>
      <c r="AA92">
        <v>120.36024999999999</v>
      </c>
      <c r="AB92">
        <v>1.0683039999999999</v>
      </c>
      <c r="AC92">
        <v>41.996082999999999</v>
      </c>
      <c r="AD92" s="1">
        <v>375</v>
      </c>
      <c r="AE92">
        <v>0</v>
      </c>
      <c r="AF92">
        <v>550</v>
      </c>
      <c r="AG92">
        <v>82</v>
      </c>
      <c r="AH92">
        <v>16.823826</v>
      </c>
      <c r="AI92">
        <v>1220.5999999999999</v>
      </c>
      <c r="AJ92">
        <v>0</v>
      </c>
      <c r="AK92">
        <v>3</v>
      </c>
      <c r="AL92">
        <v>178</v>
      </c>
      <c r="AM92" t="s">
        <v>994</v>
      </c>
      <c r="AN92" t="s">
        <v>1384</v>
      </c>
      <c r="AO92">
        <v>281.02199999999999</v>
      </c>
      <c r="AR92" t="s">
        <v>137</v>
      </c>
      <c r="AS92">
        <v>112</v>
      </c>
      <c r="AT92" t="s">
        <v>750</v>
      </c>
      <c r="AU92" t="s">
        <v>993</v>
      </c>
      <c r="AV92" t="s">
        <v>49</v>
      </c>
      <c r="AW92">
        <v>12</v>
      </c>
      <c r="BB92">
        <v>0.93812784630846435</v>
      </c>
      <c r="BC92" t="s">
        <v>71</v>
      </c>
      <c r="BF92" t="s">
        <v>137</v>
      </c>
      <c r="BG92" t="s">
        <v>296</v>
      </c>
      <c r="BH92" t="s">
        <v>993</v>
      </c>
      <c r="BI92">
        <v>4960</v>
      </c>
      <c r="BJ92">
        <v>12</v>
      </c>
      <c r="BK92" t="s">
        <v>750</v>
      </c>
      <c r="BL92" t="s">
        <v>731</v>
      </c>
      <c r="BM92">
        <v>0.88601153713079328</v>
      </c>
      <c r="BN92" t="s">
        <v>72</v>
      </c>
      <c r="BO92" t="s">
        <v>674</v>
      </c>
      <c r="BP92">
        <v>2024.9199999999996</v>
      </c>
    </row>
    <row r="93" spans="1:68" ht="16.5">
      <c r="A93" s="295" t="str">
        <f t="shared" si="54"/>
        <v>청라교통</v>
      </c>
      <c r="B93" s="110" t="str">
        <f t="shared" si="55"/>
        <v>이정자</v>
      </c>
      <c r="C93" s="111" t="str">
        <f t="shared" si="56"/>
        <v>C</v>
      </c>
      <c r="D93" s="112">
        <f t="shared" si="57"/>
        <v>0.87714285714285711</v>
      </c>
      <c r="E93" s="113">
        <f t="shared" si="58"/>
        <v>8519</v>
      </c>
      <c r="F93" s="114" t="str">
        <f t="shared" si="59"/>
        <v>112</v>
      </c>
      <c r="G93" s="115" t="str">
        <f t="shared" si="60"/>
        <v>70바5927</v>
      </c>
      <c r="H93" s="116">
        <f t="shared" si="61"/>
        <v>1</v>
      </c>
      <c r="I93" s="117">
        <f t="shared" si="62"/>
        <v>2123.84</v>
      </c>
      <c r="J93" s="118">
        <f t="shared" si="63"/>
        <v>1.1874402675702498E-2</v>
      </c>
      <c r="K93" s="118">
        <f t="shared" si="64"/>
        <v>0.38530308875711605</v>
      </c>
      <c r="L93" s="118">
        <f t="shared" si="65"/>
        <v>0.18880894982672894</v>
      </c>
      <c r="M93" s="119">
        <f t="shared" si="66"/>
        <v>14.500999999999999</v>
      </c>
      <c r="N93" s="120">
        <f t="shared" si="67"/>
        <v>0.28250715684797345</v>
      </c>
      <c r="O93" s="120">
        <f t="shared" si="68"/>
        <v>10.782356486364321</v>
      </c>
      <c r="P93" s="232">
        <f t="shared" si="69"/>
        <v>10</v>
      </c>
      <c r="Q93" s="233">
        <f t="shared" si="70"/>
        <v>6</v>
      </c>
      <c r="R93" s="233">
        <f t="shared" si="71"/>
        <v>229</v>
      </c>
      <c r="T93">
        <v>531</v>
      </c>
      <c r="U93">
        <v>8519</v>
      </c>
      <c r="V93" t="s">
        <v>995</v>
      </c>
      <c r="W93">
        <v>2123.84</v>
      </c>
      <c r="X93">
        <v>1135.316</v>
      </c>
      <c r="Y93">
        <v>1.871</v>
      </c>
      <c r="Z93">
        <v>14.500999999999999</v>
      </c>
      <c r="AA93">
        <v>134.03941599999999</v>
      </c>
      <c r="AB93">
        <v>1.5916380000000001</v>
      </c>
      <c r="AC93">
        <v>51.645800999999999</v>
      </c>
      <c r="AD93" s="1">
        <v>401</v>
      </c>
      <c r="AE93">
        <v>6</v>
      </c>
      <c r="AF93">
        <v>229</v>
      </c>
      <c r="AG93">
        <v>78</v>
      </c>
      <c r="AH93">
        <v>15.844891000000001</v>
      </c>
      <c r="AI93">
        <v>718.4</v>
      </c>
      <c r="AJ93">
        <v>0</v>
      </c>
      <c r="AK93">
        <v>10</v>
      </c>
      <c r="AL93">
        <v>2976</v>
      </c>
      <c r="AM93" t="s">
        <v>996</v>
      </c>
      <c r="AN93" t="s">
        <v>1385</v>
      </c>
      <c r="AO93">
        <v>2123.84</v>
      </c>
      <c r="AR93" t="s">
        <v>137</v>
      </c>
      <c r="AS93">
        <v>112</v>
      </c>
      <c r="AT93" t="s">
        <v>722</v>
      </c>
      <c r="AU93" t="s">
        <v>995</v>
      </c>
      <c r="AV93" t="s">
        <v>49</v>
      </c>
      <c r="AW93">
        <v>1</v>
      </c>
      <c r="BB93">
        <v>0.89095238095238094</v>
      </c>
      <c r="BC93" t="s">
        <v>72</v>
      </c>
      <c r="BF93" t="s">
        <v>137</v>
      </c>
      <c r="BG93" t="s">
        <v>296</v>
      </c>
      <c r="BH93" t="s">
        <v>995</v>
      </c>
      <c r="BI93">
        <v>8519</v>
      </c>
      <c r="BJ93">
        <v>1</v>
      </c>
      <c r="BK93" t="s">
        <v>722</v>
      </c>
      <c r="BL93" t="s">
        <v>673</v>
      </c>
      <c r="BM93">
        <v>0.87714285714285711</v>
      </c>
      <c r="BN93" t="s">
        <v>72</v>
      </c>
      <c r="BO93" t="s">
        <v>676</v>
      </c>
      <c r="BP93">
        <v>2123.84</v>
      </c>
    </row>
    <row r="94" spans="1:68" ht="16.5">
      <c r="A94" s="295" t="str">
        <f t="shared" si="54"/>
        <v>청라교통</v>
      </c>
      <c r="B94" s="110" t="str">
        <f t="shared" si="55"/>
        <v>이종권</v>
      </c>
      <c r="C94" s="111" t="str">
        <f t="shared" si="56"/>
        <v>B</v>
      </c>
      <c r="D94" s="112">
        <f t="shared" si="57"/>
        <v>0.92710943997084561</v>
      </c>
      <c r="E94" s="113">
        <f t="shared" si="58"/>
        <v>7158</v>
      </c>
      <c r="F94" s="114" t="str">
        <f t="shared" si="59"/>
        <v>306</v>
      </c>
      <c r="G94" s="115" t="str">
        <f t="shared" si="60"/>
        <v>70바6088</v>
      </c>
      <c r="H94" s="116">
        <f t="shared" si="61"/>
        <v>2</v>
      </c>
      <c r="I94" s="117">
        <f t="shared" si="62"/>
        <v>3827.2019999999998</v>
      </c>
      <c r="J94" s="118">
        <f t="shared" si="63"/>
        <v>7.0301856488786578E-3</v>
      </c>
      <c r="K94" s="118">
        <f t="shared" si="64"/>
        <v>0.19792018872356829</v>
      </c>
      <c r="L94" s="118">
        <f t="shared" si="65"/>
        <v>0.10242469563926859</v>
      </c>
      <c r="M94" s="119">
        <f t="shared" si="66"/>
        <v>14.586</v>
      </c>
      <c r="N94" s="120">
        <f t="shared" si="67"/>
        <v>0</v>
      </c>
      <c r="O94" s="120">
        <f t="shared" si="68"/>
        <v>3.6057673464844551</v>
      </c>
      <c r="P94" s="232">
        <f t="shared" si="69"/>
        <v>0</v>
      </c>
      <c r="Q94" s="233">
        <f t="shared" si="70"/>
        <v>0</v>
      </c>
      <c r="R94" s="233">
        <f t="shared" si="71"/>
        <v>138</v>
      </c>
      <c r="T94">
        <v>531</v>
      </c>
      <c r="U94">
        <v>7158</v>
      </c>
      <c r="V94" t="s">
        <v>997</v>
      </c>
      <c r="W94">
        <v>3827.2020000000002</v>
      </c>
      <c r="X94">
        <v>1209.931</v>
      </c>
      <c r="Y94">
        <v>3.1629999999999998</v>
      </c>
      <c r="Z94">
        <v>14.586</v>
      </c>
      <c r="AA94">
        <v>116.87358500000001</v>
      </c>
      <c r="AB94">
        <v>0.82164300000000001</v>
      </c>
      <c r="AC94">
        <v>23.131641999999999</v>
      </c>
      <c r="AD94" s="1">
        <v>392</v>
      </c>
      <c r="AE94">
        <v>0</v>
      </c>
      <c r="AF94">
        <v>138</v>
      </c>
      <c r="AG94">
        <v>93</v>
      </c>
      <c r="AH94">
        <v>32.746509000000003</v>
      </c>
      <c r="AI94">
        <v>22925.1</v>
      </c>
      <c r="AJ94">
        <v>13774.4</v>
      </c>
      <c r="AK94">
        <v>0</v>
      </c>
      <c r="AL94">
        <v>0</v>
      </c>
      <c r="AM94" t="s">
        <v>998</v>
      </c>
      <c r="AN94" t="s">
        <v>1386</v>
      </c>
      <c r="AO94">
        <v>3582.8449999999998</v>
      </c>
      <c r="AR94" t="s">
        <v>137</v>
      </c>
      <c r="AS94">
        <v>306</v>
      </c>
      <c r="AT94" t="s">
        <v>771</v>
      </c>
      <c r="AU94" t="s">
        <v>997</v>
      </c>
      <c r="AV94" t="s">
        <v>49</v>
      </c>
      <c r="AW94">
        <v>2</v>
      </c>
      <c r="BB94">
        <v>0.92850414599789322</v>
      </c>
      <c r="BC94" t="s">
        <v>71</v>
      </c>
      <c r="BF94" t="s">
        <v>137</v>
      </c>
      <c r="BG94" t="s">
        <v>297</v>
      </c>
      <c r="BH94" t="s">
        <v>997</v>
      </c>
      <c r="BI94">
        <v>7158</v>
      </c>
      <c r="BJ94">
        <v>2</v>
      </c>
      <c r="BK94" t="s">
        <v>771</v>
      </c>
      <c r="BL94" t="s">
        <v>769</v>
      </c>
      <c r="BM94">
        <v>0.92710943997084561</v>
      </c>
      <c r="BN94" t="s">
        <v>71</v>
      </c>
      <c r="BO94" t="s">
        <v>674</v>
      </c>
      <c r="BP94">
        <v>3827.2019999999998</v>
      </c>
    </row>
    <row r="95" spans="1:68" ht="16.5">
      <c r="A95" s="295" t="str">
        <f t="shared" si="54"/>
        <v>청라교통</v>
      </c>
      <c r="B95" s="110" t="str">
        <f t="shared" si="55"/>
        <v>이종수</v>
      </c>
      <c r="C95" s="111" t="str">
        <f t="shared" si="56"/>
        <v>D</v>
      </c>
      <c r="D95" s="112">
        <f t="shared" si="57"/>
        <v>0.84205016205899952</v>
      </c>
      <c r="E95" s="113">
        <f t="shared" si="58"/>
        <v>577</v>
      </c>
      <c r="F95" s="114" t="str">
        <f t="shared" si="59"/>
        <v>308</v>
      </c>
      <c r="G95" s="115" t="str">
        <f t="shared" si="60"/>
        <v>75아1293</v>
      </c>
      <c r="H95" s="116">
        <f t="shared" si="61"/>
        <v>5</v>
      </c>
      <c r="I95" s="117">
        <f t="shared" si="62"/>
        <v>4693.7619999999997</v>
      </c>
      <c r="J95" s="118">
        <f t="shared" si="63"/>
        <v>3.7868828972520158E-3</v>
      </c>
      <c r="K95" s="118">
        <f t="shared" si="64"/>
        <v>0.27016382131173472</v>
      </c>
      <c r="L95" s="118">
        <f t="shared" si="65"/>
        <v>0.12591179527210797</v>
      </c>
      <c r="M95" s="119">
        <f t="shared" si="66"/>
        <v>19.135999999999999</v>
      </c>
      <c r="N95" s="120">
        <f t="shared" si="67"/>
        <v>4.2609744592929939E-2</v>
      </c>
      <c r="O95" s="120">
        <f t="shared" si="68"/>
        <v>2.9187675046157007</v>
      </c>
      <c r="P95" s="232">
        <f t="shared" si="69"/>
        <v>0</v>
      </c>
      <c r="Q95" s="233">
        <f t="shared" si="70"/>
        <v>2</v>
      </c>
      <c r="R95" s="233">
        <f t="shared" si="71"/>
        <v>137</v>
      </c>
      <c r="T95">
        <v>531</v>
      </c>
      <c r="U95">
        <v>577</v>
      </c>
      <c r="V95" t="s">
        <v>999</v>
      </c>
      <c r="W95">
        <v>4693.7619999999997</v>
      </c>
      <c r="X95">
        <v>1769.683</v>
      </c>
      <c r="Y95">
        <v>2.6520000000000001</v>
      </c>
      <c r="Z95">
        <v>19.135999999999999</v>
      </c>
      <c r="AA95">
        <v>138.991623</v>
      </c>
      <c r="AB95">
        <v>0.52634499999999995</v>
      </c>
      <c r="AC95">
        <v>37.550508000000001</v>
      </c>
      <c r="AD95" s="1">
        <v>591</v>
      </c>
      <c r="AE95">
        <v>2</v>
      </c>
      <c r="AF95">
        <v>137</v>
      </c>
      <c r="AG95">
        <v>91</v>
      </c>
      <c r="AH95">
        <v>33.770107000000003</v>
      </c>
      <c r="AI95">
        <v>28711.3</v>
      </c>
      <c r="AJ95">
        <v>14554</v>
      </c>
      <c r="AK95">
        <v>0</v>
      </c>
      <c r="AL95">
        <v>0</v>
      </c>
      <c r="AM95" t="s">
        <v>1000</v>
      </c>
      <c r="AN95" t="s">
        <v>1387</v>
      </c>
      <c r="AO95">
        <v>1620.154</v>
      </c>
      <c r="AR95" t="s">
        <v>137</v>
      </c>
      <c r="AS95">
        <v>308</v>
      </c>
      <c r="AT95" t="s">
        <v>811</v>
      </c>
      <c r="AU95" t="s">
        <v>999</v>
      </c>
      <c r="AV95" t="s">
        <v>49</v>
      </c>
      <c r="AW95">
        <v>5</v>
      </c>
      <c r="BB95">
        <v>0.84205016205899952</v>
      </c>
      <c r="BC95" t="s">
        <v>70</v>
      </c>
      <c r="BF95" t="s">
        <v>137</v>
      </c>
      <c r="BG95" t="s">
        <v>299</v>
      </c>
      <c r="BH95" t="s">
        <v>999</v>
      </c>
      <c r="BI95">
        <v>577</v>
      </c>
      <c r="BJ95">
        <v>5</v>
      </c>
      <c r="BK95" t="s">
        <v>811</v>
      </c>
      <c r="BL95" t="s">
        <v>803</v>
      </c>
      <c r="BM95">
        <v>0.84205016205899952</v>
      </c>
      <c r="BN95" t="s">
        <v>70</v>
      </c>
      <c r="BO95" t="s">
        <v>678</v>
      </c>
      <c r="BP95">
        <v>4693.7619999999997</v>
      </c>
    </row>
    <row r="96" spans="1:68" ht="16.5">
      <c r="A96" s="295" t="str">
        <f t="shared" si="54"/>
        <v>청라교통</v>
      </c>
      <c r="B96" s="110" t="str">
        <f t="shared" si="55"/>
        <v>이종찬</v>
      </c>
      <c r="C96" s="111" t="str">
        <f t="shared" si="56"/>
        <v>D</v>
      </c>
      <c r="D96" s="112">
        <f t="shared" si="57"/>
        <v>0.81546080327767101</v>
      </c>
      <c r="E96" s="113">
        <f t="shared" si="58"/>
        <v>8057</v>
      </c>
      <c r="F96" s="114" t="str">
        <f t="shared" si="59"/>
        <v>306</v>
      </c>
      <c r="G96" s="115" t="str">
        <f t="shared" si="60"/>
        <v>70바6089</v>
      </c>
      <c r="H96" s="116">
        <f t="shared" si="61"/>
        <v>7</v>
      </c>
      <c r="I96" s="117">
        <f t="shared" si="62"/>
        <v>2157.8920000000003</v>
      </c>
      <c r="J96" s="118">
        <f t="shared" si="63"/>
        <v>1.6620867231919252E-2</v>
      </c>
      <c r="K96" s="118">
        <f t="shared" si="64"/>
        <v>0.29264329853338555</v>
      </c>
      <c r="L96" s="118">
        <f t="shared" si="65"/>
        <v>0.15941483633101192</v>
      </c>
      <c r="M96" s="119">
        <f t="shared" si="66"/>
        <v>19.619</v>
      </c>
      <c r="N96" s="120">
        <f t="shared" si="67"/>
        <v>0</v>
      </c>
      <c r="O96" s="120">
        <f t="shared" si="68"/>
        <v>24.978080460004488</v>
      </c>
      <c r="P96" s="232">
        <f t="shared" si="69"/>
        <v>20</v>
      </c>
      <c r="Q96" s="233">
        <f t="shared" si="70"/>
        <v>0</v>
      </c>
      <c r="R96" s="233">
        <f t="shared" si="71"/>
        <v>539</v>
      </c>
      <c r="T96">
        <v>531</v>
      </c>
      <c r="U96">
        <v>8057</v>
      </c>
      <c r="V96" t="s">
        <v>1001</v>
      </c>
      <c r="W96">
        <v>2157.8919999999998</v>
      </c>
      <c r="X96">
        <v>778.79899999999998</v>
      </c>
      <c r="Y96">
        <v>2.7709999999999999</v>
      </c>
      <c r="Z96">
        <v>19.619</v>
      </c>
      <c r="AA96">
        <v>72.765817999999996</v>
      </c>
      <c r="AB96">
        <v>1.2094309999999999</v>
      </c>
      <c r="AC96">
        <v>21.294429000000001</v>
      </c>
      <c r="AD96" s="1">
        <v>344</v>
      </c>
      <c r="AE96">
        <v>0</v>
      </c>
      <c r="AF96">
        <v>539</v>
      </c>
      <c r="AG96">
        <v>91</v>
      </c>
      <c r="AH96">
        <v>29.655297000000001</v>
      </c>
      <c r="AI96">
        <v>24509.9</v>
      </c>
      <c r="AJ96">
        <v>11280.7</v>
      </c>
      <c r="AK96">
        <v>20</v>
      </c>
      <c r="AL96">
        <v>6749</v>
      </c>
      <c r="AM96" t="s">
        <v>1002</v>
      </c>
      <c r="AN96" t="s">
        <v>1388</v>
      </c>
      <c r="AO96">
        <v>581.03200000000004</v>
      </c>
      <c r="AR96" t="s">
        <v>137</v>
      </c>
      <c r="AS96">
        <v>306</v>
      </c>
      <c r="AT96" t="s">
        <v>772</v>
      </c>
      <c r="AU96" t="s">
        <v>1001</v>
      </c>
      <c r="AV96" t="s">
        <v>49</v>
      </c>
      <c r="AW96">
        <v>7</v>
      </c>
      <c r="BB96">
        <v>0.82490429687779432</v>
      </c>
      <c r="BC96" t="s">
        <v>70</v>
      </c>
      <c r="BF96" t="s">
        <v>137</v>
      </c>
      <c r="BG96" t="s">
        <v>297</v>
      </c>
      <c r="BH96" t="s">
        <v>1001</v>
      </c>
      <c r="BI96">
        <v>8057</v>
      </c>
      <c r="BJ96">
        <v>7</v>
      </c>
      <c r="BK96" t="s">
        <v>772</v>
      </c>
      <c r="BL96" t="s">
        <v>767</v>
      </c>
      <c r="BM96">
        <v>0.81546080327767101</v>
      </c>
      <c r="BN96" t="s">
        <v>70</v>
      </c>
      <c r="BO96" t="s">
        <v>678</v>
      </c>
      <c r="BP96">
        <v>2157.8920000000003</v>
      </c>
    </row>
    <row r="97" spans="1:68" ht="16.5">
      <c r="A97" s="295" t="str">
        <f t="shared" si="54"/>
        <v>청라교통</v>
      </c>
      <c r="B97" s="110" t="str">
        <f t="shared" si="55"/>
        <v>이종훈</v>
      </c>
      <c r="C97" s="111" t="str">
        <f t="shared" si="56"/>
        <v>B</v>
      </c>
      <c r="D97" s="112">
        <f t="shared" si="57"/>
        <v>0.93465707277445931</v>
      </c>
      <c r="E97" s="113">
        <f t="shared" si="58"/>
        <v>4659</v>
      </c>
      <c r="F97" s="114" t="str">
        <f t="shared" si="59"/>
        <v>307</v>
      </c>
      <c r="G97" s="115" t="str">
        <f t="shared" si="60"/>
        <v>75아1145</v>
      </c>
      <c r="H97" s="116">
        <f t="shared" si="61"/>
        <v>2</v>
      </c>
      <c r="I97" s="117">
        <f t="shared" si="62"/>
        <v>3875.9569999999999</v>
      </c>
      <c r="J97" s="118">
        <f t="shared" si="63"/>
        <v>1.4295640538146052E-2</v>
      </c>
      <c r="K97" s="118">
        <f t="shared" si="64"/>
        <v>0.2905919808004791</v>
      </c>
      <c r="L97" s="118">
        <f t="shared" si="65"/>
        <v>0.18524457314670933</v>
      </c>
      <c r="M97" s="119">
        <f t="shared" si="66"/>
        <v>16.071000000000002</v>
      </c>
      <c r="N97" s="120">
        <f t="shared" si="67"/>
        <v>0</v>
      </c>
      <c r="O97" s="120">
        <f t="shared" si="68"/>
        <v>13.132240631152513</v>
      </c>
      <c r="P97" s="232">
        <f t="shared" si="69"/>
        <v>22</v>
      </c>
      <c r="Q97" s="233">
        <f t="shared" si="70"/>
        <v>0</v>
      </c>
      <c r="R97" s="233">
        <f t="shared" si="71"/>
        <v>509</v>
      </c>
      <c r="T97">
        <v>531</v>
      </c>
      <c r="U97">
        <v>4659</v>
      </c>
      <c r="V97" t="s">
        <v>1003</v>
      </c>
      <c r="W97">
        <v>3875.9569999999999</v>
      </c>
      <c r="X97">
        <v>1371.5830000000001</v>
      </c>
      <c r="Y97">
        <v>2.8260000000000001</v>
      </c>
      <c r="Z97">
        <v>16.071000000000002</v>
      </c>
      <c r="AA97">
        <v>143.86525700000001</v>
      </c>
      <c r="AB97">
        <v>2.0566460000000002</v>
      </c>
      <c r="AC97">
        <v>41.806089999999998</v>
      </c>
      <c r="AD97" s="1">
        <v>718</v>
      </c>
      <c r="AE97">
        <v>0</v>
      </c>
      <c r="AF97">
        <v>509</v>
      </c>
      <c r="AG97">
        <v>95</v>
      </c>
      <c r="AH97">
        <v>26.941576999999999</v>
      </c>
      <c r="AI97">
        <v>31516.1</v>
      </c>
      <c r="AJ97">
        <v>7026.2</v>
      </c>
      <c r="AK97">
        <v>22</v>
      </c>
      <c r="AL97">
        <v>15422</v>
      </c>
      <c r="AM97" t="s">
        <v>1004</v>
      </c>
      <c r="AN97" t="s">
        <v>1389</v>
      </c>
      <c r="AO97">
        <v>3651.24</v>
      </c>
      <c r="AR97" t="s">
        <v>137</v>
      </c>
      <c r="AS97">
        <v>307</v>
      </c>
      <c r="AT97" t="s">
        <v>798</v>
      </c>
      <c r="AU97" t="s">
        <v>1003</v>
      </c>
      <c r="AV97" t="s">
        <v>49</v>
      </c>
      <c r="AW97">
        <v>2</v>
      </c>
      <c r="BB97">
        <v>0.94191775957954826</v>
      </c>
      <c r="BC97" t="s">
        <v>71</v>
      </c>
      <c r="BF97" t="s">
        <v>137</v>
      </c>
      <c r="BG97" t="s">
        <v>298</v>
      </c>
      <c r="BH97" t="s">
        <v>1003</v>
      </c>
      <c r="BI97">
        <v>4659</v>
      </c>
      <c r="BJ97">
        <v>2</v>
      </c>
      <c r="BK97" t="s">
        <v>798</v>
      </c>
      <c r="BL97" t="s">
        <v>796</v>
      </c>
      <c r="BM97">
        <v>0.93465707277445931</v>
      </c>
      <c r="BN97" t="s">
        <v>71</v>
      </c>
      <c r="BO97" t="s">
        <v>674</v>
      </c>
      <c r="BP97">
        <v>3875.9569999999999</v>
      </c>
    </row>
    <row r="98" spans="1:68" ht="16.5">
      <c r="A98" s="295" t="str">
        <f t="shared" si="54"/>
        <v>청라교통</v>
      </c>
      <c r="B98" s="110" t="str">
        <f t="shared" si="55"/>
        <v>이충석</v>
      </c>
      <c r="C98" s="111" t="str">
        <f t="shared" si="56"/>
        <v>D</v>
      </c>
      <c r="D98" s="112">
        <f t="shared" si="57"/>
        <v>0.82766666666666666</v>
      </c>
      <c r="E98" s="113">
        <f t="shared" si="58"/>
        <v>7030</v>
      </c>
      <c r="F98" s="114" t="str">
        <f t="shared" si="59"/>
        <v>307</v>
      </c>
      <c r="G98" s="115" t="str">
        <f t="shared" si="60"/>
        <v>75아1145</v>
      </c>
      <c r="H98" s="116">
        <f t="shared" si="61"/>
        <v>1</v>
      </c>
      <c r="I98" s="117">
        <f t="shared" si="62"/>
        <v>3719.172</v>
      </c>
      <c r="J98" s="118">
        <f t="shared" si="63"/>
        <v>1.1504545395545504E-2</v>
      </c>
      <c r="K98" s="118">
        <f t="shared" si="64"/>
        <v>0.29885960672160755</v>
      </c>
      <c r="L98" s="118">
        <f t="shared" si="65"/>
        <v>0.28151427253162803</v>
      </c>
      <c r="M98" s="119">
        <f t="shared" si="66"/>
        <v>18.835000000000001</v>
      </c>
      <c r="N98" s="120">
        <f t="shared" si="67"/>
        <v>0.10755082045143381</v>
      </c>
      <c r="O98" s="120">
        <f t="shared" si="68"/>
        <v>15.325991914329318</v>
      </c>
      <c r="P98" s="232">
        <f t="shared" si="69"/>
        <v>7</v>
      </c>
      <c r="Q98" s="233">
        <f t="shared" si="70"/>
        <v>4</v>
      </c>
      <c r="R98" s="233">
        <f t="shared" si="71"/>
        <v>570</v>
      </c>
      <c r="T98">
        <v>531</v>
      </c>
      <c r="U98">
        <v>7030</v>
      </c>
      <c r="V98" t="s">
        <v>1005</v>
      </c>
      <c r="W98">
        <v>3719.172</v>
      </c>
      <c r="X98">
        <v>1498.3489999999999</v>
      </c>
      <c r="Y98">
        <v>2.4820000000000002</v>
      </c>
      <c r="Z98">
        <v>18.835000000000001</v>
      </c>
      <c r="AA98">
        <v>141.29441399999999</v>
      </c>
      <c r="AB98">
        <v>1.6255280000000001</v>
      </c>
      <c r="AC98">
        <v>42.227193</v>
      </c>
      <c r="AD98" s="1">
        <v>1047</v>
      </c>
      <c r="AE98">
        <v>4</v>
      </c>
      <c r="AF98">
        <v>570</v>
      </c>
      <c r="AG98">
        <v>94</v>
      </c>
      <c r="AH98">
        <v>26.322144000000002</v>
      </c>
      <c r="AI98">
        <v>30386.9</v>
      </c>
      <c r="AJ98">
        <v>10437.200000000001</v>
      </c>
      <c r="AK98">
        <v>7</v>
      </c>
      <c r="AL98">
        <v>1115</v>
      </c>
      <c r="AM98" t="s">
        <v>1006</v>
      </c>
      <c r="AN98" t="s">
        <v>1390</v>
      </c>
      <c r="AO98">
        <v>3719.172</v>
      </c>
      <c r="AR98" t="s">
        <v>137</v>
      </c>
      <c r="AS98">
        <v>307</v>
      </c>
      <c r="AT98" t="s">
        <v>798</v>
      </c>
      <c r="AU98" t="s">
        <v>1005</v>
      </c>
      <c r="AV98" t="s">
        <v>49</v>
      </c>
      <c r="AW98">
        <v>1</v>
      </c>
      <c r="BB98">
        <v>0.82733333333333337</v>
      </c>
      <c r="BC98" t="s">
        <v>70</v>
      </c>
      <c r="BF98" t="s">
        <v>137</v>
      </c>
      <c r="BG98" t="s">
        <v>298</v>
      </c>
      <c r="BH98" t="s">
        <v>1005</v>
      </c>
      <c r="BI98">
        <v>7030</v>
      </c>
      <c r="BJ98">
        <v>1</v>
      </c>
      <c r="BK98" t="s">
        <v>798</v>
      </c>
      <c r="BL98" t="s">
        <v>673</v>
      </c>
      <c r="BM98">
        <v>0.82766666666666666</v>
      </c>
      <c r="BN98" t="s">
        <v>70</v>
      </c>
      <c r="BO98" t="s">
        <v>678</v>
      </c>
      <c r="BP98">
        <v>3719.172</v>
      </c>
    </row>
    <row r="99" spans="1:68" ht="16.5">
      <c r="A99" s="295" t="str">
        <f t="shared" si="54"/>
        <v>청라교통</v>
      </c>
      <c r="B99" s="110" t="str">
        <f t="shared" si="55"/>
        <v>이해중</v>
      </c>
      <c r="C99" s="111" t="str">
        <f t="shared" si="56"/>
        <v>F</v>
      </c>
      <c r="D99" s="112">
        <f t="shared" si="57"/>
        <v>0.78630520948700211</v>
      </c>
      <c r="E99" s="113">
        <f t="shared" si="58"/>
        <v>1024</v>
      </c>
      <c r="F99" s="114" t="str">
        <f t="shared" si="59"/>
        <v>112</v>
      </c>
      <c r="G99" s="115" t="str">
        <f t="shared" si="60"/>
        <v>70바6064</v>
      </c>
      <c r="H99" s="116">
        <f t="shared" si="61"/>
        <v>1</v>
      </c>
      <c r="I99" s="117">
        <f t="shared" si="62"/>
        <v>1588.3389999999999</v>
      </c>
      <c r="J99" s="118">
        <f t="shared" si="63"/>
        <v>1.8964732281404134E-2</v>
      </c>
      <c r="K99" s="118">
        <f t="shared" si="64"/>
        <v>0.3632841157156908</v>
      </c>
      <c r="L99" s="118">
        <f t="shared" si="65"/>
        <v>9.8845397613481767E-2</v>
      </c>
      <c r="M99" s="119">
        <f t="shared" si="66"/>
        <v>18.687999999999999</v>
      </c>
      <c r="N99" s="120">
        <f t="shared" si="67"/>
        <v>0.41655236271475504</v>
      </c>
      <c r="O99" s="120">
        <f t="shared" si="68"/>
        <v>84.619637111483101</v>
      </c>
      <c r="P99" s="232">
        <f t="shared" si="69"/>
        <v>5</v>
      </c>
      <c r="Q99" s="233">
        <f t="shared" si="70"/>
        <v>7</v>
      </c>
      <c r="R99" s="233">
        <f t="shared" si="71"/>
        <v>1422</v>
      </c>
      <c r="T99">
        <v>531</v>
      </c>
      <c r="U99">
        <v>1024</v>
      </c>
      <c r="V99" t="s">
        <v>1007</v>
      </c>
      <c r="W99">
        <v>1680.461</v>
      </c>
      <c r="X99">
        <v>963.81100000000004</v>
      </c>
      <c r="Y99">
        <v>1.744</v>
      </c>
      <c r="Z99">
        <v>18.687999999999999</v>
      </c>
      <c r="AA99">
        <v>94.472200999999998</v>
      </c>
      <c r="AB99">
        <v>1.7916399999999999</v>
      </c>
      <c r="AC99">
        <v>34.320250000000001</v>
      </c>
      <c r="AD99" s="1">
        <v>157</v>
      </c>
      <c r="AE99">
        <v>7</v>
      </c>
      <c r="AF99">
        <v>1422</v>
      </c>
      <c r="AG99">
        <v>90</v>
      </c>
      <c r="AH99">
        <v>17.787887999999999</v>
      </c>
      <c r="AI99">
        <v>2047.2</v>
      </c>
      <c r="AJ99">
        <v>10.7</v>
      </c>
      <c r="AK99">
        <v>5</v>
      </c>
      <c r="AL99">
        <v>4036</v>
      </c>
      <c r="AM99" t="s">
        <v>1008</v>
      </c>
      <c r="AN99" t="s">
        <v>1391</v>
      </c>
      <c r="AO99">
        <v>1588.3389999999999</v>
      </c>
      <c r="AR99" t="s">
        <v>137</v>
      </c>
      <c r="AS99">
        <v>112</v>
      </c>
      <c r="AT99" t="s">
        <v>745</v>
      </c>
      <c r="AU99" t="s">
        <v>1007</v>
      </c>
      <c r="AV99" t="s">
        <v>49</v>
      </c>
      <c r="AW99">
        <v>1</v>
      </c>
      <c r="BB99">
        <v>0.872</v>
      </c>
      <c r="BC99" t="s">
        <v>72</v>
      </c>
      <c r="BF99" t="s">
        <v>137</v>
      </c>
      <c r="BG99" t="s">
        <v>296</v>
      </c>
      <c r="BH99" t="s">
        <v>1007</v>
      </c>
      <c r="BI99">
        <v>1024</v>
      </c>
      <c r="BJ99">
        <v>1</v>
      </c>
      <c r="BK99" t="s">
        <v>745</v>
      </c>
      <c r="BL99" t="s">
        <v>673</v>
      </c>
      <c r="BM99">
        <v>0.78630520948700211</v>
      </c>
      <c r="BN99" t="s">
        <v>73</v>
      </c>
      <c r="BO99" t="s">
        <v>676</v>
      </c>
      <c r="BP99">
        <v>1588.3389999999999</v>
      </c>
    </row>
    <row r="100" spans="1:68" ht="16.5">
      <c r="A100" s="295" t="str">
        <f t="shared" si="54"/>
        <v>청라교통</v>
      </c>
      <c r="B100" s="110" t="str">
        <f t="shared" si="55"/>
        <v>임명성</v>
      </c>
      <c r="C100" s="111" t="str">
        <f t="shared" si="56"/>
        <v>D</v>
      </c>
      <c r="D100" s="112">
        <f t="shared" si="57"/>
        <v>0.82965517241379316</v>
      </c>
      <c r="E100" s="113">
        <f t="shared" si="58"/>
        <v>5242</v>
      </c>
      <c r="F100" s="114" t="str">
        <f t="shared" si="59"/>
        <v>307</v>
      </c>
      <c r="G100" s="115" t="str">
        <f t="shared" si="60"/>
        <v>70바5968</v>
      </c>
      <c r="H100" s="116">
        <f t="shared" si="61"/>
        <v>1</v>
      </c>
      <c r="I100" s="117">
        <f t="shared" si="62"/>
        <v>3503.6379999999999</v>
      </c>
      <c r="J100" s="118">
        <f t="shared" si="63"/>
        <v>1.2054376259219821E-2</v>
      </c>
      <c r="K100" s="118">
        <f t="shared" si="64"/>
        <v>0.31990023659022976</v>
      </c>
      <c r="L100" s="118">
        <f t="shared" si="65"/>
        <v>0.27343007468237301</v>
      </c>
      <c r="M100" s="119">
        <f t="shared" si="66"/>
        <v>19.657</v>
      </c>
      <c r="N100" s="120">
        <f t="shared" si="67"/>
        <v>0.51375170608379062</v>
      </c>
      <c r="O100" s="120">
        <f t="shared" si="68"/>
        <v>27.428632752584601</v>
      </c>
      <c r="P100" s="232">
        <f t="shared" si="69"/>
        <v>39</v>
      </c>
      <c r="Q100" s="233">
        <f t="shared" si="70"/>
        <v>18</v>
      </c>
      <c r="R100" s="233">
        <f t="shared" si="71"/>
        <v>961</v>
      </c>
      <c r="T100">
        <v>531</v>
      </c>
      <c r="U100">
        <v>5242</v>
      </c>
      <c r="V100" t="s">
        <v>1009</v>
      </c>
      <c r="W100">
        <v>3503.6379999999999</v>
      </c>
      <c r="X100">
        <v>1443.6369999999999</v>
      </c>
      <c r="Y100">
        <v>2.427</v>
      </c>
      <c r="Z100">
        <v>19.657</v>
      </c>
      <c r="AA100">
        <v>138.629985</v>
      </c>
      <c r="AB100">
        <v>1.671098</v>
      </c>
      <c r="AC100">
        <v>44.347765000000003</v>
      </c>
      <c r="AD100" s="1">
        <v>958</v>
      </c>
      <c r="AE100">
        <v>18</v>
      </c>
      <c r="AF100">
        <v>961</v>
      </c>
      <c r="AG100">
        <v>93</v>
      </c>
      <c r="AH100">
        <v>25.273305000000001</v>
      </c>
      <c r="AI100">
        <v>29864.400000000001</v>
      </c>
      <c r="AJ100">
        <v>14553.1</v>
      </c>
      <c r="AK100">
        <v>39</v>
      </c>
      <c r="AL100">
        <v>24859</v>
      </c>
      <c r="AM100" t="s">
        <v>1010</v>
      </c>
      <c r="AN100" t="s">
        <v>1392</v>
      </c>
      <c r="AO100">
        <v>3503.6379999999999</v>
      </c>
      <c r="AR100" t="s">
        <v>137</v>
      </c>
      <c r="AS100">
        <v>307</v>
      </c>
      <c r="AT100" t="s">
        <v>785</v>
      </c>
      <c r="AU100" t="s">
        <v>1009</v>
      </c>
      <c r="AV100" t="s">
        <v>49</v>
      </c>
      <c r="AW100">
        <v>1</v>
      </c>
      <c r="BB100">
        <v>0.83689655172413802</v>
      </c>
      <c r="BC100" t="s">
        <v>70</v>
      </c>
      <c r="BF100" t="s">
        <v>137</v>
      </c>
      <c r="BG100" t="s">
        <v>298</v>
      </c>
      <c r="BH100" t="s">
        <v>1009</v>
      </c>
      <c r="BI100">
        <v>5242</v>
      </c>
      <c r="BJ100">
        <v>1</v>
      </c>
      <c r="BK100" t="s">
        <v>785</v>
      </c>
      <c r="BL100" t="s">
        <v>673</v>
      </c>
      <c r="BM100">
        <v>0.82965517241379316</v>
      </c>
      <c r="BN100" t="s">
        <v>70</v>
      </c>
      <c r="BO100" t="s">
        <v>678</v>
      </c>
      <c r="BP100">
        <v>3503.6379999999999</v>
      </c>
    </row>
    <row r="101" spans="1:68" ht="16.5">
      <c r="A101" s="295" t="str">
        <f t="shared" si="54"/>
        <v>청라교통</v>
      </c>
      <c r="B101" s="110" t="str">
        <f t="shared" si="55"/>
        <v>임상</v>
      </c>
      <c r="C101" s="111" t="str">
        <f t="shared" si="56"/>
        <v>F</v>
      </c>
      <c r="D101" s="112">
        <f t="shared" si="57"/>
        <v>0.73909090909090902</v>
      </c>
      <c r="E101" s="113">
        <f t="shared" si="58"/>
        <v>5771</v>
      </c>
      <c r="F101" s="114" t="str">
        <f t="shared" si="59"/>
        <v>112</v>
      </c>
      <c r="G101" s="115" t="str">
        <f t="shared" si="60"/>
        <v>72바1611</v>
      </c>
      <c r="H101" s="116">
        <f t="shared" si="61"/>
        <v>1</v>
      </c>
      <c r="I101" s="117">
        <f t="shared" si="62"/>
        <v>1729.0940000000001</v>
      </c>
      <c r="J101" s="118">
        <f t="shared" si="63"/>
        <v>1.6320397861947215E-2</v>
      </c>
      <c r="K101" s="118">
        <f t="shared" si="64"/>
        <v>0.35347345969763261</v>
      </c>
      <c r="L101" s="118">
        <f t="shared" si="65"/>
        <v>0.3175073188617854</v>
      </c>
      <c r="M101" s="119">
        <f t="shared" si="66"/>
        <v>15.462</v>
      </c>
      <c r="N101" s="120">
        <f t="shared" si="67"/>
        <v>5.7833755712529217E-2</v>
      </c>
      <c r="O101" s="120">
        <f t="shared" si="68"/>
        <v>6.3038793726656852</v>
      </c>
      <c r="P101" s="232">
        <f t="shared" si="69"/>
        <v>4</v>
      </c>
      <c r="Q101" s="233">
        <f t="shared" si="70"/>
        <v>1</v>
      </c>
      <c r="R101" s="233">
        <f t="shared" si="71"/>
        <v>109</v>
      </c>
      <c r="T101">
        <v>531</v>
      </c>
      <c r="U101">
        <v>5771</v>
      </c>
      <c r="V101" t="s">
        <v>1011</v>
      </c>
      <c r="W101">
        <v>1729.0940000000001</v>
      </c>
      <c r="X101">
        <v>971.452</v>
      </c>
      <c r="Y101">
        <v>1.78</v>
      </c>
      <c r="Z101">
        <v>15.462</v>
      </c>
      <c r="AA101">
        <v>105.01331</v>
      </c>
      <c r="AB101">
        <v>1.713859</v>
      </c>
      <c r="AC101">
        <v>37.119418000000003</v>
      </c>
      <c r="AD101" s="1">
        <v>549</v>
      </c>
      <c r="AE101">
        <v>1</v>
      </c>
      <c r="AF101">
        <v>109</v>
      </c>
      <c r="AG101">
        <v>95</v>
      </c>
      <c r="AH101">
        <v>16.465474</v>
      </c>
      <c r="AI101">
        <v>1357.7</v>
      </c>
      <c r="AJ101">
        <v>34.700000000000003</v>
      </c>
      <c r="AK101">
        <v>4</v>
      </c>
      <c r="AL101">
        <v>1698</v>
      </c>
      <c r="AM101" t="s">
        <v>1012</v>
      </c>
      <c r="AN101" t="s">
        <v>1393</v>
      </c>
      <c r="AO101">
        <v>1729.0940000000001</v>
      </c>
      <c r="AR101" t="s">
        <v>137</v>
      </c>
      <c r="AS101">
        <v>112</v>
      </c>
      <c r="AT101" t="s">
        <v>756</v>
      </c>
      <c r="AU101" t="s">
        <v>1011</v>
      </c>
      <c r="AV101" t="s">
        <v>49</v>
      </c>
      <c r="AW101">
        <v>1</v>
      </c>
      <c r="BB101">
        <v>0.80909090909090908</v>
      </c>
      <c r="BC101" t="s">
        <v>70</v>
      </c>
      <c r="BF101" t="s">
        <v>137</v>
      </c>
      <c r="BG101" t="s">
        <v>296</v>
      </c>
      <c r="BH101" t="s">
        <v>1011</v>
      </c>
      <c r="BI101">
        <v>5771</v>
      </c>
      <c r="BJ101">
        <v>1</v>
      </c>
      <c r="BK101" t="s">
        <v>756</v>
      </c>
      <c r="BL101" t="s">
        <v>673</v>
      </c>
      <c r="BM101">
        <v>0.73909090909090902</v>
      </c>
      <c r="BN101" t="s">
        <v>73</v>
      </c>
      <c r="BO101" t="s">
        <v>678</v>
      </c>
      <c r="BP101">
        <v>1729.0940000000001</v>
      </c>
    </row>
    <row r="102" spans="1:68" ht="16.5">
      <c r="A102" s="295" t="str">
        <f t="shared" si="54"/>
        <v>청라교통</v>
      </c>
      <c r="B102" s="110" t="str">
        <f t="shared" si="55"/>
        <v>임영곤</v>
      </c>
      <c r="C102" s="111" t="str">
        <f t="shared" si="56"/>
        <v>B</v>
      </c>
      <c r="D102" s="112">
        <f t="shared" si="57"/>
        <v>0.92696969696969711</v>
      </c>
      <c r="E102" s="113">
        <f t="shared" si="58"/>
        <v>8744</v>
      </c>
      <c r="F102" s="114" t="str">
        <f t="shared" si="59"/>
        <v>306</v>
      </c>
      <c r="G102" s="115" t="str">
        <f t="shared" si="60"/>
        <v>72바1307</v>
      </c>
      <c r="H102" s="116">
        <f t="shared" si="61"/>
        <v>1</v>
      </c>
      <c r="I102" s="117">
        <f t="shared" si="62"/>
        <v>3637.86</v>
      </c>
      <c r="J102" s="118">
        <f t="shared" si="63"/>
        <v>3.2835346206802705E-3</v>
      </c>
      <c r="K102" s="118">
        <f t="shared" si="64"/>
        <v>0.219424418111233</v>
      </c>
      <c r="L102" s="118">
        <f t="shared" si="65"/>
        <v>0.13854298955979613</v>
      </c>
      <c r="M102" s="119">
        <f t="shared" si="66"/>
        <v>17.943000000000001</v>
      </c>
      <c r="N102" s="120">
        <f t="shared" si="67"/>
        <v>0</v>
      </c>
      <c r="O102" s="120">
        <f t="shared" si="68"/>
        <v>8.8238689779155877</v>
      </c>
      <c r="P102" s="232">
        <f t="shared" si="69"/>
        <v>0</v>
      </c>
      <c r="Q102" s="233">
        <f t="shared" si="70"/>
        <v>0</v>
      </c>
      <c r="R102" s="233">
        <f t="shared" si="71"/>
        <v>321</v>
      </c>
      <c r="T102">
        <v>531</v>
      </c>
      <c r="U102">
        <v>8744</v>
      </c>
      <c r="V102" t="s">
        <v>1013</v>
      </c>
      <c r="W102">
        <v>3637.86</v>
      </c>
      <c r="X102">
        <v>1188.5440000000001</v>
      </c>
      <c r="Y102">
        <v>3.0609999999999999</v>
      </c>
      <c r="Z102">
        <v>17.943000000000001</v>
      </c>
      <c r="AA102">
        <v>106.671633</v>
      </c>
      <c r="AB102">
        <v>0.35026000000000002</v>
      </c>
      <c r="AC102">
        <v>23.406361</v>
      </c>
      <c r="AD102" s="1">
        <v>504</v>
      </c>
      <c r="AE102">
        <v>0</v>
      </c>
      <c r="AF102">
        <v>321</v>
      </c>
      <c r="AG102">
        <v>93</v>
      </c>
      <c r="AH102">
        <v>34.103349000000001</v>
      </c>
      <c r="AI102">
        <v>16646.7</v>
      </c>
      <c r="AJ102">
        <v>8889.7000000000007</v>
      </c>
      <c r="AK102">
        <v>0</v>
      </c>
      <c r="AL102">
        <v>0</v>
      </c>
      <c r="AM102" t="s">
        <v>1014</v>
      </c>
      <c r="AN102" t="s">
        <v>1394</v>
      </c>
      <c r="AO102">
        <v>3637.86</v>
      </c>
      <c r="AR102" t="s">
        <v>137</v>
      </c>
      <c r="AS102">
        <v>306</v>
      </c>
      <c r="AT102" t="s">
        <v>779</v>
      </c>
      <c r="AU102" t="s">
        <v>1013</v>
      </c>
      <c r="AV102" t="s">
        <v>49</v>
      </c>
      <c r="AW102">
        <v>1</v>
      </c>
      <c r="BB102">
        <v>0.92757575757575761</v>
      </c>
      <c r="BC102" t="s">
        <v>71</v>
      </c>
      <c r="BF102" t="s">
        <v>137</v>
      </c>
      <c r="BG102" t="s">
        <v>297</v>
      </c>
      <c r="BH102" t="s">
        <v>1013</v>
      </c>
      <c r="BI102">
        <v>8744</v>
      </c>
      <c r="BJ102">
        <v>1</v>
      </c>
      <c r="BK102" t="s">
        <v>779</v>
      </c>
      <c r="BL102" t="s">
        <v>673</v>
      </c>
      <c r="BM102">
        <v>0.92696969696969711</v>
      </c>
      <c r="BN102" t="s">
        <v>71</v>
      </c>
      <c r="BO102" t="s">
        <v>674</v>
      </c>
      <c r="BP102">
        <v>3637.86</v>
      </c>
    </row>
    <row r="103" spans="1:68" ht="16.5">
      <c r="A103" s="295" t="str">
        <f t="shared" si="54"/>
        <v>청라교통</v>
      </c>
      <c r="B103" s="110" t="str">
        <f t="shared" si="55"/>
        <v>임주호</v>
      </c>
      <c r="C103" s="111" t="str">
        <f t="shared" si="56"/>
        <v>B</v>
      </c>
      <c r="D103" s="112">
        <f t="shared" si="57"/>
        <v>0.93225806451612903</v>
      </c>
      <c r="E103" s="113">
        <f t="shared" si="58"/>
        <v>1637</v>
      </c>
      <c r="F103" s="114" t="str">
        <f t="shared" si="59"/>
        <v>308</v>
      </c>
      <c r="G103" s="115" t="str">
        <f t="shared" si="60"/>
        <v>70바6035</v>
      </c>
      <c r="H103" s="116">
        <f t="shared" si="61"/>
        <v>1</v>
      </c>
      <c r="I103" s="117">
        <f t="shared" si="62"/>
        <v>4765.1840000000002</v>
      </c>
      <c r="J103" s="118">
        <f t="shared" si="63"/>
        <v>2.1668308387610538E-2</v>
      </c>
      <c r="K103" s="118">
        <f t="shared" si="64"/>
        <v>0.23418664731102634</v>
      </c>
      <c r="L103" s="118">
        <f t="shared" si="65"/>
        <v>0.14773826152358438</v>
      </c>
      <c r="M103" s="119">
        <f t="shared" si="66"/>
        <v>16.736000000000001</v>
      </c>
      <c r="N103" s="120">
        <f t="shared" si="67"/>
        <v>0.16788438809498227</v>
      </c>
      <c r="O103" s="120">
        <f t="shared" si="68"/>
        <v>2.3503814333297517</v>
      </c>
      <c r="P103" s="232">
        <f t="shared" si="69"/>
        <v>2</v>
      </c>
      <c r="Q103" s="233">
        <f t="shared" si="70"/>
        <v>8</v>
      </c>
      <c r="R103" s="233">
        <f t="shared" si="71"/>
        <v>112</v>
      </c>
      <c r="T103">
        <v>531</v>
      </c>
      <c r="U103">
        <v>1637</v>
      </c>
      <c r="V103" t="s">
        <v>1015</v>
      </c>
      <c r="W103">
        <v>4765.1840000000002</v>
      </c>
      <c r="X103">
        <v>1646.4760000000001</v>
      </c>
      <c r="Y103">
        <v>2.8940000000000001</v>
      </c>
      <c r="Z103">
        <v>16.736000000000001</v>
      </c>
      <c r="AA103">
        <v>137.03912399999999</v>
      </c>
      <c r="AB103">
        <v>2.9694060000000002</v>
      </c>
      <c r="AC103">
        <v>32.092733000000003</v>
      </c>
      <c r="AD103" s="1">
        <v>704</v>
      </c>
      <c r="AE103">
        <v>8</v>
      </c>
      <c r="AF103">
        <v>112</v>
      </c>
      <c r="AG103">
        <v>92</v>
      </c>
      <c r="AH103">
        <v>34.772433999999997</v>
      </c>
      <c r="AI103">
        <v>29300.7</v>
      </c>
      <c r="AJ103">
        <v>13047.9</v>
      </c>
      <c r="AK103">
        <v>2</v>
      </c>
      <c r="AL103">
        <v>941</v>
      </c>
      <c r="AM103" t="s">
        <v>1016</v>
      </c>
      <c r="AN103" t="s">
        <v>1395</v>
      </c>
      <c r="AO103">
        <v>4765.1840000000002</v>
      </c>
      <c r="AR103" t="s">
        <v>137</v>
      </c>
      <c r="AS103">
        <v>308</v>
      </c>
      <c r="AT103" t="s">
        <v>807</v>
      </c>
      <c r="AU103" t="s">
        <v>1015</v>
      </c>
      <c r="AV103" t="s">
        <v>49</v>
      </c>
      <c r="AW103">
        <v>1</v>
      </c>
      <c r="BB103">
        <v>0.93354838709677423</v>
      </c>
      <c r="BC103" t="s">
        <v>71</v>
      </c>
      <c r="BF103" t="s">
        <v>137</v>
      </c>
      <c r="BG103" t="s">
        <v>299</v>
      </c>
      <c r="BH103" t="s">
        <v>1015</v>
      </c>
      <c r="BI103">
        <v>1637</v>
      </c>
      <c r="BJ103">
        <v>1</v>
      </c>
      <c r="BK103" t="s">
        <v>807</v>
      </c>
      <c r="BL103" t="s">
        <v>673</v>
      </c>
      <c r="BM103">
        <v>0.93225806451612903</v>
      </c>
      <c r="BN103" t="s">
        <v>71</v>
      </c>
      <c r="BO103" t="s">
        <v>674</v>
      </c>
      <c r="BP103">
        <v>4765.1840000000002</v>
      </c>
    </row>
    <row r="104" spans="1:68" ht="16.5">
      <c r="A104" s="295" t="str">
        <f t="shared" si="54"/>
        <v>청라교통</v>
      </c>
      <c r="B104" s="110" t="str">
        <f t="shared" si="55"/>
        <v>임행선</v>
      </c>
      <c r="C104" s="111" t="str">
        <f t="shared" si="56"/>
        <v>A</v>
      </c>
      <c r="D104" s="112">
        <f t="shared" si="57"/>
        <v>0.99</v>
      </c>
      <c r="E104" s="113">
        <f t="shared" si="58"/>
        <v>7787</v>
      </c>
      <c r="F104" s="114" t="str">
        <f t="shared" si="59"/>
        <v>307</v>
      </c>
      <c r="G104" s="115" t="str">
        <f t="shared" si="60"/>
        <v>70바6052</v>
      </c>
      <c r="H104" s="116">
        <f t="shared" si="61"/>
        <v>1</v>
      </c>
      <c r="I104" s="117">
        <f t="shared" si="62"/>
        <v>3861.0279999999998</v>
      </c>
      <c r="J104" s="118">
        <f t="shared" si="63"/>
        <v>1.1147905158444098E-3</v>
      </c>
      <c r="K104" s="118">
        <f t="shared" si="64"/>
        <v>0.27460353347760086</v>
      </c>
      <c r="L104" s="118">
        <f t="shared" si="65"/>
        <v>0.1831118551846814</v>
      </c>
      <c r="M104" s="119">
        <f t="shared" si="66"/>
        <v>16.347000000000001</v>
      </c>
      <c r="N104" s="120">
        <f t="shared" si="67"/>
        <v>0</v>
      </c>
      <c r="O104" s="120">
        <f t="shared" si="68"/>
        <v>5.5425653478814452</v>
      </c>
      <c r="P104" s="232">
        <f t="shared" si="69"/>
        <v>3</v>
      </c>
      <c r="Q104" s="233">
        <f t="shared" si="70"/>
        <v>0</v>
      </c>
      <c r="R104" s="233">
        <f t="shared" si="71"/>
        <v>214</v>
      </c>
      <c r="T104">
        <v>531</v>
      </c>
      <c r="U104">
        <v>7787</v>
      </c>
      <c r="V104" t="s">
        <v>1017</v>
      </c>
      <c r="W104">
        <v>3861.0279999999998</v>
      </c>
      <c r="X104">
        <v>1341.383</v>
      </c>
      <c r="Y104">
        <v>2.8780000000000001</v>
      </c>
      <c r="Z104">
        <v>16.347000000000001</v>
      </c>
      <c r="AA104">
        <v>138.02413799999999</v>
      </c>
      <c r="AB104">
        <v>0.153868</v>
      </c>
      <c r="AC104">
        <v>37.901916</v>
      </c>
      <c r="AD104" s="1">
        <v>707</v>
      </c>
      <c r="AE104">
        <v>0</v>
      </c>
      <c r="AF104">
        <v>214</v>
      </c>
      <c r="AG104">
        <v>93</v>
      </c>
      <c r="AH104">
        <v>27.973569999999999</v>
      </c>
      <c r="AI104">
        <v>29823.5</v>
      </c>
      <c r="AJ104">
        <v>10425.1</v>
      </c>
      <c r="AK104">
        <v>3</v>
      </c>
      <c r="AL104">
        <v>170</v>
      </c>
      <c r="AM104" t="s">
        <v>1018</v>
      </c>
      <c r="AN104" t="s">
        <v>1396</v>
      </c>
      <c r="AO104">
        <v>3861.0279999999998</v>
      </c>
      <c r="AR104" t="s">
        <v>137</v>
      </c>
      <c r="AS104">
        <v>307</v>
      </c>
      <c r="AT104" t="s">
        <v>789</v>
      </c>
      <c r="AU104" t="s">
        <v>1017</v>
      </c>
      <c r="AV104" t="s">
        <v>49</v>
      </c>
      <c r="AW104">
        <v>1</v>
      </c>
      <c r="BB104">
        <v>0.99241379310344835</v>
      </c>
      <c r="BC104" t="s">
        <v>69</v>
      </c>
      <c r="BF104" t="s">
        <v>137</v>
      </c>
      <c r="BG104" t="s">
        <v>298</v>
      </c>
      <c r="BH104" t="s">
        <v>1017</v>
      </c>
      <c r="BI104">
        <v>7787</v>
      </c>
      <c r="BJ104">
        <v>1</v>
      </c>
      <c r="BK104" t="s">
        <v>789</v>
      </c>
      <c r="BL104" t="s">
        <v>673</v>
      </c>
      <c r="BM104">
        <v>0.99</v>
      </c>
      <c r="BN104" t="s">
        <v>69</v>
      </c>
      <c r="BO104" t="s">
        <v>677</v>
      </c>
      <c r="BP104">
        <v>3861.0279999999998</v>
      </c>
    </row>
    <row r="105" spans="1:68" ht="16.5">
      <c r="A105" s="295" t="str">
        <f t="shared" si="54"/>
        <v>청라교통</v>
      </c>
      <c r="B105" s="110" t="str">
        <f t="shared" si="55"/>
        <v>장국주</v>
      </c>
      <c r="C105" s="111" t="str">
        <f t="shared" si="56"/>
        <v>S</v>
      </c>
      <c r="D105" s="112">
        <f t="shared" si="57"/>
        <v>1.0014285714285716</v>
      </c>
      <c r="E105" s="113">
        <f t="shared" si="58"/>
        <v>7268</v>
      </c>
      <c r="F105" s="114" t="str">
        <f t="shared" si="59"/>
        <v>112</v>
      </c>
      <c r="G105" s="115" t="str">
        <f t="shared" si="60"/>
        <v>70바6091</v>
      </c>
      <c r="H105" s="116">
        <f t="shared" si="61"/>
        <v>1</v>
      </c>
      <c r="I105" s="117">
        <f t="shared" si="62"/>
        <v>2441.3180000000002</v>
      </c>
      <c r="J105" s="118">
        <f t="shared" si="63"/>
        <v>8.154730558212548E-3</v>
      </c>
      <c r="K105" s="118">
        <f t="shared" si="64"/>
        <v>0.35080706764583081</v>
      </c>
      <c r="L105" s="118">
        <f t="shared" si="65"/>
        <v>0.19661510708559882</v>
      </c>
      <c r="M105" s="119">
        <f t="shared" si="66"/>
        <v>11.781000000000001</v>
      </c>
      <c r="N105" s="120">
        <f t="shared" si="67"/>
        <v>7.9887486464064003E-2</v>
      </c>
      <c r="O105" s="120">
        <f t="shared" si="68"/>
        <v>29.0790450729193</v>
      </c>
      <c r="P105" s="232">
        <f t="shared" si="69"/>
        <v>0</v>
      </c>
      <c r="Q105" s="233">
        <f t="shared" si="70"/>
        <v>2</v>
      </c>
      <c r="R105" s="233">
        <f t="shared" si="71"/>
        <v>728</v>
      </c>
      <c r="T105">
        <v>531</v>
      </c>
      <c r="U105">
        <v>7268</v>
      </c>
      <c r="V105" t="s">
        <v>1019</v>
      </c>
      <c r="W105">
        <v>2503.5210000000002</v>
      </c>
      <c r="X105">
        <v>1178.989</v>
      </c>
      <c r="Y105">
        <v>2.1230000000000002</v>
      </c>
      <c r="Z105">
        <v>11.781000000000001</v>
      </c>
      <c r="AA105">
        <v>147.01246</v>
      </c>
      <c r="AB105">
        <v>1.198847</v>
      </c>
      <c r="AC105">
        <v>51.573009999999996</v>
      </c>
      <c r="AD105" s="1">
        <v>480</v>
      </c>
      <c r="AE105">
        <v>2</v>
      </c>
      <c r="AF105">
        <v>728</v>
      </c>
      <c r="AG105">
        <v>90</v>
      </c>
      <c r="AH105">
        <v>17.029311</v>
      </c>
      <c r="AI105">
        <v>1399.5</v>
      </c>
      <c r="AJ105">
        <v>0</v>
      </c>
      <c r="AK105">
        <v>0</v>
      </c>
      <c r="AL105">
        <v>0</v>
      </c>
      <c r="AM105" t="s">
        <v>1020</v>
      </c>
      <c r="AN105" t="s">
        <v>1397</v>
      </c>
      <c r="AO105">
        <v>2441.3180000000002</v>
      </c>
      <c r="AR105" t="s">
        <v>137</v>
      </c>
      <c r="AS105">
        <v>112</v>
      </c>
      <c r="AT105" t="s">
        <v>750</v>
      </c>
      <c r="AU105" t="s">
        <v>1019</v>
      </c>
      <c r="AV105" t="s">
        <v>49</v>
      </c>
      <c r="AW105">
        <v>1</v>
      </c>
      <c r="BB105">
        <v>1.0114285714285713</v>
      </c>
      <c r="BC105" t="s">
        <v>74</v>
      </c>
      <c r="BF105" t="s">
        <v>137</v>
      </c>
      <c r="BG105" t="s">
        <v>296</v>
      </c>
      <c r="BH105" t="s">
        <v>1019</v>
      </c>
      <c r="BI105">
        <v>7268</v>
      </c>
      <c r="BJ105">
        <v>1</v>
      </c>
      <c r="BK105" t="s">
        <v>750</v>
      </c>
      <c r="BL105" t="s">
        <v>673</v>
      </c>
      <c r="BM105">
        <v>1.0014285714285716</v>
      </c>
      <c r="BN105" t="s">
        <v>74</v>
      </c>
      <c r="BO105" t="s">
        <v>675</v>
      </c>
      <c r="BP105">
        <v>2441.3180000000002</v>
      </c>
    </row>
    <row r="106" spans="1:68" ht="16.5">
      <c r="A106" s="295" t="str">
        <f t="shared" si="54"/>
        <v>청라교통</v>
      </c>
      <c r="B106" s="110" t="str">
        <f t="shared" si="55"/>
        <v>장명호</v>
      </c>
      <c r="C106" s="111" t="str">
        <f t="shared" si="56"/>
        <v>B</v>
      </c>
      <c r="D106" s="112">
        <f t="shared" si="57"/>
        <v>0.91636363636363627</v>
      </c>
      <c r="E106" s="113">
        <f t="shared" si="58"/>
        <v>1239</v>
      </c>
      <c r="F106" s="114" t="str">
        <f t="shared" si="59"/>
        <v>112</v>
      </c>
      <c r="G106" s="115" t="str">
        <f t="shared" si="60"/>
        <v>70바5995</v>
      </c>
      <c r="H106" s="116">
        <f t="shared" si="61"/>
        <v>1</v>
      </c>
      <c r="I106" s="117">
        <f t="shared" si="62"/>
        <v>2606.268</v>
      </c>
      <c r="J106" s="118">
        <f t="shared" si="63"/>
        <v>2.1818290068689613E-3</v>
      </c>
      <c r="K106" s="118">
        <f t="shared" si="64"/>
        <v>0.37359927524222258</v>
      </c>
      <c r="L106" s="118">
        <f t="shared" si="65"/>
        <v>8.5179267826639468E-2</v>
      </c>
      <c r="M106" s="119">
        <f t="shared" si="66"/>
        <v>11.637</v>
      </c>
      <c r="N106" s="120">
        <f t="shared" si="67"/>
        <v>0</v>
      </c>
      <c r="O106" s="120">
        <f t="shared" si="68"/>
        <v>9.5538908508257787</v>
      </c>
      <c r="P106" s="232">
        <f t="shared" si="69"/>
        <v>3</v>
      </c>
      <c r="Q106" s="233">
        <f t="shared" si="70"/>
        <v>0</v>
      </c>
      <c r="R106" s="233">
        <f t="shared" si="71"/>
        <v>249</v>
      </c>
      <c r="T106">
        <v>531</v>
      </c>
      <c r="U106">
        <v>1239</v>
      </c>
      <c r="V106" t="s">
        <v>1021</v>
      </c>
      <c r="W106">
        <v>2606.268</v>
      </c>
      <c r="X106">
        <v>1283.454</v>
      </c>
      <c r="Y106">
        <v>2.0310000000000001</v>
      </c>
      <c r="Z106">
        <v>11.637</v>
      </c>
      <c r="AA106">
        <v>162.182737</v>
      </c>
      <c r="AB106">
        <v>0.35385499999999998</v>
      </c>
      <c r="AC106">
        <v>60.591352999999998</v>
      </c>
      <c r="AD106" s="1">
        <v>222</v>
      </c>
      <c r="AE106">
        <v>0</v>
      </c>
      <c r="AF106">
        <v>249</v>
      </c>
      <c r="AG106">
        <v>74</v>
      </c>
      <c r="AH106">
        <v>16.069946999999999</v>
      </c>
      <c r="AI106">
        <v>450</v>
      </c>
      <c r="AJ106">
        <v>0</v>
      </c>
      <c r="AK106">
        <v>3</v>
      </c>
      <c r="AL106">
        <v>579</v>
      </c>
      <c r="AM106" t="s">
        <v>1022</v>
      </c>
      <c r="AN106" t="s">
        <v>1398</v>
      </c>
      <c r="AO106">
        <v>2606.268</v>
      </c>
      <c r="AR106" t="s">
        <v>137</v>
      </c>
      <c r="AS106">
        <v>112</v>
      </c>
      <c r="AT106" t="s">
        <v>725</v>
      </c>
      <c r="AU106" t="s">
        <v>1021</v>
      </c>
      <c r="AV106" t="s">
        <v>49</v>
      </c>
      <c r="AW106">
        <v>1</v>
      </c>
      <c r="BB106">
        <v>0.92318181818181821</v>
      </c>
      <c r="BC106" t="s">
        <v>71</v>
      </c>
      <c r="BF106" t="s">
        <v>137</v>
      </c>
      <c r="BG106" t="s">
        <v>296</v>
      </c>
      <c r="BH106" t="s">
        <v>1021</v>
      </c>
      <c r="BI106">
        <v>1239</v>
      </c>
      <c r="BJ106">
        <v>1</v>
      </c>
      <c r="BK106" t="s">
        <v>725</v>
      </c>
      <c r="BL106" t="s">
        <v>673</v>
      </c>
      <c r="BM106">
        <v>0.91636363636363627</v>
      </c>
      <c r="BN106" t="s">
        <v>71</v>
      </c>
      <c r="BO106" t="s">
        <v>674</v>
      </c>
      <c r="BP106">
        <v>2606.268</v>
      </c>
    </row>
    <row r="107" spans="1:68" ht="16.5">
      <c r="A107" s="295" t="str">
        <f t="shared" si="54"/>
        <v>청라교통</v>
      </c>
      <c r="B107" s="110" t="str">
        <f t="shared" si="55"/>
        <v>전만규</v>
      </c>
      <c r="C107" s="111" t="str">
        <f t="shared" si="56"/>
        <v>A</v>
      </c>
      <c r="D107" s="112">
        <f t="shared" si="57"/>
        <v>0.96684210526315795</v>
      </c>
      <c r="E107" s="113">
        <f t="shared" si="58"/>
        <v>8174</v>
      </c>
      <c r="F107" s="114" t="str">
        <f t="shared" si="59"/>
        <v>112</v>
      </c>
      <c r="G107" s="115" t="str">
        <f t="shared" si="60"/>
        <v>72바1573</v>
      </c>
      <c r="H107" s="116">
        <f t="shared" si="61"/>
        <v>1</v>
      </c>
      <c r="I107" s="117">
        <f t="shared" si="62"/>
        <v>2480.873</v>
      </c>
      <c r="J107" s="118">
        <f t="shared" si="63"/>
        <v>2.2554646777031687E-2</v>
      </c>
      <c r="K107" s="118">
        <f t="shared" si="64"/>
        <v>0.37902613592760021</v>
      </c>
      <c r="L107" s="118">
        <f t="shared" si="65"/>
        <v>0.19186794326029588</v>
      </c>
      <c r="M107" s="119">
        <f t="shared" si="66"/>
        <v>15.195</v>
      </c>
      <c r="N107" s="120">
        <f t="shared" si="67"/>
        <v>0</v>
      </c>
      <c r="O107" s="120">
        <f t="shared" si="68"/>
        <v>25.637940376846263</v>
      </c>
      <c r="P107" s="232">
        <f t="shared" si="69"/>
        <v>21</v>
      </c>
      <c r="Q107" s="233">
        <f t="shared" si="70"/>
        <v>0</v>
      </c>
      <c r="R107" s="233">
        <f t="shared" si="71"/>
        <v>652</v>
      </c>
      <c r="T107">
        <v>531</v>
      </c>
      <c r="U107">
        <v>8174</v>
      </c>
      <c r="V107" t="s">
        <v>1023</v>
      </c>
      <c r="W107">
        <v>2543.1060000000002</v>
      </c>
      <c r="X107">
        <v>1350.626</v>
      </c>
      <c r="Y107">
        <v>1.883</v>
      </c>
      <c r="Z107">
        <v>15.195</v>
      </c>
      <c r="AA107">
        <v>158.60079899999999</v>
      </c>
      <c r="AB107">
        <v>3.5771850000000001</v>
      </c>
      <c r="AC107">
        <v>60.113847999999997</v>
      </c>
      <c r="AD107" s="1">
        <v>476</v>
      </c>
      <c r="AE107">
        <v>0</v>
      </c>
      <c r="AF107">
        <v>652</v>
      </c>
      <c r="AG107">
        <v>76</v>
      </c>
      <c r="AH107">
        <v>16.034635000000002</v>
      </c>
      <c r="AI107">
        <v>1150.5999999999999</v>
      </c>
      <c r="AJ107">
        <v>0</v>
      </c>
      <c r="AK107">
        <v>21</v>
      </c>
      <c r="AL107">
        <v>7228</v>
      </c>
      <c r="AM107" t="s">
        <v>1024</v>
      </c>
      <c r="AN107" t="s">
        <v>1399</v>
      </c>
      <c r="AO107">
        <v>2480.873</v>
      </c>
      <c r="AR107" t="s">
        <v>137</v>
      </c>
      <c r="AS107">
        <v>112</v>
      </c>
      <c r="AT107" t="s">
        <v>753</v>
      </c>
      <c r="AU107" t="s">
        <v>1023</v>
      </c>
      <c r="AV107" t="s">
        <v>49</v>
      </c>
      <c r="AW107">
        <v>1</v>
      </c>
      <c r="BB107">
        <v>0.991578947368421</v>
      </c>
      <c r="BC107" t="s">
        <v>69</v>
      </c>
      <c r="BF107" t="s">
        <v>137</v>
      </c>
      <c r="BG107" t="s">
        <v>296</v>
      </c>
      <c r="BH107" t="s">
        <v>1023</v>
      </c>
      <c r="BI107">
        <v>8174</v>
      </c>
      <c r="BJ107">
        <v>1</v>
      </c>
      <c r="BK107" t="s">
        <v>753</v>
      </c>
      <c r="BL107" t="s">
        <v>673</v>
      </c>
      <c r="BM107">
        <v>0.96684210526315795</v>
      </c>
      <c r="BN107" t="s">
        <v>69</v>
      </c>
      <c r="BO107" t="s">
        <v>677</v>
      </c>
      <c r="BP107">
        <v>2480.873</v>
      </c>
    </row>
    <row r="108" spans="1:68" ht="16.5">
      <c r="A108" s="295" t="str">
        <f t="shared" si="54"/>
        <v>청라교통</v>
      </c>
      <c r="B108" s="110" t="str">
        <f t="shared" si="55"/>
        <v>정민진</v>
      </c>
      <c r="C108" s="111" t="str">
        <f t="shared" si="56"/>
        <v>C</v>
      </c>
      <c r="D108" s="112">
        <f t="shared" si="57"/>
        <v>0.89007731617928332</v>
      </c>
      <c r="E108" s="113">
        <f t="shared" si="58"/>
        <v>825</v>
      </c>
      <c r="F108" s="114" t="str">
        <f t="shared" si="59"/>
        <v>306</v>
      </c>
      <c r="G108" s="115" t="str">
        <f t="shared" si="60"/>
        <v>70바6049</v>
      </c>
      <c r="H108" s="116">
        <f t="shared" si="61"/>
        <v>2</v>
      </c>
      <c r="I108" s="117">
        <f t="shared" si="62"/>
        <v>3747.7530000000002</v>
      </c>
      <c r="J108" s="118">
        <f t="shared" si="63"/>
        <v>2.4327629869109919E-2</v>
      </c>
      <c r="K108" s="118">
        <f t="shared" si="64"/>
        <v>0.21563618611259269</v>
      </c>
      <c r="L108" s="118">
        <f t="shared" si="65"/>
        <v>0.16703341975845259</v>
      </c>
      <c r="M108" s="119">
        <f t="shared" si="66"/>
        <v>15.574</v>
      </c>
      <c r="N108" s="120">
        <f t="shared" si="67"/>
        <v>0</v>
      </c>
      <c r="O108" s="120">
        <f t="shared" si="68"/>
        <v>18.97136764349198</v>
      </c>
      <c r="P108" s="232">
        <f t="shared" si="69"/>
        <v>5</v>
      </c>
      <c r="Q108" s="233">
        <f t="shared" si="70"/>
        <v>0</v>
      </c>
      <c r="R108" s="233">
        <f t="shared" si="71"/>
        <v>711</v>
      </c>
      <c r="T108">
        <v>531</v>
      </c>
      <c r="U108">
        <v>825</v>
      </c>
      <c r="V108" t="s">
        <v>1025</v>
      </c>
      <c r="W108">
        <v>3747.7530000000002</v>
      </c>
      <c r="X108">
        <v>1219.4739999999999</v>
      </c>
      <c r="Y108">
        <v>3.073</v>
      </c>
      <c r="Z108">
        <v>15.574</v>
      </c>
      <c r="AA108">
        <v>118.41692</v>
      </c>
      <c r="AB108">
        <v>2.8808029999999998</v>
      </c>
      <c r="AC108">
        <v>25.534973000000001</v>
      </c>
      <c r="AD108" s="1">
        <v>626</v>
      </c>
      <c r="AE108">
        <v>0</v>
      </c>
      <c r="AF108">
        <v>711</v>
      </c>
      <c r="AG108">
        <v>91</v>
      </c>
      <c r="AH108">
        <v>31.648796000000001</v>
      </c>
      <c r="AI108">
        <v>26233.5</v>
      </c>
      <c r="AJ108">
        <v>15950.7</v>
      </c>
      <c r="AK108">
        <v>5</v>
      </c>
      <c r="AL108">
        <v>1277</v>
      </c>
      <c r="AM108" t="s">
        <v>1026</v>
      </c>
      <c r="AN108" t="s">
        <v>1400</v>
      </c>
      <c r="AO108">
        <v>3625.7910000000002</v>
      </c>
      <c r="AR108" t="s">
        <v>137</v>
      </c>
      <c r="AS108">
        <v>306</v>
      </c>
      <c r="AT108" t="s">
        <v>763</v>
      </c>
      <c r="AU108" t="s">
        <v>1025</v>
      </c>
      <c r="AV108" t="s">
        <v>49</v>
      </c>
      <c r="AW108">
        <v>2</v>
      </c>
      <c r="BB108">
        <v>0.89007731617928332</v>
      </c>
      <c r="BC108" t="s">
        <v>72</v>
      </c>
      <c r="BF108" t="s">
        <v>137</v>
      </c>
      <c r="BG108" t="s">
        <v>297</v>
      </c>
      <c r="BH108" t="s">
        <v>1025</v>
      </c>
      <c r="BI108">
        <v>825</v>
      </c>
      <c r="BJ108">
        <v>2</v>
      </c>
      <c r="BK108" t="s">
        <v>763</v>
      </c>
      <c r="BL108" t="s">
        <v>816</v>
      </c>
      <c r="BM108">
        <v>0.89007731617928332</v>
      </c>
      <c r="BN108" t="s">
        <v>72</v>
      </c>
      <c r="BO108" t="s">
        <v>676</v>
      </c>
      <c r="BP108">
        <v>3747.7530000000002</v>
      </c>
    </row>
    <row r="109" spans="1:68" ht="16.5">
      <c r="A109" s="295" t="str">
        <f t="shared" si="54"/>
        <v>청라교통</v>
      </c>
      <c r="B109" s="110" t="str">
        <f t="shared" si="55"/>
        <v>정병석</v>
      </c>
      <c r="C109" s="111" t="str">
        <f t="shared" si="56"/>
        <v>C</v>
      </c>
      <c r="D109" s="112">
        <f t="shared" si="57"/>
        <v>0.89332772427984131</v>
      </c>
      <c r="E109" s="113">
        <f t="shared" si="58"/>
        <v>933</v>
      </c>
      <c r="F109" s="114" t="str">
        <f t="shared" si="59"/>
        <v>307</v>
      </c>
      <c r="G109" s="115" t="str">
        <f t="shared" si="60"/>
        <v>72바1703</v>
      </c>
      <c r="H109" s="116">
        <f t="shared" si="61"/>
        <v>11</v>
      </c>
      <c r="I109" s="117">
        <f t="shared" si="62"/>
        <v>1982.8799999999999</v>
      </c>
      <c r="J109" s="118">
        <f t="shared" si="63"/>
        <v>1.0398937912563687E-2</v>
      </c>
      <c r="K109" s="118">
        <f t="shared" si="64"/>
        <v>0.33113306986347851</v>
      </c>
      <c r="L109" s="118">
        <f t="shared" si="65"/>
        <v>0.22189945937222627</v>
      </c>
      <c r="M109" s="119">
        <f t="shared" si="66"/>
        <v>15.939</v>
      </c>
      <c r="N109" s="120">
        <f t="shared" si="67"/>
        <v>0.13708626793145506</v>
      </c>
      <c r="O109" s="120">
        <f t="shared" si="68"/>
        <v>18.780818706609342</v>
      </c>
      <c r="P109" s="232">
        <f t="shared" si="69"/>
        <v>3</v>
      </c>
      <c r="Q109" s="233">
        <f t="shared" si="70"/>
        <v>3</v>
      </c>
      <c r="R109" s="233">
        <f t="shared" si="71"/>
        <v>411</v>
      </c>
      <c r="T109">
        <v>531</v>
      </c>
      <c r="U109">
        <v>933</v>
      </c>
      <c r="V109" t="s">
        <v>1027</v>
      </c>
      <c r="W109">
        <v>2188.4029999999998</v>
      </c>
      <c r="X109">
        <v>1004.321</v>
      </c>
      <c r="Y109">
        <v>2.1789999999999998</v>
      </c>
      <c r="Z109">
        <v>15.939</v>
      </c>
      <c r="AA109">
        <v>105.00303099999999</v>
      </c>
      <c r="AB109">
        <v>1.09192</v>
      </c>
      <c r="AC109">
        <v>34.769976</v>
      </c>
      <c r="AD109" s="1">
        <v>440</v>
      </c>
      <c r="AE109">
        <v>3</v>
      </c>
      <c r="AF109">
        <v>411</v>
      </c>
      <c r="AG109">
        <v>92</v>
      </c>
      <c r="AH109">
        <v>20.841331</v>
      </c>
      <c r="AI109">
        <v>10506.1</v>
      </c>
      <c r="AJ109">
        <v>2178.1999999999998</v>
      </c>
      <c r="AK109">
        <v>3</v>
      </c>
      <c r="AL109">
        <v>694</v>
      </c>
      <c r="AM109" t="s">
        <v>1028</v>
      </c>
      <c r="AN109" t="s">
        <v>1401</v>
      </c>
      <c r="AO109">
        <v>354.63400000000001</v>
      </c>
      <c r="AR109" t="s">
        <v>137</v>
      </c>
      <c r="AS109">
        <v>307</v>
      </c>
      <c r="AT109" t="s">
        <v>797</v>
      </c>
      <c r="AU109" t="s">
        <v>1027</v>
      </c>
      <c r="AV109" t="s">
        <v>49</v>
      </c>
      <c r="AW109">
        <v>11</v>
      </c>
      <c r="BB109">
        <v>0.89332772427984131</v>
      </c>
      <c r="BC109" t="s">
        <v>72</v>
      </c>
      <c r="BF109" t="s">
        <v>137</v>
      </c>
      <c r="BG109" t="s">
        <v>298</v>
      </c>
      <c r="BH109" t="s">
        <v>1027</v>
      </c>
      <c r="BI109">
        <v>933</v>
      </c>
      <c r="BJ109">
        <v>11</v>
      </c>
      <c r="BK109" t="s">
        <v>797</v>
      </c>
      <c r="BL109" t="s">
        <v>788</v>
      </c>
      <c r="BM109">
        <v>0.89332772427984131</v>
      </c>
      <c r="BN109" t="s">
        <v>72</v>
      </c>
      <c r="BO109" t="s">
        <v>676</v>
      </c>
      <c r="BP109">
        <v>1982.8799999999999</v>
      </c>
    </row>
    <row r="110" spans="1:68" ht="16.5">
      <c r="A110" s="295" t="str">
        <f t="shared" ref="A110:A122" si="72">BF110</f>
        <v>청라교통</v>
      </c>
      <c r="B110" s="110" t="str">
        <f t="shared" ref="B110:B122" si="73">BH110</f>
        <v>정우진</v>
      </c>
      <c r="C110" s="111" t="str">
        <f t="shared" ref="C110:C122" si="74">BN110</f>
        <v>F</v>
      </c>
      <c r="D110" s="112">
        <f t="shared" ref="D110:D122" si="75">BM110</f>
        <v>0.73939393939393938</v>
      </c>
      <c r="E110" s="113">
        <f t="shared" ref="E110:E122" si="76">U110</f>
        <v>1286</v>
      </c>
      <c r="F110" s="114" t="str">
        <f t="shared" ref="F110:F122" si="77">BG110</f>
        <v>308</v>
      </c>
      <c r="G110" s="115" t="str">
        <f t="shared" ref="G110:G122" si="78">BK110</f>
        <v>70바5088</v>
      </c>
      <c r="H110" s="116">
        <f t="shared" ref="H110:H122" si="79">BJ110</f>
        <v>1</v>
      </c>
      <c r="I110" s="117">
        <f t="shared" ref="I110:I122" si="80">BP110</f>
        <v>4631.5060000000003</v>
      </c>
      <c r="J110" s="118">
        <f t="shared" ref="J110:J122" si="81">AB110/AA110</f>
        <v>1.5590445556578209E-2</v>
      </c>
      <c r="K110" s="118">
        <f t="shared" ref="K110:K122" si="82">AC110/AA110</f>
        <v>0.35337100233718532</v>
      </c>
      <c r="L110" s="118">
        <f t="shared" ref="L110:L122" si="83">AD110/I110</f>
        <v>0.14401363185106528</v>
      </c>
      <c r="M110" s="119">
        <f t="shared" ref="M110:M122" si="84">Z110</f>
        <v>22.308</v>
      </c>
      <c r="N110" s="120">
        <f t="shared" ref="N110:N122" si="85">AE110*100/W110</f>
        <v>0</v>
      </c>
      <c r="O110" s="120">
        <f t="shared" ref="O110:O122" si="86">AF110*100/W110</f>
        <v>3.1307311271970715</v>
      </c>
      <c r="P110" s="232">
        <f t="shared" ref="P110:P122" si="87">AK110</f>
        <v>66</v>
      </c>
      <c r="Q110" s="233">
        <f t="shared" ref="Q110:Q122" si="88">AE110</f>
        <v>0</v>
      </c>
      <c r="R110" s="233">
        <f t="shared" ref="R110:R122" si="89">AF110</f>
        <v>145</v>
      </c>
      <c r="T110">
        <v>531</v>
      </c>
      <c r="U110">
        <v>1286</v>
      </c>
      <c r="V110" t="s">
        <v>1029</v>
      </c>
      <c r="W110">
        <v>4631.5060000000003</v>
      </c>
      <c r="X110">
        <v>1890.0519999999999</v>
      </c>
      <c r="Y110">
        <v>2.4500000000000002</v>
      </c>
      <c r="Z110">
        <v>22.308</v>
      </c>
      <c r="AA110">
        <v>150.19775999999999</v>
      </c>
      <c r="AB110">
        <v>2.34165</v>
      </c>
      <c r="AC110">
        <v>53.075533</v>
      </c>
      <c r="AD110" s="1">
        <v>667</v>
      </c>
      <c r="AE110">
        <v>0</v>
      </c>
      <c r="AF110">
        <v>145</v>
      </c>
      <c r="AG110">
        <v>91</v>
      </c>
      <c r="AH110">
        <v>30.836051999999999</v>
      </c>
      <c r="AI110">
        <v>71098</v>
      </c>
      <c r="AJ110">
        <v>37478.1</v>
      </c>
      <c r="AK110">
        <v>66</v>
      </c>
      <c r="AL110">
        <v>46293</v>
      </c>
      <c r="AM110" t="s">
        <v>1030</v>
      </c>
      <c r="AN110" t="s">
        <v>1402</v>
      </c>
      <c r="AO110">
        <v>4631.5060000000003</v>
      </c>
      <c r="AR110" t="s">
        <v>137</v>
      </c>
      <c r="AS110">
        <v>308</v>
      </c>
      <c r="AT110" t="s">
        <v>803</v>
      </c>
      <c r="AU110" t="s">
        <v>1029</v>
      </c>
      <c r="AV110" t="s">
        <v>49</v>
      </c>
      <c r="AW110">
        <v>1</v>
      </c>
      <c r="BB110">
        <v>0.74242424242424254</v>
      </c>
      <c r="BC110" t="s">
        <v>73</v>
      </c>
      <c r="BF110" t="s">
        <v>137</v>
      </c>
      <c r="BG110" t="s">
        <v>299</v>
      </c>
      <c r="BH110" t="s">
        <v>1029</v>
      </c>
      <c r="BI110">
        <v>1286</v>
      </c>
      <c r="BJ110">
        <v>1</v>
      </c>
      <c r="BK110" t="s">
        <v>803</v>
      </c>
      <c r="BL110" t="s">
        <v>673</v>
      </c>
      <c r="BM110">
        <v>0.73939393939393938</v>
      </c>
      <c r="BN110" t="s">
        <v>73</v>
      </c>
      <c r="BO110" t="s">
        <v>874</v>
      </c>
      <c r="BP110">
        <v>4631.5060000000003</v>
      </c>
    </row>
    <row r="111" spans="1:68" ht="16.5">
      <c r="A111" s="295" t="str">
        <f t="shared" si="72"/>
        <v>청라교통</v>
      </c>
      <c r="B111" s="110" t="str">
        <f t="shared" si="73"/>
        <v>정원영</v>
      </c>
      <c r="C111" s="111" t="str">
        <f t="shared" si="74"/>
        <v>D</v>
      </c>
      <c r="D111" s="112">
        <f t="shared" si="75"/>
        <v>0.83030303030303043</v>
      </c>
      <c r="E111" s="113">
        <f t="shared" si="76"/>
        <v>7745</v>
      </c>
      <c r="F111" s="114" t="str">
        <f t="shared" si="77"/>
        <v>306</v>
      </c>
      <c r="G111" s="115" t="str">
        <f t="shared" si="78"/>
        <v>72바1306</v>
      </c>
      <c r="H111" s="116">
        <f t="shared" si="79"/>
        <v>1</v>
      </c>
      <c r="I111" s="117">
        <f t="shared" si="80"/>
        <v>4101.4579999999996</v>
      </c>
      <c r="J111" s="118">
        <f t="shared" si="81"/>
        <v>1.6240781799250526E-2</v>
      </c>
      <c r="K111" s="118">
        <f t="shared" si="82"/>
        <v>0.28429644979826169</v>
      </c>
      <c r="L111" s="118">
        <f t="shared" si="83"/>
        <v>0.18846956375025664</v>
      </c>
      <c r="M111" s="119">
        <f t="shared" si="84"/>
        <v>19.161000000000001</v>
      </c>
      <c r="N111" s="120">
        <f t="shared" si="85"/>
        <v>0</v>
      </c>
      <c r="O111" s="120">
        <f t="shared" si="86"/>
        <v>7.1925642052167795</v>
      </c>
      <c r="P111" s="232">
        <f t="shared" si="87"/>
        <v>51</v>
      </c>
      <c r="Q111" s="233">
        <f t="shared" si="88"/>
        <v>0</v>
      </c>
      <c r="R111" s="233">
        <f t="shared" si="89"/>
        <v>295</v>
      </c>
      <c r="T111">
        <v>531</v>
      </c>
      <c r="U111">
        <v>7745</v>
      </c>
      <c r="V111" t="s">
        <v>1031</v>
      </c>
      <c r="W111">
        <v>4101.4579999999996</v>
      </c>
      <c r="X111">
        <v>1486.925</v>
      </c>
      <c r="Y111">
        <v>2.758</v>
      </c>
      <c r="Z111">
        <v>19.161000000000001</v>
      </c>
      <c r="AA111">
        <v>136.53776199999999</v>
      </c>
      <c r="AB111">
        <v>2.2174800000000001</v>
      </c>
      <c r="AC111">
        <v>38.817200999999997</v>
      </c>
      <c r="AD111" s="1">
        <v>773</v>
      </c>
      <c r="AE111">
        <v>0</v>
      </c>
      <c r="AF111">
        <v>295</v>
      </c>
      <c r="AG111">
        <v>93</v>
      </c>
      <c r="AH111">
        <v>30.039000999999999</v>
      </c>
      <c r="AI111">
        <v>34614.6</v>
      </c>
      <c r="AJ111">
        <v>19605.599999999999</v>
      </c>
      <c r="AK111">
        <v>51</v>
      </c>
      <c r="AL111">
        <v>18025</v>
      </c>
      <c r="AM111" t="s">
        <v>1032</v>
      </c>
      <c r="AN111" t="s">
        <v>1403</v>
      </c>
      <c r="AO111">
        <v>4101.4579999999996</v>
      </c>
      <c r="AR111" t="s">
        <v>137</v>
      </c>
      <c r="AS111">
        <v>306</v>
      </c>
      <c r="AT111" t="s">
        <v>778</v>
      </c>
      <c r="AU111" t="s">
        <v>1031</v>
      </c>
      <c r="AV111" t="s">
        <v>49</v>
      </c>
      <c r="AW111">
        <v>1</v>
      </c>
      <c r="BB111">
        <v>0.83575757575757581</v>
      </c>
      <c r="BC111" t="s">
        <v>70</v>
      </c>
      <c r="BF111" t="s">
        <v>137</v>
      </c>
      <c r="BG111" t="s">
        <v>297</v>
      </c>
      <c r="BH111" t="s">
        <v>1031</v>
      </c>
      <c r="BI111">
        <v>7745</v>
      </c>
      <c r="BJ111">
        <v>1</v>
      </c>
      <c r="BK111" t="s">
        <v>778</v>
      </c>
      <c r="BL111" t="s">
        <v>673</v>
      </c>
      <c r="BM111">
        <v>0.83030303030303043</v>
      </c>
      <c r="BN111" t="s">
        <v>70</v>
      </c>
      <c r="BO111" t="s">
        <v>678</v>
      </c>
      <c r="BP111">
        <v>4101.4579999999996</v>
      </c>
    </row>
    <row r="112" spans="1:68" ht="16.5">
      <c r="A112" s="295" t="str">
        <f t="shared" si="72"/>
        <v>청라교통</v>
      </c>
      <c r="B112" s="110" t="str">
        <f t="shared" si="73"/>
        <v>조건희</v>
      </c>
      <c r="C112" s="111" t="str">
        <f t="shared" si="74"/>
        <v>D</v>
      </c>
      <c r="D112" s="112">
        <f t="shared" si="75"/>
        <v>0.84077500138647465</v>
      </c>
      <c r="E112" s="113">
        <f t="shared" si="76"/>
        <v>3878</v>
      </c>
      <c r="F112" s="114" t="str">
        <f t="shared" si="77"/>
        <v>306</v>
      </c>
      <c r="G112" s="115" t="str">
        <f t="shared" si="78"/>
        <v>72바1499</v>
      </c>
      <c r="H112" s="116">
        <f t="shared" si="79"/>
        <v>3</v>
      </c>
      <c r="I112" s="117">
        <f t="shared" si="80"/>
        <v>3876.0160000000001</v>
      </c>
      <c r="J112" s="118">
        <f t="shared" si="81"/>
        <v>3.0604208301052375E-2</v>
      </c>
      <c r="K112" s="118">
        <f t="shared" si="82"/>
        <v>0.21965874823132839</v>
      </c>
      <c r="L112" s="118">
        <f t="shared" si="83"/>
        <v>0.18137180032280567</v>
      </c>
      <c r="M112" s="119">
        <f t="shared" si="84"/>
        <v>16.23</v>
      </c>
      <c r="N112" s="120">
        <f t="shared" si="85"/>
        <v>0</v>
      </c>
      <c r="O112" s="120">
        <f t="shared" si="86"/>
        <v>3.3797590102827231</v>
      </c>
      <c r="P112" s="232">
        <f t="shared" si="87"/>
        <v>10</v>
      </c>
      <c r="Q112" s="233">
        <f t="shared" si="88"/>
        <v>0</v>
      </c>
      <c r="R112" s="233">
        <f t="shared" si="89"/>
        <v>131</v>
      </c>
      <c r="T112">
        <v>531</v>
      </c>
      <c r="U112">
        <v>3878</v>
      </c>
      <c r="V112" t="s">
        <v>1033</v>
      </c>
      <c r="W112">
        <v>3876.0160000000001</v>
      </c>
      <c r="X112">
        <v>1356.221</v>
      </c>
      <c r="Y112">
        <v>2.8580000000000001</v>
      </c>
      <c r="Z112">
        <v>16.23</v>
      </c>
      <c r="AA112">
        <v>120.21663700000001</v>
      </c>
      <c r="AB112">
        <v>3.679135</v>
      </c>
      <c r="AC112">
        <v>26.406635999999999</v>
      </c>
      <c r="AD112" s="1">
        <v>703</v>
      </c>
      <c r="AE112">
        <v>0</v>
      </c>
      <c r="AF112">
        <v>131</v>
      </c>
      <c r="AG112">
        <v>93</v>
      </c>
      <c r="AH112">
        <v>32.241925999999999</v>
      </c>
      <c r="AI112">
        <v>23216</v>
      </c>
      <c r="AJ112">
        <v>13240.4</v>
      </c>
      <c r="AK112">
        <v>10</v>
      </c>
      <c r="AL112">
        <v>5782</v>
      </c>
      <c r="AM112" t="s">
        <v>1034</v>
      </c>
      <c r="AN112" t="s">
        <v>1404</v>
      </c>
      <c r="AO112">
        <v>3509.1170000000002</v>
      </c>
      <c r="AR112" t="s">
        <v>137</v>
      </c>
      <c r="AS112">
        <v>306</v>
      </c>
      <c r="AT112" t="s">
        <v>783</v>
      </c>
      <c r="AU112" t="s">
        <v>1033</v>
      </c>
      <c r="AV112" t="s">
        <v>49</v>
      </c>
      <c r="AW112">
        <v>3</v>
      </c>
      <c r="BB112">
        <v>0.84608943133449988</v>
      </c>
      <c r="BC112" t="s">
        <v>70</v>
      </c>
      <c r="BF112" t="s">
        <v>137</v>
      </c>
      <c r="BG112" t="s">
        <v>297</v>
      </c>
      <c r="BH112" t="s">
        <v>1033</v>
      </c>
      <c r="BI112">
        <v>3878</v>
      </c>
      <c r="BJ112">
        <v>3</v>
      </c>
      <c r="BK112" t="s">
        <v>783</v>
      </c>
      <c r="BL112" t="s">
        <v>779</v>
      </c>
      <c r="BM112">
        <v>0.84077500138647465</v>
      </c>
      <c r="BN112" t="s">
        <v>70</v>
      </c>
      <c r="BO112" t="s">
        <v>678</v>
      </c>
      <c r="BP112">
        <v>3876.0160000000001</v>
      </c>
    </row>
    <row r="113" spans="1:68" ht="16.5">
      <c r="A113" s="295" t="str">
        <f t="shared" si="72"/>
        <v>청라교통</v>
      </c>
      <c r="B113" s="110" t="str">
        <f t="shared" si="73"/>
        <v>조점룡</v>
      </c>
      <c r="C113" s="111" t="str">
        <f t="shared" si="74"/>
        <v>C</v>
      </c>
      <c r="D113" s="112">
        <f t="shared" si="75"/>
        <v>0.88410897883921413</v>
      </c>
      <c r="E113" s="113">
        <f t="shared" si="76"/>
        <v>6395</v>
      </c>
      <c r="F113" s="114" t="str">
        <f t="shared" si="77"/>
        <v>306</v>
      </c>
      <c r="G113" s="115" t="str">
        <f t="shared" si="78"/>
        <v>72바1499</v>
      </c>
      <c r="H113" s="116">
        <f t="shared" si="79"/>
        <v>10</v>
      </c>
      <c r="I113" s="117">
        <f t="shared" si="80"/>
        <v>3692.9959999999996</v>
      </c>
      <c r="J113" s="118">
        <f t="shared" si="81"/>
        <v>1.9950212352126094E-2</v>
      </c>
      <c r="K113" s="118">
        <f t="shared" si="82"/>
        <v>0.24750690121169536</v>
      </c>
      <c r="L113" s="118">
        <f t="shared" si="83"/>
        <v>0.17167633000414842</v>
      </c>
      <c r="M113" s="119">
        <f t="shared" si="84"/>
        <v>16.538</v>
      </c>
      <c r="N113" s="120">
        <f t="shared" si="85"/>
        <v>2.6450541059042633E-2</v>
      </c>
      <c r="O113" s="120">
        <f t="shared" si="86"/>
        <v>9.7867001918457746</v>
      </c>
      <c r="P113" s="232">
        <f t="shared" si="87"/>
        <v>20</v>
      </c>
      <c r="Q113" s="233">
        <f t="shared" si="88"/>
        <v>1</v>
      </c>
      <c r="R113" s="233">
        <f t="shared" si="89"/>
        <v>370</v>
      </c>
      <c r="T113">
        <v>531</v>
      </c>
      <c r="U113">
        <v>6395</v>
      </c>
      <c r="V113" t="s">
        <v>1035</v>
      </c>
      <c r="W113">
        <v>3780.6410000000001</v>
      </c>
      <c r="X113">
        <v>1283.0219999999999</v>
      </c>
      <c r="Y113">
        <v>2.9470000000000001</v>
      </c>
      <c r="Z113">
        <v>16.538</v>
      </c>
      <c r="AA113">
        <v>122.094139</v>
      </c>
      <c r="AB113">
        <v>2.4358040000000001</v>
      </c>
      <c r="AC113">
        <v>30.219142000000002</v>
      </c>
      <c r="AD113" s="1">
        <v>634</v>
      </c>
      <c r="AE113">
        <v>1</v>
      </c>
      <c r="AF113">
        <v>370</v>
      </c>
      <c r="AG113">
        <v>93</v>
      </c>
      <c r="AH113">
        <v>30.964967000000001</v>
      </c>
      <c r="AI113">
        <v>26026.7</v>
      </c>
      <c r="AJ113">
        <v>15203.9</v>
      </c>
      <c r="AK113">
        <v>20</v>
      </c>
      <c r="AL113">
        <v>5960</v>
      </c>
      <c r="AM113" t="s">
        <v>1036</v>
      </c>
      <c r="AN113" t="s">
        <v>1405</v>
      </c>
      <c r="AO113">
        <v>613.52499999999998</v>
      </c>
      <c r="AR113" t="s">
        <v>137</v>
      </c>
      <c r="AS113">
        <v>306</v>
      </c>
      <c r="AT113" t="s">
        <v>783</v>
      </c>
      <c r="AU113" t="s">
        <v>1035</v>
      </c>
      <c r="AV113" t="s">
        <v>49</v>
      </c>
      <c r="AW113">
        <v>10</v>
      </c>
      <c r="BB113">
        <v>0.89026079155193671</v>
      </c>
      <c r="BC113" t="s">
        <v>72</v>
      </c>
      <c r="BF113" t="s">
        <v>137</v>
      </c>
      <c r="BG113" t="s">
        <v>297</v>
      </c>
      <c r="BH113" t="s">
        <v>1035</v>
      </c>
      <c r="BI113">
        <v>6395</v>
      </c>
      <c r="BJ113">
        <v>10</v>
      </c>
      <c r="BK113" t="s">
        <v>783</v>
      </c>
      <c r="BL113" t="s">
        <v>781</v>
      </c>
      <c r="BM113">
        <v>0.88410897883921413</v>
      </c>
      <c r="BN113" t="s">
        <v>72</v>
      </c>
      <c r="BO113" t="s">
        <v>676</v>
      </c>
      <c r="BP113">
        <v>3692.9959999999996</v>
      </c>
    </row>
    <row r="114" spans="1:68" ht="16.5">
      <c r="A114" s="295" t="str">
        <f t="shared" si="72"/>
        <v>청라교통</v>
      </c>
      <c r="B114" s="110" t="str">
        <f t="shared" si="73"/>
        <v>조중희</v>
      </c>
      <c r="C114" s="111" t="str">
        <f t="shared" si="74"/>
        <v>C</v>
      </c>
      <c r="D114" s="112">
        <f t="shared" si="75"/>
        <v>0.85163727368554676</v>
      </c>
      <c r="E114" s="113">
        <f t="shared" si="76"/>
        <v>8166</v>
      </c>
      <c r="F114" s="114" t="str">
        <f t="shared" si="77"/>
        <v>306</v>
      </c>
      <c r="G114" s="115" t="str">
        <f t="shared" si="78"/>
        <v>70바6085</v>
      </c>
      <c r="H114" s="116">
        <f t="shared" si="79"/>
        <v>2</v>
      </c>
      <c r="I114" s="117">
        <f t="shared" si="80"/>
        <v>3839.6760000000004</v>
      </c>
      <c r="J114" s="118">
        <f t="shared" si="81"/>
        <v>1.5485735319490464E-2</v>
      </c>
      <c r="K114" s="118">
        <f t="shared" si="82"/>
        <v>0.26257640162912549</v>
      </c>
      <c r="L114" s="118">
        <f t="shared" si="83"/>
        <v>0.12813581145909184</v>
      </c>
      <c r="M114" s="119">
        <f t="shared" si="84"/>
        <v>19.402000000000001</v>
      </c>
      <c r="N114" s="120">
        <f t="shared" si="85"/>
        <v>0.10417545647080639</v>
      </c>
      <c r="O114" s="120">
        <f t="shared" si="86"/>
        <v>24.793758640051923</v>
      </c>
      <c r="P114" s="232">
        <f t="shared" si="87"/>
        <v>15</v>
      </c>
      <c r="Q114" s="233">
        <f t="shared" si="88"/>
        <v>4</v>
      </c>
      <c r="R114" s="233">
        <f t="shared" si="89"/>
        <v>952</v>
      </c>
      <c r="T114">
        <v>531</v>
      </c>
      <c r="U114">
        <v>8166</v>
      </c>
      <c r="V114" t="s">
        <v>1037</v>
      </c>
      <c r="W114">
        <v>3839.6759999999999</v>
      </c>
      <c r="X114">
        <v>1320.202</v>
      </c>
      <c r="Y114">
        <v>2.9079999999999999</v>
      </c>
      <c r="Z114">
        <v>19.402000000000001</v>
      </c>
      <c r="AA114">
        <v>120.108859</v>
      </c>
      <c r="AB114">
        <v>1.859974</v>
      </c>
      <c r="AC114">
        <v>31.537752000000001</v>
      </c>
      <c r="AD114" s="1">
        <v>492</v>
      </c>
      <c r="AE114">
        <v>4</v>
      </c>
      <c r="AF114">
        <v>952</v>
      </c>
      <c r="AG114">
        <v>91</v>
      </c>
      <c r="AH114">
        <v>31.968298999999998</v>
      </c>
      <c r="AI114">
        <v>26075.5</v>
      </c>
      <c r="AJ114">
        <v>8853.6</v>
      </c>
      <c r="AK114">
        <v>15</v>
      </c>
      <c r="AL114">
        <v>4216</v>
      </c>
      <c r="AM114" t="s">
        <v>1038</v>
      </c>
      <c r="AN114" t="s">
        <v>1406</v>
      </c>
      <c r="AO114">
        <v>3594.4650000000001</v>
      </c>
      <c r="AR114" t="s">
        <v>137</v>
      </c>
      <c r="AS114">
        <v>306</v>
      </c>
      <c r="AT114" t="s">
        <v>767</v>
      </c>
      <c r="AU114" t="s">
        <v>1037</v>
      </c>
      <c r="AV114" t="s">
        <v>49</v>
      </c>
      <c r="AW114">
        <v>2</v>
      </c>
      <c r="BB114">
        <v>0.85562444813817928</v>
      </c>
      <c r="BC114" t="s">
        <v>72</v>
      </c>
      <c r="BF114" t="s">
        <v>137</v>
      </c>
      <c r="BG114" t="s">
        <v>297</v>
      </c>
      <c r="BH114" t="s">
        <v>1037</v>
      </c>
      <c r="BI114">
        <v>8166</v>
      </c>
      <c r="BJ114">
        <v>2</v>
      </c>
      <c r="BK114" t="s">
        <v>767</v>
      </c>
      <c r="BL114" t="s">
        <v>771</v>
      </c>
      <c r="BM114">
        <v>0.85163727368554676</v>
      </c>
      <c r="BN114" t="s">
        <v>72</v>
      </c>
      <c r="BO114" t="s">
        <v>676</v>
      </c>
      <c r="BP114">
        <v>3839.6760000000004</v>
      </c>
    </row>
    <row r="115" spans="1:68" ht="16.5">
      <c r="A115" s="295" t="str">
        <f t="shared" si="72"/>
        <v>청라교통</v>
      </c>
      <c r="B115" s="110" t="str">
        <f t="shared" si="73"/>
        <v>주재구</v>
      </c>
      <c r="C115" s="111" t="str">
        <f t="shared" si="74"/>
        <v>C</v>
      </c>
      <c r="D115" s="112">
        <f t="shared" si="75"/>
        <v>0.86095238095238091</v>
      </c>
      <c r="E115" s="113">
        <f t="shared" si="76"/>
        <v>1915</v>
      </c>
      <c r="F115" s="114" t="str">
        <f t="shared" si="77"/>
        <v>112</v>
      </c>
      <c r="G115" s="115" t="str">
        <f t="shared" si="78"/>
        <v>72바1572</v>
      </c>
      <c r="H115" s="116">
        <f t="shared" si="79"/>
        <v>1</v>
      </c>
      <c r="I115" s="117">
        <f t="shared" si="80"/>
        <v>2366.75</v>
      </c>
      <c r="J115" s="118">
        <f t="shared" si="81"/>
        <v>3.326493518735546E-2</v>
      </c>
      <c r="K115" s="118">
        <f t="shared" si="82"/>
        <v>0.37506127039345827</v>
      </c>
      <c r="L115" s="118">
        <f t="shared" si="83"/>
        <v>0.30083447765923738</v>
      </c>
      <c r="M115" s="119">
        <f t="shared" si="84"/>
        <v>17.812000000000001</v>
      </c>
      <c r="N115" s="120">
        <f t="shared" si="85"/>
        <v>0.41598566347009414</v>
      </c>
      <c r="O115" s="120">
        <f t="shared" si="86"/>
        <v>75.750989317904143</v>
      </c>
      <c r="P115" s="232">
        <f t="shared" si="87"/>
        <v>8</v>
      </c>
      <c r="Q115" s="233">
        <f t="shared" si="88"/>
        <v>10</v>
      </c>
      <c r="R115" s="233">
        <f t="shared" si="89"/>
        <v>1821</v>
      </c>
      <c r="T115">
        <v>531</v>
      </c>
      <c r="U115">
        <v>1915</v>
      </c>
      <c r="V115" t="s">
        <v>1039</v>
      </c>
      <c r="W115">
        <v>2403.9290000000001</v>
      </c>
      <c r="X115">
        <v>1296.32</v>
      </c>
      <c r="Y115">
        <v>1.8540000000000001</v>
      </c>
      <c r="Z115">
        <v>17.812000000000001</v>
      </c>
      <c r="AA115">
        <v>148.05274600000001</v>
      </c>
      <c r="AB115">
        <v>4.9249650000000003</v>
      </c>
      <c r="AC115">
        <v>55.528851000000003</v>
      </c>
      <c r="AD115" s="1">
        <v>712</v>
      </c>
      <c r="AE115">
        <v>10</v>
      </c>
      <c r="AF115">
        <v>1821</v>
      </c>
      <c r="AG115">
        <v>80</v>
      </c>
      <c r="AH115">
        <v>16.236975999999999</v>
      </c>
      <c r="AI115">
        <v>2875.7</v>
      </c>
      <c r="AJ115">
        <v>0</v>
      </c>
      <c r="AK115">
        <v>8</v>
      </c>
      <c r="AL115">
        <v>8822</v>
      </c>
      <c r="AM115" t="s">
        <v>1040</v>
      </c>
      <c r="AN115" t="s">
        <v>1407</v>
      </c>
      <c r="AO115">
        <v>2366.75</v>
      </c>
      <c r="AR115" t="s">
        <v>137</v>
      </c>
      <c r="AS115">
        <v>112</v>
      </c>
      <c r="AT115" t="s">
        <v>752</v>
      </c>
      <c r="AU115" t="s">
        <v>1039</v>
      </c>
      <c r="AV115" t="s">
        <v>49</v>
      </c>
      <c r="AW115">
        <v>1</v>
      </c>
      <c r="BB115">
        <v>0.88523809523809516</v>
      </c>
      <c r="BC115" t="s">
        <v>72</v>
      </c>
      <c r="BF115" t="s">
        <v>137</v>
      </c>
      <c r="BG115" t="s">
        <v>296</v>
      </c>
      <c r="BH115" t="s">
        <v>1039</v>
      </c>
      <c r="BI115">
        <v>1915</v>
      </c>
      <c r="BJ115">
        <v>1</v>
      </c>
      <c r="BK115" t="s">
        <v>752</v>
      </c>
      <c r="BL115" t="s">
        <v>673</v>
      </c>
      <c r="BM115">
        <v>0.86095238095238091</v>
      </c>
      <c r="BN115" t="s">
        <v>72</v>
      </c>
      <c r="BO115" t="s">
        <v>676</v>
      </c>
      <c r="BP115">
        <v>2366.75</v>
      </c>
    </row>
    <row r="116" spans="1:68" ht="16.5">
      <c r="A116" s="295" t="str">
        <f t="shared" si="72"/>
        <v>청라교통</v>
      </c>
      <c r="B116" s="110" t="str">
        <f t="shared" si="73"/>
        <v>진충현</v>
      </c>
      <c r="C116" s="111" t="str">
        <f t="shared" si="74"/>
        <v>C</v>
      </c>
      <c r="D116" s="112">
        <f t="shared" si="75"/>
        <v>0.85737363263641808</v>
      </c>
      <c r="E116" s="113">
        <f t="shared" si="76"/>
        <v>4405</v>
      </c>
      <c r="F116" s="114" t="str">
        <f t="shared" si="77"/>
        <v>306</v>
      </c>
      <c r="G116" s="115" t="str">
        <f t="shared" si="78"/>
        <v>70바5921</v>
      </c>
      <c r="H116" s="116">
        <f t="shared" si="79"/>
        <v>2</v>
      </c>
      <c r="I116" s="117">
        <f t="shared" si="80"/>
        <v>3619.9319999999998</v>
      </c>
      <c r="J116" s="118">
        <f t="shared" si="81"/>
        <v>1.3785552920151585E-2</v>
      </c>
      <c r="K116" s="118">
        <f t="shared" si="82"/>
        <v>0.29121544527316984</v>
      </c>
      <c r="L116" s="118">
        <f t="shared" si="83"/>
        <v>0.14171536923898018</v>
      </c>
      <c r="M116" s="119">
        <f t="shared" si="84"/>
        <v>16.786999999999999</v>
      </c>
      <c r="N116" s="120">
        <f t="shared" si="85"/>
        <v>0</v>
      </c>
      <c r="O116" s="120">
        <f t="shared" si="86"/>
        <v>5.6354649755851769</v>
      </c>
      <c r="P116" s="232">
        <f t="shared" si="87"/>
        <v>35</v>
      </c>
      <c r="Q116" s="233">
        <f t="shared" si="88"/>
        <v>0</v>
      </c>
      <c r="R116" s="233">
        <f t="shared" si="89"/>
        <v>204</v>
      </c>
      <c r="T116">
        <v>531</v>
      </c>
      <c r="U116">
        <v>4405</v>
      </c>
      <c r="V116" t="s">
        <v>1041</v>
      </c>
      <c r="W116">
        <v>3619.9319999999998</v>
      </c>
      <c r="X116">
        <v>1260.0419999999999</v>
      </c>
      <c r="Y116">
        <v>2.8730000000000002</v>
      </c>
      <c r="Z116">
        <v>16.786999999999999</v>
      </c>
      <c r="AA116">
        <v>120.83831600000001</v>
      </c>
      <c r="AB116">
        <v>1.6658230000000001</v>
      </c>
      <c r="AC116">
        <v>35.189984000000003</v>
      </c>
      <c r="AD116" s="1">
        <v>513</v>
      </c>
      <c r="AE116">
        <v>0</v>
      </c>
      <c r="AF116">
        <v>204</v>
      </c>
      <c r="AG116">
        <v>93</v>
      </c>
      <c r="AH116">
        <v>29.956821999999999</v>
      </c>
      <c r="AI116">
        <v>28441.599999999999</v>
      </c>
      <c r="AJ116">
        <v>14864.5</v>
      </c>
      <c r="AK116">
        <v>35</v>
      </c>
      <c r="AL116">
        <v>40229</v>
      </c>
      <c r="AM116" t="s">
        <v>1042</v>
      </c>
      <c r="AN116" t="s">
        <v>1408</v>
      </c>
      <c r="AO116">
        <v>3374.674</v>
      </c>
      <c r="AR116" t="s">
        <v>137</v>
      </c>
      <c r="AS116">
        <v>306</v>
      </c>
      <c r="AT116" t="s">
        <v>760</v>
      </c>
      <c r="AU116" t="s">
        <v>1041</v>
      </c>
      <c r="AV116" t="s">
        <v>49</v>
      </c>
      <c r="AW116">
        <v>2</v>
      </c>
      <c r="BB116">
        <v>0.86937647446043853</v>
      </c>
      <c r="BC116" t="s">
        <v>72</v>
      </c>
      <c r="BF116" t="s">
        <v>137</v>
      </c>
      <c r="BG116" t="s">
        <v>297</v>
      </c>
      <c r="BH116" t="s">
        <v>1041</v>
      </c>
      <c r="BI116">
        <v>4405</v>
      </c>
      <c r="BJ116">
        <v>2</v>
      </c>
      <c r="BK116" t="s">
        <v>760</v>
      </c>
      <c r="BL116" t="s">
        <v>783</v>
      </c>
      <c r="BM116">
        <v>0.85737363263641808</v>
      </c>
      <c r="BN116" t="s">
        <v>72</v>
      </c>
      <c r="BO116" t="s">
        <v>676</v>
      </c>
      <c r="BP116">
        <v>3619.9319999999998</v>
      </c>
    </row>
    <row r="117" spans="1:68" ht="16.5">
      <c r="A117" s="295" t="str">
        <f t="shared" si="72"/>
        <v>청라교통</v>
      </c>
      <c r="B117" s="110" t="str">
        <f t="shared" si="73"/>
        <v>최윤호</v>
      </c>
      <c r="C117" s="111" t="str">
        <f t="shared" si="74"/>
        <v>B</v>
      </c>
      <c r="D117" s="112">
        <f t="shared" si="75"/>
        <v>0.91747769053127926</v>
      </c>
      <c r="E117" s="113">
        <f t="shared" si="76"/>
        <v>5331</v>
      </c>
      <c r="F117" s="114" t="str">
        <f t="shared" si="77"/>
        <v>306</v>
      </c>
      <c r="G117" s="115" t="str">
        <f t="shared" si="78"/>
        <v>70바6051</v>
      </c>
      <c r="H117" s="116">
        <f t="shared" si="79"/>
        <v>11</v>
      </c>
      <c r="I117" s="117">
        <f t="shared" si="80"/>
        <v>3426.8230000000003</v>
      </c>
      <c r="J117" s="118">
        <f t="shared" si="81"/>
        <v>8.1802913559026382E-3</v>
      </c>
      <c r="K117" s="118">
        <f t="shared" si="82"/>
        <v>0.20645980940549075</v>
      </c>
      <c r="L117" s="118">
        <f t="shared" si="83"/>
        <v>0.10417812650376164</v>
      </c>
      <c r="M117" s="119">
        <f t="shared" si="84"/>
        <v>15.053000000000001</v>
      </c>
      <c r="N117" s="120">
        <f t="shared" si="85"/>
        <v>0</v>
      </c>
      <c r="O117" s="120">
        <f t="shared" si="86"/>
        <v>7.8498364228324604</v>
      </c>
      <c r="P117" s="232">
        <f t="shared" si="87"/>
        <v>1</v>
      </c>
      <c r="Q117" s="233">
        <f t="shared" si="88"/>
        <v>0</v>
      </c>
      <c r="R117" s="233">
        <f t="shared" si="89"/>
        <v>269</v>
      </c>
      <c r="T117">
        <v>531</v>
      </c>
      <c r="U117">
        <v>5331</v>
      </c>
      <c r="V117" t="s">
        <v>1043</v>
      </c>
      <c r="W117">
        <v>3426.8229999999999</v>
      </c>
      <c r="X117">
        <v>1083.845</v>
      </c>
      <c r="Y117">
        <v>3.1619999999999999</v>
      </c>
      <c r="Z117">
        <v>15.053000000000001</v>
      </c>
      <c r="AA117">
        <v>105.297472</v>
      </c>
      <c r="AB117">
        <v>0.86136400000000002</v>
      </c>
      <c r="AC117">
        <v>21.739695999999999</v>
      </c>
      <c r="AD117" s="1">
        <v>357</v>
      </c>
      <c r="AE117">
        <v>0</v>
      </c>
      <c r="AF117">
        <v>269</v>
      </c>
      <c r="AG117">
        <v>92</v>
      </c>
      <c r="AH117">
        <v>32.544209000000002</v>
      </c>
      <c r="AI117">
        <v>14969.1</v>
      </c>
      <c r="AJ117">
        <v>6828.2</v>
      </c>
      <c r="AK117">
        <v>1</v>
      </c>
      <c r="AL117">
        <v>231</v>
      </c>
      <c r="AM117" t="s">
        <v>1044</v>
      </c>
      <c r="AN117" t="s">
        <v>1409</v>
      </c>
      <c r="AO117">
        <v>613.26099999999997</v>
      </c>
      <c r="AR117" t="s">
        <v>137</v>
      </c>
      <c r="AS117">
        <v>306</v>
      </c>
      <c r="AT117" t="s">
        <v>765</v>
      </c>
      <c r="AU117" t="s">
        <v>1043</v>
      </c>
      <c r="AV117" t="s">
        <v>49</v>
      </c>
      <c r="AW117">
        <v>11</v>
      </c>
      <c r="BB117">
        <v>0.93291238875967786</v>
      </c>
      <c r="BC117" t="s">
        <v>71</v>
      </c>
      <c r="BF117" t="s">
        <v>137</v>
      </c>
      <c r="BG117" t="s">
        <v>297</v>
      </c>
      <c r="BH117" t="s">
        <v>1043</v>
      </c>
      <c r="BI117">
        <v>5331</v>
      </c>
      <c r="BJ117">
        <v>11</v>
      </c>
      <c r="BK117" t="s">
        <v>765</v>
      </c>
      <c r="BL117" t="s">
        <v>763</v>
      </c>
      <c r="BM117">
        <v>0.91747769053127926</v>
      </c>
      <c r="BN117" t="s">
        <v>71</v>
      </c>
      <c r="BO117" t="s">
        <v>674</v>
      </c>
      <c r="BP117">
        <v>3426.8230000000003</v>
      </c>
    </row>
    <row r="118" spans="1:68" ht="16.5">
      <c r="A118" s="295" t="str">
        <f t="shared" si="72"/>
        <v>청라교통</v>
      </c>
      <c r="B118" s="110" t="str">
        <f t="shared" si="73"/>
        <v>최은식</v>
      </c>
      <c r="C118" s="111" t="str">
        <f t="shared" si="74"/>
        <v>F</v>
      </c>
      <c r="D118" s="112">
        <f t="shared" si="75"/>
        <v>0.72599999999999998</v>
      </c>
      <c r="E118" s="113">
        <f t="shared" si="76"/>
        <v>5975</v>
      </c>
      <c r="F118" s="114" t="str">
        <f t="shared" si="77"/>
        <v>112</v>
      </c>
      <c r="G118" s="115" t="str">
        <f t="shared" si="78"/>
        <v>70바6064</v>
      </c>
      <c r="H118" s="116">
        <f t="shared" si="79"/>
        <v>1</v>
      </c>
      <c r="I118" s="117">
        <f t="shared" si="80"/>
        <v>615.76300000000003</v>
      </c>
      <c r="J118" s="118">
        <f t="shared" si="81"/>
        <v>1.6900623064280949E-2</v>
      </c>
      <c r="K118" s="118">
        <f t="shared" si="82"/>
        <v>0.39291278360682824</v>
      </c>
      <c r="L118" s="118">
        <f t="shared" si="83"/>
        <v>0.1997521773799335</v>
      </c>
      <c r="M118" s="119">
        <f t="shared" si="84"/>
        <v>18.245999999999999</v>
      </c>
      <c r="N118" s="120">
        <f t="shared" si="85"/>
        <v>0.15485917106982908</v>
      </c>
      <c r="O118" s="120">
        <f t="shared" si="86"/>
        <v>6.9686626981423085</v>
      </c>
      <c r="P118" s="232">
        <f t="shared" si="87"/>
        <v>9</v>
      </c>
      <c r="Q118" s="233">
        <f t="shared" si="88"/>
        <v>1</v>
      </c>
      <c r="R118" s="233">
        <f t="shared" si="89"/>
        <v>45</v>
      </c>
      <c r="T118">
        <v>531</v>
      </c>
      <c r="U118">
        <v>5975</v>
      </c>
      <c r="V118" t="s">
        <v>1045</v>
      </c>
      <c r="W118">
        <v>645.74800000000005</v>
      </c>
      <c r="X118">
        <v>350.13299999999998</v>
      </c>
      <c r="Y118">
        <v>1.8440000000000001</v>
      </c>
      <c r="Z118">
        <v>18.245999999999999</v>
      </c>
      <c r="AA118">
        <v>36.569420999999998</v>
      </c>
      <c r="AB118">
        <v>0.61804599999999998</v>
      </c>
      <c r="AC118">
        <v>14.368593000000001</v>
      </c>
      <c r="AD118" s="1">
        <v>123</v>
      </c>
      <c r="AE118">
        <v>1</v>
      </c>
      <c r="AF118">
        <v>45</v>
      </c>
      <c r="AG118">
        <v>80</v>
      </c>
      <c r="AH118">
        <v>17.658141000000001</v>
      </c>
      <c r="AI118">
        <v>381.1</v>
      </c>
      <c r="AJ118">
        <v>0</v>
      </c>
      <c r="AK118">
        <v>9</v>
      </c>
      <c r="AL118">
        <v>9723</v>
      </c>
      <c r="AM118" t="s">
        <v>1046</v>
      </c>
      <c r="AN118" t="s">
        <v>1410</v>
      </c>
      <c r="AO118">
        <v>615.76300000000003</v>
      </c>
      <c r="AR118" t="s">
        <v>137</v>
      </c>
      <c r="AS118">
        <v>112</v>
      </c>
      <c r="AT118" t="s">
        <v>745</v>
      </c>
      <c r="AU118" t="s">
        <v>1045</v>
      </c>
      <c r="AV118" t="s">
        <v>49</v>
      </c>
      <c r="AW118">
        <v>1</v>
      </c>
      <c r="BB118">
        <v>0.92900000000000005</v>
      </c>
      <c r="BC118" t="s">
        <v>71</v>
      </c>
      <c r="BF118" t="s">
        <v>137</v>
      </c>
      <c r="BG118" t="s">
        <v>296</v>
      </c>
      <c r="BH118" t="s">
        <v>1045</v>
      </c>
      <c r="BI118">
        <v>5975</v>
      </c>
      <c r="BJ118">
        <v>1</v>
      </c>
      <c r="BK118" t="s">
        <v>745</v>
      </c>
      <c r="BL118" t="s">
        <v>673</v>
      </c>
      <c r="BM118">
        <v>0.72599999999999998</v>
      </c>
      <c r="BN118" t="s">
        <v>73</v>
      </c>
      <c r="BO118" t="s">
        <v>674</v>
      </c>
      <c r="BP118">
        <v>615.76300000000003</v>
      </c>
    </row>
    <row r="119" spans="1:68" ht="16.5">
      <c r="A119" s="295" t="str">
        <f t="shared" si="72"/>
        <v>청라교통</v>
      </c>
      <c r="B119" s="110" t="str">
        <f t="shared" si="73"/>
        <v>최일권</v>
      </c>
      <c r="C119" s="111" t="str">
        <f t="shared" si="74"/>
        <v>F</v>
      </c>
      <c r="D119" s="112">
        <f t="shared" si="75"/>
        <v>0.79862307942453259</v>
      </c>
      <c r="E119" s="113">
        <f t="shared" si="76"/>
        <v>5773</v>
      </c>
      <c r="F119" s="114" t="str">
        <f t="shared" si="77"/>
        <v>307</v>
      </c>
      <c r="G119" s="115" t="str">
        <f t="shared" si="78"/>
        <v>70바5968</v>
      </c>
      <c r="H119" s="116">
        <f t="shared" si="79"/>
        <v>2</v>
      </c>
      <c r="I119" s="117">
        <f t="shared" si="80"/>
        <v>3305.4090000000001</v>
      </c>
      <c r="J119" s="118">
        <f t="shared" si="81"/>
        <v>1.184122953321487E-2</v>
      </c>
      <c r="K119" s="118">
        <f t="shared" si="82"/>
        <v>0.3102720544029729</v>
      </c>
      <c r="L119" s="118">
        <f t="shared" si="83"/>
        <v>0.19816004615465135</v>
      </c>
      <c r="M119" s="119">
        <f t="shared" si="84"/>
        <v>22.077999999999999</v>
      </c>
      <c r="N119" s="120">
        <f t="shared" si="85"/>
        <v>0.51430851673726308</v>
      </c>
      <c r="O119" s="120">
        <f t="shared" si="86"/>
        <v>40.75138659088784</v>
      </c>
      <c r="P119" s="232">
        <f t="shared" si="87"/>
        <v>11</v>
      </c>
      <c r="Q119" s="233">
        <f t="shared" si="88"/>
        <v>17</v>
      </c>
      <c r="R119" s="233">
        <f t="shared" si="89"/>
        <v>1347</v>
      </c>
      <c r="T119">
        <v>531</v>
      </c>
      <c r="U119">
        <v>5773</v>
      </c>
      <c r="V119" t="s">
        <v>1047</v>
      </c>
      <c r="W119">
        <v>3305.4090000000001</v>
      </c>
      <c r="X119">
        <v>1428.57</v>
      </c>
      <c r="Y119">
        <v>2.3140000000000001</v>
      </c>
      <c r="Z119">
        <v>22.077999999999999</v>
      </c>
      <c r="AA119">
        <v>123.929698</v>
      </c>
      <c r="AB119">
        <v>1.4674799999999999</v>
      </c>
      <c r="AC119">
        <v>38.451922000000003</v>
      </c>
      <c r="AD119" s="1">
        <v>655</v>
      </c>
      <c r="AE119">
        <v>17</v>
      </c>
      <c r="AF119">
        <v>1347</v>
      </c>
      <c r="AG119">
        <v>93</v>
      </c>
      <c r="AH119">
        <v>26.671645000000002</v>
      </c>
      <c r="AI119">
        <v>27719.1</v>
      </c>
      <c r="AJ119">
        <v>8824.7000000000007</v>
      </c>
      <c r="AK119">
        <v>11</v>
      </c>
      <c r="AL119">
        <v>9049</v>
      </c>
      <c r="AM119" t="s">
        <v>1048</v>
      </c>
      <c r="AN119" t="s">
        <v>1411</v>
      </c>
      <c r="AO119">
        <v>3117.5329999999999</v>
      </c>
      <c r="AR119" t="s">
        <v>137</v>
      </c>
      <c r="AS119">
        <v>307</v>
      </c>
      <c r="AT119" t="s">
        <v>785</v>
      </c>
      <c r="AU119" t="s">
        <v>1047</v>
      </c>
      <c r="AV119" t="s">
        <v>49</v>
      </c>
      <c r="AW119">
        <v>2</v>
      </c>
      <c r="BB119">
        <v>0.79677274154289968</v>
      </c>
      <c r="BC119" t="s">
        <v>73</v>
      </c>
      <c r="BF119" t="s">
        <v>137</v>
      </c>
      <c r="BG119" t="s">
        <v>298</v>
      </c>
      <c r="BH119" t="s">
        <v>1047</v>
      </c>
      <c r="BI119">
        <v>5773</v>
      </c>
      <c r="BJ119">
        <v>2</v>
      </c>
      <c r="BK119" t="s">
        <v>785</v>
      </c>
      <c r="BL119" t="s">
        <v>796</v>
      </c>
      <c r="BM119">
        <v>0.79862307942453259</v>
      </c>
      <c r="BN119" t="s">
        <v>73</v>
      </c>
      <c r="BO119" t="s">
        <v>874</v>
      </c>
      <c r="BP119">
        <v>3305.4090000000001</v>
      </c>
    </row>
    <row r="120" spans="1:68" ht="16.5">
      <c r="A120" s="295" t="str">
        <f t="shared" si="72"/>
        <v>청라교통</v>
      </c>
      <c r="B120" s="110" t="str">
        <f t="shared" si="73"/>
        <v>최준이</v>
      </c>
      <c r="C120" s="111" t="str">
        <f t="shared" si="74"/>
        <v>F</v>
      </c>
      <c r="D120" s="112">
        <f t="shared" si="75"/>
        <v>0.74598983801013863</v>
      </c>
      <c r="E120" s="113">
        <f t="shared" si="76"/>
        <v>8249</v>
      </c>
      <c r="F120" s="114" t="str">
        <f t="shared" si="77"/>
        <v>112</v>
      </c>
      <c r="G120" s="115" t="str">
        <f t="shared" si="78"/>
        <v>70바6056</v>
      </c>
      <c r="H120" s="116">
        <f t="shared" si="79"/>
        <v>3</v>
      </c>
      <c r="I120" s="117">
        <f t="shared" si="80"/>
        <v>1018.556</v>
      </c>
      <c r="J120" s="118">
        <f t="shared" si="81"/>
        <v>1.2636116836402759E-2</v>
      </c>
      <c r="K120" s="118">
        <f t="shared" si="82"/>
        <v>0.41569711633290068</v>
      </c>
      <c r="L120" s="118">
        <f t="shared" si="83"/>
        <v>0.21697383354474373</v>
      </c>
      <c r="M120" s="119">
        <f t="shared" si="84"/>
        <v>15.348000000000001</v>
      </c>
      <c r="N120" s="120">
        <f t="shared" si="85"/>
        <v>2.6508115410443804</v>
      </c>
      <c r="O120" s="120">
        <f t="shared" si="86"/>
        <v>47.714607738798847</v>
      </c>
      <c r="P120" s="232">
        <f t="shared" si="87"/>
        <v>15</v>
      </c>
      <c r="Q120" s="233">
        <f t="shared" si="88"/>
        <v>27</v>
      </c>
      <c r="R120" s="233">
        <f t="shared" si="89"/>
        <v>486</v>
      </c>
      <c r="T120">
        <v>531</v>
      </c>
      <c r="U120">
        <v>8249</v>
      </c>
      <c r="V120" t="s">
        <v>1049</v>
      </c>
      <c r="W120">
        <v>1018.556</v>
      </c>
      <c r="X120">
        <v>591.47799999999995</v>
      </c>
      <c r="Y120">
        <v>1.722</v>
      </c>
      <c r="Z120">
        <v>15.348000000000001</v>
      </c>
      <c r="AA120">
        <v>65.376097000000001</v>
      </c>
      <c r="AB120">
        <v>0.82609999999999995</v>
      </c>
      <c r="AC120">
        <v>27.176655</v>
      </c>
      <c r="AD120" s="1">
        <v>221</v>
      </c>
      <c r="AE120">
        <v>27</v>
      </c>
      <c r="AF120">
        <v>486</v>
      </c>
      <c r="AG120">
        <v>81</v>
      </c>
      <c r="AH120">
        <v>15.579945</v>
      </c>
      <c r="AI120">
        <v>2352.8000000000002</v>
      </c>
      <c r="AJ120">
        <v>0</v>
      </c>
      <c r="AK120">
        <v>15</v>
      </c>
      <c r="AL120">
        <v>11858</v>
      </c>
      <c r="AM120" t="s">
        <v>1050</v>
      </c>
      <c r="AN120" t="s">
        <v>1412</v>
      </c>
      <c r="AO120">
        <v>763.18100000000004</v>
      </c>
      <c r="AR120" t="s">
        <v>137</v>
      </c>
      <c r="AS120">
        <v>112</v>
      </c>
      <c r="AT120" t="s">
        <v>739</v>
      </c>
      <c r="AU120" t="s">
        <v>1049</v>
      </c>
      <c r="AV120" t="s">
        <v>49</v>
      </c>
      <c r="AW120">
        <v>3</v>
      </c>
      <c r="BB120">
        <v>0.77136766197900286</v>
      </c>
      <c r="BC120" t="s">
        <v>73</v>
      </c>
      <c r="BF120" t="s">
        <v>137</v>
      </c>
      <c r="BG120" t="s">
        <v>296</v>
      </c>
      <c r="BH120" t="s">
        <v>1049</v>
      </c>
      <c r="BI120">
        <v>8249</v>
      </c>
      <c r="BJ120">
        <v>3</v>
      </c>
      <c r="BK120" t="s">
        <v>739</v>
      </c>
      <c r="BL120" t="s">
        <v>815</v>
      </c>
      <c r="BM120">
        <v>0.74598983801013863</v>
      </c>
      <c r="BN120" t="s">
        <v>73</v>
      </c>
      <c r="BO120" t="s">
        <v>874</v>
      </c>
      <c r="BP120">
        <v>1018.556</v>
      </c>
    </row>
    <row r="121" spans="1:68" ht="16.5">
      <c r="A121" s="295" t="str">
        <f t="shared" si="72"/>
        <v>청라교통</v>
      </c>
      <c r="B121" s="110" t="str">
        <f t="shared" si="73"/>
        <v>추성배</v>
      </c>
      <c r="C121" s="111" t="str">
        <f t="shared" si="74"/>
        <v>C</v>
      </c>
      <c r="D121" s="112">
        <f t="shared" si="75"/>
        <v>0.85045454545454535</v>
      </c>
      <c r="E121" s="113">
        <f t="shared" si="76"/>
        <v>1353</v>
      </c>
      <c r="F121" s="114" t="str">
        <f t="shared" si="77"/>
        <v>112</v>
      </c>
      <c r="G121" s="115" t="str">
        <f t="shared" si="78"/>
        <v>72바1611</v>
      </c>
      <c r="H121" s="116">
        <f t="shared" si="79"/>
        <v>1</v>
      </c>
      <c r="I121" s="117">
        <f t="shared" si="80"/>
        <v>2730.55</v>
      </c>
      <c r="J121" s="118">
        <f t="shared" si="81"/>
        <v>2.1209648316525324E-2</v>
      </c>
      <c r="K121" s="118">
        <f t="shared" si="82"/>
        <v>0.3739608722361592</v>
      </c>
      <c r="L121" s="118">
        <f t="shared" si="83"/>
        <v>0.1937338631411254</v>
      </c>
      <c r="M121" s="119">
        <f t="shared" si="84"/>
        <v>13.407</v>
      </c>
      <c r="N121" s="120">
        <f t="shared" si="85"/>
        <v>0.10986797531632821</v>
      </c>
      <c r="O121" s="120">
        <f t="shared" si="86"/>
        <v>20.105839482888062</v>
      </c>
      <c r="P121" s="232">
        <f t="shared" si="87"/>
        <v>40</v>
      </c>
      <c r="Q121" s="233">
        <f t="shared" si="88"/>
        <v>3</v>
      </c>
      <c r="R121" s="233">
        <f t="shared" si="89"/>
        <v>549</v>
      </c>
      <c r="T121">
        <v>531</v>
      </c>
      <c r="U121">
        <v>1353</v>
      </c>
      <c r="V121" t="s">
        <v>1051</v>
      </c>
      <c r="W121">
        <v>2730.55</v>
      </c>
      <c r="X121">
        <v>1453.836</v>
      </c>
      <c r="Y121">
        <v>1.8779999999999999</v>
      </c>
      <c r="Z121">
        <v>13.407</v>
      </c>
      <c r="AA121">
        <v>180.223026</v>
      </c>
      <c r="AB121">
        <v>3.8224670000000001</v>
      </c>
      <c r="AC121">
        <v>67.396360000000001</v>
      </c>
      <c r="AD121" s="1">
        <v>529</v>
      </c>
      <c r="AE121">
        <v>3</v>
      </c>
      <c r="AF121">
        <v>549</v>
      </c>
      <c r="AG121">
        <v>100</v>
      </c>
      <c r="AH121">
        <v>15.150949000000001</v>
      </c>
      <c r="AI121">
        <v>3887</v>
      </c>
      <c r="AJ121">
        <v>218.3</v>
      </c>
      <c r="AK121">
        <v>40</v>
      </c>
      <c r="AL121">
        <v>24811</v>
      </c>
      <c r="AM121" t="s">
        <v>1052</v>
      </c>
      <c r="AN121" t="s">
        <v>1413</v>
      </c>
      <c r="AO121">
        <v>2730.55</v>
      </c>
      <c r="AR121" t="s">
        <v>137</v>
      </c>
      <c r="AS121">
        <v>112</v>
      </c>
      <c r="AT121" t="s">
        <v>756</v>
      </c>
      <c r="AU121" t="s">
        <v>1051</v>
      </c>
      <c r="AV121" t="s">
        <v>49</v>
      </c>
      <c r="AW121">
        <v>1</v>
      </c>
      <c r="BB121">
        <v>0.85363636363636353</v>
      </c>
      <c r="BC121" t="s">
        <v>72</v>
      </c>
      <c r="BF121" t="s">
        <v>137</v>
      </c>
      <c r="BG121" t="s">
        <v>296</v>
      </c>
      <c r="BH121" t="s">
        <v>1051</v>
      </c>
      <c r="BI121">
        <v>1353</v>
      </c>
      <c r="BJ121">
        <v>1</v>
      </c>
      <c r="BK121" t="s">
        <v>756</v>
      </c>
      <c r="BL121" t="s">
        <v>673</v>
      </c>
      <c r="BM121">
        <v>0.85045454545454535</v>
      </c>
      <c r="BN121" t="s">
        <v>72</v>
      </c>
      <c r="BO121" t="s">
        <v>676</v>
      </c>
      <c r="BP121">
        <v>2730.55</v>
      </c>
    </row>
    <row r="122" spans="1:68" ht="16.5">
      <c r="A122" s="295" t="str">
        <f t="shared" si="72"/>
        <v>청라교통</v>
      </c>
      <c r="B122" s="110" t="str">
        <f t="shared" si="73"/>
        <v>추지호</v>
      </c>
      <c r="C122" s="111" t="str">
        <f t="shared" si="74"/>
        <v>D</v>
      </c>
      <c r="D122" s="112">
        <f t="shared" si="75"/>
        <v>0.83344827586206893</v>
      </c>
      <c r="E122" s="113">
        <f t="shared" si="76"/>
        <v>4377</v>
      </c>
      <c r="F122" s="114" t="str">
        <f t="shared" si="77"/>
        <v>307</v>
      </c>
      <c r="G122" s="115" t="str">
        <f t="shared" si="78"/>
        <v>70바6052</v>
      </c>
      <c r="H122" s="116">
        <f t="shared" si="79"/>
        <v>1</v>
      </c>
      <c r="I122" s="117">
        <f t="shared" si="80"/>
        <v>3714.5830000000001</v>
      </c>
      <c r="J122" s="118">
        <f t="shared" si="81"/>
        <v>2.0889340493591733E-2</v>
      </c>
      <c r="K122" s="118">
        <f t="shared" si="82"/>
        <v>0.290576390940681</v>
      </c>
      <c r="L122" s="118">
        <f t="shared" si="83"/>
        <v>0.19490747682848922</v>
      </c>
      <c r="M122" s="119">
        <f t="shared" si="84"/>
        <v>22.081</v>
      </c>
      <c r="N122" s="120">
        <f t="shared" si="85"/>
        <v>0.16152553328327837</v>
      </c>
      <c r="O122" s="120">
        <f t="shared" si="86"/>
        <v>82.970282263177324</v>
      </c>
      <c r="P122" s="232">
        <f t="shared" si="87"/>
        <v>5</v>
      </c>
      <c r="Q122" s="233">
        <f t="shared" si="88"/>
        <v>6</v>
      </c>
      <c r="R122" s="233">
        <f t="shared" si="89"/>
        <v>3082</v>
      </c>
      <c r="T122">
        <v>531</v>
      </c>
      <c r="U122">
        <v>4377</v>
      </c>
      <c r="V122" t="s">
        <v>1053</v>
      </c>
      <c r="W122">
        <v>3714.5830000000001</v>
      </c>
      <c r="X122">
        <v>1531.1610000000001</v>
      </c>
      <c r="Y122">
        <v>2.4260000000000002</v>
      </c>
      <c r="Z122">
        <v>22.081</v>
      </c>
      <c r="AA122">
        <v>133.054416</v>
      </c>
      <c r="AB122">
        <v>2.7794189999999999</v>
      </c>
      <c r="AC122">
        <v>38.662472000000001</v>
      </c>
      <c r="AD122" s="1">
        <v>724</v>
      </c>
      <c r="AE122">
        <v>6</v>
      </c>
      <c r="AF122">
        <v>3082</v>
      </c>
      <c r="AG122">
        <v>94</v>
      </c>
      <c r="AH122">
        <v>27.917773</v>
      </c>
      <c r="AI122">
        <v>27206.5</v>
      </c>
      <c r="AJ122">
        <v>6810.8</v>
      </c>
      <c r="AK122">
        <v>5</v>
      </c>
      <c r="AL122">
        <v>668</v>
      </c>
      <c r="AM122" t="s">
        <v>1054</v>
      </c>
      <c r="AN122" t="s">
        <v>1414</v>
      </c>
      <c r="AO122">
        <v>3714.5830000000001</v>
      </c>
      <c r="AR122" t="s">
        <v>137</v>
      </c>
      <c r="AS122">
        <v>307</v>
      </c>
      <c r="AT122" t="s">
        <v>789</v>
      </c>
      <c r="AU122" t="s">
        <v>1053</v>
      </c>
      <c r="AV122" t="s">
        <v>49</v>
      </c>
      <c r="AW122">
        <v>1</v>
      </c>
      <c r="BB122">
        <v>0.83655172413793111</v>
      </c>
      <c r="BC122" t="s">
        <v>70</v>
      </c>
      <c r="BF122" t="s">
        <v>137</v>
      </c>
      <c r="BG122" t="s">
        <v>298</v>
      </c>
      <c r="BH122" t="s">
        <v>1053</v>
      </c>
      <c r="BI122">
        <v>4377</v>
      </c>
      <c r="BJ122">
        <v>1</v>
      </c>
      <c r="BK122" t="s">
        <v>789</v>
      </c>
      <c r="BL122" t="s">
        <v>673</v>
      </c>
      <c r="BM122">
        <v>0.83344827586206893</v>
      </c>
      <c r="BN122" t="s">
        <v>70</v>
      </c>
      <c r="BO122" t="s">
        <v>678</v>
      </c>
      <c r="BP122">
        <v>3714.5830000000001</v>
      </c>
    </row>
    <row r="123" spans="1:68" ht="16.5">
      <c r="A123" s="295" t="str">
        <f t="shared" ref="A123:A129" si="90">BF123</f>
        <v>청라교통</v>
      </c>
      <c r="B123" s="110" t="str">
        <f t="shared" ref="B123:B129" si="91">BH123</f>
        <v>한덕귀</v>
      </c>
      <c r="C123" s="111" t="str">
        <f t="shared" ref="C123:C129" si="92">BN123</f>
        <v>B</v>
      </c>
      <c r="D123" s="112">
        <f t="shared" ref="D123:D129" si="93">BM123</f>
        <v>0.91280451876062862</v>
      </c>
      <c r="E123" s="113">
        <f t="shared" ref="E123:E129" si="94">U123</f>
        <v>4506</v>
      </c>
      <c r="F123" s="114" t="str">
        <f t="shared" ref="F123:F129" si="95">BG123</f>
        <v>112</v>
      </c>
      <c r="G123" s="115" t="str">
        <f t="shared" ref="G123:G129" si="96">BK123</f>
        <v>70바6032</v>
      </c>
      <c r="H123" s="116">
        <f t="shared" ref="H123:H129" si="97">BJ123</f>
        <v>2</v>
      </c>
      <c r="I123" s="117">
        <f t="shared" ref="I123:I129" si="98">BP123</f>
        <v>2565.6860000000001</v>
      </c>
      <c r="J123" s="118">
        <f t="shared" ref="J123:J129" si="99">AB123/AA123</f>
        <v>7.3533614360967578E-3</v>
      </c>
      <c r="K123" s="118">
        <f t="shared" ref="K123:K129" si="100">AC123/AA123</f>
        <v>0.37817680651023972</v>
      </c>
      <c r="L123" s="118">
        <f t="shared" ref="L123:L129" si="101">AD123/I123</f>
        <v>0.31999239189830708</v>
      </c>
      <c r="M123" s="119">
        <f t="shared" ref="M123:M129" si="102">Z123</f>
        <v>13.186999999999999</v>
      </c>
      <c r="N123" s="120">
        <f t="shared" ref="N123:N129" si="103">AE123*100/W123</f>
        <v>0.11692779241107445</v>
      </c>
      <c r="O123" s="120">
        <f t="shared" ref="O123:O129" si="104">AF123*100/W123</f>
        <v>18.864350508986679</v>
      </c>
      <c r="P123" s="232">
        <f t="shared" ref="P123:P129" si="105">AK123</f>
        <v>2</v>
      </c>
      <c r="Q123" s="233">
        <f t="shared" ref="Q123:Q129" si="106">AE123</f>
        <v>3</v>
      </c>
      <c r="R123" s="233">
        <f t="shared" ref="R123:R129" si="107">AF123</f>
        <v>484</v>
      </c>
      <c r="T123">
        <v>531</v>
      </c>
      <c r="U123">
        <v>4506</v>
      </c>
      <c r="V123" t="s">
        <v>1055</v>
      </c>
      <c r="W123">
        <v>2565.6860000000001</v>
      </c>
      <c r="X123">
        <v>1301.482</v>
      </c>
      <c r="Y123">
        <v>1.9710000000000001</v>
      </c>
      <c r="Z123">
        <v>13.186999999999999</v>
      </c>
      <c r="AA123">
        <v>154.42134999999999</v>
      </c>
      <c r="AB123">
        <v>1.135516</v>
      </c>
      <c r="AC123">
        <v>58.398572999999999</v>
      </c>
      <c r="AD123" s="1">
        <v>821</v>
      </c>
      <c r="AE123">
        <v>3</v>
      </c>
      <c r="AF123">
        <v>484</v>
      </c>
      <c r="AG123">
        <v>88</v>
      </c>
      <c r="AH123">
        <v>16.614839</v>
      </c>
      <c r="AI123">
        <v>1808.6</v>
      </c>
      <c r="AJ123">
        <v>7.5</v>
      </c>
      <c r="AK123">
        <v>2</v>
      </c>
      <c r="AL123">
        <v>253</v>
      </c>
      <c r="AM123" t="s">
        <v>1056</v>
      </c>
      <c r="AN123" t="s">
        <v>1415</v>
      </c>
      <c r="AO123">
        <v>2411.1550000000002</v>
      </c>
      <c r="AR123" t="s">
        <v>137</v>
      </c>
      <c r="AS123">
        <v>112</v>
      </c>
      <c r="AT123" t="s">
        <v>737</v>
      </c>
      <c r="AU123" t="s">
        <v>1055</v>
      </c>
      <c r="AV123" t="s">
        <v>49</v>
      </c>
      <c r="AW123">
        <v>2</v>
      </c>
      <c r="BB123">
        <v>0.92846259719344348</v>
      </c>
      <c r="BC123" t="s">
        <v>71</v>
      </c>
      <c r="BF123" t="s">
        <v>137</v>
      </c>
      <c r="BG123" t="s">
        <v>296</v>
      </c>
      <c r="BH123" t="s">
        <v>1055</v>
      </c>
      <c r="BI123">
        <v>4506</v>
      </c>
      <c r="BJ123">
        <v>2</v>
      </c>
      <c r="BK123" t="s">
        <v>737</v>
      </c>
      <c r="BL123" t="s">
        <v>815</v>
      </c>
      <c r="BM123">
        <v>0.91280451876062862</v>
      </c>
      <c r="BN123" t="s">
        <v>71</v>
      </c>
      <c r="BO123" t="s">
        <v>674</v>
      </c>
      <c r="BP123">
        <v>2565.6860000000001</v>
      </c>
    </row>
    <row r="124" spans="1:68" ht="16.5">
      <c r="A124" s="295" t="str">
        <f t="shared" si="90"/>
        <v>청라교통</v>
      </c>
      <c r="B124" s="110" t="str">
        <f t="shared" si="91"/>
        <v>한동균</v>
      </c>
      <c r="C124" s="111" t="str">
        <f t="shared" si="92"/>
        <v>C</v>
      </c>
      <c r="D124" s="112">
        <f t="shared" si="93"/>
        <v>0.85013840725834344</v>
      </c>
      <c r="E124" s="113">
        <f t="shared" si="94"/>
        <v>5875</v>
      </c>
      <c r="F124" s="114" t="str">
        <f t="shared" si="95"/>
        <v>306</v>
      </c>
      <c r="G124" s="115" t="str">
        <f t="shared" si="96"/>
        <v>72바1306</v>
      </c>
      <c r="H124" s="116">
        <f t="shared" si="97"/>
        <v>11</v>
      </c>
      <c r="I124" s="117">
        <f t="shared" si="98"/>
        <v>4155.6479999999992</v>
      </c>
      <c r="J124" s="118">
        <f t="shared" si="99"/>
        <v>3.9594508213373816E-3</v>
      </c>
      <c r="K124" s="118">
        <f t="shared" si="100"/>
        <v>0.28381307278965739</v>
      </c>
      <c r="L124" s="118">
        <f t="shared" si="101"/>
        <v>0.16676099611901685</v>
      </c>
      <c r="M124" s="119">
        <f t="shared" si="102"/>
        <v>17.510000000000002</v>
      </c>
      <c r="N124" s="120">
        <f t="shared" si="103"/>
        <v>0</v>
      </c>
      <c r="O124" s="120">
        <f t="shared" si="104"/>
        <v>4.0186271792028583</v>
      </c>
      <c r="P124" s="232">
        <f t="shared" si="105"/>
        <v>47</v>
      </c>
      <c r="Q124" s="233">
        <f t="shared" si="106"/>
        <v>0</v>
      </c>
      <c r="R124" s="233">
        <f t="shared" si="107"/>
        <v>167</v>
      </c>
      <c r="T124">
        <v>531</v>
      </c>
      <c r="U124">
        <v>5875</v>
      </c>
      <c r="V124" t="s">
        <v>1057</v>
      </c>
      <c r="W124">
        <v>4155.6480000000001</v>
      </c>
      <c r="X124">
        <v>1438.999</v>
      </c>
      <c r="Y124">
        <v>2.8879999999999999</v>
      </c>
      <c r="Z124">
        <v>17.510000000000002</v>
      </c>
      <c r="AA124">
        <v>139.74665300000001</v>
      </c>
      <c r="AB124">
        <v>0.55332000000000003</v>
      </c>
      <c r="AC124">
        <v>39.661926999999999</v>
      </c>
      <c r="AD124" s="1">
        <v>693</v>
      </c>
      <c r="AE124">
        <v>0</v>
      </c>
      <c r="AF124">
        <v>167</v>
      </c>
      <c r="AG124">
        <v>93</v>
      </c>
      <c r="AH124">
        <v>29.737012</v>
      </c>
      <c r="AI124">
        <v>36191.800000000003</v>
      </c>
      <c r="AJ124">
        <v>8048.9</v>
      </c>
      <c r="AK124">
        <v>47</v>
      </c>
      <c r="AL124">
        <v>19298</v>
      </c>
      <c r="AM124" t="s">
        <v>1058</v>
      </c>
      <c r="AN124" t="s">
        <v>1416</v>
      </c>
      <c r="AO124">
        <v>608.29200000000003</v>
      </c>
      <c r="AR124" t="s">
        <v>137</v>
      </c>
      <c r="AS124">
        <v>306</v>
      </c>
      <c r="AT124" t="s">
        <v>778</v>
      </c>
      <c r="AU124" t="s">
        <v>1057</v>
      </c>
      <c r="AV124" t="s">
        <v>49</v>
      </c>
      <c r="AW124">
        <v>11</v>
      </c>
      <c r="BB124">
        <v>0.85549792606362995</v>
      </c>
      <c r="BC124" t="s">
        <v>72</v>
      </c>
      <c r="BF124" t="s">
        <v>137</v>
      </c>
      <c r="BG124" t="s">
        <v>297</v>
      </c>
      <c r="BH124" t="s">
        <v>1057</v>
      </c>
      <c r="BI124">
        <v>5875</v>
      </c>
      <c r="BJ124">
        <v>11</v>
      </c>
      <c r="BK124" t="s">
        <v>778</v>
      </c>
      <c r="BL124" t="s">
        <v>763</v>
      </c>
      <c r="BM124">
        <v>0.85013840725834344</v>
      </c>
      <c r="BN124" t="s">
        <v>72</v>
      </c>
      <c r="BO124" t="s">
        <v>676</v>
      </c>
      <c r="BP124">
        <v>4155.6479999999992</v>
      </c>
    </row>
    <row r="125" spans="1:68" ht="16.5">
      <c r="A125" s="295" t="str">
        <f t="shared" si="90"/>
        <v>청라교통</v>
      </c>
      <c r="B125" s="110" t="str">
        <f t="shared" si="91"/>
        <v>한상오</v>
      </c>
      <c r="C125" s="111" t="str">
        <f t="shared" si="92"/>
        <v>D</v>
      </c>
      <c r="D125" s="112">
        <f t="shared" si="93"/>
        <v>0.82727272727272727</v>
      </c>
      <c r="E125" s="113">
        <f t="shared" si="94"/>
        <v>3588</v>
      </c>
      <c r="F125" s="114" t="str">
        <f t="shared" si="95"/>
        <v>306</v>
      </c>
      <c r="G125" s="115" t="str">
        <f t="shared" si="96"/>
        <v>72바1305</v>
      </c>
      <c r="H125" s="116">
        <f t="shared" si="97"/>
        <v>1</v>
      </c>
      <c r="I125" s="117">
        <f t="shared" si="98"/>
        <v>3204.1019999999999</v>
      </c>
      <c r="J125" s="118">
        <f t="shared" si="99"/>
        <v>1.6411653290034502E-2</v>
      </c>
      <c r="K125" s="118">
        <f t="shared" si="100"/>
        <v>0.28073760804269632</v>
      </c>
      <c r="L125" s="118">
        <f t="shared" si="101"/>
        <v>0.1944382544625608</v>
      </c>
      <c r="M125" s="119">
        <f t="shared" si="102"/>
        <v>19.791</v>
      </c>
      <c r="N125" s="120">
        <f t="shared" si="103"/>
        <v>0</v>
      </c>
      <c r="O125" s="120">
        <f t="shared" si="104"/>
        <v>3.4330991959681683</v>
      </c>
      <c r="P125" s="232">
        <f t="shared" si="105"/>
        <v>29</v>
      </c>
      <c r="Q125" s="233">
        <f t="shared" si="106"/>
        <v>0</v>
      </c>
      <c r="R125" s="233">
        <f t="shared" si="107"/>
        <v>110</v>
      </c>
      <c r="T125">
        <v>531</v>
      </c>
      <c r="U125">
        <v>3588</v>
      </c>
      <c r="V125" t="s">
        <v>1059</v>
      </c>
      <c r="W125">
        <v>3204.1019999999999</v>
      </c>
      <c r="X125">
        <v>1169.5619999999999</v>
      </c>
      <c r="Y125">
        <v>2.74</v>
      </c>
      <c r="Z125">
        <v>19.791</v>
      </c>
      <c r="AA125">
        <v>108.069429</v>
      </c>
      <c r="AB125">
        <v>1.773598</v>
      </c>
      <c r="AC125">
        <v>30.339153</v>
      </c>
      <c r="AD125" s="1">
        <v>623</v>
      </c>
      <c r="AE125">
        <v>0</v>
      </c>
      <c r="AF125">
        <v>110</v>
      </c>
      <c r="AG125">
        <v>91</v>
      </c>
      <c r="AH125">
        <v>29.648551000000001</v>
      </c>
      <c r="AI125">
        <v>31042.9</v>
      </c>
      <c r="AJ125">
        <v>15685.8</v>
      </c>
      <c r="AK125">
        <v>29</v>
      </c>
      <c r="AL125">
        <v>16095</v>
      </c>
      <c r="AM125" t="s">
        <v>1060</v>
      </c>
      <c r="AN125" t="s">
        <v>1417</v>
      </c>
      <c r="AO125">
        <v>3204.1019999999999</v>
      </c>
      <c r="AR125" t="s">
        <v>137</v>
      </c>
      <c r="AS125">
        <v>306</v>
      </c>
      <c r="AT125" t="s">
        <v>776</v>
      </c>
      <c r="AU125" t="s">
        <v>1059</v>
      </c>
      <c r="AV125" t="s">
        <v>49</v>
      </c>
      <c r="AW125">
        <v>1</v>
      </c>
      <c r="BB125">
        <v>0.83030303030303043</v>
      </c>
      <c r="BC125" t="s">
        <v>70</v>
      </c>
      <c r="BF125" t="s">
        <v>137</v>
      </c>
      <c r="BG125" t="s">
        <v>297</v>
      </c>
      <c r="BH125" t="s">
        <v>1059</v>
      </c>
      <c r="BI125">
        <v>3588</v>
      </c>
      <c r="BJ125">
        <v>1</v>
      </c>
      <c r="BK125" t="s">
        <v>776</v>
      </c>
      <c r="BL125" t="s">
        <v>673</v>
      </c>
      <c r="BM125">
        <v>0.82727272727272727</v>
      </c>
      <c r="BN125" t="s">
        <v>70</v>
      </c>
      <c r="BO125" t="s">
        <v>678</v>
      </c>
      <c r="BP125">
        <v>3204.1019999999999</v>
      </c>
    </row>
    <row r="126" spans="1:68" ht="16.5">
      <c r="A126" s="295" t="str">
        <f t="shared" si="90"/>
        <v>청라교통</v>
      </c>
      <c r="B126" s="110" t="str">
        <f t="shared" si="91"/>
        <v>한종열</v>
      </c>
      <c r="C126" s="111" t="str">
        <f t="shared" si="92"/>
        <v>D</v>
      </c>
      <c r="D126" s="112">
        <f t="shared" si="93"/>
        <v>0.83818181818181825</v>
      </c>
      <c r="E126" s="113">
        <f t="shared" si="94"/>
        <v>5575</v>
      </c>
      <c r="F126" s="114" t="str">
        <f t="shared" si="95"/>
        <v>308</v>
      </c>
      <c r="G126" s="115" t="str">
        <f t="shared" si="96"/>
        <v>70바5088</v>
      </c>
      <c r="H126" s="116">
        <f t="shared" si="97"/>
        <v>1</v>
      </c>
      <c r="I126" s="117">
        <f t="shared" si="98"/>
        <v>4838.9440000000004</v>
      </c>
      <c r="J126" s="118">
        <f t="shared" si="99"/>
        <v>1.0076836037700378E-2</v>
      </c>
      <c r="K126" s="118">
        <f t="shared" si="100"/>
        <v>0.27937034700360069</v>
      </c>
      <c r="L126" s="118">
        <f t="shared" si="101"/>
        <v>0.17338493687879006</v>
      </c>
      <c r="M126" s="119">
        <f t="shared" si="102"/>
        <v>18.047000000000001</v>
      </c>
      <c r="N126" s="120">
        <f t="shared" si="103"/>
        <v>0</v>
      </c>
      <c r="O126" s="120">
        <f t="shared" si="104"/>
        <v>5.5177327945931998</v>
      </c>
      <c r="P126" s="232">
        <f t="shared" si="105"/>
        <v>15</v>
      </c>
      <c r="Q126" s="233">
        <f t="shared" si="106"/>
        <v>0</v>
      </c>
      <c r="R126" s="233">
        <f t="shared" si="107"/>
        <v>267</v>
      </c>
      <c r="T126">
        <v>531</v>
      </c>
      <c r="U126">
        <v>5575</v>
      </c>
      <c r="V126" t="s">
        <v>1061</v>
      </c>
      <c r="W126">
        <v>4838.9440000000004</v>
      </c>
      <c r="X126">
        <v>1746.3009999999999</v>
      </c>
      <c r="Y126">
        <v>2.7709999999999999</v>
      </c>
      <c r="Z126">
        <v>18.047000000000001</v>
      </c>
      <c r="AA126">
        <v>144.24884900000001</v>
      </c>
      <c r="AB126">
        <v>1.4535720000000001</v>
      </c>
      <c r="AC126">
        <v>40.298850999999999</v>
      </c>
      <c r="AD126" s="1">
        <v>839</v>
      </c>
      <c r="AE126">
        <v>0</v>
      </c>
      <c r="AF126">
        <v>267</v>
      </c>
      <c r="AG126">
        <v>92</v>
      </c>
      <c r="AH126">
        <v>33.545805999999999</v>
      </c>
      <c r="AI126">
        <v>31744.3</v>
      </c>
      <c r="AJ126">
        <v>13612</v>
      </c>
      <c r="AK126">
        <v>15</v>
      </c>
      <c r="AL126">
        <v>5151</v>
      </c>
      <c r="AM126" t="s">
        <v>1062</v>
      </c>
      <c r="AN126" t="s">
        <v>1418</v>
      </c>
      <c r="AO126">
        <v>4838.9440000000004</v>
      </c>
      <c r="AR126" t="s">
        <v>137</v>
      </c>
      <c r="AS126">
        <v>308</v>
      </c>
      <c r="AT126" t="s">
        <v>803</v>
      </c>
      <c r="AU126" t="s">
        <v>1061</v>
      </c>
      <c r="AV126" t="s">
        <v>49</v>
      </c>
      <c r="AW126">
        <v>1</v>
      </c>
      <c r="BB126">
        <v>0.83969696969696972</v>
      </c>
      <c r="BC126" t="s">
        <v>70</v>
      </c>
      <c r="BF126" t="s">
        <v>137</v>
      </c>
      <c r="BG126" t="s">
        <v>299</v>
      </c>
      <c r="BH126" t="s">
        <v>1061</v>
      </c>
      <c r="BI126">
        <v>5575</v>
      </c>
      <c r="BJ126">
        <v>1</v>
      </c>
      <c r="BK126" t="s">
        <v>803</v>
      </c>
      <c r="BL126" t="s">
        <v>673</v>
      </c>
      <c r="BM126">
        <v>0.83818181818181825</v>
      </c>
      <c r="BN126" t="s">
        <v>70</v>
      </c>
      <c r="BO126" t="s">
        <v>678</v>
      </c>
      <c r="BP126">
        <v>4838.9440000000004</v>
      </c>
    </row>
    <row r="127" spans="1:68" ht="16.5">
      <c r="A127" s="295" t="str">
        <f t="shared" si="90"/>
        <v>청라교통</v>
      </c>
      <c r="B127" s="110" t="str">
        <f t="shared" si="91"/>
        <v>허오만</v>
      </c>
      <c r="C127" s="111" t="str">
        <f t="shared" si="92"/>
        <v>F</v>
      </c>
      <c r="D127" s="112">
        <f t="shared" si="93"/>
        <v>0.77720077941318855</v>
      </c>
      <c r="E127" s="113">
        <f t="shared" si="94"/>
        <v>6306</v>
      </c>
      <c r="F127" s="114" t="str">
        <f t="shared" si="95"/>
        <v>306</v>
      </c>
      <c r="G127" s="115" t="str">
        <f t="shared" si="96"/>
        <v>72바1381</v>
      </c>
      <c r="H127" s="116">
        <f t="shared" si="97"/>
        <v>3</v>
      </c>
      <c r="I127" s="117">
        <f t="shared" si="98"/>
        <v>3881.5569999999998</v>
      </c>
      <c r="J127" s="118">
        <f t="shared" si="99"/>
        <v>2.5215644107468106E-2</v>
      </c>
      <c r="K127" s="118">
        <f t="shared" si="100"/>
        <v>0.31429022430329911</v>
      </c>
      <c r="L127" s="118">
        <f t="shared" si="101"/>
        <v>0.16539754536645992</v>
      </c>
      <c r="M127" s="119">
        <f t="shared" si="102"/>
        <v>21.332000000000001</v>
      </c>
      <c r="N127" s="120">
        <f t="shared" si="103"/>
        <v>2.5762857533716498E-2</v>
      </c>
      <c r="O127" s="120">
        <f t="shared" si="104"/>
        <v>7.8061458327160986</v>
      </c>
      <c r="P127" s="232">
        <f t="shared" si="105"/>
        <v>42</v>
      </c>
      <c r="Q127" s="233">
        <f t="shared" si="106"/>
        <v>1</v>
      </c>
      <c r="R127" s="233">
        <f t="shared" si="107"/>
        <v>303</v>
      </c>
      <c r="T127">
        <v>531</v>
      </c>
      <c r="U127">
        <v>6306</v>
      </c>
      <c r="V127" t="s">
        <v>1063</v>
      </c>
      <c r="W127">
        <v>3881.5569999999998</v>
      </c>
      <c r="X127">
        <v>1471.3720000000001</v>
      </c>
      <c r="Y127">
        <v>2.6379999999999999</v>
      </c>
      <c r="Z127">
        <v>21.332000000000001</v>
      </c>
      <c r="AA127">
        <v>132.34664900000001</v>
      </c>
      <c r="AB127">
        <v>3.3372060000000001</v>
      </c>
      <c r="AC127">
        <v>41.595258000000001</v>
      </c>
      <c r="AD127" s="1">
        <v>642</v>
      </c>
      <c r="AE127">
        <v>1</v>
      </c>
      <c r="AF127">
        <v>303</v>
      </c>
      <c r="AG127">
        <v>94</v>
      </c>
      <c r="AH127">
        <v>29.328713</v>
      </c>
      <c r="AI127">
        <v>38417.800000000003</v>
      </c>
      <c r="AJ127">
        <v>21921.8</v>
      </c>
      <c r="AK127">
        <v>42</v>
      </c>
      <c r="AL127">
        <v>35570</v>
      </c>
      <c r="AM127" t="s">
        <v>1064</v>
      </c>
      <c r="AN127" t="s">
        <v>1419</v>
      </c>
      <c r="AO127">
        <v>3429.375</v>
      </c>
      <c r="AR127" t="s">
        <v>137</v>
      </c>
      <c r="AS127">
        <v>306</v>
      </c>
      <c r="AT127" t="s">
        <v>781</v>
      </c>
      <c r="AU127" t="s">
        <v>1063</v>
      </c>
      <c r="AV127" t="s">
        <v>49</v>
      </c>
      <c r="AW127">
        <v>3</v>
      </c>
      <c r="BB127">
        <v>0.77867388896966228</v>
      </c>
      <c r="BC127" t="s">
        <v>73</v>
      </c>
      <c r="BF127" t="s">
        <v>137</v>
      </c>
      <c r="BG127" t="s">
        <v>297</v>
      </c>
      <c r="BH127" t="s">
        <v>1063</v>
      </c>
      <c r="BI127">
        <v>6306</v>
      </c>
      <c r="BJ127">
        <v>3</v>
      </c>
      <c r="BK127" t="s">
        <v>781</v>
      </c>
      <c r="BL127" t="s">
        <v>778</v>
      </c>
      <c r="BM127">
        <v>0.77720077941318855</v>
      </c>
      <c r="BN127" t="s">
        <v>73</v>
      </c>
      <c r="BO127" t="s">
        <v>874</v>
      </c>
      <c r="BP127">
        <v>3881.5569999999998</v>
      </c>
    </row>
    <row r="128" spans="1:68" ht="16.5">
      <c r="A128" s="295" t="str">
        <f t="shared" si="90"/>
        <v>청라교통</v>
      </c>
      <c r="B128" s="110" t="str">
        <f t="shared" si="91"/>
        <v>홍대경</v>
      </c>
      <c r="C128" s="111" t="str">
        <f t="shared" si="92"/>
        <v>D</v>
      </c>
      <c r="D128" s="112">
        <f t="shared" si="93"/>
        <v>0.83344827586206893</v>
      </c>
      <c r="E128" s="113">
        <f t="shared" si="94"/>
        <v>4695</v>
      </c>
      <c r="F128" s="114" t="str">
        <f t="shared" si="95"/>
        <v>307</v>
      </c>
      <c r="G128" s="115" t="str">
        <f t="shared" si="96"/>
        <v>72바1700</v>
      </c>
      <c r="H128" s="116">
        <f t="shared" si="97"/>
        <v>1</v>
      </c>
      <c r="I128" s="117">
        <f t="shared" si="98"/>
        <v>3687.0590000000002</v>
      </c>
      <c r="J128" s="118">
        <f t="shared" si="99"/>
        <v>4.3601953111691079E-2</v>
      </c>
      <c r="K128" s="118">
        <f t="shared" si="100"/>
        <v>0.3178868672820383</v>
      </c>
      <c r="L128" s="118">
        <f t="shared" si="101"/>
        <v>0.19148052689148723</v>
      </c>
      <c r="M128" s="119">
        <f t="shared" si="102"/>
        <v>20.315000000000001</v>
      </c>
      <c r="N128" s="120">
        <f t="shared" si="103"/>
        <v>0.3797064272635724</v>
      </c>
      <c r="O128" s="120">
        <f t="shared" si="104"/>
        <v>49.822907634513037</v>
      </c>
      <c r="P128" s="232">
        <f t="shared" si="105"/>
        <v>17</v>
      </c>
      <c r="Q128" s="233">
        <f t="shared" si="106"/>
        <v>14</v>
      </c>
      <c r="R128" s="233">
        <f t="shared" si="107"/>
        <v>1837</v>
      </c>
      <c r="T128">
        <v>531</v>
      </c>
      <c r="U128">
        <v>4695</v>
      </c>
      <c r="V128" t="s">
        <v>1065</v>
      </c>
      <c r="W128">
        <v>3687.0590000000002</v>
      </c>
      <c r="X128">
        <v>1509.2909999999999</v>
      </c>
      <c r="Y128">
        <v>2.4430000000000001</v>
      </c>
      <c r="Z128">
        <v>20.315000000000001</v>
      </c>
      <c r="AA128">
        <v>147.98580200000001</v>
      </c>
      <c r="AB128">
        <v>6.4524699999999999</v>
      </c>
      <c r="AC128">
        <v>47.042743000000002</v>
      </c>
      <c r="AD128" s="1">
        <v>706</v>
      </c>
      <c r="AE128">
        <v>14</v>
      </c>
      <c r="AF128">
        <v>1837</v>
      </c>
      <c r="AG128">
        <v>93</v>
      </c>
      <c r="AH128">
        <v>24.914950000000001</v>
      </c>
      <c r="AI128">
        <v>24534.2</v>
      </c>
      <c r="AJ128">
        <v>8316.7999999999993</v>
      </c>
      <c r="AK128">
        <v>17</v>
      </c>
      <c r="AL128">
        <v>7998</v>
      </c>
      <c r="AM128" t="s">
        <v>1066</v>
      </c>
      <c r="AN128" t="s">
        <v>1420</v>
      </c>
      <c r="AO128">
        <v>3687.0590000000002</v>
      </c>
      <c r="AR128" t="s">
        <v>137</v>
      </c>
      <c r="AS128">
        <v>307</v>
      </c>
      <c r="AT128" t="s">
        <v>793</v>
      </c>
      <c r="AU128" t="s">
        <v>1065</v>
      </c>
      <c r="AV128" t="s">
        <v>49</v>
      </c>
      <c r="AW128">
        <v>1</v>
      </c>
      <c r="BB128">
        <v>0.84241379310344833</v>
      </c>
      <c r="BC128" t="s">
        <v>70</v>
      </c>
      <c r="BF128" t="s">
        <v>137</v>
      </c>
      <c r="BG128" t="s">
        <v>298</v>
      </c>
      <c r="BH128" t="s">
        <v>1065</v>
      </c>
      <c r="BI128">
        <v>4695</v>
      </c>
      <c r="BJ128">
        <v>1</v>
      </c>
      <c r="BK128" t="s">
        <v>793</v>
      </c>
      <c r="BL128" t="s">
        <v>673</v>
      </c>
      <c r="BM128">
        <v>0.83344827586206893</v>
      </c>
      <c r="BN128" t="s">
        <v>70</v>
      </c>
      <c r="BO128" t="s">
        <v>678</v>
      </c>
      <c r="BP128">
        <v>3687.0590000000002</v>
      </c>
    </row>
    <row r="129" spans="1:68" ht="16.5">
      <c r="A129" s="295" t="str">
        <f t="shared" si="90"/>
        <v>청라교통</v>
      </c>
      <c r="B129" s="110" t="str">
        <f t="shared" si="91"/>
        <v>황현익</v>
      </c>
      <c r="C129" s="111" t="str">
        <f t="shared" si="92"/>
        <v>C</v>
      </c>
      <c r="D129" s="112">
        <f t="shared" si="93"/>
        <v>0.8722727272727272</v>
      </c>
      <c r="E129" s="113">
        <f t="shared" si="94"/>
        <v>788</v>
      </c>
      <c r="F129" s="114" t="str">
        <f t="shared" si="95"/>
        <v>112</v>
      </c>
      <c r="G129" s="115" t="str">
        <f t="shared" si="96"/>
        <v>70바6066</v>
      </c>
      <c r="H129" s="116">
        <f t="shared" si="97"/>
        <v>1</v>
      </c>
      <c r="I129" s="117">
        <f t="shared" si="98"/>
        <v>2499.31</v>
      </c>
      <c r="J129" s="118">
        <f t="shared" si="99"/>
        <v>2.5462100152697695E-3</v>
      </c>
      <c r="K129" s="118">
        <f t="shared" si="100"/>
        <v>0.35177955583377118</v>
      </c>
      <c r="L129" s="118">
        <f t="shared" si="101"/>
        <v>0.24886868775782117</v>
      </c>
      <c r="M129" s="119">
        <f t="shared" si="102"/>
        <v>11.786</v>
      </c>
      <c r="N129" s="120">
        <f t="shared" si="103"/>
        <v>4.0011043047881216E-2</v>
      </c>
      <c r="O129" s="120">
        <f t="shared" si="104"/>
        <v>9.5226282453957296</v>
      </c>
      <c r="P129" s="232">
        <f t="shared" si="105"/>
        <v>0</v>
      </c>
      <c r="Q129" s="233">
        <f t="shared" si="106"/>
        <v>1</v>
      </c>
      <c r="R129" s="233">
        <f t="shared" si="107"/>
        <v>238</v>
      </c>
      <c r="T129">
        <v>531</v>
      </c>
      <c r="U129">
        <v>788</v>
      </c>
      <c r="V129" t="s">
        <v>1067</v>
      </c>
      <c r="W129">
        <v>2499.31</v>
      </c>
      <c r="X129">
        <v>1302.4280000000001</v>
      </c>
      <c r="Y129">
        <v>1.919</v>
      </c>
      <c r="Z129">
        <v>11.786</v>
      </c>
      <c r="AA129">
        <v>144.97468699999999</v>
      </c>
      <c r="AB129">
        <v>0.36913600000000002</v>
      </c>
      <c r="AC129">
        <v>50.999130999999998</v>
      </c>
      <c r="AD129" s="1">
        <v>622</v>
      </c>
      <c r="AE129">
        <v>1</v>
      </c>
      <c r="AF129">
        <v>238</v>
      </c>
      <c r="AG129">
        <v>82</v>
      </c>
      <c r="AH129">
        <v>17.239629999999998</v>
      </c>
      <c r="AI129">
        <v>3082.9</v>
      </c>
      <c r="AJ129">
        <v>0</v>
      </c>
      <c r="AK129">
        <v>0</v>
      </c>
      <c r="AL129">
        <v>0</v>
      </c>
      <c r="AM129" t="s">
        <v>1068</v>
      </c>
      <c r="AN129" t="s">
        <v>1421</v>
      </c>
      <c r="AO129">
        <v>2499.31</v>
      </c>
      <c r="AR129" t="s">
        <v>137</v>
      </c>
      <c r="AS129">
        <v>112</v>
      </c>
      <c r="AT129" t="s">
        <v>749</v>
      </c>
      <c r="AU129" t="s">
        <v>1067</v>
      </c>
      <c r="AV129" t="s">
        <v>49</v>
      </c>
      <c r="AW129">
        <v>1</v>
      </c>
      <c r="BB129">
        <v>0.8722727272727272</v>
      </c>
      <c r="BC129" t="s">
        <v>72</v>
      </c>
      <c r="BF129" t="s">
        <v>137</v>
      </c>
      <c r="BG129" t="s">
        <v>296</v>
      </c>
      <c r="BH129" t="s">
        <v>1067</v>
      </c>
      <c r="BI129">
        <v>788</v>
      </c>
      <c r="BJ129">
        <v>1</v>
      </c>
      <c r="BK129" t="s">
        <v>749</v>
      </c>
      <c r="BL129" t="s">
        <v>673</v>
      </c>
      <c r="BM129">
        <v>0.8722727272727272</v>
      </c>
      <c r="BN129" t="s">
        <v>72</v>
      </c>
      <c r="BO129" t="s">
        <v>676</v>
      </c>
      <c r="BP129">
        <v>2499.31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2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1422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1423</v>
      </c>
      <c r="B4" s="35"/>
      <c r="C4" s="103"/>
      <c r="D4" s="107"/>
      <c r="E4" s="11"/>
      <c r="F4" s="8"/>
      <c r="H4" s="11"/>
    </row>
    <row r="5" spans="1:18" ht="26.25">
      <c r="A5" s="171" t="s">
        <v>1424</v>
      </c>
    </row>
    <row r="6" spans="1:18" ht="17.25">
      <c r="A6" s="172" t="s">
        <v>1425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1426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301" t="s">
        <v>137</v>
      </c>
      <c r="B14" s="240" t="s">
        <v>819</v>
      </c>
      <c r="C14" s="241" t="s">
        <v>70</v>
      </c>
      <c r="D14" s="242">
        <v>0.83718422261929926</v>
      </c>
      <c r="E14" s="243">
        <v>3423</v>
      </c>
      <c r="F14" s="335" t="s">
        <v>299</v>
      </c>
      <c r="G14" s="245" t="s">
        <v>805</v>
      </c>
      <c r="H14" s="246">
        <v>3</v>
      </c>
      <c r="I14" s="247">
        <v>4971.8</v>
      </c>
      <c r="J14" s="248">
        <v>5.1115023577463781E-3</v>
      </c>
      <c r="K14" s="248">
        <v>0.31756086028738467</v>
      </c>
      <c r="L14" s="248">
        <v>0.12691580514099521</v>
      </c>
      <c r="M14" s="249">
        <v>21.309000000000001</v>
      </c>
      <c r="N14" s="250">
        <v>0.16090751840379741</v>
      </c>
      <c r="O14" s="250">
        <v>21.581720905909329</v>
      </c>
      <c r="P14" s="251">
        <v>24</v>
      </c>
      <c r="Q14" s="252">
        <v>8</v>
      </c>
      <c r="R14" s="252">
        <v>1073</v>
      </c>
    </row>
    <row r="15" spans="1:18" ht="16.5">
      <c r="A15" s="301" t="s">
        <v>137</v>
      </c>
      <c r="B15" s="240" t="s">
        <v>823</v>
      </c>
      <c r="C15" s="241" t="s">
        <v>70</v>
      </c>
      <c r="D15" s="242">
        <v>0.84067902579789333</v>
      </c>
      <c r="E15" s="243">
        <v>9832</v>
      </c>
      <c r="F15" s="335" t="s">
        <v>298</v>
      </c>
      <c r="G15" s="245" t="s">
        <v>788</v>
      </c>
      <c r="H15" s="246">
        <v>7</v>
      </c>
      <c r="I15" s="247">
        <v>3588.0680000000002</v>
      </c>
      <c r="J15" s="248">
        <v>2.2511652121001098E-2</v>
      </c>
      <c r="K15" s="248">
        <v>0.28922072573866442</v>
      </c>
      <c r="L15" s="248">
        <v>0.19091054015698697</v>
      </c>
      <c r="M15" s="249">
        <v>19.998000000000001</v>
      </c>
      <c r="N15" s="250">
        <v>0.13935075923867662</v>
      </c>
      <c r="O15" s="250">
        <v>55.99113506210027</v>
      </c>
      <c r="P15" s="251">
        <v>3</v>
      </c>
      <c r="Q15" s="252">
        <v>5</v>
      </c>
      <c r="R15" s="252">
        <v>2009</v>
      </c>
    </row>
    <row r="16" spans="1:18" ht="16.5">
      <c r="A16" s="301" t="s">
        <v>137</v>
      </c>
      <c r="B16" s="240" t="s">
        <v>825</v>
      </c>
      <c r="C16" s="241" t="s">
        <v>73</v>
      </c>
      <c r="D16" s="242">
        <v>0.71238095238095234</v>
      </c>
      <c r="E16" s="243">
        <v>5077</v>
      </c>
      <c r="F16" s="335" t="s">
        <v>296</v>
      </c>
      <c r="G16" s="245" t="s">
        <v>758</v>
      </c>
      <c r="H16" s="246">
        <v>1</v>
      </c>
      <c r="I16" s="247">
        <v>1016.069</v>
      </c>
      <c r="J16" s="248">
        <v>1.1061649487571469E-2</v>
      </c>
      <c r="K16" s="248">
        <v>0.41634106386160441</v>
      </c>
      <c r="L16" s="248">
        <v>0.22242583919005501</v>
      </c>
      <c r="M16" s="249">
        <v>23.216999999999999</v>
      </c>
      <c r="N16" s="250">
        <v>0.1968370258319071</v>
      </c>
      <c r="O16" s="250">
        <v>56.492226413757336</v>
      </c>
      <c r="P16" s="251">
        <v>14</v>
      </c>
      <c r="Q16" s="252">
        <v>2</v>
      </c>
      <c r="R16" s="252">
        <v>574</v>
      </c>
    </row>
    <row r="17" spans="1:18" ht="16.5">
      <c r="A17" s="301" t="s">
        <v>137</v>
      </c>
      <c r="B17" s="240" t="s">
        <v>827</v>
      </c>
      <c r="C17" s="241" t="s">
        <v>70</v>
      </c>
      <c r="D17" s="242">
        <v>0.8416498997970282</v>
      </c>
      <c r="E17" s="243">
        <v>2165</v>
      </c>
      <c r="F17" s="335" t="s">
        <v>296</v>
      </c>
      <c r="G17" s="245" t="s">
        <v>735</v>
      </c>
      <c r="H17" s="246">
        <v>2</v>
      </c>
      <c r="I17" s="247">
        <v>2278.018</v>
      </c>
      <c r="J17" s="248">
        <v>2.1638553454484455E-2</v>
      </c>
      <c r="K17" s="248">
        <v>0.40006102775939195</v>
      </c>
      <c r="L17" s="248">
        <v>0.25680218505736124</v>
      </c>
      <c r="M17" s="249">
        <v>14.795</v>
      </c>
      <c r="N17" s="250">
        <v>0.35118247529211799</v>
      </c>
      <c r="O17" s="250">
        <v>62.773867458466086</v>
      </c>
      <c r="P17" s="251">
        <v>14</v>
      </c>
      <c r="Q17" s="252">
        <v>8</v>
      </c>
      <c r="R17" s="252">
        <v>1430</v>
      </c>
    </row>
    <row r="18" spans="1:18" ht="16.5">
      <c r="A18" s="301" t="s">
        <v>137</v>
      </c>
      <c r="B18" s="240" t="s">
        <v>835</v>
      </c>
      <c r="C18" s="241" t="s">
        <v>73</v>
      </c>
      <c r="D18" s="242">
        <v>0.75236423212884618</v>
      </c>
      <c r="E18" s="243">
        <v>5231</v>
      </c>
      <c r="F18" s="335" t="s">
        <v>298</v>
      </c>
      <c r="G18" s="245" t="s">
        <v>788</v>
      </c>
      <c r="H18" s="246">
        <v>5</v>
      </c>
      <c r="I18" s="247">
        <v>3509.904</v>
      </c>
      <c r="J18" s="248">
        <v>2.2405565799779429E-2</v>
      </c>
      <c r="K18" s="248">
        <v>0.32498760897930268</v>
      </c>
      <c r="L18" s="248">
        <v>0.24160204951474457</v>
      </c>
      <c r="M18" s="249">
        <v>21.637</v>
      </c>
      <c r="N18" s="250">
        <v>0.8262334240480651</v>
      </c>
      <c r="O18" s="250">
        <v>31.710268998810225</v>
      </c>
      <c r="P18" s="251">
        <v>37</v>
      </c>
      <c r="Q18" s="252">
        <v>29</v>
      </c>
      <c r="R18" s="252">
        <v>1113</v>
      </c>
    </row>
    <row r="19" spans="1:18" ht="16.5">
      <c r="A19" s="301" t="s">
        <v>137</v>
      </c>
      <c r="B19" s="240" t="s">
        <v>837</v>
      </c>
      <c r="C19" s="241" t="s">
        <v>73</v>
      </c>
      <c r="D19" s="242">
        <v>0.73590109151705407</v>
      </c>
      <c r="E19" s="243">
        <v>9455</v>
      </c>
      <c r="F19" s="335" t="s">
        <v>296</v>
      </c>
      <c r="G19" s="245" t="s">
        <v>729</v>
      </c>
      <c r="H19" s="246">
        <v>5</v>
      </c>
      <c r="I19" s="247">
        <v>723.65000000000009</v>
      </c>
      <c r="J19" s="248">
        <v>2.0804247671289546E-2</v>
      </c>
      <c r="K19" s="248">
        <v>0.39094450551711624</v>
      </c>
      <c r="L19" s="248">
        <v>0.23550042618243217</v>
      </c>
      <c r="M19" s="249">
        <v>18.202999999999999</v>
      </c>
      <c r="N19" s="250">
        <v>1.1055068057762729</v>
      </c>
      <c r="O19" s="250">
        <v>24.873903129966141</v>
      </c>
      <c r="P19" s="251">
        <v>10</v>
      </c>
      <c r="Q19" s="252">
        <v>11</v>
      </c>
      <c r="R19" s="252">
        <v>295</v>
      </c>
    </row>
    <row r="20" spans="1:18" ht="16.5">
      <c r="A20" s="301" t="s">
        <v>137</v>
      </c>
      <c r="B20" s="240" t="s">
        <v>843</v>
      </c>
      <c r="C20" s="241" t="s">
        <v>73</v>
      </c>
      <c r="D20" s="242">
        <v>0.67864822650976575</v>
      </c>
      <c r="E20" s="243">
        <v>3311</v>
      </c>
      <c r="F20" s="335" t="s">
        <v>296</v>
      </c>
      <c r="G20" s="245" t="s">
        <v>733</v>
      </c>
      <c r="H20" s="246">
        <v>2</v>
      </c>
      <c r="I20" s="247">
        <v>1151.644</v>
      </c>
      <c r="J20" s="248">
        <v>1.1185311810346918E-2</v>
      </c>
      <c r="K20" s="248">
        <v>0.3567872007720595</v>
      </c>
      <c r="L20" s="248">
        <v>0.19971449510438991</v>
      </c>
      <c r="M20" s="249">
        <v>12.186</v>
      </c>
      <c r="N20" s="250">
        <v>8.68323891758217E-2</v>
      </c>
      <c r="O20" s="250">
        <v>7.4675854691206656</v>
      </c>
      <c r="P20" s="251">
        <v>1</v>
      </c>
      <c r="Q20" s="252">
        <v>1</v>
      </c>
      <c r="R20" s="252">
        <v>86</v>
      </c>
    </row>
    <row r="21" spans="1:18" ht="16.5">
      <c r="A21" s="301" t="s">
        <v>137</v>
      </c>
      <c r="B21" s="240" t="s">
        <v>850</v>
      </c>
      <c r="C21" s="241" t="s">
        <v>70</v>
      </c>
      <c r="D21" s="242">
        <v>0.82344827586206892</v>
      </c>
      <c r="E21" s="243">
        <v>8087</v>
      </c>
      <c r="F21" s="335" t="s">
        <v>298</v>
      </c>
      <c r="G21" s="245" t="s">
        <v>793</v>
      </c>
      <c r="H21" s="246">
        <v>1</v>
      </c>
      <c r="I21" s="247">
        <v>3046.1030000000001</v>
      </c>
      <c r="J21" s="248">
        <v>2.1398371776172088E-2</v>
      </c>
      <c r="K21" s="248">
        <v>0.30628960678632017</v>
      </c>
      <c r="L21" s="248">
        <v>0.17070992018326367</v>
      </c>
      <c r="M21" s="249">
        <v>21.437000000000001</v>
      </c>
      <c r="N21" s="250">
        <v>6.5657661608947565E-2</v>
      </c>
      <c r="O21" s="250">
        <v>25.081226734617967</v>
      </c>
      <c r="P21" s="251">
        <v>15</v>
      </c>
      <c r="Q21" s="252">
        <v>2</v>
      </c>
      <c r="R21" s="252">
        <v>764</v>
      </c>
    </row>
    <row r="22" spans="1:18" ht="16.5">
      <c r="A22" s="301" t="s">
        <v>137</v>
      </c>
      <c r="B22" s="240" t="s">
        <v>852</v>
      </c>
      <c r="C22" s="241" t="s">
        <v>73</v>
      </c>
      <c r="D22" s="242">
        <v>0.78470492591538499</v>
      </c>
      <c r="E22" s="243">
        <v>2532</v>
      </c>
      <c r="F22" s="335" t="s">
        <v>297</v>
      </c>
      <c r="G22" s="245" t="s">
        <v>781</v>
      </c>
      <c r="H22" s="246">
        <v>3</v>
      </c>
      <c r="I22" s="247">
        <v>3922.8339999999998</v>
      </c>
      <c r="J22" s="248">
        <v>8.7422907342696778E-3</v>
      </c>
      <c r="K22" s="248">
        <v>0.23022223079417933</v>
      </c>
      <c r="L22" s="248">
        <v>0.19016863828548444</v>
      </c>
      <c r="M22" s="249">
        <v>20.582000000000001</v>
      </c>
      <c r="N22" s="250">
        <v>7.647532370729937E-2</v>
      </c>
      <c r="O22" s="250">
        <v>4.3081099021778648</v>
      </c>
      <c r="P22" s="251">
        <v>1</v>
      </c>
      <c r="Q22" s="252">
        <v>3</v>
      </c>
      <c r="R22" s="252">
        <v>169</v>
      </c>
    </row>
    <row r="23" spans="1:18" ht="16.5">
      <c r="A23" s="301" t="s">
        <v>137</v>
      </c>
      <c r="B23" s="240" t="s">
        <v>854</v>
      </c>
      <c r="C23" s="241" t="s">
        <v>73</v>
      </c>
      <c r="D23" s="242">
        <v>0.76925157507851161</v>
      </c>
      <c r="E23" s="243">
        <v>7476</v>
      </c>
      <c r="F23" s="335" t="s">
        <v>298</v>
      </c>
      <c r="G23" s="245" t="s">
        <v>798</v>
      </c>
      <c r="H23" s="246">
        <v>9</v>
      </c>
      <c r="I23" s="247">
        <v>3384.9640000000009</v>
      </c>
      <c r="J23" s="248">
        <v>2.0139179115004357E-2</v>
      </c>
      <c r="K23" s="248">
        <v>0.30008013501058894</v>
      </c>
      <c r="L23" s="248">
        <v>0.18759431414927899</v>
      </c>
      <c r="M23" s="249">
        <v>23.456</v>
      </c>
      <c r="N23" s="250">
        <v>0.47267858683282882</v>
      </c>
      <c r="O23" s="250">
        <v>34.446452015442404</v>
      </c>
      <c r="P23" s="251">
        <v>3</v>
      </c>
      <c r="Q23" s="252">
        <v>16</v>
      </c>
      <c r="R23" s="252">
        <v>1166</v>
      </c>
    </row>
    <row r="24" spans="1:18" ht="16.5">
      <c r="A24" s="301" t="s">
        <v>137</v>
      </c>
      <c r="B24" s="240" t="s">
        <v>860</v>
      </c>
      <c r="C24" s="241" t="s">
        <v>70</v>
      </c>
      <c r="D24" s="242">
        <v>0.83848274109623844</v>
      </c>
      <c r="E24" s="243">
        <v>1115</v>
      </c>
      <c r="F24" s="335" t="s">
        <v>298</v>
      </c>
      <c r="G24" s="245" t="s">
        <v>795</v>
      </c>
      <c r="H24" s="246">
        <v>3</v>
      </c>
      <c r="I24" s="247">
        <v>3759.1000000000004</v>
      </c>
      <c r="J24" s="248">
        <v>3.4965609553186923E-3</v>
      </c>
      <c r="K24" s="248">
        <v>0.29270101097349627</v>
      </c>
      <c r="L24" s="248">
        <v>0.22744805937591445</v>
      </c>
      <c r="M24" s="249">
        <v>19.997</v>
      </c>
      <c r="N24" s="250">
        <v>0.23941900986938361</v>
      </c>
      <c r="O24" s="250">
        <v>31.603309302758635</v>
      </c>
      <c r="P24" s="251">
        <v>10</v>
      </c>
      <c r="Q24" s="252">
        <v>9</v>
      </c>
      <c r="R24" s="252">
        <v>1188</v>
      </c>
    </row>
    <row r="25" spans="1:18" ht="16.5">
      <c r="A25" s="301" t="s">
        <v>137</v>
      </c>
      <c r="B25" s="240" t="s">
        <v>864</v>
      </c>
      <c r="C25" s="241" t="s">
        <v>70</v>
      </c>
      <c r="D25" s="242">
        <v>0.84681818181818169</v>
      </c>
      <c r="E25" s="243">
        <v>6473</v>
      </c>
      <c r="F25" s="335" t="s">
        <v>296</v>
      </c>
      <c r="G25" s="245" t="s">
        <v>754</v>
      </c>
      <c r="H25" s="246">
        <v>1</v>
      </c>
      <c r="I25" s="247">
        <v>2532.1010000000001</v>
      </c>
      <c r="J25" s="248">
        <v>1.4248128832147074E-2</v>
      </c>
      <c r="K25" s="248">
        <v>0.36621075315186846</v>
      </c>
      <c r="L25" s="248">
        <v>0.30251557895992298</v>
      </c>
      <c r="M25" s="249">
        <v>15.028</v>
      </c>
      <c r="N25" s="250">
        <v>3.9492895425577414E-2</v>
      </c>
      <c r="O25" s="250">
        <v>7.7406075034131732</v>
      </c>
      <c r="P25" s="251">
        <v>6</v>
      </c>
      <c r="Q25" s="252">
        <v>1</v>
      </c>
      <c r="R25" s="252">
        <v>196</v>
      </c>
    </row>
    <row r="26" spans="1:18" ht="16.5">
      <c r="A26" s="301" t="s">
        <v>137</v>
      </c>
      <c r="B26" s="240" t="s">
        <v>868</v>
      </c>
      <c r="C26" s="241" t="s">
        <v>70</v>
      </c>
      <c r="D26" s="242">
        <v>0.82606213032970666</v>
      </c>
      <c r="E26" s="243">
        <v>7230</v>
      </c>
      <c r="F26" s="335" t="s">
        <v>299</v>
      </c>
      <c r="G26" s="245" t="s">
        <v>807</v>
      </c>
      <c r="H26" s="246">
        <v>10</v>
      </c>
      <c r="I26" s="247">
        <v>4448.7080000000005</v>
      </c>
      <c r="J26" s="248">
        <v>9.6524400309363038E-3</v>
      </c>
      <c r="K26" s="248">
        <v>0.28321928201642177</v>
      </c>
      <c r="L26" s="248">
        <v>0.25085935062494552</v>
      </c>
      <c r="M26" s="249">
        <v>20.126999999999999</v>
      </c>
      <c r="N26" s="250">
        <v>2.2478436435927014E-2</v>
      </c>
      <c r="O26" s="250">
        <v>20.792553703232485</v>
      </c>
      <c r="P26" s="251">
        <v>4</v>
      </c>
      <c r="Q26" s="252">
        <v>1</v>
      </c>
      <c r="R26" s="252">
        <v>925</v>
      </c>
    </row>
    <row r="27" spans="1:18" ht="16.5">
      <c r="A27" s="301" t="s">
        <v>137</v>
      </c>
      <c r="B27" s="240" t="s">
        <v>872</v>
      </c>
      <c r="C27" s="241" t="s">
        <v>70</v>
      </c>
      <c r="D27" s="242">
        <v>0.81258064516129036</v>
      </c>
      <c r="E27" s="243">
        <v>3028</v>
      </c>
      <c r="F27" s="335" t="s">
        <v>299</v>
      </c>
      <c r="G27" s="245" t="s">
        <v>809</v>
      </c>
      <c r="H27" s="246">
        <v>1</v>
      </c>
      <c r="I27" s="247">
        <v>4576.1090000000004</v>
      </c>
      <c r="J27" s="248">
        <v>1.9487580877029512E-2</v>
      </c>
      <c r="K27" s="248">
        <v>0.2540929467199089</v>
      </c>
      <c r="L27" s="248">
        <v>0.17045048533590434</v>
      </c>
      <c r="M27" s="249">
        <v>22.024999999999999</v>
      </c>
      <c r="N27" s="250">
        <v>0.30593676855162322</v>
      </c>
      <c r="O27" s="250">
        <v>19.623658439954117</v>
      </c>
      <c r="P27" s="251">
        <v>8</v>
      </c>
      <c r="Q27" s="252">
        <v>14</v>
      </c>
      <c r="R27" s="252">
        <v>898</v>
      </c>
    </row>
    <row r="28" spans="1:18" ht="16.5">
      <c r="A28" s="301" t="s">
        <v>137</v>
      </c>
      <c r="B28" s="240" t="s">
        <v>879</v>
      </c>
      <c r="C28" s="241" t="s">
        <v>73</v>
      </c>
      <c r="D28" s="242">
        <v>0.74812247346383898</v>
      </c>
      <c r="E28" s="243">
        <v>9499</v>
      </c>
      <c r="F28" s="335" t="s">
        <v>297</v>
      </c>
      <c r="G28" s="245" t="s">
        <v>772</v>
      </c>
      <c r="H28" s="246">
        <v>2</v>
      </c>
      <c r="I28" s="247">
        <v>3486.1869999999999</v>
      </c>
      <c r="J28" s="248">
        <v>4.9731827863010655E-2</v>
      </c>
      <c r="K28" s="248">
        <v>0.3259381381351989</v>
      </c>
      <c r="L28" s="248">
        <v>0.24152462274685782</v>
      </c>
      <c r="M28" s="249">
        <v>24.151</v>
      </c>
      <c r="N28" s="250">
        <v>8.6053903591517045E-2</v>
      </c>
      <c r="O28" s="250">
        <v>45.006191578363413</v>
      </c>
      <c r="P28" s="251">
        <v>53</v>
      </c>
      <c r="Q28" s="252">
        <v>3</v>
      </c>
      <c r="R28" s="252">
        <v>1569</v>
      </c>
    </row>
    <row r="29" spans="1:18" ht="16.5">
      <c r="A29" s="301" t="s">
        <v>137</v>
      </c>
      <c r="B29" s="240" t="s">
        <v>883</v>
      </c>
      <c r="C29" s="241" t="s">
        <v>73</v>
      </c>
      <c r="D29" s="242">
        <v>0.76294117647058823</v>
      </c>
      <c r="E29" s="243">
        <v>4177</v>
      </c>
      <c r="F29" s="335" t="s">
        <v>297</v>
      </c>
      <c r="G29" s="245" t="s">
        <v>774</v>
      </c>
      <c r="H29" s="246">
        <v>1</v>
      </c>
      <c r="I29" s="247">
        <v>3765.873</v>
      </c>
      <c r="J29" s="248">
        <v>1.2413756375742489E-2</v>
      </c>
      <c r="K29" s="248">
        <v>0.29983855338334164</v>
      </c>
      <c r="L29" s="248">
        <v>0.15852897853963743</v>
      </c>
      <c r="M29" s="249">
        <v>20.861000000000001</v>
      </c>
      <c r="N29" s="250">
        <v>7.9662803286249959E-2</v>
      </c>
      <c r="O29" s="250">
        <v>17.393045384164573</v>
      </c>
      <c r="P29" s="251">
        <v>26</v>
      </c>
      <c r="Q29" s="252">
        <v>3</v>
      </c>
      <c r="R29" s="252">
        <v>655</v>
      </c>
    </row>
    <row r="30" spans="1:18" ht="16.5">
      <c r="A30" s="301" t="s">
        <v>137</v>
      </c>
      <c r="B30" s="240" t="s">
        <v>889</v>
      </c>
      <c r="C30" s="241" t="s">
        <v>73</v>
      </c>
      <c r="D30" s="242">
        <v>0.78571428571428559</v>
      </c>
      <c r="E30" s="243">
        <v>2391</v>
      </c>
      <c r="F30" s="335" t="s">
        <v>296</v>
      </c>
      <c r="G30" s="245" t="s">
        <v>727</v>
      </c>
      <c r="H30" s="246">
        <v>1</v>
      </c>
      <c r="I30" s="247">
        <v>2022.9670000000001</v>
      </c>
      <c r="J30" s="248">
        <v>8.5459809686379319E-3</v>
      </c>
      <c r="K30" s="248">
        <v>0.34854853775703937</v>
      </c>
      <c r="L30" s="248">
        <v>0.22244554656600923</v>
      </c>
      <c r="M30" s="249">
        <v>13.515000000000001</v>
      </c>
      <c r="N30" s="250">
        <v>4.9432343681335381E-2</v>
      </c>
      <c r="O30" s="250">
        <v>3.608561088737483</v>
      </c>
      <c r="P30" s="251">
        <v>1</v>
      </c>
      <c r="Q30" s="252">
        <v>1</v>
      </c>
      <c r="R30" s="252">
        <v>73</v>
      </c>
    </row>
    <row r="31" spans="1:18" ht="16.5">
      <c r="A31" s="301" t="s">
        <v>137</v>
      </c>
      <c r="B31" s="240" t="s">
        <v>891</v>
      </c>
      <c r="C31" s="241" t="s">
        <v>73</v>
      </c>
      <c r="D31" s="242">
        <v>0.7453453084926186</v>
      </c>
      <c r="E31" s="243">
        <v>1727</v>
      </c>
      <c r="F31" s="335" t="s">
        <v>297</v>
      </c>
      <c r="G31" s="245" t="s">
        <v>764</v>
      </c>
      <c r="H31" s="246">
        <v>3</v>
      </c>
      <c r="I31" s="247">
        <v>2325.2179999999998</v>
      </c>
      <c r="J31" s="248">
        <v>1.0488101190722922E-2</v>
      </c>
      <c r="K31" s="248">
        <v>0.26650857986770571</v>
      </c>
      <c r="L31" s="248">
        <v>0.15697452883987653</v>
      </c>
      <c r="M31" s="249">
        <v>25.085999999999999</v>
      </c>
      <c r="N31" s="250">
        <v>0</v>
      </c>
      <c r="O31" s="250">
        <v>71.391155581971248</v>
      </c>
      <c r="P31" s="251">
        <v>8</v>
      </c>
      <c r="Q31" s="252">
        <v>0</v>
      </c>
      <c r="R31" s="252">
        <v>1660</v>
      </c>
    </row>
    <row r="32" spans="1:18" ht="16.5">
      <c r="A32" s="301" t="s">
        <v>137</v>
      </c>
      <c r="B32" s="240" t="s">
        <v>895</v>
      </c>
      <c r="C32" s="241" t="s">
        <v>70</v>
      </c>
      <c r="D32" s="242">
        <v>0.8298140341073148</v>
      </c>
      <c r="E32" s="243">
        <v>6711</v>
      </c>
      <c r="F32" s="335" t="s">
        <v>299</v>
      </c>
      <c r="G32" s="245" t="s">
        <v>809</v>
      </c>
      <c r="H32" s="246">
        <v>3</v>
      </c>
      <c r="I32" s="247">
        <v>4869.6840000000002</v>
      </c>
      <c r="J32" s="248">
        <v>1.6599124579432922E-2</v>
      </c>
      <c r="K32" s="248">
        <v>0.36805573901596073</v>
      </c>
      <c r="L32" s="248">
        <v>0.11561325129104887</v>
      </c>
      <c r="M32" s="249">
        <v>18.780999999999999</v>
      </c>
      <c r="N32" s="250">
        <v>0</v>
      </c>
      <c r="O32" s="250">
        <v>25.258312449021332</v>
      </c>
      <c r="P32" s="251">
        <v>93</v>
      </c>
      <c r="Q32" s="252">
        <v>0</v>
      </c>
      <c r="R32" s="252">
        <v>1230</v>
      </c>
    </row>
    <row r="33" spans="1:18" ht="16.5">
      <c r="A33" s="301" t="s">
        <v>137</v>
      </c>
      <c r="B33" s="240" t="s">
        <v>903</v>
      </c>
      <c r="C33" s="241" t="s">
        <v>70</v>
      </c>
      <c r="D33" s="242">
        <v>0.83735875093769507</v>
      </c>
      <c r="E33" s="243">
        <v>8570</v>
      </c>
      <c r="F33" s="335" t="s">
        <v>299</v>
      </c>
      <c r="G33" s="245" t="s">
        <v>811</v>
      </c>
      <c r="H33" s="246">
        <v>7</v>
      </c>
      <c r="I33" s="247">
        <v>4584.0050000000001</v>
      </c>
      <c r="J33" s="248">
        <v>2.7071612187111582E-2</v>
      </c>
      <c r="K33" s="248">
        <v>0.27882803331161116</v>
      </c>
      <c r="L33" s="248">
        <v>7.8970245451302948E-2</v>
      </c>
      <c r="M33" s="249">
        <v>20.902999999999999</v>
      </c>
      <c r="N33" s="250">
        <v>0</v>
      </c>
      <c r="O33" s="250">
        <v>24.738192912093247</v>
      </c>
      <c r="P33" s="251">
        <v>14</v>
      </c>
      <c r="Q33" s="252">
        <v>0</v>
      </c>
      <c r="R33" s="252">
        <v>1134</v>
      </c>
    </row>
    <row r="34" spans="1:18" ht="16.5">
      <c r="A34" s="301" t="s">
        <v>137</v>
      </c>
      <c r="B34" s="240" t="s">
        <v>909</v>
      </c>
      <c r="C34" s="241" t="s">
        <v>70</v>
      </c>
      <c r="D34" s="242">
        <v>0.82850350825472752</v>
      </c>
      <c r="E34" s="243">
        <v>7326</v>
      </c>
      <c r="F34" s="335" t="s">
        <v>298</v>
      </c>
      <c r="G34" s="245" t="s">
        <v>795</v>
      </c>
      <c r="H34" s="246">
        <v>5</v>
      </c>
      <c r="I34" s="247">
        <v>2958.5149999999999</v>
      </c>
      <c r="J34" s="248">
        <v>2.4946915912646639E-2</v>
      </c>
      <c r="K34" s="248">
        <v>0.29408808583179663</v>
      </c>
      <c r="L34" s="248">
        <v>0.20381846973904139</v>
      </c>
      <c r="M34" s="249">
        <v>20.571999999999999</v>
      </c>
      <c r="N34" s="250">
        <v>0.81121779000613492</v>
      </c>
      <c r="O34" s="250">
        <v>37.349819081532459</v>
      </c>
      <c r="P34" s="251">
        <v>17</v>
      </c>
      <c r="Q34" s="252">
        <v>24</v>
      </c>
      <c r="R34" s="252">
        <v>1105</v>
      </c>
    </row>
    <row r="35" spans="1:18" ht="16.5">
      <c r="A35" s="301" t="s">
        <v>137</v>
      </c>
      <c r="B35" s="240" t="s">
        <v>911</v>
      </c>
      <c r="C35" s="241" t="s">
        <v>70</v>
      </c>
      <c r="D35" s="242">
        <v>0.81766666666666665</v>
      </c>
      <c r="E35" s="243">
        <v>3458</v>
      </c>
      <c r="F35" s="335" t="s">
        <v>298</v>
      </c>
      <c r="G35" s="245" t="s">
        <v>796</v>
      </c>
      <c r="H35" s="246">
        <v>1</v>
      </c>
      <c r="I35" s="247">
        <v>3150.2179999999998</v>
      </c>
      <c r="J35" s="248">
        <v>1.2235274775759744E-2</v>
      </c>
      <c r="K35" s="248">
        <v>0.26323749772599192</v>
      </c>
      <c r="L35" s="248">
        <v>0.16062380444781918</v>
      </c>
      <c r="M35" s="249">
        <v>18.5</v>
      </c>
      <c r="N35" s="250">
        <v>0</v>
      </c>
      <c r="O35" s="250">
        <v>7.3328258552265275</v>
      </c>
      <c r="P35" s="251">
        <v>1</v>
      </c>
      <c r="Q35" s="252">
        <v>0</v>
      </c>
      <c r="R35" s="252">
        <v>231</v>
      </c>
    </row>
    <row r="36" spans="1:18" ht="16.5">
      <c r="A36" s="301" t="s">
        <v>137</v>
      </c>
      <c r="B36" s="240" t="s">
        <v>919</v>
      </c>
      <c r="C36" s="241" t="s">
        <v>73</v>
      </c>
      <c r="D36" s="242">
        <v>0.77275186331534784</v>
      </c>
      <c r="E36" s="243">
        <v>5278</v>
      </c>
      <c r="F36" s="335" t="s">
        <v>299</v>
      </c>
      <c r="G36" s="245" t="s">
        <v>801</v>
      </c>
      <c r="H36" s="246">
        <v>3</v>
      </c>
      <c r="I36" s="247">
        <v>4218.0869999999995</v>
      </c>
      <c r="J36" s="248">
        <v>1.6212401087380524E-2</v>
      </c>
      <c r="K36" s="248">
        <v>0.35171343000232563</v>
      </c>
      <c r="L36" s="248">
        <v>0.14657660374738918</v>
      </c>
      <c r="M36" s="249">
        <v>22.286000000000001</v>
      </c>
      <c r="N36" s="250">
        <v>0.26078172403746064</v>
      </c>
      <c r="O36" s="250">
        <v>17.069349209724695</v>
      </c>
      <c r="P36" s="251">
        <v>52</v>
      </c>
      <c r="Q36" s="252">
        <v>11</v>
      </c>
      <c r="R36" s="252">
        <v>742</v>
      </c>
    </row>
    <row r="37" spans="1:18" ht="16.5">
      <c r="A37" s="301" t="s">
        <v>137</v>
      </c>
      <c r="B37" s="240" t="s">
        <v>923</v>
      </c>
      <c r="C37" s="241" t="s">
        <v>70</v>
      </c>
      <c r="D37" s="242">
        <v>0.84571428571428564</v>
      </c>
      <c r="E37" s="243">
        <v>6253</v>
      </c>
      <c r="F37" s="335" t="s">
        <v>296</v>
      </c>
      <c r="G37" s="245" t="s">
        <v>727</v>
      </c>
      <c r="H37" s="246">
        <v>1</v>
      </c>
      <c r="I37" s="247">
        <v>2293.752</v>
      </c>
      <c r="J37" s="248">
        <v>1.3272203717016729E-2</v>
      </c>
      <c r="K37" s="248">
        <v>0.35199544776608699</v>
      </c>
      <c r="L37" s="248">
        <v>0.23411423728458874</v>
      </c>
      <c r="M37" s="249">
        <v>13.595000000000001</v>
      </c>
      <c r="N37" s="250">
        <v>8.7193384463533988E-2</v>
      </c>
      <c r="O37" s="250">
        <v>3.3569453018460584</v>
      </c>
      <c r="P37" s="251">
        <v>0</v>
      </c>
      <c r="Q37" s="252">
        <v>2</v>
      </c>
      <c r="R37" s="252">
        <v>77</v>
      </c>
    </row>
    <row r="38" spans="1:18" ht="16.5">
      <c r="A38" s="301" t="s">
        <v>137</v>
      </c>
      <c r="B38" s="240" t="s">
        <v>925</v>
      </c>
      <c r="C38" s="241" t="s">
        <v>73</v>
      </c>
      <c r="D38" s="242">
        <v>0.71689621370459855</v>
      </c>
      <c r="E38" s="243">
        <v>4717</v>
      </c>
      <c r="F38" s="335" t="s">
        <v>299</v>
      </c>
      <c r="G38" s="245" t="s">
        <v>805</v>
      </c>
      <c r="H38" s="246">
        <v>6</v>
      </c>
      <c r="I38" s="247">
        <v>4491.2939999999999</v>
      </c>
      <c r="J38" s="248">
        <v>1.9493144598501502E-2</v>
      </c>
      <c r="K38" s="248">
        <v>0.23226233300830607</v>
      </c>
      <c r="L38" s="248">
        <v>0.17300136664400059</v>
      </c>
      <c r="M38" s="249">
        <v>26.132999999999999</v>
      </c>
      <c r="N38" s="250">
        <v>0.6456936464190498</v>
      </c>
      <c r="O38" s="250">
        <v>33.420212526723923</v>
      </c>
      <c r="P38" s="251">
        <v>1</v>
      </c>
      <c r="Q38" s="252">
        <v>29</v>
      </c>
      <c r="R38" s="252">
        <v>1501</v>
      </c>
    </row>
    <row r="39" spans="1:18" ht="16.5">
      <c r="A39" s="301" t="s">
        <v>137</v>
      </c>
      <c r="B39" s="240" t="s">
        <v>927</v>
      </c>
      <c r="C39" s="241" t="s">
        <v>73</v>
      </c>
      <c r="D39" s="242">
        <v>0.78500000000000003</v>
      </c>
      <c r="E39" s="243">
        <v>7799</v>
      </c>
      <c r="F39" s="335" t="s">
        <v>298</v>
      </c>
      <c r="G39" s="245" t="s">
        <v>797</v>
      </c>
      <c r="H39" s="246">
        <v>1</v>
      </c>
      <c r="I39" s="247">
        <v>3179.9369999999999</v>
      </c>
      <c r="J39" s="248">
        <v>1.1717082188236095E-2</v>
      </c>
      <c r="K39" s="248">
        <v>0.39015603115558622</v>
      </c>
      <c r="L39" s="248">
        <v>0.19560135939800066</v>
      </c>
      <c r="M39" s="249">
        <v>22.681000000000001</v>
      </c>
      <c r="N39" s="250">
        <v>0.12578865556141522</v>
      </c>
      <c r="O39" s="250">
        <v>63.083010764049732</v>
      </c>
      <c r="P39" s="251">
        <v>67</v>
      </c>
      <c r="Q39" s="252">
        <v>4</v>
      </c>
      <c r="R39" s="252">
        <v>2006</v>
      </c>
    </row>
    <row r="40" spans="1:18" ht="16.5">
      <c r="A40" s="301" t="s">
        <v>137</v>
      </c>
      <c r="B40" s="240" t="s">
        <v>933</v>
      </c>
      <c r="C40" s="241" t="s">
        <v>73</v>
      </c>
      <c r="D40" s="242">
        <v>0.75591541425582698</v>
      </c>
      <c r="E40" s="243">
        <v>3003</v>
      </c>
      <c r="F40" s="335" t="s">
        <v>298</v>
      </c>
      <c r="G40" s="245" t="s">
        <v>791</v>
      </c>
      <c r="H40" s="246">
        <v>2</v>
      </c>
      <c r="I40" s="247">
        <v>3681.2950000000001</v>
      </c>
      <c r="J40" s="248">
        <v>1.4597151458971768E-2</v>
      </c>
      <c r="K40" s="248">
        <v>0.30881610554641226</v>
      </c>
      <c r="L40" s="248">
        <v>0.17982802247578636</v>
      </c>
      <c r="M40" s="249">
        <v>20.85</v>
      </c>
      <c r="N40" s="250">
        <v>0.59761578466273413</v>
      </c>
      <c r="O40" s="250">
        <v>15.212038155051415</v>
      </c>
      <c r="P40" s="251">
        <v>18</v>
      </c>
      <c r="Q40" s="252">
        <v>22</v>
      </c>
      <c r="R40" s="252">
        <v>560</v>
      </c>
    </row>
    <row r="41" spans="1:18" ht="16.5">
      <c r="A41" s="301" t="s">
        <v>137</v>
      </c>
      <c r="B41" s="240" t="s">
        <v>939</v>
      </c>
      <c r="C41" s="241" t="s">
        <v>73</v>
      </c>
      <c r="D41" s="242">
        <v>0.70857142857142852</v>
      </c>
      <c r="E41" s="243">
        <v>8475</v>
      </c>
      <c r="F41" s="335" t="s">
        <v>296</v>
      </c>
      <c r="G41" s="245" t="s">
        <v>747</v>
      </c>
      <c r="H41" s="246">
        <v>1</v>
      </c>
      <c r="I41" s="247">
        <v>911.077</v>
      </c>
      <c r="J41" s="248">
        <v>1.6710723679503461E-2</v>
      </c>
      <c r="K41" s="248">
        <v>0.36412375447817358</v>
      </c>
      <c r="L41" s="248">
        <v>0.31314194097900694</v>
      </c>
      <c r="M41" s="249">
        <v>16.937999999999999</v>
      </c>
      <c r="N41" s="250">
        <v>0.6585612412562275</v>
      </c>
      <c r="O41" s="250">
        <v>52.904419714250281</v>
      </c>
      <c r="P41" s="251">
        <v>6</v>
      </c>
      <c r="Q41" s="252">
        <v>6</v>
      </c>
      <c r="R41" s="252">
        <v>499</v>
      </c>
    </row>
    <row r="42" spans="1:18" ht="16.5">
      <c r="A42" s="301" t="s">
        <v>137</v>
      </c>
      <c r="B42" s="240" t="s">
        <v>947</v>
      </c>
      <c r="C42" s="241" t="s">
        <v>70</v>
      </c>
      <c r="D42" s="242">
        <v>0.81773099915679759</v>
      </c>
      <c r="E42" s="243">
        <v>4886</v>
      </c>
      <c r="F42" s="335" t="s">
        <v>299</v>
      </c>
      <c r="G42" s="245" t="s">
        <v>805</v>
      </c>
      <c r="H42" s="246">
        <v>2</v>
      </c>
      <c r="I42" s="247">
        <v>4793.5039999999999</v>
      </c>
      <c r="J42" s="248">
        <v>2.1469660315059341E-2</v>
      </c>
      <c r="K42" s="248">
        <v>0.3215182002736286</v>
      </c>
      <c r="L42" s="248">
        <v>0.11244384066436577</v>
      </c>
      <c r="M42" s="249">
        <v>21.395</v>
      </c>
      <c r="N42" s="250">
        <v>4.1723131971935355E-2</v>
      </c>
      <c r="O42" s="250">
        <v>15.813067017363499</v>
      </c>
      <c r="P42" s="251">
        <v>55</v>
      </c>
      <c r="Q42" s="252">
        <v>2</v>
      </c>
      <c r="R42" s="252">
        <v>758</v>
      </c>
    </row>
    <row r="43" spans="1:18" ht="16.5">
      <c r="A43" s="301" t="s">
        <v>137</v>
      </c>
      <c r="B43" s="240" t="s">
        <v>957</v>
      </c>
      <c r="C43" s="241" t="s">
        <v>70</v>
      </c>
      <c r="D43" s="242">
        <v>0.81911455747934758</v>
      </c>
      <c r="E43" s="243">
        <v>5775</v>
      </c>
      <c r="F43" s="335" t="s">
        <v>298</v>
      </c>
      <c r="G43" s="245" t="s">
        <v>788</v>
      </c>
      <c r="H43" s="246">
        <v>4</v>
      </c>
      <c r="I43" s="247">
        <v>3382.7689999999998</v>
      </c>
      <c r="J43" s="248">
        <v>6.1686870756950491E-3</v>
      </c>
      <c r="K43" s="248">
        <v>0.34761394521548461</v>
      </c>
      <c r="L43" s="248">
        <v>0.25748137103065566</v>
      </c>
      <c r="M43" s="249">
        <v>19.997</v>
      </c>
      <c r="N43" s="250">
        <v>0.67991636437486569</v>
      </c>
      <c r="O43" s="250">
        <v>37.454523202737171</v>
      </c>
      <c r="P43" s="251">
        <v>28</v>
      </c>
      <c r="Q43" s="252">
        <v>23</v>
      </c>
      <c r="R43" s="252">
        <v>1267</v>
      </c>
    </row>
    <row r="44" spans="1:18" ht="16.5">
      <c r="A44" s="301" t="s">
        <v>137</v>
      </c>
      <c r="B44" s="240" t="s">
        <v>969</v>
      </c>
      <c r="C44" s="241" t="s">
        <v>70</v>
      </c>
      <c r="D44" s="242">
        <v>0.82043475598124593</v>
      </c>
      <c r="E44" s="243">
        <v>824</v>
      </c>
      <c r="F44" s="335" t="s">
        <v>297</v>
      </c>
      <c r="G44" s="245" t="s">
        <v>778</v>
      </c>
      <c r="H44" s="246">
        <v>10</v>
      </c>
      <c r="I44" s="247">
        <v>3986.0660000000003</v>
      </c>
      <c r="J44" s="248">
        <v>2.2911613743244054E-2</v>
      </c>
      <c r="K44" s="248">
        <v>0.24929134632459024</v>
      </c>
      <c r="L44" s="248">
        <v>0.13722803385593715</v>
      </c>
      <c r="M44" s="249">
        <v>17.946999999999999</v>
      </c>
      <c r="N44" s="250">
        <v>0</v>
      </c>
      <c r="O44" s="250">
        <v>34.118853024510884</v>
      </c>
      <c r="P44" s="251">
        <v>22</v>
      </c>
      <c r="Q44" s="252">
        <v>0</v>
      </c>
      <c r="R44" s="252">
        <v>1360</v>
      </c>
    </row>
    <row r="45" spans="1:18" ht="16.5">
      <c r="A45" s="301" t="s">
        <v>137</v>
      </c>
      <c r="B45" s="240" t="s">
        <v>971</v>
      </c>
      <c r="C45" s="241" t="s">
        <v>73</v>
      </c>
      <c r="D45" s="242">
        <v>0.77903225806451615</v>
      </c>
      <c r="E45" s="243">
        <v>5685</v>
      </c>
      <c r="F45" s="335" t="s">
        <v>299</v>
      </c>
      <c r="G45" s="245" t="s">
        <v>801</v>
      </c>
      <c r="H45" s="246">
        <v>1</v>
      </c>
      <c r="I45" s="247">
        <v>4182.6689999999999</v>
      </c>
      <c r="J45" s="248">
        <v>2.683078533131401E-2</v>
      </c>
      <c r="K45" s="248">
        <v>0.28231978652041229</v>
      </c>
      <c r="L45" s="248">
        <v>0.15755490094960897</v>
      </c>
      <c r="M45" s="249">
        <v>22.707999999999998</v>
      </c>
      <c r="N45" s="250">
        <v>0</v>
      </c>
      <c r="O45" s="250">
        <v>11.212936046337877</v>
      </c>
      <c r="P45" s="251">
        <v>14</v>
      </c>
      <c r="Q45" s="252">
        <v>0</v>
      </c>
      <c r="R45" s="252">
        <v>469</v>
      </c>
    </row>
    <row r="46" spans="1:18" ht="16.5">
      <c r="A46" s="301" t="s">
        <v>137</v>
      </c>
      <c r="B46" s="240" t="s">
        <v>973</v>
      </c>
      <c r="C46" s="241" t="s">
        <v>70</v>
      </c>
      <c r="D46" s="242">
        <v>0.83238095238095233</v>
      </c>
      <c r="E46" s="243">
        <v>3949</v>
      </c>
      <c r="F46" s="335" t="s">
        <v>296</v>
      </c>
      <c r="G46" s="245" t="s">
        <v>752</v>
      </c>
      <c r="H46" s="246">
        <v>1</v>
      </c>
      <c r="I46" s="247">
        <v>2254.3000000000002</v>
      </c>
      <c r="J46" s="248">
        <v>2.3329540090775105E-2</v>
      </c>
      <c r="K46" s="248">
        <v>0.36341019101078248</v>
      </c>
      <c r="L46" s="248">
        <v>0.25948222502703855</v>
      </c>
      <c r="M46" s="249">
        <v>18.120999999999999</v>
      </c>
      <c r="N46" s="250">
        <v>0.39923701370713743</v>
      </c>
      <c r="O46" s="250">
        <v>21.292640731047332</v>
      </c>
      <c r="P46" s="251">
        <v>5</v>
      </c>
      <c r="Q46" s="252">
        <v>9</v>
      </c>
      <c r="R46" s="252">
        <v>481</v>
      </c>
    </row>
    <row r="47" spans="1:18" ht="16.5">
      <c r="A47" s="301" t="s">
        <v>137</v>
      </c>
      <c r="B47" s="240" t="s">
        <v>981</v>
      </c>
      <c r="C47" s="241" t="s">
        <v>70</v>
      </c>
      <c r="D47" s="242">
        <v>0.81190925366593025</v>
      </c>
      <c r="E47" s="243">
        <v>1442</v>
      </c>
      <c r="F47" s="335" t="s">
        <v>297</v>
      </c>
      <c r="G47" s="245" t="s">
        <v>779</v>
      </c>
      <c r="H47" s="246">
        <v>10</v>
      </c>
      <c r="I47" s="247">
        <v>3750.4049999999997</v>
      </c>
      <c r="J47" s="248">
        <v>1.1474456615826464E-2</v>
      </c>
      <c r="K47" s="248">
        <v>0.27003390233905328</v>
      </c>
      <c r="L47" s="248">
        <v>0.14931720707496923</v>
      </c>
      <c r="M47" s="249">
        <v>19.917000000000002</v>
      </c>
      <c r="N47" s="250">
        <v>0</v>
      </c>
      <c r="O47" s="250">
        <v>27.010416208382829</v>
      </c>
      <c r="P47" s="251">
        <v>19</v>
      </c>
      <c r="Q47" s="252">
        <v>0</v>
      </c>
      <c r="R47" s="252">
        <v>1013</v>
      </c>
    </row>
    <row r="48" spans="1:18" ht="16.5">
      <c r="A48" s="301" t="s">
        <v>137</v>
      </c>
      <c r="B48" s="240" t="s">
        <v>983</v>
      </c>
      <c r="C48" s="241" t="s">
        <v>70</v>
      </c>
      <c r="D48" s="242">
        <v>0.81843409845415538</v>
      </c>
      <c r="E48" s="243">
        <v>7529</v>
      </c>
      <c r="F48" s="335" t="s">
        <v>298</v>
      </c>
      <c r="G48" s="245" t="s">
        <v>788</v>
      </c>
      <c r="H48" s="246">
        <v>7</v>
      </c>
      <c r="I48" s="247">
        <v>1221.8610000000001</v>
      </c>
      <c r="J48" s="248">
        <v>2.4990810947565889E-2</v>
      </c>
      <c r="K48" s="248">
        <v>0.36254928325695629</v>
      </c>
      <c r="L48" s="248">
        <v>0.24489451451357919</v>
      </c>
      <c r="M48" s="249">
        <v>16.510999999999999</v>
      </c>
      <c r="N48" s="250">
        <v>8.1842369958612313E-2</v>
      </c>
      <c r="O48" s="250">
        <v>27.580878676052347</v>
      </c>
      <c r="P48" s="251">
        <v>9</v>
      </c>
      <c r="Q48" s="252">
        <v>1</v>
      </c>
      <c r="R48" s="252">
        <v>386</v>
      </c>
    </row>
    <row r="49" spans="1:18" ht="16.5">
      <c r="A49" s="301" t="s">
        <v>137</v>
      </c>
      <c r="B49" s="240" t="s">
        <v>985</v>
      </c>
      <c r="C49" s="241" t="s">
        <v>73</v>
      </c>
      <c r="D49" s="242">
        <v>0.77790610145071959</v>
      </c>
      <c r="E49" s="243">
        <v>9264</v>
      </c>
      <c r="F49" s="335" t="s">
        <v>296</v>
      </c>
      <c r="G49" s="245" t="s">
        <v>743</v>
      </c>
      <c r="H49" s="246">
        <v>2</v>
      </c>
      <c r="I49" s="247">
        <v>2107.23</v>
      </c>
      <c r="J49" s="248">
        <v>2.3693105448172918E-2</v>
      </c>
      <c r="K49" s="248">
        <v>0.43377222556904232</v>
      </c>
      <c r="L49" s="248">
        <v>0.17938241198160618</v>
      </c>
      <c r="M49" s="249">
        <v>15.747999999999999</v>
      </c>
      <c r="N49" s="250">
        <v>0.61692363909018</v>
      </c>
      <c r="O49" s="250">
        <v>71.088585489006888</v>
      </c>
      <c r="P49" s="251">
        <v>46</v>
      </c>
      <c r="Q49" s="252">
        <v>13</v>
      </c>
      <c r="R49" s="252">
        <v>1498</v>
      </c>
    </row>
    <row r="50" spans="1:18" ht="16.5">
      <c r="A50" s="301" t="s">
        <v>137</v>
      </c>
      <c r="B50" s="240" t="s">
        <v>989</v>
      </c>
      <c r="C50" s="241" t="s">
        <v>70</v>
      </c>
      <c r="D50" s="242">
        <v>0.83809523809523812</v>
      </c>
      <c r="E50" s="243">
        <v>7895</v>
      </c>
      <c r="F50" s="335" t="s">
        <v>296</v>
      </c>
      <c r="G50" s="245" t="s">
        <v>747</v>
      </c>
      <c r="H50" s="246">
        <v>1</v>
      </c>
      <c r="I50" s="247">
        <v>2709.779</v>
      </c>
      <c r="J50" s="248">
        <v>1.6580037412100842E-2</v>
      </c>
      <c r="K50" s="248">
        <v>0.36964477940685486</v>
      </c>
      <c r="L50" s="248">
        <v>0.20592085184806583</v>
      </c>
      <c r="M50" s="249">
        <v>15.464</v>
      </c>
      <c r="N50" s="250">
        <v>0.44284054160874375</v>
      </c>
      <c r="O50" s="250">
        <v>41.959141317428468</v>
      </c>
      <c r="P50" s="251">
        <v>7</v>
      </c>
      <c r="Q50" s="252">
        <v>12</v>
      </c>
      <c r="R50" s="252">
        <v>1137</v>
      </c>
    </row>
    <row r="51" spans="1:18" ht="16.5">
      <c r="A51" s="301" t="s">
        <v>137</v>
      </c>
      <c r="B51" s="240" t="s">
        <v>999</v>
      </c>
      <c r="C51" s="241" t="s">
        <v>70</v>
      </c>
      <c r="D51" s="242">
        <v>0.84205016205899952</v>
      </c>
      <c r="E51" s="243">
        <v>577</v>
      </c>
      <c r="F51" s="335" t="s">
        <v>299</v>
      </c>
      <c r="G51" s="245" t="s">
        <v>811</v>
      </c>
      <c r="H51" s="246">
        <v>5</v>
      </c>
      <c r="I51" s="247">
        <v>4693.7619999999997</v>
      </c>
      <c r="J51" s="248">
        <v>3.7868828972520158E-3</v>
      </c>
      <c r="K51" s="248">
        <v>0.27016382131173472</v>
      </c>
      <c r="L51" s="248">
        <v>0.12591179527210797</v>
      </c>
      <c r="M51" s="249">
        <v>19.135999999999999</v>
      </c>
      <c r="N51" s="250">
        <v>4.2609744592929939E-2</v>
      </c>
      <c r="O51" s="250">
        <v>2.9187675046157007</v>
      </c>
      <c r="P51" s="251">
        <v>0</v>
      </c>
      <c r="Q51" s="252">
        <v>2</v>
      </c>
      <c r="R51" s="252">
        <v>137</v>
      </c>
    </row>
    <row r="52" spans="1:18" ht="16.5">
      <c r="A52" s="301" t="s">
        <v>137</v>
      </c>
      <c r="B52" s="240" t="s">
        <v>1001</v>
      </c>
      <c r="C52" s="241" t="s">
        <v>70</v>
      </c>
      <c r="D52" s="242">
        <v>0.81546080327767101</v>
      </c>
      <c r="E52" s="243">
        <v>8057</v>
      </c>
      <c r="F52" s="335" t="s">
        <v>297</v>
      </c>
      <c r="G52" s="245" t="s">
        <v>772</v>
      </c>
      <c r="H52" s="246">
        <v>7</v>
      </c>
      <c r="I52" s="247">
        <v>2157.8920000000003</v>
      </c>
      <c r="J52" s="248">
        <v>1.6620867231919252E-2</v>
      </c>
      <c r="K52" s="248">
        <v>0.29264329853338555</v>
      </c>
      <c r="L52" s="248">
        <v>0.15941483633101194</v>
      </c>
      <c r="M52" s="249">
        <v>19.619</v>
      </c>
      <c r="N52" s="250">
        <v>0</v>
      </c>
      <c r="O52" s="250">
        <v>24.978080460004481</v>
      </c>
      <c r="P52" s="251">
        <v>20</v>
      </c>
      <c r="Q52" s="252">
        <v>0</v>
      </c>
      <c r="R52" s="252">
        <v>539</v>
      </c>
    </row>
    <row r="53" spans="1:18" ht="16.5">
      <c r="A53" s="301" t="s">
        <v>137</v>
      </c>
      <c r="B53" s="240" t="s">
        <v>1005</v>
      </c>
      <c r="C53" s="241" t="s">
        <v>70</v>
      </c>
      <c r="D53" s="242">
        <v>0.82766666666666666</v>
      </c>
      <c r="E53" s="243">
        <v>7030</v>
      </c>
      <c r="F53" s="335" t="s">
        <v>298</v>
      </c>
      <c r="G53" s="245" t="s">
        <v>798</v>
      </c>
      <c r="H53" s="246">
        <v>1</v>
      </c>
      <c r="I53" s="247">
        <v>3719.172</v>
      </c>
      <c r="J53" s="248">
        <v>1.1504545395545504E-2</v>
      </c>
      <c r="K53" s="248">
        <v>0.29885960672160755</v>
      </c>
      <c r="L53" s="248">
        <v>0.28151427253162803</v>
      </c>
      <c r="M53" s="249">
        <v>18.835000000000001</v>
      </c>
      <c r="N53" s="250">
        <v>0.10755082045143381</v>
      </c>
      <c r="O53" s="250">
        <v>15.325991914329318</v>
      </c>
      <c r="P53" s="251">
        <v>7</v>
      </c>
      <c r="Q53" s="252">
        <v>4</v>
      </c>
      <c r="R53" s="252">
        <v>570</v>
      </c>
    </row>
    <row r="54" spans="1:18" ht="16.5">
      <c r="A54" s="301" t="s">
        <v>137</v>
      </c>
      <c r="B54" s="240" t="s">
        <v>1007</v>
      </c>
      <c r="C54" s="241" t="s">
        <v>73</v>
      </c>
      <c r="D54" s="242">
        <v>0.78630520948700211</v>
      </c>
      <c r="E54" s="243">
        <v>1024</v>
      </c>
      <c r="F54" s="335" t="s">
        <v>296</v>
      </c>
      <c r="G54" s="245" t="s">
        <v>745</v>
      </c>
      <c r="H54" s="246">
        <v>1</v>
      </c>
      <c r="I54" s="247">
        <v>1588.3389999999999</v>
      </c>
      <c r="J54" s="248">
        <v>1.8964732281404134E-2</v>
      </c>
      <c r="K54" s="248">
        <v>0.3632841157156908</v>
      </c>
      <c r="L54" s="248">
        <v>9.342674420888078E-2</v>
      </c>
      <c r="M54" s="249">
        <v>18.687999999999999</v>
      </c>
      <c r="N54" s="250">
        <v>0.31479425991554699</v>
      </c>
      <c r="O54" s="250">
        <v>83.609355433569291</v>
      </c>
      <c r="P54" s="251">
        <v>5</v>
      </c>
      <c r="Q54" s="252">
        <v>7</v>
      </c>
      <c r="R54" s="252">
        <v>1422</v>
      </c>
    </row>
    <row r="55" spans="1:18" ht="16.5">
      <c r="A55" s="301" t="s">
        <v>137</v>
      </c>
      <c r="B55" s="240" t="s">
        <v>1009</v>
      </c>
      <c r="C55" s="241" t="s">
        <v>70</v>
      </c>
      <c r="D55" s="242">
        <v>0.82965517241379316</v>
      </c>
      <c r="E55" s="243">
        <v>5242</v>
      </c>
      <c r="F55" s="335" t="s">
        <v>298</v>
      </c>
      <c r="G55" s="245" t="s">
        <v>785</v>
      </c>
      <c r="H55" s="246">
        <v>1</v>
      </c>
      <c r="I55" s="247">
        <v>3503.6379999999999</v>
      </c>
      <c r="J55" s="248">
        <v>1.2054376259219821E-2</v>
      </c>
      <c r="K55" s="248">
        <v>0.31990023659022976</v>
      </c>
      <c r="L55" s="248">
        <v>0.27343007468237301</v>
      </c>
      <c r="M55" s="249">
        <v>19.657</v>
      </c>
      <c r="N55" s="250">
        <v>0.51375170608379062</v>
      </c>
      <c r="O55" s="250">
        <v>27.428632752584601</v>
      </c>
      <c r="P55" s="251">
        <v>39</v>
      </c>
      <c r="Q55" s="252">
        <v>18</v>
      </c>
      <c r="R55" s="252">
        <v>961</v>
      </c>
    </row>
    <row r="56" spans="1:18" ht="16.5">
      <c r="A56" s="301" t="s">
        <v>137</v>
      </c>
      <c r="B56" s="240" t="s">
        <v>1011</v>
      </c>
      <c r="C56" s="241" t="s">
        <v>73</v>
      </c>
      <c r="D56" s="242">
        <v>0.73909090909090902</v>
      </c>
      <c r="E56" s="243">
        <v>5771</v>
      </c>
      <c r="F56" s="335" t="s">
        <v>296</v>
      </c>
      <c r="G56" s="245" t="s">
        <v>756</v>
      </c>
      <c r="H56" s="246">
        <v>1</v>
      </c>
      <c r="I56" s="247">
        <v>1729.0940000000001</v>
      </c>
      <c r="J56" s="248">
        <v>1.6320397861947215E-2</v>
      </c>
      <c r="K56" s="248">
        <v>0.35347345969763261</v>
      </c>
      <c r="L56" s="248">
        <v>0.3175073188617854</v>
      </c>
      <c r="M56" s="249">
        <v>15.462</v>
      </c>
      <c r="N56" s="250">
        <v>5.7833755712529217E-2</v>
      </c>
      <c r="O56" s="250">
        <v>6.3038793726656852</v>
      </c>
      <c r="P56" s="251">
        <v>4</v>
      </c>
      <c r="Q56" s="252">
        <v>1</v>
      </c>
      <c r="R56" s="252">
        <v>109</v>
      </c>
    </row>
    <row r="57" spans="1:18" ht="16.5">
      <c r="A57" s="301" t="s">
        <v>137</v>
      </c>
      <c r="B57" s="240" t="s">
        <v>1029</v>
      </c>
      <c r="C57" s="241" t="s">
        <v>73</v>
      </c>
      <c r="D57" s="242">
        <v>0.73939393939393938</v>
      </c>
      <c r="E57" s="243">
        <v>1286</v>
      </c>
      <c r="F57" s="335" t="s">
        <v>299</v>
      </c>
      <c r="G57" s="245" t="s">
        <v>803</v>
      </c>
      <c r="H57" s="246">
        <v>1</v>
      </c>
      <c r="I57" s="247">
        <v>4631.5060000000003</v>
      </c>
      <c r="J57" s="248">
        <v>1.5590445556578209E-2</v>
      </c>
      <c r="K57" s="248">
        <v>0.35337100233718532</v>
      </c>
      <c r="L57" s="248">
        <v>0.14401363185106528</v>
      </c>
      <c r="M57" s="249">
        <v>22.308</v>
      </c>
      <c r="N57" s="250">
        <v>0</v>
      </c>
      <c r="O57" s="250">
        <v>3.1307311271970715</v>
      </c>
      <c r="P57" s="251">
        <v>66</v>
      </c>
      <c r="Q57" s="252">
        <v>0</v>
      </c>
      <c r="R57" s="252">
        <v>145</v>
      </c>
    </row>
    <row r="58" spans="1:18" ht="16.5">
      <c r="A58" s="301" t="s">
        <v>137</v>
      </c>
      <c r="B58" s="240" t="s">
        <v>1031</v>
      </c>
      <c r="C58" s="241" t="s">
        <v>70</v>
      </c>
      <c r="D58" s="242">
        <v>0.83030303030303043</v>
      </c>
      <c r="E58" s="243">
        <v>7745</v>
      </c>
      <c r="F58" s="335" t="s">
        <v>297</v>
      </c>
      <c r="G58" s="245" t="s">
        <v>778</v>
      </c>
      <c r="H58" s="246">
        <v>1</v>
      </c>
      <c r="I58" s="247">
        <v>4101.4579999999996</v>
      </c>
      <c r="J58" s="248">
        <v>1.6240781799250526E-2</v>
      </c>
      <c r="K58" s="248">
        <v>0.28429644979826169</v>
      </c>
      <c r="L58" s="248">
        <v>0.18846956375025664</v>
      </c>
      <c r="M58" s="249">
        <v>19.161000000000001</v>
      </c>
      <c r="N58" s="250">
        <v>0</v>
      </c>
      <c r="O58" s="250">
        <v>7.1925642052167795</v>
      </c>
      <c r="P58" s="251">
        <v>51</v>
      </c>
      <c r="Q58" s="252">
        <v>0</v>
      </c>
      <c r="R58" s="252">
        <v>295</v>
      </c>
    </row>
    <row r="59" spans="1:18" ht="16.5">
      <c r="A59" s="301" t="s">
        <v>137</v>
      </c>
      <c r="B59" s="240" t="s">
        <v>1033</v>
      </c>
      <c r="C59" s="241" t="s">
        <v>70</v>
      </c>
      <c r="D59" s="242">
        <v>0.84077500138647465</v>
      </c>
      <c r="E59" s="243">
        <v>3878</v>
      </c>
      <c r="F59" s="335" t="s">
        <v>297</v>
      </c>
      <c r="G59" s="245" t="s">
        <v>783</v>
      </c>
      <c r="H59" s="246">
        <v>3</v>
      </c>
      <c r="I59" s="247">
        <v>3876.0160000000001</v>
      </c>
      <c r="J59" s="248">
        <v>3.0604208301052375E-2</v>
      </c>
      <c r="K59" s="248">
        <v>0.21965874823132839</v>
      </c>
      <c r="L59" s="248">
        <v>0.18137180032280567</v>
      </c>
      <c r="M59" s="249">
        <v>16.23</v>
      </c>
      <c r="N59" s="250">
        <v>0</v>
      </c>
      <c r="O59" s="250">
        <v>3.3797590102827231</v>
      </c>
      <c r="P59" s="251">
        <v>10</v>
      </c>
      <c r="Q59" s="252">
        <v>0</v>
      </c>
      <c r="R59" s="252">
        <v>131</v>
      </c>
    </row>
    <row r="60" spans="1:18" ht="16.5">
      <c r="A60" s="301" t="s">
        <v>137</v>
      </c>
      <c r="B60" s="240" t="s">
        <v>1045</v>
      </c>
      <c r="C60" s="241" t="s">
        <v>73</v>
      </c>
      <c r="D60" s="242">
        <v>0.72599999999999998</v>
      </c>
      <c r="E60" s="243">
        <v>5975</v>
      </c>
      <c r="F60" s="335" t="s">
        <v>296</v>
      </c>
      <c r="G60" s="245" t="s">
        <v>745</v>
      </c>
      <c r="H60" s="246">
        <v>1</v>
      </c>
      <c r="I60" s="247">
        <v>615.76300000000003</v>
      </c>
      <c r="J60" s="248">
        <v>1.6900623064280949E-2</v>
      </c>
      <c r="K60" s="248">
        <v>0.39291278360682824</v>
      </c>
      <c r="L60" s="248">
        <v>0.19047678041588978</v>
      </c>
      <c r="M60" s="249">
        <v>18.245999999999999</v>
      </c>
      <c r="N60" s="250">
        <v>0</v>
      </c>
      <c r="O60" s="250">
        <v>6.3336056242417937</v>
      </c>
      <c r="P60" s="251">
        <v>9</v>
      </c>
      <c r="Q60" s="252">
        <v>1</v>
      </c>
      <c r="R60" s="252">
        <v>45</v>
      </c>
    </row>
    <row r="61" spans="1:18" ht="16.5">
      <c r="A61" s="301" t="s">
        <v>137</v>
      </c>
      <c r="B61" s="240" t="s">
        <v>1047</v>
      </c>
      <c r="C61" s="241" t="s">
        <v>73</v>
      </c>
      <c r="D61" s="242">
        <v>0.79862307942453259</v>
      </c>
      <c r="E61" s="243">
        <v>5773</v>
      </c>
      <c r="F61" s="335" t="s">
        <v>298</v>
      </c>
      <c r="G61" s="245" t="s">
        <v>785</v>
      </c>
      <c r="H61" s="246">
        <v>2</v>
      </c>
      <c r="I61" s="247">
        <v>3305.4090000000001</v>
      </c>
      <c r="J61" s="248">
        <v>1.184122953321487E-2</v>
      </c>
      <c r="K61" s="248">
        <v>0.3102720544029729</v>
      </c>
      <c r="L61" s="248">
        <v>0.19816004615465135</v>
      </c>
      <c r="M61" s="249">
        <v>22.077999999999999</v>
      </c>
      <c r="N61" s="250">
        <v>0.51430851673726308</v>
      </c>
      <c r="O61" s="250">
        <v>40.75138659088784</v>
      </c>
      <c r="P61" s="251">
        <v>11</v>
      </c>
      <c r="Q61" s="252">
        <v>17</v>
      </c>
      <c r="R61" s="252">
        <v>1347</v>
      </c>
    </row>
    <row r="62" spans="1:18" ht="16.5">
      <c r="A62" s="301" t="s">
        <v>137</v>
      </c>
      <c r="B62" s="240" t="s">
        <v>1049</v>
      </c>
      <c r="C62" s="241" t="s">
        <v>73</v>
      </c>
      <c r="D62" s="242">
        <v>0.74598983801013863</v>
      </c>
      <c r="E62" s="243">
        <v>8249</v>
      </c>
      <c r="F62" s="335" t="s">
        <v>296</v>
      </c>
      <c r="G62" s="245" t="s">
        <v>739</v>
      </c>
      <c r="H62" s="246">
        <v>3</v>
      </c>
      <c r="I62" s="247">
        <v>1018.556</v>
      </c>
      <c r="J62" s="248">
        <v>1.2636116836402759E-2</v>
      </c>
      <c r="K62" s="248">
        <v>0.41569711633290068</v>
      </c>
      <c r="L62" s="248">
        <v>0.21697383354474373</v>
      </c>
      <c r="M62" s="249">
        <v>15.348000000000001</v>
      </c>
      <c r="N62" s="250">
        <v>2.6508115410443804</v>
      </c>
      <c r="O62" s="250">
        <v>47.714607738798847</v>
      </c>
      <c r="P62" s="251">
        <v>15</v>
      </c>
      <c r="Q62" s="252">
        <v>27</v>
      </c>
      <c r="R62" s="252">
        <v>486</v>
      </c>
    </row>
    <row r="63" spans="1:18" ht="16.5">
      <c r="A63" s="301" t="s">
        <v>137</v>
      </c>
      <c r="B63" s="240" t="s">
        <v>1053</v>
      </c>
      <c r="C63" s="241" t="s">
        <v>70</v>
      </c>
      <c r="D63" s="242">
        <v>0.83344827586206893</v>
      </c>
      <c r="E63" s="243">
        <v>4377</v>
      </c>
      <c r="F63" s="335" t="s">
        <v>298</v>
      </c>
      <c r="G63" s="245" t="s">
        <v>789</v>
      </c>
      <c r="H63" s="246">
        <v>1</v>
      </c>
      <c r="I63" s="247">
        <v>3714.5830000000001</v>
      </c>
      <c r="J63" s="248">
        <v>2.0889340493591733E-2</v>
      </c>
      <c r="K63" s="248">
        <v>0.290576390940681</v>
      </c>
      <c r="L63" s="248">
        <v>0.19490747682848922</v>
      </c>
      <c r="M63" s="249">
        <v>22.081</v>
      </c>
      <c r="N63" s="250">
        <v>0.16152553328327837</v>
      </c>
      <c r="O63" s="250">
        <v>82.970282263177324</v>
      </c>
      <c r="P63" s="251">
        <v>5</v>
      </c>
      <c r="Q63" s="252">
        <v>6</v>
      </c>
      <c r="R63" s="252">
        <v>3082</v>
      </c>
    </row>
    <row r="64" spans="1:18" ht="16.5">
      <c r="A64" s="301" t="s">
        <v>137</v>
      </c>
      <c r="B64" s="240" t="s">
        <v>1059</v>
      </c>
      <c r="C64" s="241" t="s">
        <v>70</v>
      </c>
      <c r="D64" s="242">
        <v>0.82727272727272727</v>
      </c>
      <c r="E64" s="243">
        <v>3588</v>
      </c>
      <c r="F64" s="335" t="s">
        <v>297</v>
      </c>
      <c r="G64" s="245" t="s">
        <v>776</v>
      </c>
      <c r="H64" s="246">
        <v>1</v>
      </c>
      <c r="I64" s="247">
        <v>3204.1019999999999</v>
      </c>
      <c r="J64" s="248">
        <v>1.6411653290034502E-2</v>
      </c>
      <c r="K64" s="248">
        <v>0.28073760804269632</v>
      </c>
      <c r="L64" s="248">
        <v>0.1944382544625608</v>
      </c>
      <c r="M64" s="249">
        <v>19.791</v>
      </c>
      <c r="N64" s="250">
        <v>0</v>
      </c>
      <c r="O64" s="250">
        <v>3.4330991959681683</v>
      </c>
      <c r="P64" s="251">
        <v>29</v>
      </c>
      <c r="Q64" s="252">
        <v>0</v>
      </c>
      <c r="R64" s="252">
        <v>110</v>
      </c>
    </row>
    <row r="65" spans="1:18" ht="16.5">
      <c r="A65" s="301" t="s">
        <v>137</v>
      </c>
      <c r="B65" s="240" t="s">
        <v>1061</v>
      </c>
      <c r="C65" s="241" t="s">
        <v>70</v>
      </c>
      <c r="D65" s="242">
        <v>0.83818181818181825</v>
      </c>
      <c r="E65" s="243">
        <v>5575</v>
      </c>
      <c r="F65" s="335" t="s">
        <v>299</v>
      </c>
      <c r="G65" s="245" t="s">
        <v>803</v>
      </c>
      <c r="H65" s="246">
        <v>1</v>
      </c>
      <c r="I65" s="247">
        <v>4838.9440000000004</v>
      </c>
      <c r="J65" s="248">
        <v>1.0076836037700378E-2</v>
      </c>
      <c r="K65" s="248">
        <v>0.27937034700360069</v>
      </c>
      <c r="L65" s="248">
        <v>0.17338493687879006</v>
      </c>
      <c r="M65" s="249">
        <v>18.047000000000001</v>
      </c>
      <c r="N65" s="250">
        <v>0</v>
      </c>
      <c r="O65" s="250">
        <v>5.5177327945931998</v>
      </c>
      <c r="P65" s="251">
        <v>15</v>
      </c>
      <c r="Q65" s="252">
        <v>0</v>
      </c>
      <c r="R65" s="252">
        <v>267</v>
      </c>
    </row>
    <row r="66" spans="1:18" ht="16.5">
      <c r="A66" s="301" t="s">
        <v>137</v>
      </c>
      <c r="B66" s="240" t="s">
        <v>1063</v>
      </c>
      <c r="C66" s="241" t="s">
        <v>73</v>
      </c>
      <c r="D66" s="242">
        <v>0.77720077941318855</v>
      </c>
      <c r="E66" s="243">
        <v>6306</v>
      </c>
      <c r="F66" s="335" t="s">
        <v>297</v>
      </c>
      <c r="G66" s="245" t="s">
        <v>781</v>
      </c>
      <c r="H66" s="246">
        <v>3</v>
      </c>
      <c r="I66" s="247">
        <v>3881.5569999999998</v>
      </c>
      <c r="J66" s="248">
        <v>2.5215644107468106E-2</v>
      </c>
      <c r="K66" s="248">
        <v>0.31429022430329911</v>
      </c>
      <c r="L66" s="248">
        <v>0.16539754536645992</v>
      </c>
      <c r="M66" s="249">
        <v>21.332000000000001</v>
      </c>
      <c r="N66" s="250">
        <v>2.5762857533716498E-2</v>
      </c>
      <c r="O66" s="250">
        <v>7.8061458327160986</v>
      </c>
      <c r="P66" s="251">
        <v>42</v>
      </c>
      <c r="Q66" s="252">
        <v>1</v>
      </c>
      <c r="R66" s="252">
        <v>303</v>
      </c>
    </row>
    <row r="67" spans="1:18" ht="16.5">
      <c r="A67" s="301" t="s">
        <v>137</v>
      </c>
      <c r="B67" s="240" t="s">
        <v>1065</v>
      </c>
      <c r="C67" s="241" t="s">
        <v>70</v>
      </c>
      <c r="D67" s="242">
        <v>0.83344827586206893</v>
      </c>
      <c r="E67" s="243">
        <v>4695</v>
      </c>
      <c r="F67" s="335" t="s">
        <v>298</v>
      </c>
      <c r="G67" s="245" t="s">
        <v>793</v>
      </c>
      <c r="H67" s="246">
        <v>1</v>
      </c>
      <c r="I67" s="247">
        <v>3687.0590000000002</v>
      </c>
      <c r="J67" s="248">
        <v>4.3601953111691079E-2</v>
      </c>
      <c r="K67" s="248">
        <v>0.3178868672820383</v>
      </c>
      <c r="L67" s="248">
        <v>0.19148052689148723</v>
      </c>
      <c r="M67" s="249">
        <v>20.315000000000001</v>
      </c>
      <c r="N67" s="250">
        <v>0.3797064272635724</v>
      </c>
      <c r="O67" s="250">
        <v>49.822907634513037</v>
      </c>
      <c r="P67" s="251">
        <v>17</v>
      </c>
      <c r="Q67" s="252">
        <v>14</v>
      </c>
      <c r="R67" s="252">
        <v>1837</v>
      </c>
    </row>
  </sheetData>
  <phoneticPr fontId="2" type="noConversion"/>
  <conditionalFormatting sqref="C14:D6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36CA-CF05-4796-AAB2-42491FE2E03F}">
  <sheetPr>
    <tabColor rgb="FFFF0000"/>
  </sheetPr>
  <dimension ref="A1:K59"/>
  <sheetViews>
    <sheetView showGridLines="0" zoomScaleNormal="100" zoomScaleSheetLayoutView="85" workbookViewId="0"/>
  </sheetViews>
  <sheetFormatPr defaultRowHeight="13.5"/>
  <cols>
    <col min="1" max="2" width="9.140625" style="307"/>
    <col min="3" max="3" width="9.85546875" style="307" customWidth="1"/>
    <col min="4" max="16384" width="9.140625" style="307"/>
  </cols>
  <sheetData>
    <row r="1" spans="1:11" ht="3.75" customHeight="1">
      <c r="A1" s="302"/>
      <c r="B1" s="303"/>
      <c r="C1" s="304"/>
      <c r="D1" s="305"/>
      <c r="E1" s="305"/>
      <c r="F1" s="306"/>
      <c r="G1" s="305"/>
      <c r="H1" s="305"/>
      <c r="I1" s="305"/>
      <c r="J1" s="305"/>
      <c r="K1" s="305"/>
    </row>
    <row r="2" spans="1:11" ht="41.25">
      <c r="A2" s="342" t="s">
        <v>1427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</row>
    <row r="4" spans="1:11" ht="17.25">
      <c r="A4" s="308" t="s">
        <v>1069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</row>
    <row r="6" spans="1:11" ht="26.25">
      <c r="A6" s="310"/>
    </row>
    <row r="7" spans="1:11" ht="130.5" customHeight="1">
      <c r="A7" s="310"/>
    </row>
    <row r="8" spans="1:11" ht="26.25">
      <c r="A8" s="310"/>
    </row>
    <row r="9" spans="1:11" ht="26.25">
      <c r="A9" s="310"/>
    </row>
    <row r="10" spans="1:11" ht="40.5" customHeight="1">
      <c r="A10" s="310" t="s">
        <v>1070</v>
      </c>
    </row>
    <row r="11" spans="1:11" ht="19.5" customHeight="1">
      <c r="A11" s="310"/>
    </row>
    <row r="12" spans="1:11" ht="17.25">
      <c r="A12" s="311" t="s">
        <v>1071</v>
      </c>
    </row>
    <row r="13" spans="1:11" ht="40.5">
      <c r="A13" s="234" t="s">
        <v>0</v>
      </c>
      <c r="B13" s="235" t="s">
        <v>77</v>
      </c>
      <c r="C13" s="236" t="s">
        <v>68</v>
      </c>
      <c r="D13" s="236" t="s">
        <v>93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7</v>
      </c>
      <c r="K13" s="336" t="s">
        <v>8</v>
      </c>
    </row>
    <row r="14" spans="1:11" ht="16.5">
      <c r="A14" s="301" t="s">
        <v>137</v>
      </c>
      <c r="B14" s="240" t="s">
        <v>819</v>
      </c>
      <c r="C14" s="241" t="s">
        <v>70</v>
      </c>
      <c r="D14" s="242">
        <v>0.83718422261929926</v>
      </c>
      <c r="E14" s="243">
        <v>3423</v>
      </c>
      <c r="F14" s="244" t="s">
        <v>299</v>
      </c>
      <c r="G14" s="245" t="s">
        <v>805</v>
      </c>
      <c r="H14" s="246">
        <v>3</v>
      </c>
      <c r="I14" s="247">
        <v>4971.8</v>
      </c>
      <c r="J14" s="250">
        <v>0.16090751840379741</v>
      </c>
      <c r="K14" s="312">
        <v>21.581720905909329</v>
      </c>
    </row>
    <row r="15" spans="1:11" ht="16.5">
      <c r="A15" s="301" t="s">
        <v>137</v>
      </c>
      <c r="B15" s="240" t="s">
        <v>823</v>
      </c>
      <c r="C15" s="241" t="s">
        <v>70</v>
      </c>
      <c r="D15" s="242">
        <v>0.84067902579789333</v>
      </c>
      <c r="E15" s="243">
        <v>9832</v>
      </c>
      <c r="F15" s="244" t="s">
        <v>298</v>
      </c>
      <c r="G15" s="245" t="s">
        <v>788</v>
      </c>
      <c r="H15" s="246">
        <v>7</v>
      </c>
      <c r="I15" s="247">
        <v>3588.0680000000002</v>
      </c>
      <c r="J15" s="250">
        <v>0.13935075923867662</v>
      </c>
      <c r="K15" s="312">
        <v>55.99113506210027</v>
      </c>
    </row>
    <row r="16" spans="1:11" ht="16.5">
      <c r="A16" s="301" t="s">
        <v>137</v>
      </c>
      <c r="B16" s="240" t="s">
        <v>825</v>
      </c>
      <c r="C16" s="241" t="s">
        <v>73</v>
      </c>
      <c r="D16" s="242">
        <v>0.71238095238095234</v>
      </c>
      <c r="E16" s="243">
        <v>5077</v>
      </c>
      <c r="F16" s="244" t="s">
        <v>296</v>
      </c>
      <c r="G16" s="245" t="s">
        <v>758</v>
      </c>
      <c r="H16" s="246">
        <v>1</v>
      </c>
      <c r="I16" s="247">
        <v>1016.069</v>
      </c>
      <c r="J16" s="250">
        <v>0.1968370258319071</v>
      </c>
      <c r="K16" s="312">
        <v>56.492226413757336</v>
      </c>
    </row>
    <row r="17" spans="1:11" ht="16.5">
      <c r="A17" s="301" t="s">
        <v>137</v>
      </c>
      <c r="B17" s="240" t="s">
        <v>827</v>
      </c>
      <c r="C17" s="241" t="s">
        <v>70</v>
      </c>
      <c r="D17" s="242">
        <v>0.8416498997970282</v>
      </c>
      <c r="E17" s="243">
        <v>2165</v>
      </c>
      <c r="F17" s="244" t="s">
        <v>296</v>
      </c>
      <c r="G17" s="245" t="s">
        <v>735</v>
      </c>
      <c r="H17" s="246">
        <v>2</v>
      </c>
      <c r="I17" s="247">
        <v>2278.018</v>
      </c>
      <c r="J17" s="250">
        <v>0.35118247529211799</v>
      </c>
      <c r="K17" s="312">
        <v>62.773867458466086</v>
      </c>
    </row>
    <row r="18" spans="1:11" ht="16.5">
      <c r="A18" s="301" t="s">
        <v>137</v>
      </c>
      <c r="B18" s="240" t="s">
        <v>835</v>
      </c>
      <c r="C18" s="241" t="s">
        <v>73</v>
      </c>
      <c r="D18" s="242">
        <v>0.75236423212884618</v>
      </c>
      <c r="E18" s="243">
        <v>5231</v>
      </c>
      <c r="F18" s="244" t="s">
        <v>298</v>
      </c>
      <c r="G18" s="245" t="s">
        <v>788</v>
      </c>
      <c r="H18" s="246">
        <v>5</v>
      </c>
      <c r="I18" s="247">
        <v>3509.904</v>
      </c>
      <c r="J18" s="250">
        <v>0.8262334240480651</v>
      </c>
      <c r="K18" s="312">
        <v>31.710268998810225</v>
      </c>
    </row>
    <row r="19" spans="1:11" ht="16.5">
      <c r="A19" s="301" t="s">
        <v>137</v>
      </c>
      <c r="B19" s="240" t="s">
        <v>837</v>
      </c>
      <c r="C19" s="241" t="s">
        <v>73</v>
      </c>
      <c r="D19" s="242">
        <v>0.73590109151705407</v>
      </c>
      <c r="E19" s="243">
        <v>9455</v>
      </c>
      <c r="F19" s="244" t="s">
        <v>296</v>
      </c>
      <c r="G19" s="245" t="s">
        <v>729</v>
      </c>
      <c r="H19" s="246">
        <v>5</v>
      </c>
      <c r="I19" s="247">
        <v>723.65000000000009</v>
      </c>
      <c r="J19" s="250">
        <v>1.1055068057762729</v>
      </c>
      <c r="K19" s="312">
        <v>24.873903129966141</v>
      </c>
    </row>
    <row r="20" spans="1:11" ht="16.5">
      <c r="A20" s="301" t="s">
        <v>137</v>
      </c>
      <c r="B20" s="240" t="s">
        <v>839</v>
      </c>
      <c r="C20" s="241" t="s">
        <v>72</v>
      </c>
      <c r="D20" s="242">
        <v>0.89703955884102649</v>
      </c>
      <c r="E20" s="243">
        <v>4666</v>
      </c>
      <c r="F20" s="244" t="s">
        <v>298</v>
      </c>
      <c r="G20" s="245" t="s">
        <v>797</v>
      </c>
      <c r="H20" s="246">
        <v>2</v>
      </c>
      <c r="I20" s="247">
        <v>2204.1529999999998</v>
      </c>
      <c r="J20" s="250">
        <v>0.22684450671074105</v>
      </c>
      <c r="K20" s="312">
        <v>38.200614930088797</v>
      </c>
    </row>
    <row r="21" spans="1:11" ht="16.5">
      <c r="A21" s="301" t="s">
        <v>137</v>
      </c>
      <c r="B21" s="240" t="s">
        <v>841</v>
      </c>
      <c r="C21" s="241" t="s">
        <v>71</v>
      </c>
      <c r="D21" s="242">
        <v>0.94199999999999995</v>
      </c>
      <c r="E21" s="243">
        <v>9739</v>
      </c>
      <c r="F21" s="244" t="s">
        <v>296</v>
      </c>
      <c r="G21" s="245" t="s">
        <v>743</v>
      </c>
      <c r="H21" s="246">
        <v>1</v>
      </c>
      <c r="I21" s="247">
        <v>589.29399999999998</v>
      </c>
      <c r="J21" s="250">
        <v>0.33938916737655567</v>
      </c>
      <c r="K21" s="312">
        <v>36.314640909291455</v>
      </c>
    </row>
    <row r="22" spans="1:11" ht="16.5">
      <c r="A22" s="301" t="s">
        <v>137</v>
      </c>
      <c r="B22" s="240" t="s">
        <v>850</v>
      </c>
      <c r="C22" s="241" t="s">
        <v>70</v>
      </c>
      <c r="D22" s="242">
        <v>0.82344827586206892</v>
      </c>
      <c r="E22" s="243">
        <v>8087</v>
      </c>
      <c r="F22" s="244" t="s">
        <v>298</v>
      </c>
      <c r="G22" s="245" t="s">
        <v>793</v>
      </c>
      <c r="H22" s="246">
        <v>1</v>
      </c>
      <c r="I22" s="247">
        <v>3046.1030000000001</v>
      </c>
      <c r="J22" s="250">
        <v>6.5657661608947565E-2</v>
      </c>
      <c r="K22" s="312">
        <v>25.081226734617967</v>
      </c>
    </row>
    <row r="23" spans="1:11" ht="16.5">
      <c r="A23" s="301" t="s">
        <v>137</v>
      </c>
      <c r="B23" s="240" t="s">
        <v>854</v>
      </c>
      <c r="C23" s="241" t="s">
        <v>73</v>
      </c>
      <c r="D23" s="242">
        <v>0.76925157507851161</v>
      </c>
      <c r="E23" s="243">
        <v>7476</v>
      </c>
      <c r="F23" s="244" t="s">
        <v>298</v>
      </c>
      <c r="G23" s="245" t="s">
        <v>798</v>
      </c>
      <c r="H23" s="246">
        <v>9</v>
      </c>
      <c r="I23" s="247">
        <v>3384.9640000000009</v>
      </c>
      <c r="J23" s="250">
        <v>0.47267858683282882</v>
      </c>
      <c r="K23" s="312">
        <v>34.446452015442404</v>
      </c>
    </row>
    <row r="24" spans="1:11" ht="16.5">
      <c r="A24" s="301" t="s">
        <v>137</v>
      </c>
      <c r="B24" s="240" t="s">
        <v>860</v>
      </c>
      <c r="C24" s="241" t="s">
        <v>70</v>
      </c>
      <c r="D24" s="242">
        <v>0.83848274109623844</v>
      </c>
      <c r="E24" s="243">
        <v>1115</v>
      </c>
      <c r="F24" s="244" t="s">
        <v>298</v>
      </c>
      <c r="G24" s="245" t="s">
        <v>795</v>
      </c>
      <c r="H24" s="246">
        <v>3</v>
      </c>
      <c r="I24" s="247">
        <v>3759.1000000000004</v>
      </c>
      <c r="J24" s="250">
        <v>0.23941900986938361</v>
      </c>
      <c r="K24" s="312">
        <v>31.603309302758635</v>
      </c>
    </row>
    <row r="25" spans="1:11" ht="16.5">
      <c r="A25" s="301" t="s">
        <v>137</v>
      </c>
      <c r="B25" s="240" t="s">
        <v>868</v>
      </c>
      <c r="C25" s="241" t="s">
        <v>70</v>
      </c>
      <c r="D25" s="242">
        <v>0.82606213032970666</v>
      </c>
      <c r="E25" s="243">
        <v>7230</v>
      </c>
      <c r="F25" s="244" t="s">
        <v>299</v>
      </c>
      <c r="G25" s="245" t="s">
        <v>807</v>
      </c>
      <c r="H25" s="246">
        <v>10</v>
      </c>
      <c r="I25" s="247">
        <v>4448.7080000000005</v>
      </c>
      <c r="J25" s="250">
        <v>2.2478436435927014E-2</v>
      </c>
      <c r="K25" s="312">
        <v>20.792553703232485</v>
      </c>
    </row>
    <row r="26" spans="1:11" ht="16.5">
      <c r="A26" s="301" t="s">
        <v>137</v>
      </c>
      <c r="B26" s="240" t="s">
        <v>875</v>
      </c>
      <c r="C26" s="241" t="s">
        <v>72</v>
      </c>
      <c r="D26" s="242">
        <v>0.87214125210917115</v>
      </c>
      <c r="E26" s="243">
        <v>5300</v>
      </c>
      <c r="F26" s="244" t="s">
        <v>296</v>
      </c>
      <c r="G26" s="245" t="s">
        <v>747</v>
      </c>
      <c r="H26" s="246">
        <v>12</v>
      </c>
      <c r="I26" s="247">
        <v>2513.3829999999998</v>
      </c>
      <c r="J26" s="250">
        <v>7.9574024332940904E-2</v>
      </c>
      <c r="K26" s="312">
        <v>27.015381261033436</v>
      </c>
    </row>
    <row r="27" spans="1:11" ht="16.5">
      <c r="A27" s="301" t="s">
        <v>137</v>
      </c>
      <c r="B27" s="240" t="s">
        <v>877</v>
      </c>
      <c r="C27" s="241" t="s">
        <v>72</v>
      </c>
      <c r="D27" s="242">
        <v>0.85636363636363644</v>
      </c>
      <c r="E27" s="243">
        <v>2210</v>
      </c>
      <c r="F27" s="244" t="s">
        <v>297</v>
      </c>
      <c r="G27" s="245" t="s">
        <v>779</v>
      </c>
      <c r="H27" s="246">
        <v>1</v>
      </c>
      <c r="I27" s="247">
        <v>1044.8150000000001</v>
      </c>
      <c r="J27" s="250">
        <v>0</v>
      </c>
      <c r="K27" s="312">
        <v>30.818853098395408</v>
      </c>
    </row>
    <row r="28" spans="1:11" ht="16.5">
      <c r="A28" s="301" t="s">
        <v>137</v>
      </c>
      <c r="B28" s="240" t="s">
        <v>879</v>
      </c>
      <c r="C28" s="241" t="s">
        <v>73</v>
      </c>
      <c r="D28" s="242">
        <v>0.74812247346383898</v>
      </c>
      <c r="E28" s="243">
        <v>9499</v>
      </c>
      <c r="F28" s="244" t="s">
        <v>297</v>
      </c>
      <c r="G28" s="245" t="s">
        <v>772</v>
      </c>
      <c r="H28" s="246">
        <v>2</v>
      </c>
      <c r="I28" s="247">
        <v>3486.1869999999999</v>
      </c>
      <c r="J28" s="250">
        <v>8.6053903591517045E-2</v>
      </c>
      <c r="K28" s="312">
        <v>45.006191578363413</v>
      </c>
    </row>
    <row r="29" spans="1:11" ht="16.5">
      <c r="A29" s="301" t="s">
        <v>137</v>
      </c>
      <c r="B29" s="240" t="s">
        <v>881</v>
      </c>
      <c r="C29" s="241" t="s">
        <v>72</v>
      </c>
      <c r="D29" s="242">
        <v>0.87879209412014425</v>
      </c>
      <c r="E29" s="243">
        <v>8595</v>
      </c>
      <c r="F29" s="244" t="s">
        <v>298</v>
      </c>
      <c r="G29" s="245" t="s">
        <v>788</v>
      </c>
      <c r="H29" s="246">
        <v>8</v>
      </c>
      <c r="I29" s="247">
        <v>3380.1040000000003</v>
      </c>
      <c r="J29" s="250">
        <v>0.14792444256153064</v>
      </c>
      <c r="K29" s="312">
        <v>32.277113366925988</v>
      </c>
    </row>
    <row r="30" spans="1:11" ht="16.5">
      <c r="A30" s="301" t="s">
        <v>137</v>
      </c>
      <c r="B30" s="240" t="s">
        <v>885</v>
      </c>
      <c r="C30" s="241" t="s">
        <v>71</v>
      </c>
      <c r="D30" s="242">
        <v>0.93714285714285706</v>
      </c>
      <c r="E30" s="243">
        <v>6807</v>
      </c>
      <c r="F30" s="244" t="s">
        <v>296</v>
      </c>
      <c r="G30" s="245" t="s">
        <v>750</v>
      </c>
      <c r="H30" s="246">
        <v>1</v>
      </c>
      <c r="I30" s="247">
        <v>1961.155</v>
      </c>
      <c r="J30" s="250">
        <v>0.15297108081717151</v>
      </c>
      <c r="K30" s="312">
        <v>34.214531742774028</v>
      </c>
    </row>
    <row r="31" spans="1:11" ht="16.5">
      <c r="A31" s="301" t="s">
        <v>137</v>
      </c>
      <c r="B31" s="240" t="s">
        <v>891</v>
      </c>
      <c r="C31" s="241" t="s">
        <v>73</v>
      </c>
      <c r="D31" s="242">
        <v>0.7453453084926186</v>
      </c>
      <c r="E31" s="243">
        <v>1727</v>
      </c>
      <c r="F31" s="244" t="s">
        <v>297</v>
      </c>
      <c r="G31" s="245" t="s">
        <v>764</v>
      </c>
      <c r="H31" s="246">
        <v>3</v>
      </c>
      <c r="I31" s="247">
        <v>2325.2179999999998</v>
      </c>
      <c r="J31" s="250">
        <v>0</v>
      </c>
      <c r="K31" s="312">
        <v>71.391155581971248</v>
      </c>
    </row>
    <row r="32" spans="1:11" ht="16.5">
      <c r="A32" s="301" t="s">
        <v>137</v>
      </c>
      <c r="B32" s="240" t="s">
        <v>893</v>
      </c>
      <c r="C32" s="241" t="s">
        <v>72</v>
      </c>
      <c r="D32" s="242">
        <v>0.88100000000000001</v>
      </c>
      <c r="E32" s="243">
        <v>1005</v>
      </c>
      <c r="F32" s="244" t="s">
        <v>296</v>
      </c>
      <c r="G32" s="245" t="s">
        <v>741</v>
      </c>
      <c r="H32" s="246">
        <v>1</v>
      </c>
      <c r="I32" s="247">
        <v>2022.6880000000001</v>
      </c>
      <c r="J32" s="250">
        <v>0</v>
      </c>
      <c r="K32" s="312">
        <v>39.205255580692622</v>
      </c>
    </row>
    <row r="33" spans="1:11" ht="16.5">
      <c r="A33" s="301" t="s">
        <v>137</v>
      </c>
      <c r="B33" s="240" t="s">
        <v>895</v>
      </c>
      <c r="C33" s="241" t="s">
        <v>70</v>
      </c>
      <c r="D33" s="242">
        <v>0.8298140341073148</v>
      </c>
      <c r="E33" s="243">
        <v>6711</v>
      </c>
      <c r="F33" s="244" t="s">
        <v>299</v>
      </c>
      <c r="G33" s="245" t="s">
        <v>809</v>
      </c>
      <c r="H33" s="246">
        <v>3</v>
      </c>
      <c r="I33" s="247">
        <v>4869.6840000000002</v>
      </c>
      <c r="J33" s="250">
        <v>0</v>
      </c>
      <c r="K33" s="312">
        <v>25.258312449021332</v>
      </c>
    </row>
    <row r="34" spans="1:11" ht="16.5">
      <c r="A34" s="301" t="s">
        <v>137</v>
      </c>
      <c r="B34" s="240" t="s">
        <v>903</v>
      </c>
      <c r="C34" s="241" t="s">
        <v>70</v>
      </c>
      <c r="D34" s="242">
        <v>0.83735875093769507</v>
      </c>
      <c r="E34" s="243">
        <v>8570</v>
      </c>
      <c r="F34" s="244" t="s">
        <v>299</v>
      </c>
      <c r="G34" s="245" t="s">
        <v>811</v>
      </c>
      <c r="H34" s="246">
        <v>7</v>
      </c>
      <c r="I34" s="247">
        <v>4584.0050000000001</v>
      </c>
      <c r="J34" s="250">
        <v>0</v>
      </c>
      <c r="K34" s="312">
        <v>24.738192912093247</v>
      </c>
    </row>
    <row r="35" spans="1:11" ht="16.5">
      <c r="A35" s="301" t="s">
        <v>137</v>
      </c>
      <c r="B35" s="240" t="s">
        <v>909</v>
      </c>
      <c r="C35" s="241" t="s">
        <v>70</v>
      </c>
      <c r="D35" s="242">
        <v>0.82850350825472752</v>
      </c>
      <c r="E35" s="243">
        <v>7326</v>
      </c>
      <c r="F35" s="244" t="s">
        <v>298</v>
      </c>
      <c r="G35" s="245" t="s">
        <v>795</v>
      </c>
      <c r="H35" s="246">
        <v>5</v>
      </c>
      <c r="I35" s="247">
        <v>2958.5149999999999</v>
      </c>
      <c r="J35" s="250">
        <v>0.81121779000613492</v>
      </c>
      <c r="K35" s="312">
        <v>37.349819081532459</v>
      </c>
    </row>
    <row r="36" spans="1:11" ht="16.5">
      <c r="A36" s="301" t="s">
        <v>137</v>
      </c>
      <c r="B36" s="240" t="s">
        <v>925</v>
      </c>
      <c r="C36" s="241" t="s">
        <v>73</v>
      </c>
      <c r="D36" s="242">
        <v>0.71689621370459855</v>
      </c>
      <c r="E36" s="243">
        <v>4717</v>
      </c>
      <c r="F36" s="244" t="s">
        <v>299</v>
      </c>
      <c r="G36" s="245" t="s">
        <v>805</v>
      </c>
      <c r="H36" s="246">
        <v>6</v>
      </c>
      <c r="I36" s="247">
        <v>4491.2939999999999</v>
      </c>
      <c r="J36" s="250">
        <v>0.6456936464190498</v>
      </c>
      <c r="K36" s="312">
        <v>33.420212526723923</v>
      </c>
    </row>
    <row r="37" spans="1:11" ht="16.5">
      <c r="A37" s="301" t="s">
        <v>137</v>
      </c>
      <c r="B37" s="240" t="s">
        <v>927</v>
      </c>
      <c r="C37" s="241" t="s">
        <v>73</v>
      </c>
      <c r="D37" s="242">
        <v>0.78500000000000003</v>
      </c>
      <c r="E37" s="243">
        <v>7799</v>
      </c>
      <c r="F37" s="244" t="s">
        <v>298</v>
      </c>
      <c r="G37" s="245" t="s">
        <v>797</v>
      </c>
      <c r="H37" s="246">
        <v>1</v>
      </c>
      <c r="I37" s="247">
        <v>3179.9369999999999</v>
      </c>
      <c r="J37" s="250">
        <v>0.12578865556141522</v>
      </c>
      <c r="K37" s="312">
        <v>63.083010764049732</v>
      </c>
    </row>
    <row r="38" spans="1:11" ht="16.5">
      <c r="A38" s="301" t="s">
        <v>137</v>
      </c>
      <c r="B38" s="240" t="s">
        <v>931</v>
      </c>
      <c r="C38" s="241" t="s">
        <v>72</v>
      </c>
      <c r="D38" s="242">
        <v>0.88697152271186697</v>
      </c>
      <c r="E38" s="243">
        <v>615</v>
      </c>
      <c r="F38" s="244" t="s">
        <v>297</v>
      </c>
      <c r="G38" s="245" t="s">
        <v>769</v>
      </c>
      <c r="H38" s="246">
        <v>2</v>
      </c>
      <c r="I38" s="247">
        <v>4363.3989999999994</v>
      </c>
      <c r="J38" s="250">
        <v>0</v>
      </c>
      <c r="K38" s="312">
        <v>20.71779362831591</v>
      </c>
    </row>
    <row r="39" spans="1:11" ht="16.5">
      <c r="A39" s="301" t="s">
        <v>137</v>
      </c>
      <c r="B39" s="240" t="s">
        <v>939</v>
      </c>
      <c r="C39" s="241" t="s">
        <v>73</v>
      </c>
      <c r="D39" s="242">
        <v>0.70857142857142852</v>
      </c>
      <c r="E39" s="243">
        <v>8475</v>
      </c>
      <c r="F39" s="244" t="s">
        <v>296</v>
      </c>
      <c r="G39" s="245" t="s">
        <v>747</v>
      </c>
      <c r="H39" s="246">
        <v>1</v>
      </c>
      <c r="I39" s="247">
        <v>911.077</v>
      </c>
      <c r="J39" s="250">
        <v>0.6585612412562275</v>
      </c>
      <c r="K39" s="312">
        <v>52.904419714250281</v>
      </c>
    </row>
    <row r="40" spans="1:11" ht="16.5">
      <c r="A40" s="301" t="s">
        <v>137</v>
      </c>
      <c r="B40" s="240" t="s">
        <v>941</v>
      </c>
      <c r="C40" s="241" t="s">
        <v>72</v>
      </c>
      <c r="D40" s="242">
        <v>0.87662735758087429</v>
      </c>
      <c r="E40" s="243">
        <v>3041</v>
      </c>
      <c r="F40" s="244" t="s">
        <v>297</v>
      </c>
      <c r="G40" s="245" t="s">
        <v>764</v>
      </c>
      <c r="H40" s="246">
        <v>14</v>
      </c>
      <c r="I40" s="247">
        <v>2645.268</v>
      </c>
      <c r="J40" s="250">
        <v>7.5606706012396468E-2</v>
      </c>
      <c r="K40" s="312">
        <v>20.905254212427625</v>
      </c>
    </row>
    <row r="41" spans="1:11" ht="16.5">
      <c r="A41" s="301" t="s">
        <v>137</v>
      </c>
      <c r="B41" s="240" t="s">
        <v>953</v>
      </c>
      <c r="C41" s="241" t="s">
        <v>72</v>
      </c>
      <c r="D41" s="242">
        <v>0.88220097940554898</v>
      </c>
      <c r="E41" s="243">
        <v>4291</v>
      </c>
      <c r="F41" s="244" t="s">
        <v>298</v>
      </c>
      <c r="G41" s="245" t="s">
        <v>797</v>
      </c>
      <c r="H41" s="246">
        <v>8</v>
      </c>
      <c r="I41" s="247">
        <v>3632.6769999999997</v>
      </c>
      <c r="J41" s="250">
        <v>0.13763954240908291</v>
      </c>
      <c r="K41" s="312">
        <v>20.921210446180602</v>
      </c>
    </row>
    <row r="42" spans="1:11" ht="16.5">
      <c r="A42" s="301" t="s">
        <v>137</v>
      </c>
      <c r="B42" s="240" t="s">
        <v>957</v>
      </c>
      <c r="C42" s="241" t="s">
        <v>70</v>
      </c>
      <c r="D42" s="242">
        <v>0.81911455747934758</v>
      </c>
      <c r="E42" s="243">
        <v>5775</v>
      </c>
      <c r="F42" s="244" t="s">
        <v>298</v>
      </c>
      <c r="G42" s="245" t="s">
        <v>788</v>
      </c>
      <c r="H42" s="246">
        <v>4</v>
      </c>
      <c r="I42" s="247">
        <v>3382.7689999999998</v>
      </c>
      <c r="J42" s="250">
        <v>0.67991636437486569</v>
      </c>
      <c r="K42" s="312">
        <v>37.454523202737171</v>
      </c>
    </row>
    <row r="43" spans="1:11" ht="16.5">
      <c r="A43" s="301" t="s">
        <v>137</v>
      </c>
      <c r="B43" s="240" t="s">
        <v>969</v>
      </c>
      <c r="C43" s="241" t="s">
        <v>70</v>
      </c>
      <c r="D43" s="242">
        <v>0.82043475598124593</v>
      </c>
      <c r="E43" s="243">
        <v>824</v>
      </c>
      <c r="F43" s="244" t="s">
        <v>297</v>
      </c>
      <c r="G43" s="245" t="s">
        <v>778</v>
      </c>
      <c r="H43" s="246">
        <v>10</v>
      </c>
      <c r="I43" s="247">
        <v>3986.0660000000003</v>
      </c>
      <c r="J43" s="250">
        <v>0</v>
      </c>
      <c r="K43" s="312">
        <v>34.118853024510884</v>
      </c>
    </row>
    <row r="44" spans="1:11" ht="16.5">
      <c r="A44" s="301" t="s">
        <v>137</v>
      </c>
      <c r="B44" s="240" t="s">
        <v>973</v>
      </c>
      <c r="C44" s="241" t="s">
        <v>70</v>
      </c>
      <c r="D44" s="242">
        <v>0.83238095238095233</v>
      </c>
      <c r="E44" s="243">
        <v>3949</v>
      </c>
      <c r="F44" s="244" t="s">
        <v>296</v>
      </c>
      <c r="G44" s="245" t="s">
        <v>752</v>
      </c>
      <c r="H44" s="246">
        <v>1</v>
      </c>
      <c r="I44" s="247">
        <v>2254.3000000000002</v>
      </c>
      <c r="J44" s="250">
        <v>0.39923701370713743</v>
      </c>
      <c r="K44" s="312">
        <v>21.292640731047332</v>
      </c>
    </row>
    <row r="45" spans="1:11" ht="16.5">
      <c r="A45" s="301" t="s">
        <v>137</v>
      </c>
      <c r="B45" s="240" t="s">
        <v>981</v>
      </c>
      <c r="C45" s="241" t="s">
        <v>70</v>
      </c>
      <c r="D45" s="242">
        <v>0.81190925366593025</v>
      </c>
      <c r="E45" s="243">
        <v>1442</v>
      </c>
      <c r="F45" s="244" t="s">
        <v>297</v>
      </c>
      <c r="G45" s="245" t="s">
        <v>779</v>
      </c>
      <c r="H45" s="246">
        <v>10</v>
      </c>
      <c r="I45" s="247">
        <v>3750.4049999999997</v>
      </c>
      <c r="J45" s="250">
        <v>0</v>
      </c>
      <c r="K45" s="312">
        <v>27.010416208382829</v>
      </c>
    </row>
    <row r="46" spans="1:11" ht="16.5">
      <c r="A46" s="301" t="s">
        <v>137</v>
      </c>
      <c r="B46" s="240" t="s">
        <v>983</v>
      </c>
      <c r="C46" s="241" t="s">
        <v>70</v>
      </c>
      <c r="D46" s="242">
        <v>0.81843409845415538</v>
      </c>
      <c r="E46" s="243">
        <v>7529</v>
      </c>
      <c r="F46" s="244" t="s">
        <v>298</v>
      </c>
      <c r="G46" s="245" t="s">
        <v>788</v>
      </c>
      <c r="H46" s="246">
        <v>7</v>
      </c>
      <c r="I46" s="247">
        <v>1221.8610000000001</v>
      </c>
      <c r="J46" s="250">
        <v>8.1842369958612313E-2</v>
      </c>
      <c r="K46" s="312">
        <v>27.580878676052347</v>
      </c>
    </row>
    <row r="47" spans="1:11" ht="16.5">
      <c r="A47" s="301" t="s">
        <v>137</v>
      </c>
      <c r="B47" s="240" t="s">
        <v>985</v>
      </c>
      <c r="C47" s="241" t="s">
        <v>73</v>
      </c>
      <c r="D47" s="242">
        <v>0.77790610145071959</v>
      </c>
      <c r="E47" s="243">
        <v>9264</v>
      </c>
      <c r="F47" s="244" t="s">
        <v>296</v>
      </c>
      <c r="G47" s="245" t="s">
        <v>743</v>
      </c>
      <c r="H47" s="246">
        <v>2</v>
      </c>
      <c r="I47" s="247">
        <v>2107.23</v>
      </c>
      <c r="J47" s="250">
        <v>0.61692363909018</v>
      </c>
      <c r="K47" s="312">
        <v>71.088585489006888</v>
      </c>
    </row>
    <row r="48" spans="1:11" ht="16.5">
      <c r="A48" s="301" t="s">
        <v>137</v>
      </c>
      <c r="B48" s="240" t="s">
        <v>989</v>
      </c>
      <c r="C48" s="241" t="s">
        <v>70</v>
      </c>
      <c r="D48" s="242">
        <v>0.83809523809523812</v>
      </c>
      <c r="E48" s="243">
        <v>7895</v>
      </c>
      <c r="F48" s="244" t="s">
        <v>296</v>
      </c>
      <c r="G48" s="245" t="s">
        <v>747</v>
      </c>
      <c r="H48" s="246">
        <v>1</v>
      </c>
      <c r="I48" s="247">
        <v>2709.779</v>
      </c>
      <c r="J48" s="250">
        <v>0.44284054160874375</v>
      </c>
      <c r="K48" s="312">
        <v>41.959141317428468</v>
      </c>
    </row>
    <row r="49" spans="1:11" ht="16.5">
      <c r="A49" s="301" t="s">
        <v>137</v>
      </c>
      <c r="B49" s="240" t="s">
        <v>993</v>
      </c>
      <c r="C49" s="241" t="s">
        <v>72</v>
      </c>
      <c r="D49" s="242">
        <v>0.88601153713079328</v>
      </c>
      <c r="E49" s="243">
        <v>4960</v>
      </c>
      <c r="F49" s="244" t="s">
        <v>296</v>
      </c>
      <c r="G49" s="245" t="s">
        <v>750</v>
      </c>
      <c r="H49" s="246">
        <v>12</v>
      </c>
      <c r="I49" s="247">
        <v>2024.9199999999996</v>
      </c>
      <c r="J49" s="250">
        <v>0</v>
      </c>
      <c r="K49" s="312">
        <v>27.161566876716122</v>
      </c>
    </row>
    <row r="50" spans="1:11" ht="16.5">
      <c r="A50" s="301" t="s">
        <v>137</v>
      </c>
      <c r="B50" s="240" t="s">
        <v>1001</v>
      </c>
      <c r="C50" s="241" t="s">
        <v>70</v>
      </c>
      <c r="D50" s="242">
        <v>0.81546080327767101</v>
      </c>
      <c r="E50" s="243">
        <v>8057</v>
      </c>
      <c r="F50" s="244" t="s">
        <v>297</v>
      </c>
      <c r="G50" s="245" t="s">
        <v>772</v>
      </c>
      <c r="H50" s="246">
        <v>7</v>
      </c>
      <c r="I50" s="247">
        <v>2157.8920000000003</v>
      </c>
      <c r="J50" s="250">
        <v>0</v>
      </c>
      <c r="K50" s="312">
        <v>24.978080460004481</v>
      </c>
    </row>
    <row r="51" spans="1:11" ht="16.5">
      <c r="A51" s="301" t="s">
        <v>137</v>
      </c>
      <c r="B51" s="240" t="s">
        <v>1007</v>
      </c>
      <c r="C51" s="241" t="s">
        <v>73</v>
      </c>
      <c r="D51" s="242">
        <v>0.78630520948700211</v>
      </c>
      <c r="E51" s="243">
        <v>1024</v>
      </c>
      <c r="F51" s="244" t="s">
        <v>296</v>
      </c>
      <c r="G51" s="245" t="s">
        <v>745</v>
      </c>
      <c r="H51" s="246">
        <v>1</v>
      </c>
      <c r="I51" s="247">
        <v>1588.3389999999999</v>
      </c>
      <c r="J51" s="250">
        <v>0.31479425991554699</v>
      </c>
      <c r="K51" s="312">
        <v>83.609355433569291</v>
      </c>
    </row>
    <row r="52" spans="1:11" ht="16.5">
      <c r="A52" s="301" t="s">
        <v>137</v>
      </c>
      <c r="B52" s="240" t="s">
        <v>1009</v>
      </c>
      <c r="C52" s="241" t="s">
        <v>70</v>
      </c>
      <c r="D52" s="242">
        <v>0.82965517241379316</v>
      </c>
      <c r="E52" s="243">
        <v>5242</v>
      </c>
      <c r="F52" s="244" t="s">
        <v>298</v>
      </c>
      <c r="G52" s="245" t="s">
        <v>785</v>
      </c>
      <c r="H52" s="246">
        <v>1</v>
      </c>
      <c r="I52" s="247">
        <v>3503.6379999999999</v>
      </c>
      <c r="J52" s="250">
        <v>0.51375170608379062</v>
      </c>
      <c r="K52" s="312">
        <v>27.428632752584601</v>
      </c>
    </row>
    <row r="53" spans="1:11" ht="16.5">
      <c r="A53" s="301" t="s">
        <v>137</v>
      </c>
      <c r="B53" s="240" t="s">
        <v>1037</v>
      </c>
      <c r="C53" s="241" t="s">
        <v>72</v>
      </c>
      <c r="D53" s="242">
        <v>0.85163727368554676</v>
      </c>
      <c r="E53" s="243">
        <v>8166</v>
      </c>
      <c r="F53" s="244" t="s">
        <v>297</v>
      </c>
      <c r="G53" s="245" t="s">
        <v>767</v>
      </c>
      <c r="H53" s="246">
        <v>2</v>
      </c>
      <c r="I53" s="247">
        <v>3839.6760000000004</v>
      </c>
      <c r="J53" s="250">
        <v>0.10417545647080638</v>
      </c>
      <c r="K53" s="312">
        <v>24.793758640051919</v>
      </c>
    </row>
    <row r="54" spans="1:11" ht="16.5">
      <c r="A54" s="301" t="s">
        <v>137</v>
      </c>
      <c r="B54" s="240" t="s">
        <v>1039</v>
      </c>
      <c r="C54" s="241" t="s">
        <v>72</v>
      </c>
      <c r="D54" s="242">
        <v>0.86095238095238091</v>
      </c>
      <c r="E54" s="243">
        <v>1915</v>
      </c>
      <c r="F54" s="244" t="s">
        <v>296</v>
      </c>
      <c r="G54" s="245" t="s">
        <v>752</v>
      </c>
      <c r="H54" s="246">
        <v>1</v>
      </c>
      <c r="I54" s="247">
        <v>2366.75</v>
      </c>
      <c r="J54" s="250">
        <v>0.42252033379106368</v>
      </c>
      <c r="K54" s="312">
        <v>75.377627548325762</v>
      </c>
    </row>
    <row r="55" spans="1:11" ht="16.5">
      <c r="A55" s="301" t="s">
        <v>137</v>
      </c>
      <c r="B55" s="240" t="s">
        <v>1047</v>
      </c>
      <c r="C55" s="241" t="s">
        <v>73</v>
      </c>
      <c r="D55" s="242">
        <v>0.79862307942453259</v>
      </c>
      <c r="E55" s="243">
        <v>5773</v>
      </c>
      <c r="F55" s="244" t="s">
        <v>298</v>
      </c>
      <c r="G55" s="245" t="s">
        <v>785</v>
      </c>
      <c r="H55" s="246">
        <v>2</v>
      </c>
      <c r="I55" s="247">
        <v>3305.4090000000001</v>
      </c>
      <c r="J55" s="250">
        <v>0.51430851673726308</v>
      </c>
      <c r="K55" s="312">
        <v>40.75138659088784</v>
      </c>
    </row>
    <row r="56" spans="1:11" ht="16.5">
      <c r="A56" s="301" t="s">
        <v>137</v>
      </c>
      <c r="B56" s="240" t="s">
        <v>1049</v>
      </c>
      <c r="C56" s="241" t="s">
        <v>73</v>
      </c>
      <c r="D56" s="242">
        <v>0.74598983801013863</v>
      </c>
      <c r="E56" s="243">
        <v>8249</v>
      </c>
      <c r="F56" s="244" t="s">
        <v>296</v>
      </c>
      <c r="G56" s="245" t="s">
        <v>739</v>
      </c>
      <c r="H56" s="246">
        <v>3</v>
      </c>
      <c r="I56" s="247">
        <v>1018.556</v>
      </c>
      <c r="J56" s="250">
        <v>2.6508115410443804</v>
      </c>
      <c r="K56" s="312">
        <v>47.714607738798847</v>
      </c>
    </row>
    <row r="57" spans="1:11" ht="16.5">
      <c r="A57" s="301" t="s">
        <v>137</v>
      </c>
      <c r="B57" s="240" t="s">
        <v>1051</v>
      </c>
      <c r="C57" s="241" t="s">
        <v>72</v>
      </c>
      <c r="D57" s="242">
        <v>0.85045454545454535</v>
      </c>
      <c r="E57" s="243">
        <v>1353</v>
      </c>
      <c r="F57" s="244" t="s">
        <v>296</v>
      </c>
      <c r="G57" s="245" t="s">
        <v>756</v>
      </c>
      <c r="H57" s="246">
        <v>1</v>
      </c>
      <c r="I57" s="247">
        <v>2730.55</v>
      </c>
      <c r="J57" s="250">
        <v>0.10986797531632821</v>
      </c>
      <c r="K57" s="312">
        <v>20.105839482888062</v>
      </c>
    </row>
    <row r="58" spans="1:11" ht="16.5">
      <c r="A58" s="301" t="s">
        <v>137</v>
      </c>
      <c r="B58" s="240" t="s">
        <v>1053</v>
      </c>
      <c r="C58" s="241" t="s">
        <v>70</v>
      </c>
      <c r="D58" s="242">
        <v>0.83344827586206893</v>
      </c>
      <c r="E58" s="243">
        <v>4377</v>
      </c>
      <c r="F58" s="244" t="s">
        <v>298</v>
      </c>
      <c r="G58" s="245" t="s">
        <v>789</v>
      </c>
      <c r="H58" s="246">
        <v>1</v>
      </c>
      <c r="I58" s="247">
        <v>3714.5830000000001</v>
      </c>
      <c r="J58" s="250">
        <v>0.16152553328327837</v>
      </c>
      <c r="K58" s="312">
        <v>82.970282263177324</v>
      </c>
    </row>
    <row r="59" spans="1:11" ht="16.5">
      <c r="A59" s="301" t="s">
        <v>137</v>
      </c>
      <c r="B59" s="240" t="s">
        <v>1065</v>
      </c>
      <c r="C59" s="241" t="s">
        <v>70</v>
      </c>
      <c r="D59" s="242">
        <v>0.83344827586206893</v>
      </c>
      <c r="E59" s="243">
        <v>4695</v>
      </c>
      <c r="F59" s="244" t="s">
        <v>298</v>
      </c>
      <c r="G59" s="245" t="s">
        <v>793</v>
      </c>
      <c r="H59" s="246">
        <v>1</v>
      </c>
      <c r="I59" s="247">
        <v>3687.0590000000002</v>
      </c>
      <c r="J59" s="250">
        <v>0.3797064272635724</v>
      </c>
      <c r="K59" s="312">
        <v>49.822907634513037</v>
      </c>
    </row>
  </sheetData>
  <mergeCells count="1">
    <mergeCell ref="A2:K2"/>
  </mergeCells>
  <phoneticPr fontId="2" type="noConversion"/>
  <conditionalFormatting sqref="C14:D5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2024-05-03T00:49:18Z</dcterms:modified>
</cp:coreProperties>
</file>