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7CBC52EF-CA12-41B3-812F-32E8F0FF10C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명단'!$A$13:$R$56</definedName>
    <definedName name="_xlnm._FilterDatabase" localSheetId="2" hidden="1">숨김!$AS$3:$BB$1107</definedName>
    <definedName name="_xlnm._FilterDatabase" localSheetId="5" hidden="1">운전자별!$A$4:$BR$108</definedName>
    <definedName name="_xlnm._FilterDatabase" localSheetId="4" hidden="1">차량별!$A$4:$AY$4</definedName>
    <definedName name="_xlnm.Print_Area" localSheetId="5">운전자별!$A$1:$R$108</definedName>
    <definedName name="_xlnm.Print_Area" localSheetId="1">종합!$A$1:$L$117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2" l="1"/>
  <c r="R108" i="7"/>
  <c r="Q108" i="7"/>
  <c r="P108" i="7"/>
  <c r="O108" i="7"/>
  <c r="N108" i="7"/>
  <c r="M108" i="7"/>
  <c r="K108" i="7"/>
  <c r="J108" i="7"/>
  <c r="I108" i="7"/>
  <c r="L108" i="7" s="1"/>
  <c r="H108" i="7"/>
  <c r="G108" i="7"/>
  <c r="F108" i="7"/>
  <c r="E108" i="7"/>
  <c r="D108" i="7"/>
  <c r="C108" i="7"/>
  <c r="B108" i="7"/>
  <c r="A108" i="7"/>
  <c r="R107" i="7"/>
  <c r="Q107" i="7"/>
  <c r="P107" i="7"/>
  <c r="O107" i="7"/>
  <c r="N107" i="7"/>
  <c r="M107" i="7"/>
  <c r="K107" i="7"/>
  <c r="J107" i="7"/>
  <c r="I107" i="7"/>
  <c r="L107" i="7" s="1"/>
  <c r="H107" i="7"/>
  <c r="G107" i="7"/>
  <c r="F107" i="7"/>
  <c r="E107" i="7"/>
  <c r="D107" i="7"/>
  <c r="C107" i="7"/>
  <c r="B107" i="7"/>
  <c r="A107" i="7"/>
  <c r="R106" i="7"/>
  <c r="Q106" i="7"/>
  <c r="P106" i="7"/>
  <c r="O106" i="7"/>
  <c r="N106" i="7"/>
  <c r="M106" i="7"/>
  <c r="K106" i="7"/>
  <c r="J106" i="7"/>
  <c r="I106" i="7"/>
  <c r="L106" i="7" s="1"/>
  <c r="H106" i="7"/>
  <c r="G106" i="7"/>
  <c r="F106" i="7"/>
  <c r="E106" i="7"/>
  <c r="D106" i="7"/>
  <c r="C106" i="7"/>
  <c r="B106" i="7"/>
  <c r="A106" i="7"/>
  <c r="R105" i="7"/>
  <c r="Q105" i="7"/>
  <c r="P105" i="7"/>
  <c r="O105" i="7"/>
  <c r="N105" i="7"/>
  <c r="M105" i="7"/>
  <c r="K105" i="7"/>
  <c r="J105" i="7"/>
  <c r="I105" i="7"/>
  <c r="L105" i="7" s="1"/>
  <c r="H105" i="7"/>
  <c r="G105" i="7"/>
  <c r="F105" i="7"/>
  <c r="E105" i="7"/>
  <c r="D105" i="7"/>
  <c r="C105" i="7"/>
  <c r="B105" i="7"/>
  <c r="A105" i="7"/>
  <c r="R104" i="7"/>
  <c r="Q104" i="7"/>
  <c r="P104" i="7"/>
  <c r="O104" i="7"/>
  <c r="N104" i="7"/>
  <c r="M104" i="7"/>
  <c r="K104" i="7"/>
  <c r="J104" i="7"/>
  <c r="I104" i="7"/>
  <c r="L104" i="7" s="1"/>
  <c r="H104" i="7"/>
  <c r="G104" i="7"/>
  <c r="F104" i="7"/>
  <c r="E104" i="7"/>
  <c r="D104" i="7"/>
  <c r="C104" i="7"/>
  <c r="B104" i="7"/>
  <c r="A104" i="7"/>
  <c r="R103" i="7"/>
  <c r="Q103" i="7"/>
  <c r="P103" i="7"/>
  <c r="O103" i="7"/>
  <c r="N103" i="7"/>
  <c r="M103" i="7"/>
  <c r="K103" i="7"/>
  <c r="J103" i="7"/>
  <c r="I103" i="7"/>
  <c r="L103" i="7" s="1"/>
  <c r="H103" i="7"/>
  <c r="G103" i="7"/>
  <c r="F103" i="7"/>
  <c r="E103" i="7"/>
  <c r="D103" i="7"/>
  <c r="C103" i="7"/>
  <c r="B103" i="7"/>
  <c r="A103" i="7"/>
  <c r="R102" i="7"/>
  <c r="Q102" i="7"/>
  <c r="P102" i="7"/>
  <c r="O102" i="7"/>
  <c r="N102" i="7"/>
  <c r="M102" i="7"/>
  <c r="K102" i="7"/>
  <c r="J102" i="7"/>
  <c r="I102" i="7"/>
  <c r="L102" i="7" s="1"/>
  <c r="H102" i="7"/>
  <c r="G102" i="7"/>
  <c r="F102" i="7"/>
  <c r="E102" i="7"/>
  <c r="D102" i="7"/>
  <c r="C102" i="7"/>
  <c r="B102" i="7"/>
  <c r="A102" i="7"/>
  <c r="R101" i="7"/>
  <c r="Q101" i="7"/>
  <c r="P101" i="7"/>
  <c r="O101" i="7"/>
  <c r="N101" i="7"/>
  <c r="M101" i="7"/>
  <c r="K101" i="7"/>
  <c r="J101" i="7"/>
  <c r="I101" i="7"/>
  <c r="L101" i="7" s="1"/>
  <c r="H101" i="7"/>
  <c r="G101" i="7"/>
  <c r="F101" i="7"/>
  <c r="E101" i="7"/>
  <c r="D101" i="7"/>
  <c r="C101" i="7"/>
  <c r="B101" i="7"/>
  <c r="A101" i="7"/>
  <c r="R100" i="7"/>
  <c r="Q100" i="7"/>
  <c r="P100" i="7"/>
  <c r="O100" i="7"/>
  <c r="N100" i="7"/>
  <c r="M100" i="7"/>
  <c r="K100" i="7"/>
  <c r="J100" i="7"/>
  <c r="I100" i="7"/>
  <c r="L100" i="7" s="1"/>
  <c r="H100" i="7"/>
  <c r="G100" i="7"/>
  <c r="F100" i="7"/>
  <c r="E100" i="7"/>
  <c r="D100" i="7"/>
  <c r="C100" i="7"/>
  <c r="B100" i="7"/>
  <c r="A100" i="7"/>
  <c r="R99" i="7"/>
  <c r="Q99" i="7"/>
  <c r="P99" i="7"/>
  <c r="O99" i="7"/>
  <c r="N99" i="7"/>
  <c r="M99" i="7"/>
  <c r="K99" i="7"/>
  <c r="J99" i="7"/>
  <c r="I99" i="7"/>
  <c r="L99" i="7" s="1"/>
  <c r="H99" i="7"/>
  <c r="G99" i="7"/>
  <c r="F99" i="7"/>
  <c r="E99" i="7"/>
  <c r="D99" i="7"/>
  <c r="C99" i="7"/>
  <c r="B99" i="7"/>
  <c r="A99" i="7"/>
  <c r="R98" i="7"/>
  <c r="Q98" i="7"/>
  <c r="P98" i="7"/>
  <c r="O98" i="7"/>
  <c r="N98" i="7"/>
  <c r="M98" i="7"/>
  <c r="K98" i="7"/>
  <c r="J98" i="7"/>
  <c r="I98" i="7"/>
  <c r="L98" i="7" s="1"/>
  <c r="H98" i="7"/>
  <c r="G98" i="7"/>
  <c r="F98" i="7"/>
  <c r="E98" i="7"/>
  <c r="D98" i="7"/>
  <c r="C98" i="7"/>
  <c r="B98" i="7"/>
  <c r="A98" i="7"/>
  <c r="R97" i="7"/>
  <c r="Q97" i="7"/>
  <c r="P97" i="7"/>
  <c r="O97" i="7"/>
  <c r="N97" i="7"/>
  <c r="M97" i="7"/>
  <c r="K97" i="7"/>
  <c r="J97" i="7"/>
  <c r="I97" i="7"/>
  <c r="L97" i="7" s="1"/>
  <c r="H97" i="7"/>
  <c r="G97" i="7"/>
  <c r="F97" i="7"/>
  <c r="E97" i="7"/>
  <c r="D97" i="7"/>
  <c r="C97" i="7"/>
  <c r="B97" i="7"/>
  <c r="A97" i="7"/>
  <c r="R96" i="7"/>
  <c r="Q96" i="7"/>
  <c r="P96" i="7"/>
  <c r="O96" i="7"/>
  <c r="N96" i="7"/>
  <c r="M96" i="7"/>
  <c r="K96" i="7"/>
  <c r="J96" i="7"/>
  <c r="I96" i="7"/>
  <c r="L96" i="7" s="1"/>
  <c r="H96" i="7"/>
  <c r="G96" i="7"/>
  <c r="F96" i="7"/>
  <c r="E96" i="7"/>
  <c r="D96" i="7"/>
  <c r="C96" i="7"/>
  <c r="B96" i="7"/>
  <c r="A96" i="7"/>
  <c r="R95" i="7"/>
  <c r="Q95" i="7"/>
  <c r="P95" i="7"/>
  <c r="O95" i="7"/>
  <c r="N95" i="7"/>
  <c r="M95" i="7"/>
  <c r="K95" i="7"/>
  <c r="J95" i="7"/>
  <c r="I95" i="7"/>
  <c r="L95" i="7" s="1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K94" i="7"/>
  <c r="J94" i="7"/>
  <c r="I94" i="7"/>
  <c r="L94" i="7" s="1"/>
  <c r="H94" i="7"/>
  <c r="G94" i="7"/>
  <c r="F94" i="7"/>
  <c r="E94" i="7"/>
  <c r="D94" i="7"/>
  <c r="C94" i="7"/>
  <c r="B94" i="7"/>
  <c r="A94" i="7"/>
  <c r="R93" i="7"/>
  <c r="Q93" i="7"/>
  <c r="P93" i="7"/>
  <c r="O93" i="7"/>
  <c r="N93" i="7"/>
  <c r="M93" i="7"/>
  <c r="K93" i="7"/>
  <c r="J93" i="7"/>
  <c r="I93" i="7"/>
  <c r="L93" i="7" s="1"/>
  <c r="H93" i="7"/>
  <c r="G93" i="7"/>
  <c r="F93" i="7"/>
  <c r="E93" i="7"/>
  <c r="D93" i="7"/>
  <c r="C93" i="7"/>
  <c r="B93" i="7"/>
  <c r="A93" i="7"/>
  <c r="R92" i="7"/>
  <c r="Q92" i="7"/>
  <c r="P92" i="7"/>
  <c r="O92" i="7"/>
  <c r="N92" i="7"/>
  <c r="M92" i="7"/>
  <c r="K92" i="7"/>
  <c r="J92" i="7"/>
  <c r="I92" i="7"/>
  <c r="L92" i="7" s="1"/>
  <c r="H92" i="7"/>
  <c r="G92" i="7"/>
  <c r="F92" i="7"/>
  <c r="E92" i="7"/>
  <c r="D92" i="7"/>
  <c r="C92" i="7"/>
  <c r="B92" i="7"/>
  <c r="A92" i="7"/>
  <c r="R91" i="7"/>
  <c r="Q91" i="7"/>
  <c r="P91" i="7"/>
  <c r="O91" i="7"/>
  <c r="N91" i="7"/>
  <c r="M91" i="7"/>
  <c r="K91" i="7"/>
  <c r="J91" i="7"/>
  <c r="I91" i="7"/>
  <c r="L91" i="7" s="1"/>
  <c r="H91" i="7"/>
  <c r="G91" i="7"/>
  <c r="F91" i="7"/>
  <c r="E91" i="7"/>
  <c r="D91" i="7"/>
  <c r="C91" i="7"/>
  <c r="B91" i="7"/>
  <c r="A91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R89" i="7"/>
  <c r="Q89" i="7"/>
  <c r="P89" i="7"/>
  <c r="O89" i="7"/>
  <c r="N89" i="7"/>
  <c r="M89" i="7"/>
  <c r="K89" i="7"/>
  <c r="J89" i="7"/>
  <c r="I89" i="7"/>
  <c r="L89" i="7" s="1"/>
  <c r="H89" i="7"/>
  <c r="G89" i="7"/>
  <c r="F89" i="7"/>
  <c r="E89" i="7"/>
  <c r="D89" i="7"/>
  <c r="C89" i="7"/>
  <c r="B89" i="7"/>
  <c r="A89" i="7"/>
  <c r="R88" i="7"/>
  <c r="Q88" i="7"/>
  <c r="P88" i="7"/>
  <c r="O88" i="7"/>
  <c r="N88" i="7"/>
  <c r="M88" i="7"/>
  <c r="K88" i="7"/>
  <c r="J88" i="7"/>
  <c r="I88" i="7"/>
  <c r="L88" i="7" s="1"/>
  <c r="H88" i="7"/>
  <c r="G88" i="7"/>
  <c r="F88" i="7"/>
  <c r="E88" i="7"/>
  <c r="D88" i="7"/>
  <c r="C88" i="7"/>
  <c r="B88" i="7"/>
  <c r="A88" i="7"/>
  <c r="R87" i="7"/>
  <c r="Q87" i="7"/>
  <c r="P87" i="7"/>
  <c r="O87" i="7"/>
  <c r="N87" i="7"/>
  <c r="M87" i="7"/>
  <c r="K87" i="7"/>
  <c r="J87" i="7"/>
  <c r="I87" i="7"/>
  <c r="L87" i="7" s="1"/>
  <c r="H87" i="7"/>
  <c r="G87" i="7"/>
  <c r="F87" i="7"/>
  <c r="E87" i="7"/>
  <c r="D87" i="7"/>
  <c r="C87" i="7"/>
  <c r="B87" i="7"/>
  <c r="A87" i="7"/>
  <c r="R86" i="7"/>
  <c r="Q86" i="7"/>
  <c r="P86" i="7"/>
  <c r="O86" i="7"/>
  <c r="N86" i="7"/>
  <c r="M86" i="7"/>
  <c r="K86" i="7"/>
  <c r="J86" i="7"/>
  <c r="I86" i="7"/>
  <c r="L86" i="7" s="1"/>
  <c r="H86" i="7"/>
  <c r="G86" i="7"/>
  <c r="F86" i="7"/>
  <c r="E86" i="7"/>
  <c r="D86" i="7"/>
  <c r="C86" i="7"/>
  <c r="B86" i="7"/>
  <c r="A86" i="7"/>
  <c r="R85" i="7"/>
  <c r="Q85" i="7"/>
  <c r="P85" i="7"/>
  <c r="O85" i="7"/>
  <c r="N85" i="7"/>
  <c r="M85" i="7"/>
  <c r="K85" i="7"/>
  <c r="J85" i="7"/>
  <c r="I85" i="7"/>
  <c r="L85" i="7" s="1"/>
  <c r="H85" i="7"/>
  <c r="G85" i="7"/>
  <c r="F85" i="7"/>
  <c r="E85" i="7"/>
  <c r="D85" i="7"/>
  <c r="C85" i="7"/>
  <c r="B85" i="7"/>
  <c r="A85" i="7"/>
  <c r="R84" i="7"/>
  <c r="Q84" i="7"/>
  <c r="P84" i="7"/>
  <c r="O84" i="7"/>
  <c r="N84" i="7"/>
  <c r="M84" i="7"/>
  <c r="K84" i="7"/>
  <c r="J84" i="7"/>
  <c r="I84" i="7"/>
  <c r="L84" i="7" s="1"/>
  <c r="H84" i="7"/>
  <c r="G84" i="7"/>
  <c r="F84" i="7"/>
  <c r="E84" i="7"/>
  <c r="D84" i="7"/>
  <c r="C84" i="7"/>
  <c r="B84" i="7"/>
  <c r="A84" i="7"/>
  <c r="R83" i="7"/>
  <c r="Q83" i="7"/>
  <c r="P83" i="7"/>
  <c r="O83" i="7"/>
  <c r="N83" i="7"/>
  <c r="M83" i="7"/>
  <c r="K83" i="7"/>
  <c r="J83" i="7"/>
  <c r="I83" i="7"/>
  <c r="L83" i="7" s="1"/>
  <c r="H83" i="7"/>
  <c r="G83" i="7"/>
  <c r="F83" i="7"/>
  <c r="E83" i="7"/>
  <c r="D83" i="7"/>
  <c r="C83" i="7"/>
  <c r="B83" i="7"/>
  <c r="A83" i="7"/>
  <c r="R82" i="7"/>
  <c r="Q82" i="7"/>
  <c r="P82" i="7"/>
  <c r="O82" i="7"/>
  <c r="N82" i="7"/>
  <c r="M82" i="7"/>
  <c r="K82" i="7"/>
  <c r="J82" i="7"/>
  <c r="I82" i="7"/>
  <c r="L82" i="7" s="1"/>
  <c r="H82" i="7"/>
  <c r="G82" i="7"/>
  <c r="F82" i="7"/>
  <c r="E82" i="7"/>
  <c r="D82" i="7"/>
  <c r="C82" i="7"/>
  <c r="B82" i="7"/>
  <c r="A82" i="7"/>
  <c r="R81" i="7"/>
  <c r="Q81" i="7"/>
  <c r="P81" i="7"/>
  <c r="O81" i="7"/>
  <c r="N81" i="7"/>
  <c r="M81" i="7"/>
  <c r="K81" i="7"/>
  <c r="J81" i="7"/>
  <c r="I81" i="7"/>
  <c r="L81" i="7" s="1"/>
  <c r="H81" i="7"/>
  <c r="G81" i="7"/>
  <c r="F81" i="7"/>
  <c r="E81" i="7"/>
  <c r="D81" i="7"/>
  <c r="C81" i="7"/>
  <c r="B81" i="7"/>
  <c r="A81" i="7"/>
  <c r="R80" i="7"/>
  <c r="Q80" i="7"/>
  <c r="P80" i="7"/>
  <c r="O80" i="7"/>
  <c r="N80" i="7"/>
  <c r="M80" i="7"/>
  <c r="K80" i="7"/>
  <c r="J80" i="7"/>
  <c r="I80" i="7"/>
  <c r="L80" i="7" s="1"/>
  <c r="H80" i="7"/>
  <c r="G80" i="7"/>
  <c r="F80" i="7"/>
  <c r="E80" i="7"/>
  <c r="D80" i="7"/>
  <c r="C80" i="7"/>
  <c r="B80" i="7"/>
  <c r="A80" i="7"/>
  <c r="R79" i="7"/>
  <c r="Q79" i="7"/>
  <c r="P79" i="7"/>
  <c r="O79" i="7"/>
  <c r="N79" i="7"/>
  <c r="M79" i="7"/>
  <c r="K79" i="7"/>
  <c r="J79" i="7"/>
  <c r="I79" i="7"/>
  <c r="L79" i="7" s="1"/>
  <c r="H79" i="7"/>
  <c r="G79" i="7"/>
  <c r="F79" i="7"/>
  <c r="E79" i="7"/>
  <c r="D79" i="7"/>
  <c r="C79" i="7"/>
  <c r="B79" i="7"/>
  <c r="A79" i="7"/>
  <c r="R78" i="7"/>
  <c r="Q78" i="7"/>
  <c r="P78" i="7"/>
  <c r="O78" i="7"/>
  <c r="N78" i="7"/>
  <c r="M78" i="7"/>
  <c r="K78" i="7"/>
  <c r="J78" i="7"/>
  <c r="I78" i="7"/>
  <c r="L78" i="7" s="1"/>
  <c r="H78" i="7"/>
  <c r="G78" i="7"/>
  <c r="F78" i="7"/>
  <c r="E78" i="7"/>
  <c r="D78" i="7"/>
  <c r="C78" i="7"/>
  <c r="B78" i="7"/>
  <c r="A78" i="7"/>
  <c r="R77" i="7"/>
  <c r="Q77" i="7"/>
  <c r="P77" i="7"/>
  <c r="O77" i="7"/>
  <c r="N77" i="7"/>
  <c r="M77" i="7"/>
  <c r="K77" i="7"/>
  <c r="J77" i="7"/>
  <c r="I77" i="7"/>
  <c r="L77" i="7" s="1"/>
  <c r="H77" i="7"/>
  <c r="G77" i="7"/>
  <c r="F77" i="7"/>
  <c r="E77" i="7"/>
  <c r="D77" i="7"/>
  <c r="C77" i="7"/>
  <c r="B77" i="7"/>
  <c r="A77" i="7"/>
  <c r="R76" i="7"/>
  <c r="Q76" i="7"/>
  <c r="P76" i="7"/>
  <c r="O76" i="7"/>
  <c r="N76" i="7"/>
  <c r="M76" i="7"/>
  <c r="K76" i="7"/>
  <c r="J76" i="7"/>
  <c r="I76" i="7"/>
  <c r="L76" i="7" s="1"/>
  <c r="H76" i="7"/>
  <c r="G76" i="7"/>
  <c r="F76" i="7"/>
  <c r="E76" i="7"/>
  <c r="D76" i="7"/>
  <c r="C76" i="7"/>
  <c r="B76" i="7"/>
  <c r="A76" i="7"/>
  <c r="R75" i="7"/>
  <c r="Q75" i="7"/>
  <c r="P75" i="7"/>
  <c r="O75" i="7"/>
  <c r="N75" i="7"/>
  <c r="M75" i="7"/>
  <c r="K75" i="7"/>
  <c r="J75" i="7"/>
  <c r="I75" i="7"/>
  <c r="L75" i="7" s="1"/>
  <c r="H75" i="7"/>
  <c r="G75" i="7"/>
  <c r="F75" i="7"/>
  <c r="E75" i="7"/>
  <c r="D75" i="7"/>
  <c r="C75" i="7"/>
  <c r="B75" i="7"/>
  <c r="A75" i="7"/>
  <c r="R74" i="7"/>
  <c r="Q74" i="7"/>
  <c r="P74" i="7"/>
  <c r="O74" i="7"/>
  <c r="N74" i="7"/>
  <c r="M74" i="7"/>
  <c r="K74" i="7"/>
  <c r="J74" i="7"/>
  <c r="I74" i="7"/>
  <c r="L74" i="7" s="1"/>
  <c r="H74" i="7"/>
  <c r="G74" i="7"/>
  <c r="F74" i="7"/>
  <c r="E74" i="7"/>
  <c r="D74" i="7"/>
  <c r="C74" i="7"/>
  <c r="B74" i="7"/>
  <c r="A74" i="7"/>
  <c r="R73" i="7"/>
  <c r="Q73" i="7"/>
  <c r="P73" i="7"/>
  <c r="O73" i="7"/>
  <c r="N73" i="7"/>
  <c r="M73" i="7"/>
  <c r="K73" i="7"/>
  <c r="J73" i="7"/>
  <c r="I73" i="7"/>
  <c r="L73" i="7" s="1"/>
  <c r="H73" i="7"/>
  <c r="G73" i="7"/>
  <c r="F73" i="7"/>
  <c r="E73" i="7"/>
  <c r="D73" i="7"/>
  <c r="C73" i="7"/>
  <c r="B73" i="7"/>
  <c r="A73" i="7"/>
  <c r="R72" i="7"/>
  <c r="Q72" i="7"/>
  <c r="P72" i="7"/>
  <c r="O72" i="7"/>
  <c r="N72" i="7"/>
  <c r="M72" i="7"/>
  <c r="K72" i="7"/>
  <c r="J72" i="7"/>
  <c r="I72" i="7"/>
  <c r="L72" i="7" s="1"/>
  <c r="H72" i="7"/>
  <c r="G72" i="7"/>
  <c r="F72" i="7"/>
  <c r="E72" i="7"/>
  <c r="D72" i="7"/>
  <c r="C72" i="7"/>
  <c r="B72" i="7"/>
  <c r="A72" i="7"/>
  <c r="R71" i="7"/>
  <c r="Q71" i="7"/>
  <c r="P71" i="7"/>
  <c r="O71" i="7"/>
  <c r="N71" i="7"/>
  <c r="M71" i="7"/>
  <c r="K71" i="7"/>
  <c r="J71" i="7"/>
  <c r="I71" i="7"/>
  <c r="L71" i="7" s="1"/>
  <c r="H71" i="7"/>
  <c r="G71" i="7"/>
  <c r="F71" i="7"/>
  <c r="E71" i="7"/>
  <c r="D71" i="7"/>
  <c r="C71" i="7"/>
  <c r="B71" i="7"/>
  <c r="A71" i="7"/>
  <c r="R70" i="7"/>
  <c r="Q70" i="7"/>
  <c r="P70" i="7"/>
  <c r="O70" i="7"/>
  <c r="N70" i="7"/>
  <c r="M70" i="7"/>
  <c r="K70" i="7"/>
  <c r="J70" i="7"/>
  <c r="I70" i="7"/>
  <c r="L70" i="7" s="1"/>
  <c r="H70" i="7"/>
  <c r="G70" i="7"/>
  <c r="F70" i="7"/>
  <c r="E70" i="7"/>
  <c r="D70" i="7"/>
  <c r="C70" i="7"/>
  <c r="B70" i="7"/>
  <c r="A70" i="7"/>
  <c r="R69" i="7"/>
  <c r="Q69" i="7"/>
  <c r="P69" i="7"/>
  <c r="O69" i="7"/>
  <c r="N69" i="7"/>
  <c r="M69" i="7"/>
  <c r="K69" i="7"/>
  <c r="J69" i="7"/>
  <c r="I69" i="7"/>
  <c r="L69" i="7" s="1"/>
  <c r="H69" i="7"/>
  <c r="G69" i="7"/>
  <c r="F69" i="7"/>
  <c r="E69" i="7"/>
  <c r="D69" i="7"/>
  <c r="C69" i="7"/>
  <c r="B69" i="7"/>
  <c r="A69" i="7"/>
  <c r="R68" i="7"/>
  <c r="Q68" i="7"/>
  <c r="P68" i="7"/>
  <c r="O68" i="7"/>
  <c r="N68" i="7"/>
  <c r="M68" i="7"/>
  <c r="K68" i="7"/>
  <c r="J68" i="7"/>
  <c r="I68" i="7"/>
  <c r="L68" i="7" s="1"/>
  <c r="H68" i="7"/>
  <c r="G68" i="7"/>
  <c r="F68" i="7"/>
  <c r="E68" i="7"/>
  <c r="D68" i="7"/>
  <c r="C68" i="7"/>
  <c r="B68" i="7"/>
  <c r="A68" i="7"/>
  <c r="R67" i="7"/>
  <c r="Q67" i="7"/>
  <c r="P67" i="7"/>
  <c r="O67" i="7"/>
  <c r="N67" i="7"/>
  <c r="M67" i="7"/>
  <c r="K67" i="7"/>
  <c r="J67" i="7"/>
  <c r="I67" i="7"/>
  <c r="L67" i="7" s="1"/>
  <c r="H67" i="7"/>
  <c r="G67" i="7"/>
  <c r="F67" i="7"/>
  <c r="E67" i="7"/>
  <c r="D67" i="7"/>
  <c r="C67" i="7"/>
  <c r="B67" i="7"/>
  <c r="A67" i="7"/>
  <c r="R66" i="7"/>
  <c r="Q66" i="7"/>
  <c r="P66" i="7"/>
  <c r="O66" i="7"/>
  <c r="N66" i="7"/>
  <c r="M66" i="7"/>
  <c r="K66" i="7"/>
  <c r="J66" i="7"/>
  <c r="I66" i="7"/>
  <c r="L66" i="7" s="1"/>
  <c r="H66" i="7"/>
  <c r="G66" i="7"/>
  <c r="F66" i="7"/>
  <c r="E66" i="7"/>
  <c r="D66" i="7"/>
  <c r="C66" i="7"/>
  <c r="B66" i="7"/>
  <c r="A66" i="7"/>
  <c r="R65" i="7"/>
  <c r="Q65" i="7"/>
  <c r="P65" i="7"/>
  <c r="O65" i="7"/>
  <c r="N65" i="7"/>
  <c r="M65" i="7"/>
  <c r="K65" i="7"/>
  <c r="J65" i="7"/>
  <c r="I65" i="7"/>
  <c r="L65" i="7" s="1"/>
  <c r="H65" i="7"/>
  <c r="G65" i="7"/>
  <c r="F65" i="7"/>
  <c r="E65" i="7"/>
  <c r="D65" i="7"/>
  <c r="C65" i="7"/>
  <c r="B65" i="7"/>
  <c r="A65" i="7"/>
  <c r="R64" i="7"/>
  <c r="Q64" i="7"/>
  <c r="P64" i="7"/>
  <c r="O64" i="7"/>
  <c r="N64" i="7"/>
  <c r="M64" i="7"/>
  <c r="K64" i="7"/>
  <c r="J64" i="7"/>
  <c r="I64" i="7"/>
  <c r="L64" i="7" s="1"/>
  <c r="H64" i="7"/>
  <c r="G64" i="7"/>
  <c r="F64" i="7"/>
  <c r="E64" i="7"/>
  <c r="D64" i="7"/>
  <c r="C64" i="7"/>
  <c r="B64" i="7"/>
  <c r="A64" i="7"/>
  <c r="R63" i="7"/>
  <c r="Q63" i="7"/>
  <c r="P63" i="7"/>
  <c r="O63" i="7"/>
  <c r="N63" i="7"/>
  <c r="M63" i="7"/>
  <c r="K63" i="7"/>
  <c r="J63" i="7"/>
  <c r="I63" i="7"/>
  <c r="L63" i="7" s="1"/>
  <c r="H63" i="7"/>
  <c r="G63" i="7"/>
  <c r="F63" i="7"/>
  <c r="E63" i="7"/>
  <c r="D63" i="7"/>
  <c r="C63" i="7"/>
  <c r="B63" i="7"/>
  <c r="A63" i="7"/>
  <c r="R62" i="7"/>
  <c r="Q62" i="7"/>
  <c r="P62" i="7"/>
  <c r="O62" i="7"/>
  <c r="N62" i="7"/>
  <c r="M62" i="7"/>
  <c r="K62" i="7"/>
  <c r="J62" i="7"/>
  <c r="I62" i="7"/>
  <c r="L62" i="7" s="1"/>
  <c r="H62" i="7"/>
  <c r="G62" i="7"/>
  <c r="F62" i="7"/>
  <c r="E62" i="7"/>
  <c r="D62" i="7"/>
  <c r="C62" i="7"/>
  <c r="B62" i="7"/>
  <c r="A62" i="7"/>
  <c r="R61" i="7"/>
  <c r="Q61" i="7"/>
  <c r="P61" i="7"/>
  <c r="O61" i="7"/>
  <c r="N61" i="7"/>
  <c r="M61" i="7"/>
  <c r="K61" i="7"/>
  <c r="J61" i="7"/>
  <c r="I61" i="7"/>
  <c r="L61" i="7" s="1"/>
  <c r="H61" i="7"/>
  <c r="G61" i="7"/>
  <c r="F61" i="7"/>
  <c r="E61" i="7"/>
  <c r="D61" i="7"/>
  <c r="C61" i="7"/>
  <c r="B61" i="7"/>
  <c r="A61" i="7"/>
  <c r="R60" i="7"/>
  <c r="Q60" i="7"/>
  <c r="P60" i="7"/>
  <c r="O60" i="7"/>
  <c r="N60" i="7"/>
  <c r="M60" i="7"/>
  <c r="K60" i="7"/>
  <c r="J60" i="7"/>
  <c r="I60" i="7"/>
  <c r="L60" i="7" s="1"/>
  <c r="H60" i="7"/>
  <c r="G60" i="7"/>
  <c r="F60" i="7"/>
  <c r="E60" i="7"/>
  <c r="D60" i="7"/>
  <c r="C60" i="7"/>
  <c r="B60" i="7"/>
  <c r="A60" i="7"/>
  <c r="R59" i="7"/>
  <c r="Q59" i="7"/>
  <c r="P59" i="7"/>
  <c r="O59" i="7"/>
  <c r="N59" i="7"/>
  <c r="M59" i="7"/>
  <c r="K59" i="7"/>
  <c r="J59" i="7"/>
  <c r="I59" i="7"/>
  <c r="L59" i="7" s="1"/>
  <c r="H59" i="7"/>
  <c r="G59" i="7"/>
  <c r="F59" i="7"/>
  <c r="E59" i="7"/>
  <c r="D59" i="7"/>
  <c r="C59" i="7"/>
  <c r="B59" i="7"/>
  <c r="A59" i="7"/>
  <c r="R58" i="7"/>
  <c r="Q58" i="7"/>
  <c r="P58" i="7"/>
  <c r="O58" i="7"/>
  <c r="N58" i="7"/>
  <c r="M58" i="7"/>
  <c r="K58" i="7"/>
  <c r="J58" i="7"/>
  <c r="I58" i="7"/>
  <c r="L58" i="7" s="1"/>
  <c r="H58" i="7"/>
  <c r="G58" i="7"/>
  <c r="F58" i="7"/>
  <c r="E58" i="7"/>
  <c r="D58" i="7"/>
  <c r="C58" i="7"/>
  <c r="B58" i="7"/>
  <c r="A58" i="7"/>
  <c r="R57" i="7"/>
  <c r="Q57" i="7"/>
  <c r="P57" i="7"/>
  <c r="O57" i="7"/>
  <c r="N57" i="7"/>
  <c r="M57" i="7"/>
  <c r="K57" i="7"/>
  <c r="J57" i="7"/>
  <c r="I57" i="7"/>
  <c r="L57" i="7" s="1"/>
  <c r="H57" i="7"/>
  <c r="G57" i="7"/>
  <c r="F57" i="7"/>
  <c r="E57" i="7"/>
  <c r="D57" i="7"/>
  <c r="C57" i="7"/>
  <c r="B57" i="7"/>
  <c r="A57" i="7"/>
  <c r="R56" i="7"/>
  <c r="Q56" i="7"/>
  <c r="P56" i="7"/>
  <c r="O56" i="7"/>
  <c r="N56" i="7"/>
  <c r="M56" i="7"/>
  <c r="K56" i="7"/>
  <c r="J56" i="7"/>
  <c r="I56" i="7"/>
  <c r="L56" i="7" s="1"/>
  <c r="H56" i="7"/>
  <c r="G56" i="7"/>
  <c r="F56" i="7"/>
  <c r="E56" i="7"/>
  <c r="D56" i="7"/>
  <c r="C56" i="7"/>
  <c r="B56" i="7"/>
  <c r="A56" i="7"/>
  <c r="R55" i="7"/>
  <c r="Q55" i="7"/>
  <c r="P55" i="7"/>
  <c r="O55" i="7"/>
  <c r="N55" i="7"/>
  <c r="M55" i="7"/>
  <c r="K55" i="7"/>
  <c r="J55" i="7"/>
  <c r="I55" i="7"/>
  <c r="L55" i="7" s="1"/>
  <c r="H55" i="7"/>
  <c r="G55" i="7"/>
  <c r="F55" i="7"/>
  <c r="E55" i="7"/>
  <c r="D55" i="7"/>
  <c r="C55" i="7"/>
  <c r="B55" i="7"/>
  <c r="A55" i="7"/>
  <c r="R54" i="7"/>
  <c r="Q54" i="7"/>
  <c r="P54" i="7"/>
  <c r="O54" i="7"/>
  <c r="N54" i="7"/>
  <c r="M54" i="7"/>
  <c r="K54" i="7"/>
  <c r="J54" i="7"/>
  <c r="I54" i="7"/>
  <c r="L54" i="7" s="1"/>
  <c r="H54" i="7"/>
  <c r="G54" i="7"/>
  <c r="F54" i="7"/>
  <c r="E54" i="7"/>
  <c r="D54" i="7"/>
  <c r="C54" i="7"/>
  <c r="B54" i="7"/>
  <c r="A54" i="7"/>
  <c r="R53" i="7"/>
  <c r="Q53" i="7"/>
  <c r="P53" i="7"/>
  <c r="O53" i="7"/>
  <c r="N53" i="7"/>
  <c r="M53" i="7"/>
  <c r="K53" i="7"/>
  <c r="J53" i="7"/>
  <c r="I53" i="7"/>
  <c r="L53" i="7" s="1"/>
  <c r="H53" i="7"/>
  <c r="G53" i="7"/>
  <c r="F53" i="7"/>
  <c r="E53" i="7"/>
  <c r="D53" i="7"/>
  <c r="C53" i="7"/>
  <c r="B53" i="7"/>
  <c r="A53" i="7"/>
  <c r="R52" i="7"/>
  <c r="Q52" i="7"/>
  <c r="P52" i="7"/>
  <c r="O52" i="7"/>
  <c r="N52" i="7"/>
  <c r="M52" i="7"/>
  <c r="K52" i="7"/>
  <c r="J52" i="7"/>
  <c r="I52" i="7"/>
  <c r="L52" i="7" s="1"/>
  <c r="H52" i="7"/>
  <c r="G52" i="7"/>
  <c r="F52" i="7"/>
  <c r="E52" i="7"/>
  <c r="D52" i="7"/>
  <c r="C52" i="7"/>
  <c r="B52" i="7"/>
  <c r="A52" i="7"/>
  <c r="R51" i="7"/>
  <c r="Q51" i="7"/>
  <c r="P51" i="7"/>
  <c r="O51" i="7"/>
  <c r="N51" i="7"/>
  <c r="M51" i="7"/>
  <c r="K51" i="7"/>
  <c r="J51" i="7"/>
  <c r="I51" i="7"/>
  <c r="L51" i="7" s="1"/>
  <c r="H51" i="7"/>
  <c r="G51" i="7"/>
  <c r="F51" i="7"/>
  <c r="E51" i="7"/>
  <c r="D51" i="7"/>
  <c r="C51" i="7"/>
  <c r="B51" i="7"/>
  <c r="A51" i="7"/>
  <c r="R50" i="7"/>
  <c r="Q50" i="7"/>
  <c r="P50" i="7"/>
  <c r="O50" i="7"/>
  <c r="N50" i="7"/>
  <c r="M50" i="7"/>
  <c r="K50" i="7"/>
  <c r="J50" i="7"/>
  <c r="I50" i="7"/>
  <c r="L50" i="7" s="1"/>
  <c r="H50" i="7"/>
  <c r="G50" i="7"/>
  <c r="F50" i="7"/>
  <c r="E50" i="7"/>
  <c r="D50" i="7"/>
  <c r="C50" i="7"/>
  <c r="B50" i="7"/>
  <c r="A50" i="7"/>
  <c r="R49" i="7"/>
  <c r="Q49" i="7"/>
  <c r="P49" i="7"/>
  <c r="O49" i="7"/>
  <c r="N49" i="7"/>
  <c r="M49" i="7"/>
  <c r="K49" i="7"/>
  <c r="J49" i="7"/>
  <c r="I49" i="7"/>
  <c r="L49" i="7" s="1"/>
  <c r="H49" i="7"/>
  <c r="G49" i="7"/>
  <c r="F49" i="7"/>
  <c r="E49" i="7"/>
  <c r="D49" i="7"/>
  <c r="C49" i="7"/>
  <c r="B49" i="7"/>
  <c r="A49" i="7"/>
  <c r="R48" i="7"/>
  <c r="Q48" i="7"/>
  <c r="P48" i="7"/>
  <c r="O48" i="7"/>
  <c r="N48" i="7"/>
  <c r="M48" i="7"/>
  <c r="K48" i="7"/>
  <c r="J48" i="7"/>
  <c r="I48" i="7"/>
  <c r="L48" i="7" s="1"/>
  <c r="H48" i="7"/>
  <c r="G48" i="7"/>
  <c r="F48" i="7"/>
  <c r="E48" i="7"/>
  <c r="D48" i="7"/>
  <c r="C48" i="7"/>
  <c r="B48" i="7"/>
  <c r="A48" i="7"/>
  <c r="R47" i="7"/>
  <c r="Q47" i="7"/>
  <c r="P47" i="7"/>
  <c r="O47" i="7"/>
  <c r="N47" i="7"/>
  <c r="M47" i="7"/>
  <c r="K47" i="7"/>
  <c r="J47" i="7"/>
  <c r="I47" i="7"/>
  <c r="L47" i="7" s="1"/>
  <c r="H47" i="7"/>
  <c r="G47" i="7"/>
  <c r="F47" i="7"/>
  <c r="E47" i="7"/>
  <c r="D47" i="7"/>
  <c r="C47" i="7"/>
  <c r="B47" i="7"/>
  <c r="A47" i="7"/>
  <c r="R46" i="7"/>
  <c r="Q46" i="7"/>
  <c r="P46" i="7"/>
  <c r="O46" i="7"/>
  <c r="N46" i="7"/>
  <c r="M46" i="7"/>
  <c r="K46" i="7"/>
  <c r="J46" i="7"/>
  <c r="I46" i="7"/>
  <c r="L46" i="7" s="1"/>
  <c r="H46" i="7"/>
  <c r="G46" i="7"/>
  <c r="F46" i="7"/>
  <c r="E46" i="7"/>
  <c r="D46" i="7"/>
  <c r="C46" i="7"/>
  <c r="B46" i="7"/>
  <c r="A46" i="7"/>
  <c r="R45" i="7"/>
  <c r="Q45" i="7"/>
  <c r="P45" i="7"/>
  <c r="O45" i="7"/>
  <c r="N45" i="7"/>
  <c r="M45" i="7"/>
  <c r="K45" i="7"/>
  <c r="J45" i="7"/>
  <c r="I45" i="7"/>
  <c r="L45" i="7" s="1"/>
  <c r="H45" i="7"/>
  <c r="G45" i="7"/>
  <c r="F45" i="7"/>
  <c r="E45" i="7"/>
  <c r="D45" i="7"/>
  <c r="C45" i="7"/>
  <c r="B45" i="7"/>
  <c r="A45" i="7"/>
  <c r="R44" i="7"/>
  <c r="Q44" i="7"/>
  <c r="P44" i="7"/>
  <c r="O44" i="7"/>
  <c r="N44" i="7"/>
  <c r="M44" i="7"/>
  <c r="K44" i="7"/>
  <c r="J44" i="7"/>
  <c r="I44" i="7"/>
  <c r="L44" i="7" s="1"/>
  <c r="H44" i="7"/>
  <c r="G44" i="7"/>
  <c r="F44" i="7"/>
  <c r="E44" i="7"/>
  <c r="D44" i="7"/>
  <c r="C44" i="7"/>
  <c r="B44" i="7"/>
  <c r="A44" i="7"/>
  <c r="R43" i="7"/>
  <c r="Q43" i="7"/>
  <c r="P43" i="7"/>
  <c r="O43" i="7"/>
  <c r="N43" i="7"/>
  <c r="M43" i="7"/>
  <c r="K43" i="7"/>
  <c r="J43" i="7"/>
  <c r="I43" i="7"/>
  <c r="L43" i="7" s="1"/>
  <c r="H43" i="7"/>
  <c r="G43" i="7"/>
  <c r="F43" i="7"/>
  <c r="E43" i="7"/>
  <c r="D43" i="7"/>
  <c r="C43" i="7"/>
  <c r="B43" i="7"/>
  <c r="A43" i="7"/>
  <c r="R42" i="7"/>
  <c r="Q42" i="7"/>
  <c r="P42" i="7"/>
  <c r="O42" i="7"/>
  <c r="N42" i="7"/>
  <c r="M42" i="7"/>
  <c r="K42" i="7"/>
  <c r="J42" i="7"/>
  <c r="I42" i="7"/>
  <c r="L42" i="7" s="1"/>
  <c r="H42" i="7"/>
  <c r="G42" i="7"/>
  <c r="F42" i="7"/>
  <c r="E42" i="7"/>
  <c r="D42" i="7"/>
  <c r="C42" i="7"/>
  <c r="B42" i="7"/>
  <c r="A42" i="7"/>
  <c r="R41" i="7"/>
  <c r="Q41" i="7"/>
  <c r="P41" i="7"/>
  <c r="O41" i="7"/>
  <c r="N41" i="7"/>
  <c r="M41" i="7"/>
  <c r="K41" i="7"/>
  <c r="J41" i="7"/>
  <c r="I41" i="7"/>
  <c r="L41" i="7" s="1"/>
  <c r="H41" i="7"/>
  <c r="G41" i="7"/>
  <c r="F41" i="7"/>
  <c r="E41" i="7"/>
  <c r="D41" i="7"/>
  <c r="C41" i="7"/>
  <c r="B41" i="7"/>
  <c r="A41" i="7"/>
  <c r="R40" i="7"/>
  <c r="Q40" i="7"/>
  <c r="P40" i="7"/>
  <c r="O40" i="7"/>
  <c r="N40" i="7"/>
  <c r="M40" i="7"/>
  <c r="K40" i="7"/>
  <c r="J40" i="7"/>
  <c r="I40" i="7"/>
  <c r="L40" i="7" s="1"/>
  <c r="H40" i="7"/>
  <c r="G40" i="7"/>
  <c r="F40" i="7"/>
  <c r="E40" i="7"/>
  <c r="D40" i="7"/>
  <c r="C40" i="7"/>
  <c r="B40" i="7"/>
  <c r="A40" i="7"/>
  <c r="R39" i="7"/>
  <c r="Q39" i="7"/>
  <c r="P39" i="7"/>
  <c r="O39" i="7"/>
  <c r="N39" i="7"/>
  <c r="M39" i="7"/>
  <c r="K39" i="7"/>
  <c r="J39" i="7"/>
  <c r="I39" i="7"/>
  <c r="L39" i="7" s="1"/>
  <c r="H39" i="7"/>
  <c r="G39" i="7"/>
  <c r="F39" i="7"/>
  <c r="E39" i="7"/>
  <c r="D39" i="7"/>
  <c r="C39" i="7"/>
  <c r="B39" i="7"/>
  <c r="A39" i="7"/>
  <c r="R38" i="7"/>
  <c r="Q38" i="7"/>
  <c r="P38" i="7"/>
  <c r="O38" i="7"/>
  <c r="N38" i="7"/>
  <c r="M38" i="7"/>
  <c r="K38" i="7"/>
  <c r="J38" i="7"/>
  <c r="I38" i="7"/>
  <c r="L38" i="7" s="1"/>
  <c r="H38" i="7"/>
  <c r="G38" i="7"/>
  <c r="F38" i="7"/>
  <c r="E38" i="7"/>
  <c r="D38" i="7"/>
  <c r="C38" i="7"/>
  <c r="B38" i="7"/>
  <c r="A38" i="7"/>
  <c r="R37" i="7"/>
  <c r="Q37" i="7"/>
  <c r="P37" i="7"/>
  <c r="O37" i="7"/>
  <c r="N37" i="7"/>
  <c r="M37" i="7"/>
  <c r="K37" i="7"/>
  <c r="J37" i="7"/>
  <c r="I37" i="7"/>
  <c r="L37" i="7" s="1"/>
  <c r="H37" i="7"/>
  <c r="G37" i="7"/>
  <c r="F37" i="7"/>
  <c r="E37" i="7"/>
  <c r="D37" i="7"/>
  <c r="C37" i="7"/>
  <c r="B37" i="7"/>
  <c r="A37" i="7"/>
  <c r="R36" i="7"/>
  <c r="Q36" i="7"/>
  <c r="P36" i="7"/>
  <c r="O36" i="7"/>
  <c r="N36" i="7"/>
  <c r="M36" i="7"/>
  <c r="K36" i="7"/>
  <c r="J36" i="7"/>
  <c r="I36" i="7"/>
  <c r="L36" i="7" s="1"/>
  <c r="H36" i="7"/>
  <c r="G36" i="7"/>
  <c r="F36" i="7"/>
  <c r="E36" i="7"/>
  <c r="D36" i="7"/>
  <c r="C36" i="7"/>
  <c r="B36" i="7"/>
  <c r="A36" i="7"/>
  <c r="R35" i="7"/>
  <c r="Q35" i="7"/>
  <c r="P35" i="7"/>
  <c r="O35" i="7"/>
  <c r="N35" i="7"/>
  <c r="M35" i="7"/>
  <c r="K35" i="7"/>
  <c r="J35" i="7"/>
  <c r="I35" i="7"/>
  <c r="L35" i="7" s="1"/>
  <c r="H35" i="7"/>
  <c r="G35" i="7"/>
  <c r="F35" i="7"/>
  <c r="E35" i="7"/>
  <c r="D35" i="7"/>
  <c r="C35" i="7"/>
  <c r="B35" i="7"/>
  <c r="A35" i="7"/>
  <c r="R34" i="7"/>
  <c r="Q34" i="7"/>
  <c r="P34" i="7"/>
  <c r="O34" i="7"/>
  <c r="N34" i="7"/>
  <c r="M34" i="7"/>
  <c r="K34" i="7"/>
  <c r="J34" i="7"/>
  <c r="I34" i="7"/>
  <c r="L34" i="7" s="1"/>
  <c r="H34" i="7"/>
  <c r="G34" i="7"/>
  <c r="F34" i="7"/>
  <c r="E34" i="7"/>
  <c r="D34" i="7"/>
  <c r="C34" i="7"/>
  <c r="B34" i="7"/>
  <c r="A34" i="7"/>
  <c r="R33" i="7"/>
  <c r="Q33" i="7"/>
  <c r="P33" i="7"/>
  <c r="O33" i="7"/>
  <c r="N33" i="7"/>
  <c r="M33" i="7"/>
  <c r="K33" i="7"/>
  <c r="J33" i="7"/>
  <c r="I33" i="7"/>
  <c r="L33" i="7" s="1"/>
  <c r="H33" i="7"/>
  <c r="G33" i="7"/>
  <c r="F33" i="7"/>
  <c r="E33" i="7"/>
  <c r="D33" i="7"/>
  <c r="C33" i="7"/>
  <c r="B33" i="7"/>
  <c r="A33" i="7"/>
  <c r="R32" i="7"/>
  <c r="Q32" i="7"/>
  <c r="P32" i="7"/>
  <c r="O32" i="7"/>
  <c r="N32" i="7"/>
  <c r="M32" i="7"/>
  <c r="K32" i="7"/>
  <c r="J32" i="7"/>
  <c r="I32" i="7"/>
  <c r="L32" i="7" s="1"/>
  <c r="H32" i="7"/>
  <c r="G32" i="7"/>
  <c r="F32" i="7"/>
  <c r="E32" i="7"/>
  <c r="D32" i="7"/>
  <c r="C32" i="7"/>
  <c r="B32" i="7"/>
  <c r="A32" i="7"/>
  <c r="R31" i="7"/>
  <c r="Q31" i="7"/>
  <c r="P31" i="7"/>
  <c r="O31" i="7"/>
  <c r="N31" i="7"/>
  <c r="M31" i="7"/>
  <c r="K31" i="7"/>
  <c r="J31" i="7"/>
  <c r="I31" i="7"/>
  <c r="L31" i="7" s="1"/>
  <c r="H31" i="7"/>
  <c r="G31" i="7"/>
  <c r="F31" i="7"/>
  <c r="E31" i="7"/>
  <c r="D31" i="7"/>
  <c r="C31" i="7"/>
  <c r="B31" i="7"/>
  <c r="A31" i="7"/>
  <c r="R30" i="7"/>
  <c r="Q30" i="7"/>
  <c r="P30" i="7"/>
  <c r="O30" i="7"/>
  <c r="N30" i="7"/>
  <c r="M30" i="7"/>
  <c r="K30" i="7"/>
  <c r="J30" i="7"/>
  <c r="I30" i="7"/>
  <c r="L30" i="7" s="1"/>
  <c r="H30" i="7"/>
  <c r="G30" i="7"/>
  <c r="F30" i="7"/>
  <c r="E30" i="7"/>
  <c r="D30" i="7"/>
  <c r="C30" i="7"/>
  <c r="B30" i="7"/>
  <c r="A30" i="7"/>
  <c r="R29" i="7"/>
  <c r="Q29" i="7"/>
  <c r="P29" i="7"/>
  <c r="O29" i="7"/>
  <c r="N29" i="7"/>
  <c r="M29" i="7"/>
  <c r="K29" i="7"/>
  <c r="J29" i="7"/>
  <c r="I29" i="7"/>
  <c r="L29" i="7" s="1"/>
  <c r="H29" i="7"/>
  <c r="G29" i="7"/>
  <c r="F29" i="7"/>
  <c r="E29" i="7"/>
  <c r="D29" i="7"/>
  <c r="C29" i="7"/>
  <c r="B29" i="7"/>
  <c r="A29" i="7"/>
  <c r="R28" i="7"/>
  <c r="Q28" i="7"/>
  <c r="P28" i="7"/>
  <c r="O28" i="7"/>
  <c r="N28" i="7"/>
  <c r="M28" i="7"/>
  <c r="K28" i="7"/>
  <c r="J28" i="7"/>
  <c r="I28" i="7"/>
  <c r="L28" i="7" s="1"/>
  <c r="H28" i="7"/>
  <c r="G28" i="7"/>
  <c r="F28" i="7"/>
  <c r="E28" i="7"/>
  <c r="D28" i="7"/>
  <c r="C28" i="7"/>
  <c r="B28" i="7"/>
  <c r="A28" i="7"/>
  <c r="R27" i="7"/>
  <c r="Q27" i="7"/>
  <c r="P27" i="7"/>
  <c r="O27" i="7"/>
  <c r="N27" i="7"/>
  <c r="M27" i="7"/>
  <c r="K27" i="7"/>
  <c r="J27" i="7"/>
  <c r="I27" i="7"/>
  <c r="L27" i="7" s="1"/>
  <c r="H27" i="7"/>
  <c r="G27" i="7"/>
  <c r="F27" i="7"/>
  <c r="E27" i="7"/>
  <c r="D27" i="7"/>
  <c r="C27" i="7"/>
  <c r="B27" i="7"/>
  <c r="A27" i="7"/>
  <c r="R26" i="7"/>
  <c r="Q26" i="7"/>
  <c r="P26" i="7"/>
  <c r="O26" i="7"/>
  <c r="N26" i="7"/>
  <c r="M26" i="7"/>
  <c r="K26" i="7"/>
  <c r="J26" i="7"/>
  <c r="I26" i="7"/>
  <c r="L26" i="7" s="1"/>
  <c r="H26" i="7"/>
  <c r="G26" i="7"/>
  <c r="F26" i="7"/>
  <c r="E26" i="7"/>
  <c r="D26" i="7"/>
  <c r="C26" i="7"/>
  <c r="B26" i="7"/>
  <c r="A26" i="7"/>
  <c r="R25" i="7"/>
  <c r="Q25" i="7"/>
  <c r="P25" i="7"/>
  <c r="O25" i="7"/>
  <c r="N25" i="7"/>
  <c r="M25" i="7"/>
  <c r="K25" i="7"/>
  <c r="J25" i="7"/>
  <c r="I25" i="7"/>
  <c r="L25" i="7" s="1"/>
  <c r="H25" i="7"/>
  <c r="G25" i="7"/>
  <c r="F25" i="7"/>
  <c r="E25" i="7"/>
  <c r="D25" i="7"/>
  <c r="C25" i="7"/>
  <c r="B25" i="7"/>
  <c r="A25" i="7"/>
  <c r="R24" i="7"/>
  <c r="Q24" i="7"/>
  <c r="P24" i="7"/>
  <c r="O24" i="7"/>
  <c r="N24" i="7"/>
  <c r="M24" i="7"/>
  <c r="K24" i="7"/>
  <c r="J24" i="7"/>
  <c r="I24" i="7"/>
  <c r="L24" i="7" s="1"/>
  <c r="H24" i="7"/>
  <c r="G24" i="7"/>
  <c r="F24" i="7"/>
  <c r="E24" i="7"/>
  <c r="D24" i="7"/>
  <c r="C24" i="7"/>
  <c r="B24" i="7"/>
  <c r="A24" i="7"/>
  <c r="R23" i="7"/>
  <c r="Q23" i="7"/>
  <c r="P23" i="7"/>
  <c r="O23" i="7"/>
  <c r="N23" i="7"/>
  <c r="M23" i="7"/>
  <c r="K23" i="7"/>
  <c r="J23" i="7"/>
  <c r="I23" i="7"/>
  <c r="L23" i="7" s="1"/>
  <c r="H23" i="7"/>
  <c r="G23" i="7"/>
  <c r="F23" i="7"/>
  <c r="E23" i="7"/>
  <c r="D23" i="7"/>
  <c r="C23" i="7"/>
  <c r="B23" i="7"/>
  <c r="A23" i="7"/>
  <c r="R22" i="7"/>
  <c r="Q22" i="7"/>
  <c r="P22" i="7"/>
  <c r="O22" i="7"/>
  <c r="N22" i="7"/>
  <c r="M22" i="7"/>
  <c r="K22" i="7"/>
  <c r="J22" i="7"/>
  <c r="I22" i="7"/>
  <c r="L22" i="7" s="1"/>
  <c r="H22" i="7"/>
  <c r="G22" i="7"/>
  <c r="F22" i="7"/>
  <c r="E22" i="7"/>
  <c r="D22" i="7"/>
  <c r="C22" i="7"/>
  <c r="B22" i="7"/>
  <c r="A22" i="7"/>
  <c r="R21" i="7"/>
  <c r="Q21" i="7"/>
  <c r="P21" i="7"/>
  <c r="O21" i="7"/>
  <c r="N21" i="7"/>
  <c r="M21" i="7"/>
  <c r="K21" i="7"/>
  <c r="J21" i="7"/>
  <c r="I21" i="7"/>
  <c r="L21" i="7" s="1"/>
  <c r="H21" i="7"/>
  <c r="G21" i="7"/>
  <c r="F21" i="7"/>
  <c r="E21" i="7"/>
  <c r="D21" i="7"/>
  <c r="C21" i="7"/>
  <c r="B21" i="7"/>
  <c r="A21" i="7"/>
  <c r="R20" i="7"/>
  <c r="Q20" i="7"/>
  <c r="P20" i="7"/>
  <c r="O20" i="7"/>
  <c r="N20" i="7"/>
  <c r="M20" i="7"/>
  <c r="K20" i="7"/>
  <c r="J20" i="7"/>
  <c r="I20" i="7"/>
  <c r="L20" i="7" s="1"/>
  <c r="H20" i="7"/>
  <c r="G20" i="7"/>
  <c r="F20" i="7"/>
  <c r="E20" i="7"/>
  <c r="D20" i="7"/>
  <c r="C20" i="7"/>
  <c r="B20" i="7"/>
  <c r="A20" i="7"/>
  <c r="R19" i="7"/>
  <c r="Q19" i="7"/>
  <c r="P19" i="7"/>
  <c r="O19" i="7"/>
  <c r="N19" i="7"/>
  <c r="M19" i="7"/>
  <c r="K19" i="7"/>
  <c r="J19" i="7"/>
  <c r="I19" i="7"/>
  <c r="L19" i="7" s="1"/>
  <c r="H19" i="7"/>
  <c r="G19" i="7"/>
  <c r="F19" i="7"/>
  <c r="E19" i="7"/>
  <c r="D19" i="7"/>
  <c r="C19" i="7"/>
  <c r="B19" i="7"/>
  <c r="A19" i="7"/>
  <c r="R18" i="7"/>
  <c r="Q18" i="7"/>
  <c r="P18" i="7"/>
  <c r="O18" i="7"/>
  <c r="N18" i="7"/>
  <c r="M18" i="7"/>
  <c r="K18" i="7"/>
  <c r="J18" i="7"/>
  <c r="I18" i="7"/>
  <c r="L18" i="7" s="1"/>
  <c r="H18" i="7"/>
  <c r="G18" i="7"/>
  <c r="F18" i="7"/>
  <c r="E18" i="7"/>
  <c r="D18" i="7"/>
  <c r="C18" i="7"/>
  <c r="B18" i="7"/>
  <c r="A18" i="7"/>
  <c r="R17" i="7"/>
  <c r="Q17" i="7"/>
  <c r="P17" i="7"/>
  <c r="O17" i="7"/>
  <c r="N17" i="7"/>
  <c r="M17" i="7"/>
  <c r="K17" i="7"/>
  <c r="J17" i="7"/>
  <c r="I17" i="7"/>
  <c r="L17" i="7" s="1"/>
  <c r="H17" i="7"/>
  <c r="G17" i="7"/>
  <c r="F17" i="7"/>
  <c r="E17" i="7"/>
  <c r="D17" i="7"/>
  <c r="C17" i="7"/>
  <c r="B17" i="7"/>
  <c r="A17" i="7"/>
  <c r="R16" i="7"/>
  <c r="Q16" i="7"/>
  <c r="P16" i="7"/>
  <c r="O16" i="7"/>
  <c r="N16" i="7"/>
  <c r="M16" i="7"/>
  <c r="K16" i="7"/>
  <c r="J16" i="7"/>
  <c r="I16" i="7"/>
  <c r="L16" i="7" s="1"/>
  <c r="H16" i="7"/>
  <c r="G16" i="7"/>
  <c r="F16" i="7"/>
  <c r="E16" i="7"/>
  <c r="D16" i="7"/>
  <c r="C16" i="7"/>
  <c r="B16" i="7"/>
  <c r="A16" i="7"/>
  <c r="R15" i="7"/>
  <c r="Q15" i="7"/>
  <c r="P15" i="7"/>
  <c r="O15" i="7"/>
  <c r="N15" i="7"/>
  <c r="M15" i="7"/>
  <c r="K15" i="7"/>
  <c r="J15" i="7"/>
  <c r="I15" i="7"/>
  <c r="L15" i="7" s="1"/>
  <c r="H15" i="7"/>
  <c r="G15" i="7"/>
  <c r="F15" i="7"/>
  <c r="E15" i="7"/>
  <c r="D15" i="7"/>
  <c r="C15" i="7"/>
  <c r="B15" i="7"/>
  <c r="A15" i="7"/>
  <c r="R14" i="7"/>
  <c r="Q14" i="7"/>
  <c r="P14" i="7"/>
  <c r="O14" i="7"/>
  <c r="N14" i="7"/>
  <c r="M14" i="7"/>
  <c r="K14" i="7"/>
  <c r="J14" i="7"/>
  <c r="I14" i="7"/>
  <c r="L14" i="7" s="1"/>
  <c r="H14" i="7"/>
  <c r="G14" i="7"/>
  <c r="F14" i="7"/>
  <c r="E14" i="7"/>
  <c r="D14" i="7"/>
  <c r="C14" i="7"/>
  <c r="B14" i="7"/>
  <c r="A14" i="7"/>
  <c r="R13" i="7"/>
  <c r="Q13" i="7"/>
  <c r="P13" i="7"/>
  <c r="O13" i="7"/>
  <c r="N13" i="7"/>
  <c r="M13" i="7"/>
  <c r="K13" i="7"/>
  <c r="J13" i="7"/>
  <c r="I13" i="7"/>
  <c r="L13" i="7" s="1"/>
  <c r="H13" i="7"/>
  <c r="G13" i="7"/>
  <c r="F13" i="7"/>
  <c r="E13" i="7"/>
  <c r="D13" i="7"/>
  <c r="C13" i="7"/>
  <c r="B13" i="7"/>
  <c r="A13" i="7"/>
  <c r="R12" i="7"/>
  <c r="Q12" i="7"/>
  <c r="P12" i="7"/>
  <c r="O12" i="7"/>
  <c r="N12" i="7"/>
  <c r="M12" i="7"/>
  <c r="K12" i="7"/>
  <c r="J12" i="7"/>
  <c r="I12" i="7"/>
  <c r="L12" i="7" s="1"/>
  <c r="H12" i="7"/>
  <c r="G12" i="7"/>
  <c r="F12" i="7"/>
  <c r="E12" i="7"/>
  <c r="D12" i="7"/>
  <c r="C12" i="7"/>
  <c r="B12" i="7"/>
  <c r="A12" i="7"/>
  <c r="R11" i="7"/>
  <c r="Q11" i="7"/>
  <c r="P11" i="7"/>
  <c r="O11" i="7"/>
  <c r="N11" i="7"/>
  <c r="M11" i="7"/>
  <c r="K11" i="7"/>
  <c r="J11" i="7"/>
  <c r="I11" i="7"/>
  <c r="L11" i="7" s="1"/>
  <c r="H11" i="7"/>
  <c r="G11" i="7"/>
  <c r="F11" i="7"/>
  <c r="E11" i="7"/>
  <c r="D11" i="7"/>
  <c r="C11" i="7"/>
  <c r="B11" i="7"/>
  <c r="A11" i="7"/>
  <c r="R10" i="7"/>
  <c r="Q10" i="7"/>
  <c r="P10" i="7"/>
  <c r="O10" i="7"/>
  <c r="N10" i="7"/>
  <c r="M10" i="7"/>
  <c r="K10" i="7"/>
  <c r="J10" i="7"/>
  <c r="I10" i="7"/>
  <c r="L10" i="7" s="1"/>
  <c r="H10" i="7"/>
  <c r="G10" i="7"/>
  <c r="F10" i="7"/>
  <c r="E10" i="7"/>
  <c r="D10" i="7"/>
  <c r="C10" i="7"/>
  <c r="B10" i="7"/>
  <c r="A10" i="7"/>
  <c r="R9" i="7"/>
  <c r="Q9" i="7"/>
  <c r="P9" i="7"/>
  <c r="O9" i="7"/>
  <c r="N9" i="7"/>
  <c r="M9" i="7"/>
  <c r="K9" i="7"/>
  <c r="J9" i="7"/>
  <c r="I9" i="7"/>
  <c r="L9" i="7" s="1"/>
  <c r="H9" i="7"/>
  <c r="G9" i="7"/>
  <c r="F9" i="7"/>
  <c r="E9" i="7"/>
  <c r="D9" i="7"/>
  <c r="C9" i="7"/>
  <c r="B9" i="7"/>
  <c r="A9" i="7"/>
  <c r="R8" i="7"/>
  <c r="Q8" i="7"/>
  <c r="P8" i="7"/>
  <c r="O8" i="7"/>
  <c r="N8" i="7"/>
  <c r="M8" i="7"/>
  <c r="K8" i="7"/>
  <c r="J8" i="7"/>
  <c r="I8" i="7"/>
  <c r="L8" i="7" s="1"/>
  <c r="H8" i="7"/>
  <c r="G8" i="7"/>
  <c r="F8" i="7"/>
  <c r="E8" i="7"/>
  <c r="D8" i="7"/>
  <c r="C8" i="7"/>
  <c r="B8" i="7"/>
  <c r="A8" i="7"/>
  <c r="R7" i="7"/>
  <c r="Q7" i="7"/>
  <c r="P7" i="7"/>
  <c r="O7" i="7"/>
  <c r="N7" i="7"/>
  <c r="M7" i="7"/>
  <c r="K7" i="7"/>
  <c r="J7" i="7"/>
  <c r="I7" i="7"/>
  <c r="L7" i="7" s="1"/>
  <c r="H7" i="7"/>
  <c r="G7" i="7"/>
  <c r="F7" i="7"/>
  <c r="E7" i="7"/>
  <c r="D7" i="7"/>
  <c r="C7" i="7"/>
  <c r="B7" i="7"/>
  <c r="A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T47" i="60"/>
  <c r="S47" i="60"/>
  <c r="R47" i="60"/>
  <c r="Q47" i="60"/>
  <c r="P47" i="60"/>
  <c r="O47" i="60"/>
  <c r="N47" i="60"/>
  <c r="M47" i="60"/>
  <c r="L47" i="60"/>
  <c r="K47" i="60"/>
  <c r="J47" i="60"/>
  <c r="I47" i="60"/>
  <c r="H47" i="60"/>
  <c r="G47" i="60"/>
  <c r="F47" i="60" s="1"/>
  <c r="E47" i="60"/>
  <c r="D47" i="60"/>
  <c r="C47" i="60"/>
  <c r="B47" i="60"/>
  <c r="A47" i="60"/>
  <c r="T46" i="60"/>
  <c r="S46" i="60"/>
  <c r="R46" i="60"/>
  <c r="Q46" i="60"/>
  <c r="P46" i="60"/>
  <c r="O46" i="60"/>
  <c r="N46" i="60"/>
  <c r="M46" i="60"/>
  <c r="L46" i="60"/>
  <c r="K46" i="60"/>
  <c r="J46" i="60"/>
  <c r="I46" i="60"/>
  <c r="H46" i="60"/>
  <c r="G46" i="60"/>
  <c r="F46" i="60" s="1"/>
  <c r="E46" i="60"/>
  <c r="D46" i="60"/>
  <c r="C46" i="60"/>
  <c r="B46" i="60"/>
  <c r="A46" i="60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E45" i="60"/>
  <c r="D45" i="60"/>
  <c r="C45" i="60"/>
  <c r="B45" i="60"/>
  <c r="A45" i="60"/>
  <c r="T44" i="60"/>
  <c r="S44" i="60"/>
  <c r="R44" i="60"/>
  <c r="Q44" i="60"/>
  <c r="P44" i="60"/>
  <c r="O44" i="60"/>
  <c r="N44" i="60"/>
  <c r="M44" i="60"/>
  <c r="L44" i="60"/>
  <c r="K44" i="60"/>
  <c r="J44" i="60"/>
  <c r="I44" i="60"/>
  <c r="H44" i="60"/>
  <c r="G44" i="60"/>
  <c r="F44" i="60" s="1"/>
  <c r="E44" i="60"/>
  <c r="D44" i="60"/>
  <c r="C44" i="60"/>
  <c r="B44" i="60"/>
  <c r="A44" i="60"/>
  <c r="T43" i="60"/>
  <c r="S43" i="60"/>
  <c r="R43" i="60"/>
  <c r="Q43" i="60"/>
  <c r="P43" i="60"/>
  <c r="O43" i="60"/>
  <c r="N43" i="60"/>
  <c r="M43" i="60"/>
  <c r="L43" i="60"/>
  <c r="K43" i="60"/>
  <c r="J43" i="60"/>
  <c r="I43" i="60"/>
  <c r="H43" i="60"/>
  <c r="G43" i="60"/>
  <c r="F43" i="60" s="1"/>
  <c r="E43" i="60"/>
  <c r="D43" i="60"/>
  <c r="C43" i="60"/>
  <c r="B43" i="60"/>
  <c r="A43" i="60"/>
  <c r="T42" i="60"/>
  <c r="S42" i="60"/>
  <c r="R42" i="60"/>
  <c r="Q42" i="60"/>
  <c r="P42" i="60"/>
  <c r="O42" i="60"/>
  <c r="N42" i="60"/>
  <c r="M42" i="60"/>
  <c r="L42" i="60"/>
  <c r="K42" i="60"/>
  <c r="J42" i="60"/>
  <c r="I42" i="60"/>
  <c r="H42" i="60"/>
  <c r="G42" i="60"/>
  <c r="E42" i="60"/>
  <c r="D42" i="60"/>
  <c r="C42" i="60"/>
  <c r="B42" i="60"/>
  <c r="A42" i="60"/>
  <c r="T41" i="60"/>
  <c r="S41" i="60"/>
  <c r="R41" i="60"/>
  <c r="Q41" i="60"/>
  <c r="P41" i="60"/>
  <c r="O41" i="60"/>
  <c r="N41" i="60"/>
  <c r="M41" i="60"/>
  <c r="L41" i="60"/>
  <c r="K41" i="60"/>
  <c r="J41" i="60"/>
  <c r="I41" i="60"/>
  <c r="H41" i="60"/>
  <c r="G41" i="60"/>
  <c r="E41" i="60"/>
  <c r="D41" i="60"/>
  <c r="C41" i="60"/>
  <c r="B41" i="60"/>
  <c r="A41" i="60"/>
  <c r="T40" i="60"/>
  <c r="S40" i="60"/>
  <c r="R40" i="60"/>
  <c r="Q40" i="60"/>
  <c r="P40" i="60"/>
  <c r="O40" i="60"/>
  <c r="N40" i="60"/>
  <c r="M40" i="60"/>
  <c r="L40" i="60"/>
  <c r="K40" i="60"/>
  <c r="J40" i="60"/>
  <c r="I40" i="60"/>
  <c r="H40" i="60"/>
  <c r="G40" i="60"/>
  <c r="F40" i="60" s="1"/>
  <c r="E40" i="60"/>
  <c r="D40" i="60"/>
  <c r="C40" i="60"/>
  <c r="B40" i="60"/>
  <c r="A40" i="60"/>
  <c r="T39" i="60"/>
  <c r="S39" i="60"/>
  <c r="R39" i="60"/>
  <c r="Q39" i="60"/>
  <c r="P39" i="60"/>
  <c r="O39" i="60"/>
  <c r="N39" i="60"/>
  <c r="M39" i="60"/>
  <c r="L39" i="60"/>
  <c r="K39" i="60"/>
  <c r="J39" i="60"/>
  <c r="I39" i="60"/>
  <c r="H39" i="60"/>
  <c r="F39" i="60" s="1"/>
  <c r="G39" i="60"/>
  <c r="E39" i="60"/>
  <c r="D39" i="60"/>
  <c r="C39" i="60"/>
  <c r="B39" i="60"/>
  <c r="A39" i="60"/>
  <c r="T38" i="60"/>
  <c r="S38" i="60"/>
  <c r="R38" i="60"/>
  <c r="Q38" i="60"/>
  <c r="P38" i="60"/>
  <c r="O38" i="60"/>
  <c r="N38" i="60"/>
  <c r="M38" i="60"/>
  <c r="L38" i="60"/>
  <c r="K38" i="60"/>
  <c r="J38" i="60"/>
  <c r="I38" i="60"/>
  <c r="H38" i="60"/>
  <c r="G38" i="60"/>
  <c r="F38" i="60" s="1"/>
  <c r="E38" i="60"/>
  <c r="D38" i="60"/>
  <c r="C38" i="60"/>
  <c r="B38" i="60"/>
  <c r="A38" i="60"/>
  <c r="T37" i="60"/>
  <c r="S37" i="60"/>
  <c r="R37" i="60"/>
  <c r="Q37" i="60"/>
  <c r="P37" i="60"/>
  <c r="O37" i="60"/>
  <c r="N37" i="60"/>
  <c r="M37" i="60"/>
  <c r="L37" i="60"/>
  <c r="K37" i="60"/>
  <c r="J37" i="60"/>
  <c r="I37" i="60"/>
  <c r="H37" i="60"/>
  <c r="G37" i="60"/>
  <c r="E37" i="60"/>
  <c r="D37" i="60"/>
  <c r="C37" i="60"/>
  <c r="B37" i="60"/>
  <c r="A37" i="60"/>
  <c r="T36" i="60"/>
  <c r="S36" i="60"/>
  <c r="R36" i="60"/>
  <c r="Q36" i="60"/>
  <c r="P36" i="60"/>
  <c r="O36" i="60"/>
  <c r="N36" i="60"/>
  <c r="M36" i="60"/>
  <c r="L36" i="60"/>
  <c r="K36" i="60"/>
  <c r="J36" i="60"/>
  <c r="I36" i="60"/>
  <c r="H36" i="60"/>
  <c r="G36" i="60"/>
  <c r="F36" i="60" s="1"/>
  <c r="E36" i="60"/>
  <c r="D36" i="60"/>
  <c r="C36" i="60"/>
  <c r="B36" i="60"/>
  <c r="A36" i="60"/>
  <c r="T35" i="60"/>
  <c r="S35" i="60"/>
  <c r="R35" i="60"/>
  <c r="Q35" i="60"/>
  <c r="P35" i="60"/>
  <c r="O35" i="60"/>
  <c r="N35" i="60"/>
  <c r="M35" i="60"/>
  <c r="L35" i="60"/>
  <c r="K35" i="60"/>
  <c r="J35" i="60"/>
  <c r="I35" i="60"/>
  <c r="H35" i="60"/>
  <c r="G35" i="60"/>
  <c r="E35" i="60"/>
  <c r="D35" i="60"/>
  <c r="C35" i="60"/>
  <c r="B35" i="60"/>
  <c r="A35" i="60"/>
  <c r="T34" i="60"/>
  <c r="S34" i="60"/>
  <c r="R34" i="60"/>
  <c r="Q34" i="60"/>
  <c r="P34" i="60"/>
  <c r="O34" i="60"/>
  <c r="N34" i="60"/>
  <c r="M34" i="60"/>
  <c r="L34" i="60"/>
  <c r="K34" i="60"/>
  <c r="J34" i="60"/>
  <c r="I34" i="60"/>
  <c r="H34" i="60"/>
  <c r="G34" i="60"/>
  <c r="E34" i="60"/>
  <c r="D34" i="60"/>
  <c r="C34" i="60"/>
  <c r="B34" i="60"/>
  <c r="A34" i="60"/>
  <c r="T33" i="60"/>
  <c r="S33" i="60"/>
  <c r="R33" i="60"/>
  <c r="Q33" i="60"/>
  <c r="P33" i="60"/>
  <c r="O33" i="60"/>
  <c r="N33" i="60"/>
  <c r="M33" i="60"/>
  <c r="L33" i="60"/>
  <c r="K33" i="60"/>
  <c r="J33" i="60"/>
  <c r="I33" i="60"/>
  <c r="H33" i="60"/>
  <c r="G33" i="60"/>
  <c r="E33" i="60"/>
  <c r="D33" i="60"/>
  <c r="C33" i="60"/>
  <c r="B33" i="60"/>
  <c r="A33" i="60"/>
  <c r="T32" i="60"/>
  <c r="S32" i="60"/>
  <c r="R32" i="60"/>
  <c r="Q32" i="60"/>
  <c r="P32" i="60"/>
  <c r="O32" i="60"/>
  <c r="N32" i="60"/>
  <c r="M32" i="60"/>
  <c r="L32" i="60"/>
  <c r="K32" i="60"/>
  <c r="J32" i="60"/>
  <c r="I32" i="60"/>
  <c r="H32" i="60"/>
  <c r="G32" i="60"/>
  <c r="F32" i="60" s="1"/>
  <c r="E32" i="60"/>
  <c r="D32" i="60"/>
  <c r="C32" i="60"/>
  <c r="B32" i="60"/>
  <c r="A32" i="60"/>
  <c r="T31" i="60"/>
  <c r="S31" i="60"/>
  <c r="R31" i="60"/>
  <c r="Q31" i="60"/>
  <c r="P31" i="60"/>
  <c r="O31" i="60"/>
  <c r="N31" i="60"/>
  <c r="M31" i="60"/>
  <c r="L31" i="60"/>
  <c r="K31" i="60"/>
  <c r="J31" i="60"/>
  <c r="I31" i="60"/>
  <c r="H31" i="60"/>
  <c r="F31" i="60" s="1"/>
  <c r="G31" i="60"/>
  <c r="E31" i="60"/>
  <c r="D31" i="60"/>
  <c r="C31" i="60"/>
  <c r="B31" i="60"/>
  <c r="A31" i="60"/>
  <c r="T30" i="60"/>
  <c r="S30" i="60"/>
  <c r="R30" i="60"/>
  <c r="Q30" i="60"/>
  <c r="P30" i="60"/>
  <c r="O30" i="60"/>
  <c r="N30" i="60"/>
  <c r="M30" i="60"/>
  <c r="L30" i="60"/>
  <c r="K30" i="60"/>
  <c r="J30" i="60"/>
  <c r="I30" i="60"/>
  <c r="H30" i="60"/>
  <c r="G30" i="60"/>
  <c r="F30" i="60" s="1"/>
  <c r="E30" i="60"/>
  <c r="D30" i="60"/>
  <c r="C30" i="60"/>
  <c r="B30" i="60"/>
  <c r="A30" i="60"/>
  <c r="T29" i="60"/>
  <c r="S29" i="60"/>
  <c r="R29" i="60"/>
  <c r="Q29" i="60"/>
  <c r="P29" i="60"/>
  <c r="O29" i="60"/>
  <c r="N29" i="60"/>
  <c r="M29" i="60"/>
  <c r="L29" i="60"/>
  <c r="K29" i="60"/>
  <c r="J29" i="60"/>
  <c r="I29" i="60"/>
  <c r="H29" i="60"/>
  <c r="G29" i="60"/>
  <c r="E29" i="60"/>
  <c r="D29" i="60"/>
  <c r="C29" i="60"/>
  <c r="B29" i="60"/>
  <c r="A29" i="60"/>
  <c r="T28" i="60"/>
  <c r="S28" i="60"/>
  <c r="R28" i="60"/>
  <c r="Q28" i="60"/>
  <c r="P28" i="60"/>
  <c r="O28" i="60"/>
  <c r="N28" i="60"/>
  <c r="M28" i="60"/>
  <c r="L28" i="60"/>
  <c r="K28" i="60"/>
  <c r="J28" i="60"/>
  <c r="I28" i="60"/>
  <c r="H28" i="60"/>
  <c r="G28" i="60"/>
  <c r="F28" i="60" s="1"/>
  <c r="E28" i="60"/>
  <c r="D28" i="60"/>
  <c r="C28" i="60"/>
  <c r="B28" i="60"/>
  <c r="A28" i="60"/>
  <c r="T27" i="60"/>
  <c r="S27" i="60"/>
  <c r="R27" i="60"/>
  <c r="Q27" i="60"/>
  <c r="P27" i="60"/>
  <c r="O27" i="60"/>
  <c r="N27" i="60"/>
  <c r="M27" i="60"/>
  <c r="L27" i="60"/>
  <c r="K27" i="60"/>
  <c r="J27" i="60"/>
  <c r="I27" i="60"/>
  <c r="H27" i="60"/>
  <c r="G27" i="60"/>
  <c r="E27" i="60"/>
  <c r="D27" i="60"/>
  <c r="C27" i="60"/>
  <c r="B27" i="60"/>
  <c r="A27" i="60"/>
  <c r="T26" i="60"/>
  <c r="S26" i="60"/>
  <c r="R26" i="60"/>
  <c r="Q26" i="60"/>
  <c r="P26" i="60"/>
  <c r="O26" i="60"/>
  <c r="N26" i="60"/>
  <c r="M26" i="60"/>
  <c r="L26" i="60"/>
  <c r="K26" i="60"/>
  <c r="J26" i="60"/>
  <c r="I26" i="60"/>
  <c r="H26" i="60"/>
  <c r="G26" i="60"/>
  <c r="E26" i="60"/>
  <c r="D26" i="60"/>
  <c r="C26" i="60"/>
  <c r="B26" i="60"/>
  <c r="A26" i="60"/>
  <c r="T25" i="60"/>
  <c r="S25" i="60"/>
  <c r="R25" i="60"/>
  <c r="Q25" i="60"/>
  <c r="P25" i="60"/>
  <c r="O25" i="60"/>
  <c r="N25" i="60"/>
  <c r="M25" i="60"/>
  <c r="L25" i="60"/>
  <c r="K25" i="60"/>
  <c r="J25" i="60"/>
  <c r="I25" i="60"/>
  <c r="H25" i="60"/>
  <c r="G25" i="60"/>
  <c r="E25" i="60"/>
  <c r="D25" i="60"/>
  <c r="C25" i="60"/>
  <c r="B25" i="60"/>
  <c r="A25" i="60"/>
  <c r="T24" i="60"/>
  <c r="S24" i="60"/>
  <c r="R24" i="60"/>
  <c r="Q24" i="60"/>
  <c r="P24" i="60"/>
  <c r="O24" i="60"/>
  <c r="N24" i="60"/>
  <c r="M24" i="60"/>
  <c r="L24" i="60"/>
  <c r="K24" i="60"/>
  <c r="J24" i="60"/>
  <c r="I24" i="60"/>
  <c r="H24" i="60"/>
  <c r="G24" i="60"/>
  <c r="F24" i="60" s="1"/>
  <c r="E24" i="60"/>
  <c r="D24" i="60"/>
  <c r="C24" i="60"/>
  <c r="B24" i="60"/>
  <c r="A24" i="60"/>
  <c r="T23" i="60"/>
  <c r="S23" i="60"/>
  <c r="R23" i="60"/>
  <c r="Q23" i="60"/>
  <c r="P23" i="60"/>
  <c r="O23" i="60"/>
  <c r="N23" i="60"/>
  <c r="M23" i="60"/>
  <c r="L23" i="60"/>
  <c r="K23" i="60"/>
  <c r="J23" i="60"/>
  <c r="I23" i="60"/>
  <c r="H23" i="60"/>
  <c r="G23" i="60"/>
  <c r="E23" i="60"/>
  <c r="D23" i="60"/>
  <c r="C23" i="60"/>
  <c r="B23" i="60"/>
  <c r="A23" i="60"/>
  <c r="T22" i="60"/>
  <c r="S22" i="60"/>
  <c r="R22" i="60"/>
  <c r="Q22" i="60"/>
  <c r="P22" i="60"/>
  <c r="O22" i="60"/>
  <c r="N22" i="60"/>
  <c r="M22" i="60"/>
  <c r="L22" i="60"/>
  <c r="K22" i="60"/>
  <c r="J22" i="60"/>
  <c r="I22" i="60"/>
  <c r="H22" i="60"/>
  <c r="G22" i="60"/>
  <c r="F22" i="60"/>
  <c r="E22" i="60"/>
  <c r="D22" i="60"/>
  <c r="C22" i="60"/>
  <c r="B22" i="60"/>
  <c r="A22" i="60"/>
  <c r="T21" i="60"/>
  <c r="S21" i="60"/>
  <c r="R21" i="60"/>
  <c r="Q21" i="60"/>
  <c r="P21" i="60"/>
  <c r="O21" i="60"/>
  <c r="N21" i="60"/>
  <c r="M21" i="60"/>
  <c r="L21" i="60"/>
  <c r="K21" i="60"/>
  <c r="J21" i="60"/>
  <c r="I21" i="60"/>
  <c r="H21" i="60"/>
  <c r="G21" i="60"/>
  <c r="E21" i="60"/>
  <c r="D21" i="60"/>
  <c r="C21" i="60"/>
  <c r="B21" i="60"/>
  <c r="A21" i="60"/>
  <c r="T20" i="60"/>
  <c r="S20" i="60"/>
  <c r="R20" i="60"/>
  <c r="Q20" i="60"/>
  <c r="P20" i="60"/>
  <c r="O20" i="60"/>
  <c r="N20" i="60"/>
  <c r="M20" i="60"/>
  <c r="L20" i="60"/>
  <c r="K20" i="60"/>
  <c r="J20" i="60"/>
  <c r="I20" i="60"/>
  <c r="H20" i="60"/>
  <c r="G20" i="60"/>
  <c r="F20" i="60" s="1"/>
  <c r="E20" i="60"/>
  <c r="D20" i="60"/>
  <c r="C20" i="60"/>
  <c r="B20" i="60"/>
  <c r="A20" i="60"/>
  <c r="T19" i="60"/>
  <c r="S19" i="60"/>
  <c r="R19" i="60"/>
  <c r="Q19" i="60"/>
  <c r="P19" i="60"/>
  <c r="O19" i="60"/>
  <c r="N19" i="60"/>
  <c r="M19" i="60"/>
  <c r="L19" i="60"/>
  <c r="K19" i="60"/>
  <c r="J19" i="60"/>
  <c r="I19" i="60"/>
  <c r="H19" i="60"/>
  <c r="G19" i="60"/>
  <c r="E19" i="60"/>
  <c r="D19" i="60"/>
  <c r="C19" i="60"/>
  <c r="B19" i="60"/>
  <c r="A19" i="60"/>
  <c r="T18" i="60"/>
  <c r="S18" i="60"/>
  <c r="R18" i="60"/>
  <c r="Q18" i="60"/>
  <c r="P18" i="60"/>
  <c r="O18" i="60"/>
  <c r="N18" i="60"/>
  <c r="M18" i="60"/>
  <c r="L18" i="60"/>
  <c r="K18" i="60"/>
  <c r="J18" i="60"/>
  <c r="I18" i="60"/>
  <c r="H18" i="60"/>
  <c r="G18" i="60"/>
  <c r="F18" i="60" s="1"/>
  <c r="E18" i="60"/>
  <c r="D18" i="60"/>
  <c r="C18" i="60"/>
  <c r="B18" i="60"/>
  <c r="A18" i="60"/>
  <c r="T17" i="60"/>
  <c r="S17" i="60"/>
  <c r="R17" i="60"/>
  <c r="Q17" i="60"/>
  <c r="P17" i="60"/>
  <c r="O17" i="60"/>
  <c r="N17" i="60"/>
  <c r="M17" i="60"/>
  <c r="L17" i="60"/>
  <c r="K17" i="60"/>
  <c r="J17" i="60"/>
  <c r="I17" i="60"/>
  <c r="H17" i="60"/>
  <c r="G17" i="60"/>
  <c r="F17" i="60" s="1"/>
  <c r="E17" i="60"/>
  <c r="D17" i="60"/>
  <c r="C17" i="60"/>
  <c r="B17" i="60"/>
  <c r="A17" i="60"/>
  <c r="T16" i="60"/>
  <c r="S16" i="60"/>
  <c r="R16" i="60"/>
  <c r="Q16" i="60"/>
  <c r="P16" i="60"/>
  <c r="O16" i="60"/>
  <c r="N16" i="60"/>
  <c r="M16" i="60"/>
  <c r="L16" i="60"/>
  <c r="K16" i="60"/>
  <c r="J16" i="60"/>
  <c r="I16" i="60"/>
  <c r="H16" i="60"/>
  <c r="G16" i="60"/>
  <c r="F16" i="60" s="1"/>
  <c r="E16" i="60"/>
  <c r="D16" i="60"/>
  <c r="C16" i="60"/>
  <c r="B16" i="60"/>
  <c r="A16" i="60"/>
  <c r="T15" i="60"/>
  <c r="S15" i="60"/>
  <c r="R15" i="60"/>
  <c r="Q15" i="60"/>
  <c r="P15" i="60"/>
  <c r="O15" i="60"/>
  <c r="N15" i="60"/>
  <c r="M15" i="60"/>
  <c r="L15" i="60"/>
  <c r="K15" i="60"/>
  <c r="J15" i="60"/>
  <c r="I15" i="60"/>
  <c r="H15" i="60"/>
  <c r="G15" i="60"/>
  <c r="F15" i="60" s="1"/>
  <c r="E15" i="60"/>
  <c r="D15" i="60"/>
  <c r="C15" i="60"/>
  <c r="B15" i="60"/>
  <c r="A15" i="60"/>
  <c r="T14" i="60"/>
  <c r="S14" i="60"/>
  <c r="R14" i="60"/>
  <c r="Q14" i="60"/>
  <c r="P14" i="60"/>
  <c r="O14" i="60"/>
  <c r="N14" i="60"/>
  <c r="M14" i="60"/>
  <c r="L14" i="60"/>
  <c r="K14" i="60"/>
  <c r="J14" i="60"/>
  <c r="I14" i="60"/>
  <c r="H14" i="60"/>
  <c r="G14" i="60"/>
  <c r="E14" i="60"/>
  <c r="D14" i="60"/>
  <c r="C14" i="60"/>
  <c r="B14" i="60"/>
  <c r="A14" i="60"/>
  <c r="T13" i="60"/>
  <c r="S13" i="60"/>
  <c r="R13" i="60"/>
  <c r="Q13" i="60"/>
  <c r="P13" i="60"/>
  <c r="O13" i="60"/>
  <c r="N13" i="60"/>
  <c r="M13" i="60"/>
  <c r="L13" i="60"/>
  <c r="K13" i="60"/>
  <c r="J13" i="60"/>
  <c r="I13" i="60"/>
  <c r="H13" i="60"/>
  <c r="G13" i="60"/>
  <c r="E13" i="60"/>
  <c r="D13" i="60"/>
  <c r="C13" i="60"/>
  <c r="B13" i="60"/>
  <c r="A13" i="60"/>
  <c r="T12" i="60"/>
  <c r="S12" i="60"/>
  <c r="R12" i="60"/>
  <c r="Q12" i="60"/>
  <c r="P12" i="60"/>
  <c r="O12" i="60"/>
  <c r="N12" i="60"/>
  <c r="M12" i="60"/>
  <c r="L12" i="60"/>
  <c r="K12" i="60"/>
  <c r="J12" i="60"/>
  <c r="I12" i="60"/>
  <c r="H12" i="60"/>
  <c r="G12" i="60"/>
  <c r="F12" i="60" s="1"/>
  <c r="E12" i="60"/>
  <c r="D12" i="60"/>
  <c r="C12" i="60"/>
  <c r="B12" i="60"/>
  <c r="A12" i="60"/>
  <c r="T11" i="60"/>
  <c r="S11" i="60"/>
  <c r="R11" i="60"/>
  <c r="Q11" i="60"/>
  <c r="P11" i="60"/>
  <c r="O11" i="60"/>
  <c r="N11" i="60"/>
  <c r="M11" i="60"/>
  <c r="L11" i="60"/>
  <c r="K11" i="60"/>
  <c r="J11" i="60"/>
  <c r="I11" i="60"/>
  <c r="H11" i="60"/>
  <c r="G11" i="60"/>
  <c r="F11" i="60" s="1"/>
  <c r="E11" i="60"/>
  <c r="D11" i="60"/>
  <c r="C11" i="60"/>
  <c r="B11" i="60"/>
  <c r="A11" i="60"/>
  <c r="T10" i="60"/>
  <c r="S10" i="60"/>
  <c r="R10" i="60"/>
  <c r="Q10" i="60"/>
  <c r="P10" i="60"/>
  <c r="O10" i="60"/>
  <c r="N10" i="60"/>
  <c r="M10" i="60"/>
  <c r="L10" i="60"/>
  <c r="K10" i="60"/>
  <c r="J10" i="60"/>
  <c r="I10" i="60"/>
  <c r="H10" i="60"/>
  <c r="G10" i="60"/>
  <c r="E10" i="60"/>
  <c r="D10" i="60"/>
  <c r="C10" i="60"/>
  <c r="B10" i="60"/>
  <c r="A10" i="60"/>
  <c r="T9" i="60"/>
  <c r="S9" i="60"/>
  <c r="R9" i="60"/>
  <c r="Q9" i="60"/>
  <c r="P9" i="60"/>
  <c r="O9" i="60"/>
  <c r="N9" i="60"/>
  <c r="M9" i="60"/>
  <c r="L9" i="60"/>
  <c r="K9" i="60"/>
  <c r="J9" i="60"/>
  <c r="I9" i="60"/>
  <c r="H9" i="60"/>
  <c r="G9" i="60"/>
  <c r="E9" i="60"/>
  <c r="D9" i="60"/>
  <c r="C9" i="60"/>
  <c r="B9" i="60"/>
  <c r="A9" i="60"/>
  <c r="T8" i="60"/>
  <c r="S8" i="60"/>
  <c r="R8" i="60"/>
  <c r="Q8" i="60"/>
  <c r="P8" i="60"/>
  <c r="O8" i="60"/>
  <c r="N8" i="60"/>
  <c r="M8" i="60"/>
  <c r="L8" i="60"/>
  <c r="K8" i="60"/>
  <c r="J8" i="60"/>
  <c r="I8" i="60"/>
  <c r="H8" i="60"/>
  <c r="G8" i="60"/>
  <c r="E8" i="60"/>
  <c r="D8" i="60"/>
  <c r="C8" i="60"/>
  <c r="B8" i="60"/>
  <c r="A8" i="60"/>
  <c r="T7" i="60"/>
  <c r="S7" i="60"/>
  <c r="R7" i="60"/>
  <c r="Q7" i="60"/>
  <c r="P7" i="60"/>
  <c r="O7" i="60"/>
  <c r="N7" i="60"/>
  <c r="M7" i="60"/>
  <c r="L7" i="60"/>
  <c r="K7" i="60"/>
  <c r="J7" i="60"/>
  <c r="I7" i="60"/>
  <c r="H7" i="60"/>
  <c r="G7" i="60"/>
  <c r="F7" i="60" s="1"/>
  <c r="E7" i="60"/>
  <c r="D7" i="60"/>
  <c r="C7" i="60"/>
  <c r="B7" i="60"/>
  <c r="A7" i="60"/>
  <c r="T6" i="60"/>
  <c r="S6" i="60"/>
  <c r="R6" i="60"/>
  <c r="Q6" i="60"/>
  <c r="P6" i="60"/>
  <c r="O6" i="60"/>
  <c r="N6" i="60"/>
  <c r="M6" i="60"/>
  <c r="L6" i="60"/>
  <c r="K6" i="60"/>
  <c r="J6" i="60"/>
  <c r="I6" i="60"/>
  <c r="H6" i="60"/>
  <c r="G6" i="60"/>
  <c r="F6" i="60" s="1"/>
  <c r="E6" i="60"/>
  <c r="D6" i="60"/>
  <c r="C6" i="60"/>
  <c r="B6" i="60"/>
  <c r="A6" i="60"/>
  <c r="T5" i="60"/>
  <c r="S5" i="60"/>
  <c r="R5" i="60"/>
  <c r="Q5" i="60"/>
  <c r="P5" i="60"/>
  <c r="O5" i="60"/>
  <c r="N5" i="60"/>
  <c r="M5" i="60"/>
  <c r="L5" i="60"/>
  <c r="K5" i="60"/>
  <c r="J5" i="60"/>
  <c r="I5" i="60"/>
  <c r="H5" i="60"/>
  <c r="G5" i="60"/>
  <c r="E5" i="60"/>
  <c r="D5" i="60"/>
  <c r="C5" i="60"/>
  <c r="B5" i="60"/>
  <c r="A5" i="60"/>
  <c r="B41" i="12"/>
  <c r="N40" i="12"/>
  <c r="B40" i="12"/>
  <c r="N39" i="12"/>
  <c r="B39" i="12"/>
  <c r="N38" i="12"/>
  <c r="B38" i="12"/>
  <c r="I34" i="12"/>
  <c r="I33" i="12"/>
  <c r="I32" i="12"/>
  <c r="I31" i="12"/>
  <c r="I30" i="12"/>
  <c r="I29" i="12"/>
  <c r="J28" i="12"/>
  <c r="K22" i="12" s="1"/>
  <c r="I28" i="12"/>
  <c r="K21" i="12" s="1"/>
  <c r="N22" i="12"/>
  <c r="G5" i="12" s="1"/>
  <c r="J22" i="12"/>
  <c r="J23" i="12" s="1"/>
  <c r="B22" i="12"/>
  <c r="N21" i="12"/>
  <c r="G41" i="12" s="1"/>
  <c r="J17" i="12"/>
  <c r="K23" i="12" s="1"/>
  <c r="J15" i="12"/>
  <c r="J14" i="12"/>
  <c r="J41" i="12" s="1"/>
  <c r="J13" i="12"/>
  <c r="J12" i="12"/>
  <c r="J39" i="12" s="1"/>
  <c r="J11" i="12"/>
  <c r="J38" i="12" s="1"/>
  <c r="J10" i="12"/>
  <c r="J27" i="12" s="1"/>
  <c r="F5" i="12"/>
  <c r="E5" i="12"/>
  <c r="J16" i="12" a="1"/>
  <c r="I16" i="12" a="1"/>
  <c r="O26" i="12" l="1"/>
  <c r="O25" i="12"/>
  <c r="O27" i="12"/>
  <c r="O28" i="12"/>
  <c r="O23" i="12"/>
  <c r="O24" i="12"/>
  <c r="F29" i="60"/>
  <c r="F45" i="60"/>
  <c r="F37" i="60"/>
  <c r="F8" i="60"/>
  <c r="F21" i="60"/>
  <c r="F26" i="60"/>
  <c r="F34" i="60"/>
  <c r="F42" i="60"/>
  <c r="F10" i="60"/>
  <c r="F13" i="60"/>
  <c r="F25" i="60"/>
  <c r="F9" i="60"/>
  <c r="F14" i="60"/>
  <c r="F33" i="60"/>
  <c r="F27" i="60"/>
  <c r="F35" i="60"/>
  <c r="F41" i="60"/>
  <c r="F5" i="60"/>
  <c r="F19" i="60"/>
  <c r="F23" i="60"/>
  <c r="K15" i="12"/>
  <c r="K13" i="12"/>
  <c r="K12" i="12"/>
  <c r="J40" i="12"/>
  <c r="K14" i="12"/>
  <c r="J42" i="12"/>
  <c r="F42" i="12"/>
  <c r="I42" i="12"/>
  <c r="H42" i="12"/>
  <c r="G42" i="12"/>
  <c r="E42" i="12"/>
  <c r="D42" i="12"/>
  <c r="K42" i="12"/>
  <c r="N42" i="12" s="1"/>
  <c r="I16" i="12"/>
  <c r="J16" i="12"/>
  <c r="N25" i="12"/>
  <c r="F38" i="12"/>
  <c r="E39" i="12"/>
  <c r="D40" i="12"/>
  <c r="N41" i="12"/>
  <c r="N27" i="12"/>
  <c r="I40" i="12"/>
  <c r="H41" i="12"/>
  <c r="N24" i="12"/>
  <c r="D38" i="12"/>
  <c r="I41" i="12"/>
  <c r="E38" i="12"/>
  <c r="D39" i="12"/>
  <c r="N28" i="12"/>
  <c r="G38" i="12"/>
  <c r="F39" i="12"/>
  <c r="E40" i="12"/>
  <c r="D41" i="12"/>
  <c r="D22" i="12"/>
  <c r="D23" i="12" s="1"/>
  <c r="N26" i="12"/>
  <c r="H38" i="12"/>
  <c r="G39" i="12"/>
  <c r="F40" i="12"/>
  <c r="E41" i="12"/>
  <c r="I38" i="12"/>
  <c r="H39" i="12"/>
  <c r="G40" i="12"/>
  <c r="F41" i="12"/>
  <c r="N23" i="12"/>
  <c r="I39" i="12"/>
  <c r="H40" i="12"/>
  <c r="I43" i="12" a="1"/>
  <c r="G43" i="12" a="1"/>
  <c r="D43" i="12" a="1"/>
  <c r="H43" i="12" a="1"/>
  <c r="E43" i="12" a="1"/>
  <c r="N43" i="12" a="1"/>
  <c r="J43" i="12" a="1"/>
  <c r="F43" i="12" a="1"/>
  <c r="O22" i="12" l="1"/>
  <c r="F56" i="12"/>
  <c r="D56" i="12"/>
  <c r="K56" i="12"/>
  <c r="C56" i="12"/>
  <c r="E56" i="12"/>
  <c r="J56" i="12"/>
  <c r="I56" i="12"/>
  <c r="G56" i="12"/>
  <c r="H56" i="12"/>
  <c r="J43" i="12"/>
  <c r="K16" i="12"/>
  <c r="G43" i="12"/>
  <c r="E22" i="12"/>
  <c r="F43" i="12"/>
  <c r="H43" i="12"/>
  <c r="I43" i="12"/>
  <c r="E43" i="12"/>
  <c r="D43" i="12"/>
  <c r="N43" i="12"/>
  <c r="K43" i="12" s="1" a="1"/>
  <c r="K43" i="12" s="1"/>
  <c r="K32" i="12"/>
  <c r="J32" i="12"/>
  <c r="K34" i="12"/>
  <c r="J34" i="12"/>
  <c r="K31" i="12"/>
  <c r="J31" i="12"/>
  <c r="K33" i="12"/>
  <c r="J33" i="12"/>
  <c r="J30" i="12"/>
  <c r="K30" i="12"/>
  <c r="J29" i="12"/>
  <c r="K29" i="12"/>
  <c r="G60" i="12" l="1"/>
  <c r="Q57" i="12"/>
  <c r="B107" i="12"/>
  <c r="G57" i="12"/>
  <c r="B87" i="12"/>
  <c r="Q60" i="12"/>
  <c r="G61" i="12"/>
  <c r="Q61" i="12"/>
  <c r="Q62" i="12"/>
  <c r="Q63" i="12"/>
  <c r="G62" i="12"/>
  <c r="G63" i="12"/>
  <c r="Q64" i="12"/>
  <c r="G59" i="12"/>
  <c r="Q59" i="12"/>
  <c r="G58" i="12"/>
  <c r="T57" i="12"/>
  <c r="J59" i="12"/>
  <c r="J61" i="12"/>
  <c r="T62" i="12"/>
  <c r="T59" i="12"/>
  <c r="J63" i="12"/>
  <c r="J62" i="12"/>
  <c r="J60" i="12"/>
  <c r="T61" i="12"/>
  <c r="J57" i="12"/>
  <c r="T63" i="12"/>
  <c r="J58" i="12"/>
  <c r="T60" i="12"/>
  <c r="T64" i="12"/>
  <c r="B109" i="12"/>
  <c r="I63" i="12"/>
  <c r="I59" i="12"/>
  <c r="I62" i="12"/>
  <c r="I58" i="12"/>
  <c r="S61" i="12"/>
  <c r="S57" i="12"/>
  <c r="I61" i="12"/>
  <c r="B97" i="12"/>
  <c r="S60" i="12"/>
  <c r="S64" i="12"/>
  <c r="I60" i="12"/>
  <c r="S63" i="12"/>
  <c r="S59" i="12"/>
  <c r="I57" i="12"/>
  <c r="S62" i="12"/>
  <c r="E59" i="12"/>
  <c r="E58" i="12"/>
  <c r="E62" i="12"/>
  <c r="O57" i="12"/>
  <c r="O61" i="12"/>
  <c r="O64" i="12"/>
  <c r="E60" i="12"/>
  <c r="O63" i="12"/>
  <c r="O59" i="12"/>
  <c r="E57" i="12"/>
  <c r="E61" i="12"/>
  <c r="B105" i="12"/>
  <c r="O60" i="12"/>
  <c r="E63" i="12"/>
  <c r="B77" i="12"/>
  <c r="O62" i="12"/>
  <c r="M64" i="12"/>
  <c r="C59" i="12"/>
  <c r="M60" i="12"/>
  <c r="M63" i="12"/>
  <c r="B103" i="12"/>
  <c r="M62" i="12"/>
  <c r="M59" i="12"/>
  <c r="C63" i="12"/>
  <c r="C57" i="12"/>
  <c r="C61" i="12"/>
  <c r="C58" i="12"/>
  <c r="M61" i="12"/>
  <c r="C60" i="12"/>
  <c r="M57" i="12"/>
  <c r="B67" i="12" s="1"/>
  <c r="C62" i="12"/>
  <c r="K57" i="12"/>
  <c r="K61" i="12"/>
  <c r="U57" i="12"/>
  <c r="K58" i="12"/>
  <c r="K63" i="12"/>
  <c r="K59" i="12"/>
  <c r="K62" i="12"/>
  <c r="K60" i="12"/>
  <c r="B104" i="12"/>
  <c r="D60" i="12"/>
  <c r="B72" i="12"/>
  <c r="D63" i="12"/>
  <c r="N61" i="12"/>
  <c r="N57" i="12"/>
  <c r="N63" i="12"/>
  <c r="D62" i="12"/>
  <c r="D58" i="12"/>
  <c r="D57" i="12"/>
  <c r="N64" i="12"/>
  <c r="N59" i="12"/>
  <c r="D61" i="12"/>
  <c r="D59" i="12"/>
  <c r="N60" i="12"/>
  <c r="N62" i="12"/>
  <c r="H59" i="12"/>
  <c r="H57" i="12"/>
  <c r="R61" i="12"/>
  <c r="R63" i="12"/>
  <c r="R60" i="12"/>
  <c r="R62" i="12"/>
  <c r="B92" i="12"/>
  <c r="R59" i="12"/>
  <c r="H61" i="12"/>
  <c r="H63" i="12"/>
  <c r="H62" i="12"/>
  <c r="H60" i="12"/>
  <c r="R57" i="12"/>
  <c r="B108" i="12"/>
  <c r="H58" i="12"/>
  <c r="R64" i="12"/>
  <c r="F61" i="12"/>
  <c r="F60" i="12"/>
  <c r="P61" i="12"/>
  <c r="F59" i="12"/>
  <c r="F58" i="12"/>
  <c r="F57" i="12"/>
  <c r="P57" i="12"/>
  <c r="P60" i="12"/>
  <c r="P62" i="12"/>
  <c r="P63" i="12"/>
  <c r="F63" i="12"/>
  <c r="P64" i="12"/>
  <c r="F62" i="12"/>
  <c r="B106" i="12"/>
  <c r="B82" i="12"/>
  <c r="P59" i="12"/>
  <c r="E23" i="12"/>
  <c r="F22" i="12"/>
  <c r="B101" i="12" l="1"/>
  <c r="E97" i="12"/>
  <c r="G97" i="12"/>
  <c r="F97" i="12"/>
  <c r="B100" i="12"/>
  <c r="H97" i="12"/>
  <c r="D97" i="12"/>
  <c r="B99" i="12"/>
  <c r="B98" i="12"/>
  <c r="J97" i="12"/>
  <c r="I97" i="12"/>
  <c r="B81" i="12"/>
  <c r="J77" i="12"/>
  <c r="B80" i="12"/>
  <c r="I77" i="12"/>
  <c r="G77" i="12"/>
  <c r="F77" i="12"/>
  <c r="H77" i="12"/>
  <c r="E77" i="12"/>
  <c r="D77" i="12"/>
  <c r="B78" i="12"/>
  <c r="B79" i="12"/>
  <c r="B91" i="12"/>
  <c r="B88" i="12"/>
  <c r="J87" i="12"/>
  <c r="B90" i="12"/>
  <c r="D87" i="12"/>
  <c r="F87" i="12"/>
  <c r="I87" i="12"/>
  <c r="H87" i="12"/>
  <c r="G87" i="12"/>
  <c r="B89" i="12"/>
  <c r="E87" i="12"/>
  <c r="B76" i="12"/>
  <c r="B75" i="12"/>
  <c r="G72" i="12"/>
  <c r="F72" i="12"/>
  <c r="H72" i="12"/>
  <c r="D72" i="12"/>
  <c r="B73" i="12"/>
  <c r="E72" i="12"/>
  <c r="J72" i="12"/>
  <c r="B74" i="12"/>
  <c r="I72" i="12"/>
  <c r="B86" i="12"/>
  <c r="E82" i="12"/>
  <c r="B84" i="12"/>
  <c r="B85" i="12"/>
  <c r="D82" i="12"/>
  <c r="B83" i="12"/>
  <c r="H82" i="12"/>
  <c r="J82" i="12"/>
  <c r="G82" i="12"/>
  <c r="I82" i="12"/>
  <c r="F82" i="12"/>
  <c r="B96" i="12"/>
  <c r="B94" i="12"/>
  <c r="H92" i="12"/>
  <c r="J92" i="12"/>
  <c r="I92" i="12"/>
  <c r="G92" i="12"/>
  <c r="F92" i="12"/>
  <c r="D92" i="12"/>
  <c r="B95" i="12"/>
  <c r="B93" i="12"/>
  <c r="E92" i="12"/>
  <c r="H67" i="12"/>
  <c r="B71" i="12"/>
  <c r="B68" i="12"/>
  <c r="I67" i="12"/>
  <c r="G67" i="12"/>
  <c r="B69" i="12"/>
  <c r="F67" i="12"/>
  <c r="E67" i="12"/>
  <c r="D67" i="12"/>
  <c r="B70" i="12"/>
  <c r="J67" i="12"/>
  <c r="F23" i="12"/>
  <c r="G22" i="12"/>
  <c r="D81" i="12" l="1"/>
  <c r="G81" i="12"/>
  <c r="H81" i="12"/>
  <c r="I81" i="12"/>
  <c r="J81" i="12"/>
  <c r="K81" i="12"/>
  <c r="E81" i="12"/>
  <c r="F81" i="12"/>
  <c r="J74" i="12"/>
  <c r="D74" i="12"/>
  <c r="H74" i="12"/>
  <c r="F74" i="12"/>
  <c r="I74" i="12"/>
  <c r="G74" i="12"/>
  <c r="E74" i="12"/>
  <c r="I75" i="12"/>
  <c r="H75" i="12"/>
  <c r="E75" i="12"/>
  <c r="D75" i="12"/>
  <c r="G75" i="12"/>
  <c r="F75" i="12"/>
  <c r="J75" i="12"/>
  <c r="E90" i="12"/>
  <c r="D90" i="12"/>
  <c r="F90" i="12"/>
  <c r="J90" i="12"/>
  <c r="H90" i="12"/>
  <c r="I90" i="12"/>
  <c r="G90" i="12"/>
  <c r="F99" i="12"/>
  <c r="E99" i="12"/>
  <c r="I99" i="12"/>
  <c r="H99" i="12"/>
  <c r="D99" i="12"/>
  <c r="J99" i="12"/>
  <c r="G99" i="12"/>
  <c r="H68" i="12"/>
  <c r="E68" i="12"/>
  <c r="G68" i="12"/>
  <c r="I68" i="12"/>
  <c r="F68" i="12"/>
  <c r="D68" i="12"/>
  <c r="J68" i="12"/>
  <c r="D76" i="12"/>
  <c r="E76" i="12"/>
  <c r="E104" i="12" s="1"/>
  <c r="G76" i="12"/>
  <c r="H76" i="12"/>
  <c r="H104" i="12" s="1"/>
  <c r="F76" i="12"/>
  <c r="I76" i="12"/>
  <c r="J76" i="12"/>
  <c r="K76" i="12"/>
  <c r="D86" i="12"/>
  <c r="I86" i="12"/>
  <c r="H86" i="12"/>
  <c r="G86" i="12"/>
  <c r="F86" i="12"/>
  <c r="K86" i="12"/>
  <c r="J86" i="12"/>
  <c r="E86" i="12"/>
  <c r="I70" i="12"/>
  <c r="H70" i="12"/>
  <c r="G70" i="12"/>
  <c r="D70" i="12"/>
  <c r="F70" i="12"/>
  <c r="J70" i="12"/>
  <c r="E70" i="12"/>
  <c r="D71" i="12"/>
  <c r="F71" i="12"/>
  <c r="G71" i="12"/>
  <c r="E71" i="12"/>
  <c r="H71" i="12"/>
  <c r="I71" i="12"/>
  <c r="K71" i="12"/>
  <c r="J71" i="12"/>
  <c r="H98" i="12"/>
  <c r="F98" i="12"/>
  <c r="D98" i="12"/>
  <c r="J98" i="12"/>
  <c r="G98" i="12"/>
  <c r="E98" i="12"/>
  <c r="I98" i="12"/>
  <c r="D101" i="12"/>
  <c r="H101" i="12"/>
  <c r="J101" i="12"/>
  <c r="K101" i="12"/>
  <c r="I101" i="12"/>
  <c r="G101" i="12"/>
  <c r="F101" i="12"/>
  <c r="E101" i="12"/>
  <c r="D83" i="12"/>
  <c r="F83" i="12"/>
  <c r="E83" i="12"/>
  <c r="G83" i="12"/>
  <c r="H83" i="12"/>
  <c r="I83" i="12"/>
  <c r="J83" i="12"/>
  <c r="E93" i="12"/>
  <c r="G93" i="12"/>
  <c r="D93" i="12"/>
  <c r="F93" i="12"/>
  <c r="J93" i="12"/>
  <c r="I93" i="12"/>
  <c r="H93" i="12"/>
  <c r="J94" i="12"/>
  <c r="G94" i="12"/>
  <c r="D94" i="12"/>
  <c r="I94" i="12"/>
  <c r="E94" i="12"/>
  <c r="H94" i="12"/>
  <c r="F94" i="12"/>
  <c r="G89" i="12"/>
  <c r="H89" i="12"/>
  <c r="F89" i="12"/>
  <c r="D89" i="12"/>
  <c r="E89" i="12"/>
  <c r="I89" i="12"/>
  <c r="J89" i="12"/>
  <c r="D88" i="12"/>
  <c r="G88" i="12"/>
  <c r="E88" i="12"/>
  <c r="I88" i="12"/>
  <c r="F88" i="12"/>
  <c r="J88" i="12"/>
  <c r="H88" i="12"/>
  <c r="G69" i="12"/>
  <c r="D69" i="12"/>
  <c r="H69" i="12"/>
  <c r="J69" i="12"/>
  <c r="F69" i="12"/>
  <c r="E69" i="12"/>
  <c r="I69" i="12"/>
  <c r="J95" i="12"/>
  <c r="G95" i="12"/>
  <c r="H95" i="12"/>
  <c r="I95" i="12"/>
  <c r="E95" i="12"/>
  <c r="D95" i="12"/>
  <c r="F95" i="12"/>
  <c r="G96" i="12"/>
  <c r="I96" i="12"/>
  <c r="J96" i="12"/>
  <c r="H96" i="12"/>
  <c r="H108" i="12" s="1"/>
  <c r="K96" i="12"/>
  <c r="D96" i="12"/>
  <c r="D108" i="12" s="1"/>
  <c r="F96" i="12"/>
  <c r="E96" i="12"/>
  <c r="G85" i="12"/>
  <c r="I85" i="12"/>
  <c r="F85" i="12"/>
  <c r="D85" i="12"/>
  <c r="H85" i="12"/>
  <c r="E85" i="12"/>
  <c r="E106" i="12" s="1"/>
  <c r="J85" i="12"/>
  <c r="F73" i="12"/>
  <c r="J73" i="12"/>
  <c r="I73" i="12"/>
  <c r="D73" i="12"/>
  <c r="G73" i="12"/>
  <c r="E73" i="12"/>
  <c r="H73" i="12"/>
  <c r="J91" i="12"/>
  <c r="J107" i="12" s="1"/>
  <c r="F91" i="12"/>
  <c r="F107" i="12" s="1"/>
  <c r="H91" i="12"/>
  <c r="H107" i="12" s="1"/>
  <c r="I91" i="12"/>
  <c r="I107" i="12" s="1"/>
  <c r="G91" i="12"/>
  <c r="G107" i="12" s="1"/>
  <c r="K91" i="12"/>
  <c r="E91" i="12"/>
  <c r="D91" i="12"/>
  <c r="J100" i="12"/>
  <c r="H100" i="12"/>
  <c r="H109" i="12" s="1"/>
  <c r="E100" i="12"/>
  <c r="E109" i="12" s="1"/>
  <c r="I100" i="12"/>
  <c r="G100" i="12"/>
  <c r="F100" i="12"/>
  <c r="D100" i="12"/>
  <c r="E84" i="12"/>
  <c r="D84" i="12"/>
  <c r="H84" i="12"/>
  <c r="F84" i="12"/>
  <c r="G84" i="12"/>
  <c r="J84" i="12"/>
  <c r="I84" i="12"/>
  <c r="F79" i="12"/>
  <c r="H79" i="12"/>
  <c r="D79" i="12"/>
  <c r="J79" i="12"/>
  <c r="I79" i="12"/>
  <c r="G79" i="12"/>
  <c r="E79" i="12"/>
  <c r="E80" i="12"/>
  <c r="J80" i="12"/>
  <c r="H80" i="12"/>
  <c r="G80" i="12"/>
  <c r="D80" i="12"/>
  <c r="D105" i="12" s="1"/>
  <c r="I80" i="12"/>
  <c r="F80" i="12"/>
  <c r="J103" i="12"/>
  <c r="E78" i="12"/>
  <c r="J78" i="12"/>
  <c r="F78" i="12"/>
  <c r="H78" i="12"/>
  <c r="D78" i="12"/>
  <c r="I78" i="12"/>
  <c r="G78" i="12"/>
  <c r="G23" i="12"/>
  <c r="H22" i="12"/>
  <c r="D104" i="12" l="1"/>
  <c r="F108" i="12"/>
  <c r="G109" i="12"/>
  <c r="I104" i="12"/>
  <c r="D103" i="12"/>
  <c r="D106" i="12"/>
  <c r="G106" i="12"/>
  <c r="E103" i="12"/>
  <c r="E108" i="12"/>
  <c r="F106" i="12"/>
  <c r="J108" i="12"/>
  <c r="I109" i="12"/>
  <c r="G104" i="12"/>
  <c r="F105" i="12"/>
  <c r="I108" i="12"/>
  <c r="J109" i="12"/>
  <c r="F103" i="12"/>
  <c r="D107" i="12"/>
  <c r="F109" i="12"/>
  <c r="E107" i="12"/>
  <c r="I103" i="12"/>
  <c r="H103" i="12"/>
  <c r="G103" i="12"/>
  <c r="H106" i="12"/>
  <c r="E105" i="12"/>
  <c r="I106" i="12"/>
  <c r="J104" i="12"/>
  <c r="F104" i="12"/>
  <c r="D109" i="12"/>
  <c r="J106" i="12"/>
  <c r="G108" i="12"/>
  <c r="I105" i="12"/>
  <c r="J105" i="12"/>
  <c r="G105" i="12"/>
  <c r="H23" i="12"/>
  <c r="I22" i="12"/>
  <c r="I2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<sst xmlns="http://schemas.openxmlformats.org/spreadsheetml/2006/main" count="4469" uniqueCount="1345">
  <si>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</si>
  <si>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</si>
  <si>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</si>
  <si>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</si>
  <si>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</si>
  <si>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</si>
  <si>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</si>
  <si>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</si>
  <si>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</si>
  <si>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</si>
  <si>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</si>
  <si>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</si>
  <si>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</si>
  <si>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</si>
  <si>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</si>
  <si>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</si>
  <si>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</si>
  <si>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</si>
  <si>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</si>
  <si>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</si>
  <si>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</si>
  <si>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</si>
  <si>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</si>
  <si>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</si>
  <si>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</si>
  <si>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</si>
  <si>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</si>
  <si>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</si>
  <si>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</si>
  <si>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</si>
  <si>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</si>
  <si>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</si>
  <si>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</si>
  <si>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</si>
  <si>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</si>
  <si>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</si>
  <si>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</si>
  <si>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</si>
  <si>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</si>
  <si>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</si>
  <si>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</si>
  <si>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</si>
  <si>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</si>
  <si>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</si>
  <si>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</si>
  <si>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</si>
  <si>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</si>
  <si>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</si>
  <si>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</si>
  <si>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</si>
  <si>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</si>
  <si>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</si>
  <si>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</si>
  <si>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</si>
  <si>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</si>
  <si>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</si>
  <si>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</si>
  <si>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</si>
  <si>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</si>
  <si>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</si>
  <si>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</si>
  <si>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</si>
  <si>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</si>
  <si>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강인교통</t>
  </si>
  <si>
    <t>302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</si>
  <si>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</si>
  <si>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</si>
  <si>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</si>
  <si>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</si>
  <si>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</si>
  <si>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</si>
  <si>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</si>
  <si>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</si>
  <si>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</si>
  <si>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</si>
  <si>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</si>
  <si>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</si>
  <si>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</si>
  <si>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</si>
  <si>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</si>
  <si>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</si>
  <si>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</si>
  <si>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</si>
  <si>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</si>
  <si>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</si>
  <si>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</si>
  <si>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</si>
  <si>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</si>
  <si>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</si>
  <si>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</si>
  <si>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</si>
  <si>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</si>
  <si>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</si>
  <si>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</si>
  <si>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</si>
  <si>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</si>
  <si>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</si>
  <si>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</si>
  <si>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</si>
  <si>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</si>
  <si>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</si>
  <si>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</si>
  <si>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</si>
  <si>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</si>
  <si>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</si>
  <si>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</si>
  <si>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</si>
  <si>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</si>
  <si>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</si>
  <si>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개선율</t>
  </si>
  <si>
    <t>C등급</t>
    <phoneticPr fontId="3" type="noConversion"/>
  </si>
  <si>
    <t>인천전체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</si>
  <si>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</si>
  <si>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</si>
  <si>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</si>
  <si>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</si>
  <si>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</si>
  <si>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</si>
  <si>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</si>
  <si>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</si>
  <si>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</si>
  <si>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</si>
  <si>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</si>
  <si>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</si>
  <si>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</si>
  <si>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</si>
  <si>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</si>
  <si>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</si>
  <si>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</si>
  <si>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</si>
  <si>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B</t>
    <phoneticPr fontId="3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</si>
  <si>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</si>
  <si>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</si>
  <si>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</si>
  <si>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</si>
  <si>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</si>
  <si>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</si>
  <si>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</si>
  <si>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</si>
  <si>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</si>
  <si>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</si>
  <si>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</si>
  <si>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</si>
  <si>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</si>
  <si>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</si>
  <si>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</si>
  <si>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</si>
  <si>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</si>
  <si>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</si>
  <si>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</si>
  <si>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</si>
  <si>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</si>
  <si>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</si>
  <si>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</si>
  <si>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</si>
  <si>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</si>
  <si>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</si>
  <si>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</si>
  <si>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</si>
  <si>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</si>
  <si>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</si>
  <si>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</si>
  <si>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</si>
  <si>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</si>
  <si>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</si>
  <si>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</si>
  <si>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</si>
  <si>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</si>
  <si>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</si>
  <si>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</si>
  <si>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</si>
  <si>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</si>
  <si>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</si>
  <si>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</si>
  <si>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</si>
  <si>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</si>
  <si>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</si>
  <si>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</si>
  <si>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</si>
  <si>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</si>
  <si>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</si>
  <si>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</si>
  <si>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</si>
  <si>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</si>
  <si>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</si>
  <si>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</si>
  <si>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</si>
  <si>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</si>
  <si>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</si>
  <si>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</si>
  <si>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</si>
  <si>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</si>
  <si>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</si>
  <si>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</si>
  <si>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</si>
  <si>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</si>
  <si>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</si>
  <si>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</si>
  <si>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</si>
  <si>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</si>
  <si>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</si>
  <si>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</si>
  <si>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</si>
  <si>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</si>
  <si>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</si>
  <si>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</si>
  <si>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</si>
  <si>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</si>
  <si>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</si>
  <si>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</si>
  <si>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</si>
  <si>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</si>
  <si>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</si>
  <si>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</si>
  <si>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</si>
  <si>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</si>
  <si>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</si>
  <si>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</si>
  <si>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</si>
  <si>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</si>
  <si>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</si>
  <si>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</si>
  <si>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</si>
  <si>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</si>
  <si>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</si>
  <si>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</si>
  <si>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</si>
  <si>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</si>
  <si>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</si>
  <si>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</si>
  <si>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</si>
  <si>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</si>
  <si>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</si>
  <si>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</si>
  <si>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</si>
  <si>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</si>
  <si>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</si>
  <si>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</si>
  <si>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</si>
  <si>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</si>
  <si>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</si>
  <si>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</si>
  <si>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</si>
  <si>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</si>
  <si>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</si>
  <si>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</si>
  <si>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</si>
  <si>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</si>
  <si>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</si>
  <si>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</si>
  <si>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</si>
  <si>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</si>
  <si>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</si>
  <si>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</si>
  <si>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</si>
  <si>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</si>
  <si>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</si>
  <si>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</si>
  <si>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</si>
  <si>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</si>
  <si>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</si>
  <si>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</si>
  <si>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</si>
  <si>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</si>
  <si>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</si>
  <si>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</si>
  <si>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</si>
  <si>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</si>
  <si>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</si>
  <si>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</si>
  <si>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</si>
  <si>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</si>
  <si>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</si>
  <si>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</si>
  <si>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</si>
  <si>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</si>
  <si>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</si>
  <si>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</si>
  <si>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</si>
  <si>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</si>
  <si>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</si>
  <si>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</si>
  <si>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</si>
  <si>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</si>
  <si>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</si>
  <si>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</si>
  <si>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</si>
  <si>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</si>
  <si>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</si>
  <si>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</si>
  <si>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</si>
  <si>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</si>
  <si>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</si>
  <si>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</si>
  <si>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</si>
  <si>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</si>
  <si>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</si>
  <si>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</si>
  <si>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</si>
  <si>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</si>
  <si>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</si>
  <si>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</si>
  <si>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</si>
  <si>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</si>
  <si>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</si>
  <si>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</si>
  <si>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</si>
  <si>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</si>
  <si>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</si>
  <si>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</si>
  <si>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</si>
  <si>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</si>
  <si>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</si>
  <si>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</si>
  <si>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</si>
  <si>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</si>
  <si>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</si>
  <si>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</si>
  <si>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</si>
  <si>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</si>
  <si>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</si>
  <si>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</si>
  <si>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</si>
  <si>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</si>
  <si>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</si>
  <si>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</si>
  <si>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</si>
  <si>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</si>
  <si>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</si>
  <si>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</si>
  <si>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</si>
  <si>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3" type="noConversion"/>
  </si>
  <si>
    <t>단계</t>
    <phoneticPr fontId="3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</si>
  <si>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</si>
  <si>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</si>
  <si>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</si>
  <si>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</si>
  <si>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</si>
  <si>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</si>
  <si>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</si>
  <si>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</si>
  <si>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</si>
  <si>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</si>
  <si>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</si>
  <si>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</si>
  <si>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</si>
  <si>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</si>
  <si>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</si>
  <si>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</si>
  <si>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</si>
  <si>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</si>
  <si>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</si>
  <si>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</si>
  <si>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</si>
  <si>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</si>
  <si>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</si>
  <si>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</si>
  <si>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</si>
  <si>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</si>
  <si>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</si>
  <si>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</si>
  <si>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</si>
  <si>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</si>
  <si>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</si>
  <si>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</si>
  <si>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</si>
  <si>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</si>
  <si>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</si>
  <si>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</si>
  <si>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</si>
  <si>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</si>
  <si>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</si>
  <si>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</si>
  <si>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</si>
  <si>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</si>
  <si>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</si>
  <si>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</si>
  <si>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</si>
  <si>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</si>
  <si>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</si>
  <si>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</si>
  <si>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</si>
  <si>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</si>
  <si>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</si>
  <si>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</si>
  <si>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</si>
  <si>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</si>
  <si>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</si>
  <si>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</si>
  <si>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</si>
  <si>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</si>
  <si>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</si>
  <si>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</si>
  <si>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</si>
  <si>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</si>
  <si>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</si>
  <si>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</si>
  <si>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</si>
  <si>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</si>
  <si>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</si>
  <si>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</si>
  <si>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</si>
  <si>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</si>
  <si>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</si>
  <si>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</si>
  <si>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</si>
  <si>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</si>
  <si>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</si>
  <si>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</si>
  <si>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</si>
  <si>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</si>
  <si>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</si>
  <si>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</si>
  <si>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</si>
  <si>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</si>
  <si>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</si>
  <si>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</si>
  <si>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</si>
  <si>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</si>
  <si>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</si>
  <si>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</si>
  <si>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</si>
  <si>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</si>
  <si>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</si>
  <si>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</si>
  <si>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</si>
  <si>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</si>
  <si>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</si>
  <si>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</si>
  <si>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</si>
  <si>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</si>
  <si>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</si>
  <si>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</si>
  <si>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</si>
  <si>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</si>
  <si>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</si>
  <si>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</si>
  <si>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</si>
  <si>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</si>
  <si>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</si>
  <si>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</si>
  <si>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</si>
  <si>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</si>
  <si>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</si>
  <si>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</si>
  <si>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</si>
  <si>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</si>
  <si>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</si>
  <si>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</si>
  <si>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</si>
  <si>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</si>
  <si>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</si>
  <si>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</si>
  <si>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</si>
  <si>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</si>
  <si>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</si>
  <si>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</si>
  <si>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</si>
  <si>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</si>
  <si>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</si>
  <si>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</si>
  <si>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</si>
  <si>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</si>
  <si>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</si>
  <si>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</si>
  <si>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</si>
  <si>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</si>
  <si>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</si>
  <si>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</si>
  <si>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</si>
  <si>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</si>
  <si>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</si>
  <si>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</si>
  <si>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</si>
  <si>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</si>
  <si>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</si>
  <si>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</si>
  <si>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</si>
  <si>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</si>
  <si>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</si>
  <si>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</si>
  <si>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</si>
  <si>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</si>
  <si>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</si>
  <si>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</si>
  <si>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</si>
  <si>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</si>
  <si>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</si>
  <si>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</si>
  <si>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</si>
  <si>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</si>
  <si>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</si>
  <si>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</si>
  <si>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</si>
  <si>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</si>
  <si>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</si>
  <si>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</si>
  <si>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</si>
  <si>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</si>
  <si>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</si>
  <si>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</si>
  <si>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</si>
  <si>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</si>
  <si>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</si>
  <si>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</si>
  <si>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</si>
  <si>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</si>
  <si>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</si>
  <si>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</si>
  <si>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</si>
  <si>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</si>
  <si>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</si>
  <si>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</si>
  <si>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</si>
  <si>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</si>
  <si>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</si>
  <si>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</si>
  <si>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</si>
  <si>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</si>
  <si>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</si>
  <si>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</si>
  <si>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</si>
  <si>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</si>
  <si>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</si>
  <si>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</si>
  <si>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</si>
  <si>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</si>
  <si>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</si>
  <si>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</si>
  <si>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</si>
  <si>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</si>
  <si>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</si>
  <si>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</si>
  <si>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</si>
  <si>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</si>
  <si>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</si>
  <si>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</si>
  <si>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</si>
  <si>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</si>
  <si>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</si>
  <si>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</si>
  <si>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</si>
  <si>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</si>
  <si>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</si>
  <si>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</si>
  <si>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</si>
  <si>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</si>
  <si>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</si>
  <si>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</si>
  <si>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</si>
  <si>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</si>
  <si>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</si>
  <si>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</si>
  <si>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</si>
  <si>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</si>
  <si>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</si>
  <si>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</si>
  <si>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</si>
  <si>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</si>
  <si>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</si>
  <si>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</si>
  <si>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</si>
  <si>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</si>
  <si>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</si>
  <si>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</si>
  <si>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</si>
  <si>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</si>
  <si>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</si>
  <si>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</si>
  <si>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</si>
  <si>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</si>
  <si>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</si>
  <si>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</si>
  <si>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</si>
  <si>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</si>
  <si>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</si>
  <si>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</si>
  <si>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</si>
  <si>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</si>
  <si>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</si>
  <si>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</si>
  <si>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</si>
  <si>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</si>
  <si>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</si>
  <si>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</si>
  <si>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</si>
  <si>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</si>
  <si>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</si>
  <si>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</si>
  <si>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</si>
  <si>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</si>
  <si>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</si>
  <si>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</si>
  <si>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</si>
  <si>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</si>
  <si>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</si>
  <si>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</si>
  <si>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</si>
  <si>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</si>
  <si>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</si>
  <si>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</si>
  <si>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</si>
  <si>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</si>
  <si>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</si>
  <si>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</si>
  <si>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</si>
  <si>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</si>
  <si>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</si>
  <si>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</si>
  <si>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</si>
  <si>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</si>
  <si>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</si>
  <si>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</si>
  <si>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</si>
  <si>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</si>
  <si>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</si>
  <si>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</si>
  <si>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</si>
  <si>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</si>
  <si>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</si>
  <si>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</si>
  <si>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</si>
  <si>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</si>
  <si>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</si>
  <si>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</si>
  <si>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</si>
  <si>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</si>
  <si>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</si>
  <si>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</si>
  <si>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</si>
  <si>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</si>
  <si>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</si>
  <si>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</si>
  <si>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</si>
  <si>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</si>
  <si>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</si>
  <si>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</si>
  <si>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</si>
  <si>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</si>
  <si>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</si>
  <si>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</si>
  <si>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</si>
  <si>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</si>
  <si>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</si>
  <si>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</si>
  <si>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</si>
  <si>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</si>
  <si>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</si>
  <si>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</si>
  <si>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</si>
  <si>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</si>
  <si>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</si>
  <si>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</si>
  <si>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</si>
  <si>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</si>
  <si>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</si>
  <si>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</si>
  <si>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</si>
  <si>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</si>
  <si>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</si>
  <si>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</si>
  <si>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</si>
  <si>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</si>
  <si>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</si>
  <si>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</si>
  <si>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</si>
  <si>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</si>
  <si>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</si>
  <si>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</si>
  <si>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</si>
  <si>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</si>
  <si>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</si>
  <si>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</si>
  <si>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</si>
  <si>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</si>
  <si>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</si>
  <si>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</si>
  <si>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</si>
  <si>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</si>
  <si>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</si>
  <si>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삼성여객*</t>
  </si>
  <si>
    <t>성민버스*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</si>
  <si>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</si>
  <si>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</si>
  <si>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</si>
  <si>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</si>
  <si>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rjatks</t>
  </si>
  <si>
    <t>HD</t>
  </si>
  <si>
    <t>320320</t>
  </si>
  <si>
    <t>대인교통320F1</t>
  </si>
  <si>
    <t>70바4112</t>
  </si>
  <si>
    <t>70바4126</t>
  </si>
  <si>
    <t>중형</t>
  </si>
  <si>
    <t>515515</t>
  </si>
  <si>
    <t>70바4127</t>
  </si>
  <si>
    <t>대인교통515C1</t>
  </si>
  <si>
    <t>71바5204</t>
  </si>
  <si>
    <t>WC</t>
  </si>
  <si>
    <t>71바7002</t>
  </si>
  <si>
    <t>71바7004</t>
  </si>
  <si>
    <t>71바7006</t>
  </si>
  <si>
    <t>71바7007</t>
  </si>
  <si>
    <t>71바7008</t>
  </si>
  <si>
    <t>대인교통515C2</t>
  </si>
  <si>
    <t>74사1061</t>
  </si>
  <si>
    <t>71바7009</t>
  </si>
  <si>
    <t>515-1515-1</t>
  </si>
  <si>
    <t>71바7010</t>
  </si>
  <si>
    <t>71바7011</t>
  </si>
  <si>
    <t>71바5203</t>
  </si>
  <si>
    <t>561561</t>
  </si>
  <si>
    <t>71바5205</t>
  </si>
  <si>
    <t>71바5206</t>
  </si>
  <si>
    <t>대인교통561S1</t>
  </si>
  <si>
    <t>71바5207</t>
  </si>
  <si>
    <t>72바1914</t>
  </si>
  <si>
    <t>71바5208</t>
  </si>
  <si>
    <t>562562</t>
  </si>
  <si>
    <t>574574</t>
  </si>
  <si>
    <t>71바6102</t>
  </si>
  <si>
    <t>71바6103</t>
  </si>
  <si>
    <t>대인교통574S1</t>
  </si>
  <si>
    <t>71바6104</t>
  </si>
  <si>
    <t>71바6105</t>
  </si>
  <si>
    <t>71바6106</t>
  </si>
  <si>
    <t>대인교통574C1</t>
  </si>
  <si>
    <t>71바6107</t>
  </si>
  <si>
    <t>71바6108</t>
  </si>
  <si>
    <t>71바6109</t>
  </si>
  <si>
    <t>대인교통574C3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</si>
  <si>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</si>
  <si>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</si>
  <si>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</si>
  <si>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</si>
  <si>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</si>
  <si>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</si>
  <si>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</si>
  <si>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</si>
  <si>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</si>
  <si>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</si>
  <si>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</si>
  <si>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</si>
  <si>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</si>
  <si>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</si>
  <si>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</si>
  <si>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강상수</t>
  </si>
  <si>
    <t>5057877</t>
  </si>
  <si>
    <t>강연구</t>
  </si>
  <si>
    <t>5059628</t>
  </si>
  <si>
    <t>강인구</t>
  </si>
  <si>
    <t>5053803</t>
  </si>
  <si>
    <t>강종군</t>
  </si>
  <si>
    <t>5055154</t>
  </si>
  <si>
    <t>강현우</t>
  </si>
  <si>
    <t>5059747</t>
  </si>
  <si>
    <t>곽정혁</t>
  </si>
  <si>
    <t>5051359</t>
  </si>
  <si>
    <t>권일</t>
  </si>
  <si>
    <t>5055640</t>
  </si>
  <si>
    <t>권창진</t>
  </si>
  <si>
    <t>5054108</t>
  </si>
  <si>
    <t>김기태</t>
  </si>
  <si>
    <t>5059480</t>
  </si>
  <si>
    <t>김남국</t>
  </si>
  <si>
    <t>5059718</t>
  </si>
  <si>
    <t>김범수</t>
  </si>
  <si>
    <t>5055907</t>
  </si>
  <si>
    <t>김봉순</t>
  </si>
  <si>
    <t>505494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</si>
  <si>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</si>
  <si>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</si>
  <si>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</si>
  <si>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</si>
  <si>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</si>
  <si>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</si>
  <si>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</si>
  <si>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</si>
  <si>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김원태</t>
  </si>
  <si>
    <t>505759</t>
  </si>
  <si>
    <t>김종운</t>
  </si>
  <si>
    <t>5057413</t>
  </si>
  <si>
    <t>김진수</t>
  </si>
  <si>
    <t>5053034</t>
  </si>
  <si>
    <t>김진태</t>
  </si>
  <si>
    <t>5057653</t>
  </si>
  <si>
    <t>김철진</t>
  </si>
  <si>
    <t>5056331</t>
  </si>
  <si>
    <t>김초평</t>
  </si>
  <si>
    <t>5053040</t>
  </si>
  <si>
    <t>김한기</t>
  </si>
  <si>
    <t>5052080</t>
  </si>
  <si>
    <t>류동균</t>
  </si>
  <si>
    <t>5056489</t>
  </si>
  <si>
    <t>박기섭</t>
  </si>
  <si>
    <t>5059300</t>
  </si>
  <si>
    <t>박상진</t>
  </si>
  <si>
    <t>5052273</t>
  </si>
  <si>
    <t>박영순</t>
  </si>
  <si>
    <t>5054987</t>
  </si>
  <si>
    <t>박원중</t>
  </si>
  <si>
    <t>5054540</t>
  </si>
  <si>
    <t>박종섭</t>
  </si>
  <si>
    <t>5052225</t>
  </si>
  <si>
    <t>박창록</t>
  </si>
  <si>
    <t>5051778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</si>
  <si>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</si>
  <si>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</si>
  <si>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</si>
  <si>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</si>
  <si>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</si>
  <si>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</si>
  <si>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</si>
  <si>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</si>
  <si>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</si>
  <si>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</si>
  <si>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송기향</t>
  </si>
  <si>
    <t>5052385</t>
  </si>
  <si>
    <t>신상팔</t>
  </si>
  <si>
    <t>5053720</t>
  </si>
  <si>
    <t>심재창</t>
  </si>
  <si>
    <t>5054948</t>
  </si>
  <si>
    <t>안명식</t>
  </si>
  <si>
    <t>5058831</t>
  </si>
  <si>
    <t>안진호</t>
  </si>
  <si>
    <t>5054280</t>
  </si>
  <si>
    <t>연성근</t>
  </si>
  <si>
    <t>505204</t>
  </si>
  <si>
    <t>예병철</t>
  </si>
  <si>
    <t>50584</t>
  </si>
  <si>
    <t>오락표</t>
  </si>
  <si>
    <t>5053377</t>
  </si>
  <si>
    <t>유일</t>
  </si>
  <si>
    <t>5057779</t>
  </si>
  <si>
    <t>윤동순</t>
  </si>
  <si>
    <t>5054387</t>
  </si>
  <si>
    <t>이대성</t>
  </si>
  <si>
    <t>505719</t>
  </si>
  <si>
    <t>이발원</t>
  </si>
  <si>
    <t>5053651</t>
  </si>
  <si>
    <t>이병국</t>
  </si>
  <si>
    <t>5054491</t>
  </si>
  <si>
    <t>이쌍술</t>
  </si>
  <si>
    <t>5051921</t>
  </si>
  <si>
    <t>이영보</t>
  </si>
  <si>
    <t>505215</t>
  </si>
  <si>
    <t>이용근</t>
  </si>
  <si>
    <t>5054570</t>
  </si>
  <si>
    <t>이용선</t>
  </si>
  <si>
    <t>5058363</t>
  </si>
  <si>
    <t>이운호</t>
  </si>
  <si>
    <t>5056919</t>
  </si>
  <si>
    <t>이종림</t>
  </si>
  <si>
    <t>5057069</t>
  </si>
  <si>
    <t>이종일</t>
  </si>
  <si>
    <t>5052066</t>
  </si>
  <si>
    <t>이태환</t>
  </si>
  <si>
    <t>5058873</t>
  </si>
  <si>
    <t>임종대</t>
  </si>
  <si>
    <t>5057765</t>
  </si>
  <si>
    <t>임한균</t>
  </si>
  <si>
    <t>5052407</t>
  </si>
  <si>
    <t>장광근</t>
  </si>
  <si>
    <t>5057089</t>
  </si>
  <si>
    <t>전종철</t>
  </si>
  <si>
    <t>5053315</t>
  </si>
  <si>
    <t>정순상</t>
  </si>
  <si>
    <t>5056068</t>
  </si>
  <si>
    <t>정영훈</t>
  </si>
  <si>
    <t>5051843</t>
  </si>
  <si>
    <t>정인섭</t>
  </si>
  <si>
    <t>5059860</t>
  </si>
  <si>
    <t>정태화</t>
  </si>
  <si>
    <t>5054337</t>
  </si>
  <si>
    <t>제갈준수</t>
  </si>
  <si>
    <t>5057514</t>
  </si>
  <si>
    <t>조정훈</t>
  </si>
  <si>
    <t>5058395</t>
  </si>
  <si>
    <t>진수철</t>
  </si>
  <si>
    <t>5053452</t>
  </si>
  <si>
    <t>채기병</t>
  </si>
  <si>
    <t>5059329</t>
  </si>
  <si>
    <t>최덕본</t>
  </si>
  <si>
    <t>5051731</t>
  </si>
  <si>
    <t>최성일</t>
  </si>
  <si>
    <t>5052402</t>
  </si>
  <si>
    <t>최종선</t>
  </si>
  <si>
    <t>5052900</t>
  </si>
  <si>
    <t>최종열</t>
  </si>
  <si>
    <t>5053290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</si>
  <si>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</si>
  <si>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</si>
  <si>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</si>
  <si>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</si>
  <si>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</si>
  <si>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</si>
  <si>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</si>
  <si>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</si>
  <si>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대인교통</t>
    <phoneticPr fontId="3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</si>
  <si>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</si>
  <si>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</si>
  <si>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</si>
  <si>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</si>
  <si>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</si>
  <si>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</si>
  <si>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</si>
  <si>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</si>
  <si>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</si>
  <si>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</si>
  <si>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</si>
  <si>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</si>
  <si>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</si>
  <si>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</si>
  <si>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</si>
  <si>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</si>
  <si>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</si>
  <si>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</si>
  <si>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</si>
  <si>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</si>
  <si>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</si>
  <si>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</si>
  <si>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</si>
  <si>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</si>
  <si>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</si>
  <si>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</si>
  <si>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</si>
  <si>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</si>
  <si>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</si>
  <si>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</si>
  <si>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</si>
  <si>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</si>
  <si>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</si>
  <si>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</si>
  <si>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</si>
  <si>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</si>
  <si>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</si>
  <si>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</si>
  <si>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</si>
  <si>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</si>
  <si>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</si>
  <si>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</si>
  <si>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</si>
  <si>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</si>
  <si>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</si>
  <si>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</si>
  <si>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</si>
  <si>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</si>
  <si>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</si>
  <si>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</si>
  <si>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</si>
  <si>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</si>
  <si>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</si>
  <si>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</si>
  <si>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</si>
  <si>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</si>
  <si>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</si>
  <si>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</si>
  <si>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</si>
  <si>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</si>
  <si>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</si>
  <si>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</si>
  <si>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</si>
  <si>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</si>
  <si>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</si>
  <si>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</si>
  <si>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</si>
  <si>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</si>
  <si>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</si>
  <si>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</si>
  <si>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</si>
  <si>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</si>
  <si>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</si>
  <si>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</si>
  <si>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</si>
  <si>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</si>
  <si>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</si>
  <si>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</si>
  <si>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</si>
  <si>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</si>
  <si>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</si>
  <si>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</si>
  <si>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</si>
  <si>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</si>
  <si>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</si>
  <si>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</si>
  <si>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</si>
  <si>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</si>
  <si>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</si>
  <si>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</si>
  <si>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</si>
  <si>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</si>
  <si>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</si>
  <si>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</si>
  <si>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</si>
  <si>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</si>
  <si>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</si>
  <si>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</si>
  <si>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</si>
  <si>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</si>
  <si>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</si>
  <si>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</si>
  <si>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</si>
  <si>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</si>
  <si>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</si>
  <si>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</si>
  <si>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</si>
  <si>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</si>
  <si>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</si>
  <si>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</si>
  <si>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</si>
  <si>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</si>
  <si>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</si>
  <si>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</si>
  <si>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</si>
  <si>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</si>
  <si>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</si>
  <si>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</si>
  <si>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</si>
  <si>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</si>
  <si>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</si>
  <si>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</si>
  <si>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</si>
  <si>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</si>
  <si>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</si>
  <si>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</si>
  <si>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</si>
  <si>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</si>
  <si>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</si>
  <si>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</si>
  <si>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</si>
  <si>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</si>
  <si>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</si>
  <si>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</si>
  <si>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</si>
  <si>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</si>
  <si>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</si>
  <si>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</si>
  <si>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</si>
  <si>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</si>
  <si>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</si>
  <si>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</si>
  <si>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</si>
  <si>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</si>
  <si>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</si>
  <si>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</si>
  <si>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</si>
  <si>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</si>
  <si>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</si>
  <si>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</si>
  <si>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</si>
  <si>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</si>
  <si>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</si>
  <si>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</si>
  <si>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</si>
  <si>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</si>
  <si>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</si>
  <si>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</si>
  <si>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</si>
  <si>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</si>
  <si>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</si>
  <si>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</si>
  <si>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</si>
  <si>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</si>
  <si>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</si>
  <si>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</si>
  <si>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</si>
  <si>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</si>
  <si>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</si>
  <si>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</si>
  <si>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</si>
  <si>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</si>
  <si>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</si>
  <si>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</si>
  <si>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</si>
  <si>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</si>
  <si>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</si>
  <si>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</si>
  <si>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</si>
  <si>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</si>
  <si>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</si>
  <si>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</si>
  <si>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</si>
  <si>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</si>
  <si>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</si>
  <si>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</si>
  <si>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</si>
  <si>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</si>
  <si>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</si>
  <si>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</si>
  <si>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</si>
  <si>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</si>
  <si>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</si>
  <si>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</si>
  <si>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</si>
  <si>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</si>
  <si>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</si>
  <si>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</si>
  <si>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</si>
  <si>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</si>
  <si>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</si>
  <si>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</si>
  <si>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</si>
  <si>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김덕중</t>
  </si>
  <si>
    <t>505942</t>
  </si>
  <si>
    <t>안병섭</t>
  </si>
  <si>
    <t>5057275</t>
  </si>
  <si>
    <t>유만근</t>
  </si>
  <si>
    <t>5052240</t>
  </si>
  <si>
    <t>장재서</t>
  </si>
  <si>
    <t>5059353</t>
  </si>
  <si>
    <t>정익암</t>
  </si>
  <si>
    <t>5055503</t>
  </si>
  <si>
    <t>조기수</t>
  </si>
  <si>
    <t>5058945</t>
  </si>
  <si>
    <t>천선기</t>
  </si>
  <si>
    <t>5057835</t>
  </si>
  <si>
    <t>[TIP!!] 특별관리 운행사원 관리하려면?</t>
  </si>
  <si>
    <t>개선율(유카전)</t>
    <phoneticPr fontId="3" type="noConversion"/>
  </si>
  <si>
    <t>WD</t>
  </si>
  <si>
    <t>71바6101</t>
  </si>
  <si>
    <t>대인교통515D1</t>
  </si>
  <si>
    <t>대인교통515-1C1</t>
  </si>
  <si>
    <t>대인교통561D2</t>
  </si>
  <si>
    <t>김부기</t>
  </si>
  <si>
    <t>5058286</t>
  </si>
  <si>
    <t>김원철</t>
  </si>
  <si>
    <t>505404</t>
  </si>
  <si>
    <t>김형권</t>
  </si>
  <si>
    <t>5052082</t>
  </si>
  <si>
    <t>박상호</t>
  </si>
  <si>
    <t>5053053</t>
  </si>
  <si>
    <t>신소연</t>
  </si>
  <si>
    <t>5056034</t>
  </si>
  <si>
    <t>이기영</t>
  </si>
  <si>
    <t>5055333</t>
  </si>
  <si>
    <t>이운섭</t>
  </si>
  <si>
    <t>5057981</t>
  </si>
  <si>
    <t>이재성</t>
  </si>
  <si>
    <t>5057688</t>
  </si>
  <si>
    <t>이정순</t>
  </si>
  <si>
    <t>5054969</t>
  </si>
  <si>
    <t>이정호</t>
  </si>
  <si>
    <t>505192</t>
  </si>
  <si>
    <t>이진영</t>
  </si>
  <si>
    <t>505700</t>
  </si>
  <si>
    <t>전원기</t>
  </si>
  <si>
    <t>5055898</t>
  </si>
  <si>
    <t>조성용</t>
  </si>
  <si>
    <t>5056283</t>
  </si>
  <si>
    <t>지복진</t>
  </si>
  <si>
    <t>5053111</t>
  </si>
  <si>
    <t>채용춘</t>
  </si>
  <si>
    <t>5059829</t>
  </si>
  <si>
    <t>최진호</t>
  </si>
  <si>
    <t>5058229</t>
  </si>
  <si>
    <t>황진곤</t>
  </si>
  <si>
    <t>5056834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</si>
  <si>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</si>
  <si>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</si>
  <si>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</si>
  <si>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</si>
  <si>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</si>
  <si>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</si>
  <si>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</si>
  <si>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</si>
  <si>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</si>
  <si>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</si>
  <si>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</si>
  <si>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</si>
  <si>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대인교통515B1</t>
  </si>
  <si>
    <t>대인교통515C4</t>
  </si>
  <si>
    <t>대인교통515C3</t>
  </si>
  <si>
    <t>대인교통515-1C2</t>
  </si>
  <si>
    <t>대인교통515-1B1</t>
  </si>
  <si>
    <t>대인교통561C1</t>
  </si>
  <si>
    <t>대인교통561D1</t>
  </si>
  <si>
    <t>대인교통561D3</t>
  </si>
  <si>
    <t>대인교통574이상1</t>
  </si>
  <si>
    <t>대인교통574C2</t>
  </si>
  <si>
    <t>대인교통574D2</t>
  </si>
  <si>
    <t>대인교통574D1</t>
  </si>
  <si>
    <t>(주  의)</t>
  </si>
  <si>
    <t>(보  통)</t>
  </si>
  <si>
    <t>(양  호)</t>
  </si>
  <si>
    <t>(경  고)</t>
  </si>
  <si>
    <t>김진영</t>
  </si>
  <si>
    <t>5055224</t>
  </si>
  <si>
    <t>(우  수)</t>
  </si>
  <si>
    <t>(최우수)</t>
  </si>
  <si>
    <t>분석기간: 24.05.01-24.05.31</t>
  </si>
  <si>
    <t>24'05</t>
    <phoneticPr fontId="3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</si>
  <si>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</si>
  <si>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</si>
  <si>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</si>
  <si>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</si>
  <si>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</si>
  <si>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B56</t>
  </si>
  <si>
    <t>S12</t>
  </si>
  <si>
    <t>S10</t>
  </si>
  <si>
    <t>S13</t>
  </si>
  <si>
    <t>S8</t>
  </si>
  <si>
    <t>B51</t>
  </si>
  <si>
    <t>B59</t>
  </si>
  <si>
    <t>B55</t>
  </si>
  <si>
    <t>B58</t>
  </si>
  <si>
    <t>S15</t>
  </si>
  <si>
    <t>B54</t>
  </si>
  <si>
    <t>B50</t>
  </si>
  <si>
    <t>B52</t>
  </si>
  <si>
    <t>S9</t>
  </si>
  <si>
    <t>S11</t>
  </si>
  <si>
    <t>B57</t>
  </si>
  <si>
    <t>S14</t>
  </si>
  <si>
    <t>대인교통515B2</t>
  </si>
  <si>
    <t>대인교통515B4</t>
  </si>
  <si>
    <t>대인교통515B3</t>
  </si>
  <si>
    <t>대인교통562B1</t>
  </si>
  <si>
    <t>대인교통574B1</t>
  </si>
  <si>
    <t>대인교통574B2</t>
  </si>
  <si>
    <t>454446-1</t>
  </si>
  <si>
    <t>대인교통6-1F2</t>
  </si>
  <si>
    <t>대인교통6-1D5</t>
  </si>
  <si>
    <t>대인교통6-1D1</t>
  </si>
  <si>
    <t>대인교통6-1D2</t>
  </si>
  <si>
    <t>대인교통6-1F3</t>
  </si>
  <si>
    <t>대인교통6-1D4</t>
  </si>
  <si>
    <t>대인교통6-1F1</t>
  </si>
  <si>
    <t>대인교통6-1D3</t>
  </si>
  <si>
    <t>대인교통6-1C3</t>
  </si>
  <si>
    <t>대인교통6-1C2</t>
  </si>
  <si>
    <t>대인교통6-1B1</t>
  </si>
  <si>
    <t>대인교통6-1C1</t>
  </si>
  <si>
    <t>대인교통6-1D6</t>
  </si>
  <si>
    <t>대인교통예비A1</t>
  </si>
  <si>
    <t>대인교통예비D7</t>
  </si>
  <si>
    <t>50578772119.705</t>
  </si>
  <si>
    <t>5059628470.462</t>
  </si>
  <si>
    <t>50538032350.918</t>
  </si>
  <si>
    <t>5055154584.448</t>
  </si>
  <si>
    <t>50597471813.464</t>
  </si>
  <si>
    <t>50513592251.215</t>
  </si>
  <si>
    <t>50556403424.512</t>
  </si>
  <si>
    <t>50541081647.862</t>
  </si>
  <si>
    <t>50594802521.409</t>
  </si>
  <si>
    <t>5059718993.259</t>
  </si>
  <si>
    <t>5059421288.173</t>
  </si>
  <si>
    <t>5055907553.182</t>
  </si>
  <si>
    <t>5054941324.583</t>
  </si>
  <si>
    <t>50582861796.164</t>
  </si>
  <si>
    <t>5056782379.029</t>
  </si>
  <si>
    <t>5055202905.654</t>
  </si>
  <si>
    <t>5059974575.704</t>
  </si>
  <si>
    <t>50582582523.355</t>
  </si>
  <si>
    <t>5054041611.017</t>
  </si>
  <si>
    <t>5057591799.3</t>
  </si>
  <si>
    <t>5057413414.885</t>
  </si>
  <si>
    <t>50530341707.232</t>
  </si>
  <si>
    <t>50552242603.694</t>
  </si>
  <si>
    <t>50576532077.556</t>
  </si>
  <si>
    <t>50563311675.026</t>
  </si>
  <si>
    <t>50530402565.595</t>
  </si>
  <si>
    <t>50520801957.012</t>
  </si>
  <si>
    <t>50520821012.863</t>
  </si>
  <si>
    <t>5056489669.724</t>
  </si>
  <si>
    <t>50593001644.08</t>
  </si>
  <si>
    <t>50522731927.754</t>
  </si>
  <si>
    <t>5053053412.668</t>
  </si>
  <si>
    <t>5054987457.919</t>
  </si>
  <si>
    <t>50545402469.012</t>
  </si>
  <si>
    <t>50522251830.697</t>
  </si>
  <si>
    <t>50517782005.629</t>
  </si>
  <si>
    <t>5051876544.628</t>
  </si>
  <si>
    <t>5053942110.66</t>
  </si>
  <si>
    <t>50548442394.699</t>
  </si>
  <si>
    <t>50541771890.634</t>
  </si>
  <si>
    <t>50596361739.932</t>
  </si>
  <si>
    <t>50523851266.641</t>
  </si>
  <si>
    <t>5053720389.37</t>
  </si>
  <si>
    <t>5056034748.098</t>
  </si>
  <si>
    <t>50549481668.843</t>
  </si>
  <si>
    <t>50588312833.649</t>
  </si>
  <si>
    <t>50572751636.888</t>
  </si>
  <si>
    <t>50542802046.527</t>
  </si>
  <si>
    <t>505204279.035</t>
  </si>
  <si>
    <t>505842390.842</t>
  </si>
  <si>
    <t>5053377391.128</t>
  </si>
  <si>
    <t>50522401734.181</t>
  </si>
  <si>
    <t>5057779240.63</t>
  </si>
  <si>
    <t>50543872527.792</t>
  </si>
  <si>
    <t>50553331198.875</t>
  </si>
  <si>
    <t>505719248.297</t>
  </si>
  <si>
    <t>50536512399.951</t>
  </si>
  <si>
    <t>50544911954.491</t>
  </si>
  <si>
    <t>50519212198.925</t>
  </si>
  <si>
    <t>505215948.432</t>
  </si>
  <si>
    <t>이용관</t>
  </si>
  <si>
    <t>5056597</t>
  </si>
  <si>
    <t>5056597205.752</t>
  </si>
  <si>
    <t>50545701779.644</t>
  </si>
  <si>
    <t>5058363361.235</t>
  </si>
  <si>
    <t>50579811999.158</t>
  </si>
  <si>
    <t>50569191731.467</t>
  </si>
  <si>
    <t>이윤호</t>
  </si>
  <si>
    <t>5057199</t>
  </si>
  <si>
    <t>5057199444.46</t>
  </si>
  <si>
    <t>5057688525.228</t>
  </si>
  <si>
    <t>50549691591.754</t>
  </si>
  <si>
    <t>505192682.169</t>
  </si>
  <si>
    <t>50570691974.733</t>
  </si>
  <si>
    <t>50520662828.33</t>
  </si>
  <si>
    <t>505700401.766</t>
  </si>
  <si>
    <t>50588732477.716</t>
  </si>
  <si>
    <t>이택하</t>
  </si>
  <si>
    <t>5054119</t>
  </si>
  <si>
    <t>5054119565.75</t>
  </si>
  <si>
    <t>5057765578.803</t>
  </si>
  <si>
    <t>50524071827.314</t>
  </si>
  <si>
    <t>50570891238.784</t>
  </si>
  <si>
    <t>50593531466.333</t>
  </si>
  <si>
    <t>5055898363.078</t>
  </si>
  <si>
    <t>5053315871.985</t>
  </si>
  <si>
    <t>50560681264.085</t>
  </si>
  <si>
    <t>50518432394.477</t>
  </si>
  <si>
    <t>5055503439.732</t>
  </si>
  <si>
    <t>5059860997.242</t>
  </si>
  <si>
    <t>50543371574.493</t>
  </si>
  <si>
    <t>50575142299.368</t>
  </si>
  <si>
    <t>5058945345.453</t>
  </si>
  <si>
    <t>50562831649.64</t>
  </si>
  <si>
    <t>50583952984.163</t>
  </si>
  <si>
    <t>50531111265.804</t>
  </si>
  <si>
    <t>5053452601.445</t>
  </si>
  <si>
    <t>50593291995.905</t>
  </si>
  <si>
    <t>50598291969.703</t>
  </si>
  <si>
    <t>5057835303.347</t>
  </si>
  <si>
    <t>50517318322.156</t>
  </si>
  <si>
    <t>50524022412.768</t>
  </si>
  <si>
    <t>5052900738.979</t>
  </si>
  <si>
    <t>5053290294.385</t>
  </si>
  <si>
    <t>5058229708.863</t>
  </si>
  <si>
    <t>50534791293.698</t>
  </si>
  <si>
    <t>50530502611.38</t>
  </si>
  <si>
    <t>50541951194.468</t>
  </si>
  <si>
    <t>50524552139.065</t>
  </si>
  <si>
    <t>50568341356.92</t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</si>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</sst>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7" formatCode="_-* #,##0_-;\-* #,##0_-;_-* &quot;-&quot;_-;_-@_-"/>
  </numFmts>
  <fonts count="89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0" tint="-0.499984740745262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</borders>
  <cellStyleXfs count="577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1" fillId="0" borderId="0">
      <alignment vertical="center"/>
    </xf>
    <xf numFmtId="19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6" fillId="10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97" fontId="4" fillId="0" borderId="0" applyFont="0" applyFill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2" fillId="0" borderId="0" xfId="0" applyFont="1">
      <alignment vertical="center"/>
    </xf>
    <xf numFmtId="0" fontId="8" fillId="7" borderId="0" xfId="0" applyFont="1" applyFill="1">
      <alignment vertical="center"/>
    </xf>
    <xf numFmtId="0" fontId="35" fillId="7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7" fillId="5" borderId="0" xfId="2" applyFont="1" applyFill="1" applyAlignment="1">
      <alignment horizontal="center" vertical="center"/>
    </xf>
    <xf numFmtId="188" fontId="14" fillId="5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90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8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8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2" fillId="12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7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7" borderId="0" xfId="0" applyFont="1" applyFill="1">
      <alignment vertical="center"/>
    </xf>
    <xf numFmtId="180" fontId="63" fillId="5" borderId="0" xfId="0" applyNumberFormat="1" applyFont="1" applyFill="1" applyAlignment="1">
      <alignment horizontal="center" vertical="center"/>
    </xf>
    <xf numFmtId="183" fontId="34" fillId="5" borderId="0" xfId="0" applyNumberFormat="1" applyFont="1" applyFill="1" applyAlignment="1">
      <alignment horizontal="center" vertical="center"/>
    </xf>
    <xf numFmtId="9" fontId="33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1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49" fontId="40" fillId="13" borderId="0" xfId="0" applyNumberFormat="1" applyFont="1" applyFill="1" applyAlignment="1">
      <alignment horizontal="center" vertical="center" wrapText="1"/>
    </xf>
    <xf numFmtId="9" fontId="68" fillId="13" borderId="0" xfId="2" applyFont="1" applyFill="1" applyBorder="1" applyAlignment="1">
      <alignment horizontal="center" vertical="center" wrapText="1"/>
    </xf>
    <xf numFmtId="49" fontId="68" fillId="13" borderId="0" xfId="0" applyNumberFormat="1" applyFont="1" applyFill="1" applyAlignment="1">
      <alignment horizontal="center" vertical="center" wrapText="1"/>
    </xf>
    <xf numFmtId="41" fontId="68" fillId="13" borderId="0" xfId="1" applyFont="1" applyFill="1" applyBorder="1" applyAlignment="1">
      <alignment horizontal="center" vertical="center" wrapText="1"/>
    </xf>
    <xf numFmtId="180" fontId="63" fillId="12" borderId="0" xfId="0" applyNumberFormat="1" applyFont="1" applyFill="1" applyAlignment="1">
      <alignment horizontal="center" vertical="center"/>
    </xf>
    <xf numFmtId="183" fontId="34" fillId="12" borderId="0" xfId="0" applyNumberFormat="1" applyFont="1" applyFill="1" applyAlignment="1">
      <alignment horizontal="center" vertical="center"/>
    </xf>
    <xf numFmtId="9" fontId="33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1" fontId="7" fillId="12" borderId="0" xfId="0" applyNumberFormat="1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2" fontId="7" fillId="12" borderId="0" xfId="0" applyNumberFormat="1" applyFont="1" applyFill="1" applyAlignment="1">
      <alignment horizontal="right" vertical="center"/>
    </xf>
    <xf numFmtId="49" fontId="67" fillId="13" borderId="0" xfId="0" applyNumberFormat="1" applyFont="1" applyFill="1" applyAlignment="1">
      <alignment horizontal="center" vertical="center" wrapText="1"/>
    </xf>
    <xf numFmtId="176" fontId="66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40" fillId="12" borderId="0" xfId="2" applyFont="1" applyFill="1" applyBorder="1" applyAlignment="1">
      <alignment horizontal="center" vertical="center"/>
    </xf>
    <xf numFmtId="177" fontId="40" fillId="12" borderId="0" xfId="1" applyNumberFormat="1" applyFont="1" applyFill="1" applyBorder="1" applyAlignment="1">
      <alignment horizontal="right" vertical="center"/>
    </xf>
    <xf numFmtId="176" fontId="40" fillId="12" borderId="0" xfId="1" applyNumberFormat="1" applyFont="1" applyFill="1" applyBorder="1" applyAlignment="1">
      <alignment horizontal="center" vertical="center"/>
    </xf>
    <xf numFmtId="41" fontId="68" fillId="12" borderId="0" xfId="1" applyFont="1" applyFill="1" applyBorder="1" applyAlignment="1">
      <alignment horizontal="right" vertical="center"/>
    </xf>
    <xf numFmtId="10" fontId="68" fillId="12" borderId="0" xfId="2" applyNumberFormat="1" applyFont="1" applyFill="1" applyBorder="1" applyAlignment="1">
      <alignment horizontal="right" vertical="center"/>
    </xf>
    <xf numFmtId="179" fontId="68" fillId="12" borderId="0" xfId="0" applyNumberFormat="1" applyFont="1" applyFill="1" applyAlignment="1">
      <alignment horizontal="right" vertical="center"/>
    </xf>
    <xf numFmtId="181" fontId="68" fillId="12" borderId="0" xfId="0" applyNumberFormat="1" applyFont="1" applyFill="1" applyAlignment="1">
      <alignment horizontal="right" vertical="center"/>
    </xf>
    <xf numFmtId="182" fontId="68" fillId="12" borderId="0" xfId="0" applyNumberFormat="1" applyFont="1" applyFill="1" applyAlignment="1">
      <alignment horizontal="right" vertical="center"/>
    </xf>
    <xf numFmtId="0" fontId="68" fillId="12" borderId="0" xfId="0" applyFont="1" applyFill="1" applyAlignment="1">
      <alignment horizontal="right" vertical="center"/>
    </xf>
    <xf numFmtId="177" fontId="68" fillId="12" borderId="0" xfId="1" applyNumberFormat="1" applyFont="1" applyFill="1" applyBorder="1" applyAlignment="1">
      <alignment horizontal="right" vertical="center"/>
    </xf>
    <xf numFmtId="9" fontId="40" fillId="5" borderId="0" xfId="2" applyFont="1" applyFill="1" applyBorder="1" applyAlignment="1">
      <alignment horizontal="center" vertical="center"/>
    </xf>
    <xf numFmtId="177" fontId="40" fillId="5" borderId="0" xfId="1" applyNumberFormat="1" applyFont="1" applyFill="1" applyBorder="1" applyAlignment="1">
      <alignment horizontal="right" vertical="center"/>
    </xf>
    <xf numFmtId="176" fontId="40" fillId="5" borderId="0" xfId="1" applyNumberFormat="1" applyFont="1" applyFill="1" applyBorder="1" applyAlignment="1">
      <alignment horizontal="center" vertical="center"/>
    </xf>
    <xf numFmtId="41" fontId="68" fillId="5" borderId="0" xfId="1" applyFont="1" applyFill="1" applyBorder="1" applyAlignment="1">
      <alignment horizontal="right" vertical="center"/>
    </xf>
    <xf numFmtId="10" fontId="68" fillId="5" borderId="0" xfId="2" applyNumberFormat="1" applyFont="1" applyFill="1" applyBorder="1" applyAlignment="1">
      <alignment horizontal="right" vertical="center"/>
    </xf>
    <xf numFmtId="179" fontId="68" fillId="5" borderId="0" xfId="0" applyNumberFormat="1" applyFont="1" applyFill="1" applyAlignment="1">
      <alignment horizontal="right" vertical="center"/>
    </xf>
    <xf numFmtId="181" fontId="68" fillId="5" borderId="0" xfId="0" applyNumberFormat="1" applyFont="1" applyFill="1" applyAlignment="1">
      <alignment horizontal="right" vertical="center"/>
    </xf>
    <xf numFmtId="182" fontId="68" fillId="5" borderId="0" xfId="0" applyNumberFormat="1" applyFont="1" applyFill="1" applyAlignment="1">
      <alignment horizontal="right" vertical="center"/>
    </xf>
    <xf numFmtId="0" fontId="68" fillId="5" borderId="0" xfId="0" applyFont="1" applyFill="1" applyAlignment="1">
      <alignment horizontal="right" vertical="center"/>
    </xf>
    <xf numFmtId="177" fontId="68" fillId="5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8" borderId="11" xfId="0" applyFont="1" applyFill="1" applyBorder="1" applyAlignment="1">
      <alignment horizontal="center" vertical="center"/>
    </xf>
    <xf numFmtId="0" fontId="59" fillId="8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8" borderId="11" xfId="0" applyFont="1" applyFill="1" applyBorder="1" applyAlignment="1">
      <alignment horizontal="center" vertical="center"/>
    </xf>
    <xf numFmtId="0" fontId="58" fillId="8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8" borderId="17" xfId="0" applyFont="1" applyFill="1" applyBorder="1" applyAlignment="1">
      <alignment horizontal="center" vertical="center"/>
    </xf>
    <xf numFmtId="0" fontId="59" fillId="8" borderId="17" xfId="0" applyFont="1" applyFill="1" applyBorder="1" applyAlignment="1">
      <alignment horizontal="center" vertical="center"/>
    </xf>
    <xf numFmtId="9" fontId="45" fillId="9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8" borderId="17" xfId="0" applyFont="1" applyFill="1" applyBorder="1" applyAlignment="1">
      <alignment horizontal="center" vertical="center"/>
    </xf>
    <xf numFmtId="0" fontId="60" fillId="8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9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9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8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9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8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9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9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8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9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8" borderId="40" xfId="0" applyFont="1" applyFill="1" applyBorder="1" applyAlignment="1">
      <alignment horizontal="center" vertical="center"/>
    </xf>
    <xf numFmtId="177" fontId="47" fillId="5" borderId="41" xfId="1" applyNumberFormat="1" applyFont="1" applyFill="1" applyBorder="1" applyAlignment="1">
      <alignment horizontal="center" vertical="center" wrapText="1"/>
    </xf>
    <xf numFmtId="177" fontId="47" fillId="9" borderId="41" xfId="1" applyNumberFormat="1" applyFont="1" applyFill="1" applyBorder="1" applyAlignment="1">
      <alignment horizontal="center" vertical="center" wrapText="1"/>
    </xf>
    <xf numFmtId="0" fontId="43" fillId="5" borderId="42" xfId="0" applyFont="1" applyFill="1" applyBorder="1" applyAlignment="1">
      <alignment horizontal="center" vertical="center"/>
    </xf>
    <xf numFmtId="0" fontId="43" fillId="8" borderId="45" xfId="0" applyFont="1" applyFill="1" applyBorder="1" applyAlignment="1">
      <alignment horizontal="center" vertical="center"/>
    </xf>
    <xf numFmtId="0" fontId="43" fillId="9" borderId="46" xfId="0" applyFont="1" applyFill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 wrapText="1"/>
    </xf>
    <xf numFmtId="0" fontId="59" fillId="8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8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7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3" fontId="7" fillId="12" borderId="0" xfId="0" applyNumberFormat="1" applyFont="1" applyFill="1" applyAlignment="1">
      <alignment horizontal="right" vertical="center"/>
    </xf>
    <xf numFmtId="193" fontId="25" fillId="12" borderId="0" xfId="0" applyNumberFormat="1" applyFont="1" applyFill="1" applyAlignment="1">
      <alignment horizontal="right" vertical="center"/>
    </xf>
    <xf numFmtId="193" fontId="7" fillId="5" borderId="0" xfId="0" applyNumberFormat="1" applyFont="1" applyFill="1" applyAlignment="1">
      <alignment horizontal="right" vertical="center"/>
    </xf>
    <xf numFmtId="193" fontId="25" fillId="5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49" fontId="76" fillId="14" borderId="0" xfId="0" applyNumberFormat="1" applyFont="1" applyFill="1" applyAlignment="1">
      <alignment horizontal="center" vertical="center" wrapText="1"/>
    </xf>
    <xf numFmtId="180" fontId="63" fillId="15" borderId="0" xfId="0" applyNumberFormat="1" applyFont="1" applyFill="1" applyAlignment="1">
      <alignment horizontal="center" vertical="center"/>
    </xf>
    <xf numFmtId="183" fontId="34" fillId="15" borderId="0" xfId="0" applyNumberFormat="1" applyFont="1" applyFill="1" applyAlignment="1">
      <alignment horizontal="center" vertical="center"/>
    </xf>
    <xf numFmtId="9" fontId="77" fillId="15" borderId="0" xfId="2" applyFont="1" applyFill="1" applyBorder="1" applyAlignment="1">
      <alignment horizontal="center" vertical="center"/>
    </xf>
    <xf numFmtId="9" fontId="7" fillId="15" borderId="0" xfId="2" applyFont="1" applyFill="1" applyBorder="1" applyAlignment="1">
      <alignment horizontal="center" vertical="center"/>
    </xf>
    <xf numFmtId="191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185" fontId="7" fillId="15" borderId="0" xfId="0" applyNumberFormat="1" applyFont="1" applyFill="1" applyAlignment="1">
      <alignment horizontal="center" vertical="center"/>
    </xf>
    <xf numFmtId="41" fontId="7" fillId="15" borderId="0" xfId="1" applyFont="1" applyFill="1" applyBorder="1" applyAlignment="1">
      <alignment horizontal="right" vertical="center"/>
    </xf>
    <xf numFmtId="10" fontId="7" fillId="15" borderId="0" xfId="2" applyNumberFormat="1" applyFont="1" applyFill="1" applyBorder="1" applyAlignment="1">
      <alignment horizontal="right" vertical="center"/>
    </xf>
    <xf numFmtId="179" fontId="7" fillId="15" borderId="0" xfId="0" applyNumberFormat="1" applyFont="1" applyFill="1" applyAlignment="1">
      <alignment horizontal="right" vertical="center"/>
    </xf>
    <xf numFmtId="192" fontId="7" fillId="15" borderId="0" xfId="0" applyNumberFormat="1" applyFont="1" applyFill="1" applyAlignment="1">
      <alignment horizontal="right" vertical="center"/>
    </xf>
    <xf numFmtId="193" fontId="7" fillId="15" borderId="0" xfId="0" applyNumberFormat="1" applyFont="1" applyFill="1" applyAlignment="1">
      <alignment horizontal="right" vertical="center"/>
    </xf>
    <xf numFmtId="193" fontId="76" fillId="15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185" fontId="12" fillId="5" borderId="0" xfId="0" applyNumberFormat="1" applyFont="1" applyFill="1">
      <alignment vertical="center"/>
    </xf>
    <xf numFmtId="49" fontId="79" fillId="13" borderId="0" xfId="0" applyNumberFormat="1" applyFont="1" applyFill="1" applyAlignment="1">
      <alignment horizontal="center" vertical="center" wrapText="1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94" fontId="43" fillId="8" borderId="28" xfId="0" applyNumberFormat="1" applyFont="1" applyFill="1" applyBorder="1" applyAlignment="1">
      <alignment horizontal="center" vertical="center"/>
    </xf>
    <xf numFmtId="195" fontId="43" fillId="8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81" fillId="8" borderId="22" xfId="0" applyFont="1" applyFill="1" applyBorder="1" applyAlignment="1">
      <alignment horizontal="center" vertical="center"/>
    </xf>
    <xf numFmtId="41" fontId="82" fillId="0" borderId="0" xfId="4" applyFont="1" applyFill="1" applyBorder="1">
      <alignment vertical="center"/>
    </xf>
    <xf numFmtId="0" fontId="82" fillId="0" borderId="0" xfId="0" applyFont="1" applyAlignment="1">
      <alignment vertical="center" wrapText="1"/>
    </xf>
    <xf numFmtId="0" fontId="82" fillId="0" borderId="0" xfId="569" applyFont="1" applyFill="1" applyBorder="1" applyAlignment="1">
      <alignment vertical="center" wrapText="1"/>
    </xf>
    <xf numFmtId="0" fontId="82" fillId="0" borderId="0" xfId="0" applyFont="1" applyAlignment="1">
      <alignment horizontal="center" vertical="center" shrinkToFit="1"/>
    </xf>
    <xf numFmtId="0" fontId="82" fillId="0" borderId="51" xfId="0" applyFont="1" applyBorder="1" applyAlignment="1">
      <alignment vertical="center" wrapText="1"/>
    </xf>
    <xf numFmtId="0" fontId="82" fillId="0" borderId="0" xfId="562" applyNumberFormat="1" applyFont="1">
      <alignment vertical="center"/>
    </xf>
    <xf numFmtId="9" fontId="82" fillId="0" borderId="0" xfId="563" applyFont="1" applyFill="1" applyBorder="1">
      <alignment vertical="center"/>
    </xf>
    <xf numFmtId="0" fontId="82" fillId="0" borderId="0" xfId="0" applyFont="1">
      <alignment vertical="center"/>
    </xf>
    <xf numFmtId="43" fontId="82" fillId="0" borderId="0" xfId="562" applyNumberFormat="1" applyFont="1">
      <alignment vertical="center"/>
    </xf>
    <xf numFmtId="9" fontId="82" fillId="0" borderId="0" xfId="562" applyNumberFormat="1" applyFont="1">
      <alignment vertical="center"/>
    </xf>
    <xf numFmtId="47" fontId="82" fillId="0" borderId="0" xfId="0" applyNumberFormat="1" applyFont="1">
      <alignment vertical="center"/>
    </xf>
    <xf numFmtId="41" fontId="82" fillId="0" borderId="0" xfId="4" applyFont="1" applyFill="1" applyBorder="1" applyAlignment="1">
      <alignment vertical="center" wrapText="1"/>
    </xf>
    <xf numFmtId="0" fontId="82" fillId="0" borderId="0" xfId="562" applyNumberFormat="1" applyFont="1" applyAlignment="1">
      <alignment vertical="center" wrapText="1"/>
    </xf>
    <xf numFmtId="0" fontId="82" fillId="0" borderId="0" xfId="0" applyFont="1" applyAlignment="1">
      <alignment horizontal="center" vertical="center"/>
    </xf>
    <xf numFmtId="0" fontId="83" fillId="0" borderId="0" xfId="562" applyNumberFormat="1" applyFont="1">
      <alignment vertical="center"/>
    </xf>
    <xf numFmtId="0" fontId="82" fillId="0" borderId="0" xfId="562" applyNumberFormat="1" applyFont="1" applyAlignment="1">
      <alignment horizontal="center" vertical="center"/>
    </xf>
    <xf numFmtId="49" fontId="82" fillId="0" borderId="0" xfId="562" applyNumberFormat="1" applyFont="1">
      <alignment vertical="center"/>
    </xf>
    <xf numFmtId="0" fontId="40" fillId="12" borderId="0" xfId="1" applyNumberFormat="1" applyFont="1" applyFill="1" applyBorder="1" applyAlignment="1">
      <alignment horizontal="center" vertical="center"/>
    </xf>
    <xf numFmtId="0" fontId="40" fillId="5" borderId="0" xfId="1" applyNumberFormat="1" applyFont="1" applyFill="1" applyBorder="1" applyAlignment="1">
      <alignment horizontal="center" vertical="center"/>
    </xf>
    <xf numFmtId="0" fontId="40" fillId="15" borderId="0" xfId="1" applyNumberFormat="1" applyFont="1" applyFill="1" applyBorder="1" applyAlignment="1">
      <alignment horizontal="center" vertical="center"/>
    </xf>
    <xf numFmtId="49" fontId="40" fillId="15" borderId="0" xfId="1" applyNumberFormat="1" applyFont="1" applyFill="1" applyBorder="1" applyAlignment="1">
      <alignment horizontal="center" vertical="center"/>
    </xf>
    <xf numFmtId="0" fontId="85" fillId="0" borderId="0" xfId="0" applyFont="1">
      <alignment vertical="center"/>
    </xf>
    <xf numFmtId="0" fontId="62" fillId="0" borderId="0" xfId="0" applyFont="1">
      <alignment vertical="center"/>
    </xf>
    <xf numFmtId="189" fontId="85" fillId="0" borderId="0" xfId="2" applyNumberFormat="1" applyFont="1">
      <alignment vertical="center"/>
    </xf>
    <xf numFmtId="177" fontId="85" fillId="0" borderId="0" xfId="1" applyNumberFormat="1" applyFont="1" applyFill="1" applyBorder="1">
      <alignment vertical="center"/>
    </xf>
    <xf numFmtId="9" fontId="85" fillId="0" borderId="0" xfId="2" applyFont="1" applyFill="1" applyBorder="1">
      <alignment vertical="center"/>
    </xf>
    <xf numFmtId="0" fontId="85" fillId="0" borderId="0" xfId="0" quotePrefix="1" applyFont="1">
      <alignment vertical="center"/>
    </xf>
    <xf numFmtId="184" fontId="62" fillId="0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9" borderId="26" xfId="2" applyNumberFormat="1" applyFont="1" applyFill="1" applyBorder="1" applyAlignment="1">
      <alignment horizontal="center" vertical="center"/>
    </xf>
    <xf numFmtId="188" fontId="55" fillId="9" borderId="27" xfId="2" applyNumberFormat="1" applyFont="1" applyFill="1" applyBorder="1" applyAlignment="1">
      <alignment horizontal="center" vertical="center"/>
    </xf>
    <xf numFmtId="10" fontId="11" fillId="16" borderId="0" xfId="2" applyNumberFormat="1" applyFont="1" applyFill="1">
      <alignment vertical="center"/>
    </xf>
    <xf numFmtId="0" fontId="63" fillId="16" borderId="0" xfId="0" applyFont="1" applyFill="1" applyAlignment="1">
      <alignment horizontal="center" vertical="center"/>
    </xf>
    <xf numFmtId="0" fontId="18" fillId="16" borderId="0" xfId="0" applyFont="1" applyFill="1">
      <alignment vertical="center"/>
    </xf>
    <xf numFmtId="0" fontId="34" fillId="16" borderId="0" xfId="568" applyFont="1" applyFill="1" applyBorder="1" applyAlignment="1">
      <alignment horizontal="left" vertical="center"/>
    </xf>
    <xf numFmtId="0" fontId="63" fillId="16" borderId="0" xfId="0" applyFont="1" applyFill="1" applyAlignment="1">
      <alignment horizontal="center" vertical="center" wrapText="1"/>
    </xf>
    <xf numFmtId="0" fontId="34" fillId="16" borderId="0" xfId="0" applyFont="1" applyFill="1" applyAlignment="1">
      <alignment horizontal="center" vertical="center"/>
    </xf>
    <xf numFmtId="0" fontId="11" fillId="16" borderId="0" xfId="0" applyFont="1" applyFill="1">
      <alignment vertical="center"/>
    </xf>
    <xf numFmtId="0" fontId="28" fillId="16" borderId="0" xfId="0" applyFont="1" applyFill="1" applyAlignment="1">
      <alignment horizontal="center" vertical="center"/>
    </xf>
    <xf numFmtId="0" fontId="34" fillId="16" borderId="0" xfId="568" applyFont="1" applyFill="1" applyBorder="1" applyAlignment="1">
      <alignment horizontal="center" vertical="center"/>
    </xf>
    <xf numFmtId="0" fontId="40" fillId="16" borderId="0" xfId="0" applyFont="1" applyFill="1">
      <alignment vertical="center"/>
    </xf>
    <xf numFmtId="49" fontId="40" fillId="16" borderId="0" xfId="0" applyNumberFormat="1" applyFont="1" applyFill="1">
      <alignment vertical="center"/>
    </xf>
    <xf numFmtId="0" fontId="40" fillId="16" borderId="0" xfId="568" applyFont="1" applyFill="1" applyBorder="1" applyAlignment="1">
      <alignment horizontal="left" vertical="center"/>
    </xf>
    <xf numFmtId="0" fontId="63" fillId="16" borderId="0" xfId="0" applyFont="1" applyFill="1">
      <alignment vertical="center"/>
    </xf>
    <xf numFmtId="49" fontId="63" fillId="16" borderId="0" xfId="0" applyNumberFormat="1" applyFont="1" applyFill="1">
      <alignment vertical="center"/>
    </xf>
    <xf numFmtId="0" fontId="40" fillId="16" borderId="0" xfId="0" applyFont="1" applyFill="1" applyAlignment="1">
      <alignment vertical="center" wrapText="1"/>
    </xf>
    <xf numFmtId="0" fontId="11" fillId="16" borderId="0" xfId="570" applyFont="1" applyFill="1">
      <alignment vertical="center"/>
    </xf>
    <xf numFmtId="177" fontId="11" fillId="16" borderId="0" xfId="1" applyNumberFormat="1" applyFont="1" applyFill="1">
      <alignment vertical="center"/>
    </xf>
    <xf numFmtId="178" fontId="11" fillId="16" borderId="0" xfId="2" applyNumberFormat="1" applyFont="1" applyFill="1">
      <alignment vertical="center"/>
    </xf>
    <xf numFmtId="0" fontId="40" fillId="16" borderId="0" xfId="0" applyFont="1" applyFill="1" applyAlignment="1">
      <alignment horizontal="left" vertical="center"/>
    </xf>
    <xf numFmtId="185" fontId="28" fillId="16" borderId="0" xfId="0" applyNumberFormat="1" applyFont="1" applyFill="1">
      <alignment vertical="center"/>
    </xf>
    <xf numFmtId="187" fontId="63" fillId="16" borderId="0" xfId="0" applyNumberFormat="1" applyFont="1" applyFill="1">
      <alignment vertical="center"/>
    </xf>
    <xf numFmtId="9" fontId="63" fillId="16" borderId="0" xfId="2" applyFont="1" applyFill="1" applyBorder="1" applyAlignment="1">
      <alignment horizontal="center" vertical="center"/>
    </xf>
    <xf numFmtId="0" fontId="40" fillId="16" borderId="0" xfId="0" applyFont="1" applyFill="1" applyAlignment="1">
      <alignment horizontal="center" vertical="center"/>
    </xf>
    <xf numFmtId="9" fontId="34" fillId="16" borderId="0" xfId="2" applyFont="1" applyFill="1" applyBorder="1" applyAlignment="1">
      <alignment horizontal="center" vertical="center"/>
    </xf>
    <xf numFmtId="9" fontId="34" fillId="16" borderId="0" xfId="2" applyFont="1" applyFill="1" applyBorder="1">
      <alignment vertical="center"/>
    </xf>
    <xf numFmtId="0" fontId="34" fillId="16" borderId="0" xfId="0" applyFont="1" applyFill="1" applyAlignment="1">
      <alignment horizontal="left" vertical="center"/>
    </xf>
    <xf numFmtId="0" fontId="63" fillId="16" borderId="0" xfId="570" applyFont="1" applyFill="1">
      <alignment vertical="center"/>
    </xf>
    <xf numFmtId="49" fontId="63" fillId="16" borderId="0" xfId="570" applyNumberFormat="1" applyFont="1" applyFill="1">
      <alignment vertical="center"/>
    </xf>
    <xf numFmtId="10" fontId="63" fillId="16" borderId="0" xfId="572" applyNumberFormat="1" applyFont="1" applyFill="1" applyBorder="1">
      <alignment vertical="center"/>
    </xf>
    <xf numFmtId="177" fontId="63" fillId="16" borderId="0" xfId="571" applyNumberFormat="1" applyFont="1" applyFill="1" applyBorder="1">
      <alignment vertical="center"/>
    </xf>
    <xf numFmtId="0" fontId="84" fillId="16" borderId="0" xfId="570" applyFont="1" applyFill="1">
      <alignment vertical="center"/>
    </xf>
    <xf numFmtId="49" fontId="84" fillId="16" borderId="0" xfId="570" applyNumberFormat="1" applyFont="1" applyFill="1">
      <alignment vertical="center"/>
    </xf>
    <xf numFmtId="10" fontId="84" fillId="16" borderId="0" xfId="572" applyNumberFormat="1" applyFont="1" applyFill="1" applyBorder="1">
      <alignment vertical="center"/>
    </xf>
    <xf numFmtId="177" fontId="84" fillId="16" borderId="0" xfId="571" applyNumberFormat="1" applyFont="1" applyFill="1" applyBorder="1">
      <alignment vertical="center"/>
    </xf>
    <xf numFmtId="0" fontId="40" fillId="16" borderId="0" xfId="570" applyFont="1" applyFill="1">
      <alignment vertical="center"/>
    </xf>
    <xf numFmtId="49" fontId="40" fillId="16" borderId="0" xfId="570" applyNumberFormat="1" applyFont="1" applyFill="1">
      <alignment vertical="center"/>
    </xf>
    <xf numFmtId="0" fontId="40" fillId="16" borderId="0" xfId="570" applyFont="1" applyFill="1" applyAlignment="1">
      <alignment horizontal="center" vertical="center"/>
    </xf>
    <xf numFmtId="0" fontId="34" fillId="16" borderId="0" xfId="570" applyFont="1" applyFill="1" applyAlignment="1">
      <alignment horizontal="center" vertical="center"/>
    </xf>
    <xf numFmtId="9" fontId="34" fillId="16" borderId="0" xfId="572" applyFont="1" applyFill="1" applyBorder="1" applyAlignment="1">
      <alignment horizontal="center" vertical="center"/>
    </xf>
    <xf numFmtId="9" fontId="34" fillId="16" borderId="0" xfId="572" applyFont="1" applyFill="1" applyBorder="1">
      <alignment vertical="center"/>
    </xf>
    <xf numFmtId="0" fontId="40" fillId="16" borderId="0" xfId="570" applyFont="1" applyFill="1" applyAlignment="1">
      <alignment horizontal="left" vertical="center"/>
    </xf>
    <xf numFmtId="10" fontId="63" fillId="16" borderId="0" xfId="2" applyNumberFormat="1" applyFont="1" applyFill="1" applyBorder="1">
      <alignment vertical="center"/>
    </xf>
    <xf numFmtId="177" fontId="63" fillId="16" borderId="0" xfId="1" applyNumberFormat="1" applyFont="1" applyFill="1" applyBorder="1">
      <alignment vertical="center"/>
    </xf>
    <xf numFmtId="0" fontId="84" fillId="16" borderId="0" xfId="0" applyFont="1" applyFill="1">
      <alignment vertical="center"/>
    </xf>
    <xf numFmtId="49" fontId="84" fillId="16" borderId="0" xfId="0" applyNumberFormat="1" applyFont="1" applyFill="1">
      <alignment vertical="center"/>
    </xf>
    <xf numFmtId="10" fontId="84" fillId="16" borderId="0" xfId="2" applyNumberFormat="1" applyFont="1" applyFill="1" applyBorder="1">
      <alignment vertical="center"/>
    </xf>
    <xf numFmtId="177" fontId="84" fillId="16" borderId="0" xfId="1" applyNumberFormat="1" applyFont="1" applyFill="1" applyBorder="1">
      <alignment vertical="center"/>
    </xf>
    <xf numFmtId="10" fontId="87" fillId="15" borderId="0" xfId="572" applyNumberFormat="1" applyFont="1" applyFill="1" applyBorder="1">
      <alignment vertical="center"/>
    </xf>
    <xf numFmtId="179" fontId="87" fillId="15" borderId="0" xfId="571" applyNumberFormat="1" applyFont="1" applyFill="1" applyBorder="1">
      <alignment vertical="center"/>
    </xf>
    <xf numFmtId="181" fontId="87" fillId="15" borderId="0" xfId="571" applyNumberFormat="1" applyFont="1" applyFill="1" applyBorder="1">
      <alignment vertical="center"/>
    </xf>
    <xf numFmtId="177" fontId="88" fillId="15" borderId="0" xfId="571" applyNumberFormat="1" applyFont="1" applyFill="1" applyBorder="1">
      <alignment vertical="center"/>
    </xf>
  </cellXfs>
  <cellStyles count="577">
    <cellStyle name="나쁨" xfId="568" builtinId="27"/>
    <cellStyle name="나쁨 2" xfId="569" xr:uid="{46276743-7CF9-4CE4-A5E8-B3A72028CD7A}"/>
    <cellStyle name="나쁨 3" xfId="573" xr:uid="{FD02DC97-FFC4-4315-8C83-95ACFA2718F6}"/>
    <cellStyle name="백분율" xfId="2" builtinId="5"/>
    <cellStyle name="백분율 2" xfId="563" xr:uid="{D6A3D204-8C70-4A7D-BF58-53F115410276}"/>
    <cellStyle name="백분율 2 2" xfId="575" xr:uid="{B20DAA4D-104A-4EBC-975D-AC6040452784}"/>
    <cellStyle name="백분율 3" xfId="566" xr:uid="{C991B8A9-14EA-492A-A63B-9E1DFF83C5D6}"/>
    <cellStyle name="백분율 4" xfId="572" xr:uid="{DD052802-2313-4604-A185-34A898E68678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17" xfId="576" xr:uid="{13DB14A5-E8C7-47C8-9D24-5706EB20AB65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4F1AA35F-D9D8-4101-AA87-C4B9F221515C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4" xr:uid="{86E616FC-1584-44D0-A885-3FB40E02A0D4}"/>
    <cellStyle name="표준 2 4" xfId="3" xr:uid="{F025CCA9-607F-40C4-B9F4-A4606A80B63C}"/>
    <cellStyle name="표준 3" xfId="565" xr:uid="{60C4FBB4-F171-472B-9713-681973E66964}"/>
    <cellStyle name="표준 4" xfId="570" xr:uid="{3C85BF1D-9C78-4347-B2F1-E88346123B1D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 tint="-9.9948118533890809E-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60-428A-9E44-AB2E1CE097B2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6D-46DE-A7F2-75FF1C3B87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2.1658804412850068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7.407407407407407E-2</c:v>
                </c:pt>
                <c:pt idx="1">
                  <c:v>0.12037037037037036</c:v>
                </c:pt>
                <c:pt idx="2">
                  <c:v>0.1388888888888889</c:v>
                </c:pt>
                <c:pt idx="3">
                  <c:v>0.25</c:v>
                </c:pt>
                <c:pt idx="4">
                  <c:v>0.19444444444444445</c:v>
                </c:pt>
                <c:pt idx="5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0.22727272727272727</c:v>
                </c:pt>
                <c:pt idx="1">
                  <c:v>0</c:v>
                </c:pt>
                <c:pt idx="2">
                  <c:v>0.14285714285714285</c:v>
                </c:pt>
                <c:pt idx="3">
                  <c:v>0</c:v>
                </c:pt>
                <c:pt idx="4">
                  <c:v>0.14285714285714285</c:v>
                </c:pt>
                <c:pt idx="5">
                  <c:v>0.41666666666666669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9.0909090909090912E-2</c:v>
                </c:pt>
                <c:pt idx="1">
                  <c:v>0</c:v>
                </c:pt>
                <c:pt idx="2">
                  <c:v>0.14285714285714285</c:v>
                </c:pt>
                <c:pt idx="3">
                  <c:v>0.18181818181818182</c:v>
                </c:pt>
                <c:pt idx="4">
                  <c:v>0.2857142857142857</c:v>
                </c:pt>
                <c:pt idx="5">
                  <c:v>0.25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0.13636363636363635</c:v>
                </c:pt>
                <c:pt idx="1">
                  <c:v>0.5</c:v>
                </c:pt>
                <c:pt idx="2">
                  <c:v>0.42857142857142855</c:v>
                </c:pt>
                <c:pt idx="3">
                  <c:v>0.40909090909090912</c:v>
                </c:pt>
                <c:pt idx="4">
                  <c:v>0.2857142857142857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0.18181818181818182</c:v>
                </c:pt>
                <c:pt idx="1">
                  <c:v>0</c:v>
                </c:pt>
                <c:pt idx="2">
                  <c:v>0.14285714285714285</c:v>
                </c:pt>
                <c:pt idx="3">
                  <c:v>0.27272727272727271</c:v>
                </c:pt>
                <c:pt idx="4">
                  <c:v>7.1428571428571425E-2</c:v>
                </c:pt>
                <c:pt idx="5">
                  <c:v>8.3333333333333329E-2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0.27272727272727271</c:v>
                </c:pt>
                <c:pt idx="1">
                  <c:v>0</c:v>
                </c:pt>
                <c:pt idx="2">
                  <c:v>0.14285714285714285</c:v>
                </c:pt>
                <c:pt idx="3">
                  <c:v>9.0909090909090912E-2</c:v>
                </c:pt>
                <c:pt idx="4">
                  <c:v>7.1428571428571425E-2</c:v>
                </c:pt>
                <c:pt idx="5">
                  <c:v>8.3333333333333329E-2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9.0909090909090912E-2</c:v>
                </c:pt>
                <c:pt idx="1">
                  <c:v>0.5</c:v>
                </c:pt>
                <c:pt idx="2">
                  <c:v>0</c:v>
                </c:pt>
                <c:pt idx="3">
                  <c:v>4.5454545454545456E-2</c:v>
                </c:pt>
                <c:pt idx="4">
                  <c:v>0.14285714285714285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574 </c:v>
                </c:pt>
                <c:pt idx="1">
                  <c:v> 562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  <c:pt idx="6">
                  <c:v> 320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907676</xdr:colOff>
      <xdr:row>8</xdr:row>
      <xdr:rowOff>291353</xdr:rowOff>
    </xdr:from>
    <xdr:to>
      <xdr:col>2</xdr:col>
      <xdr:colOff>717177</xdr:colOff>
      <xdr:row>13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08529" y="2476500"/>
          <a:ext cx="739589" cy="1804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515468</xdr:colOff>
      <xdr:row>8</xdr:row>
      <xdr:rowOff>851648</xdr:rowOff>
    </xdr:from>
    <xdr:to>
      <xdr:col>2</xdr:col>
      <xdr:colOff>616325</xdr:colOff>
      <xdr:row>10</xdr:row>
      <xdr:rowOff>168090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16321" y="30367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847164</xdr:colOff>
      <xdr:row>7</xdr:row>
      <xdr:rowOff>17931</xdr:rowOff>
    </xdr:from>
    <xdr:to>
      <xdr:col>4</xdr:col>
      <xdr:colOff>129991</xdr:colOff>
      <xdr:row>8</xdr:row>
      <xdr:rowOff>365314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1878105" y="206860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190500</xdr:colOff>
      <xdr:row>8</xdr:row>
      <xdr:rowOff>257735</xdr:rowOff>
    </xdr:from>
    <xdr:to>
      <xdr:col>3</xdr:col>
      <xdr:colOff>773206</xdr:colOff>
      <xdr:row>8</xdr:row>
      <xdr:rowOff>268941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2095500" y="2442882"/>
          <a:ext cx="582706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230841</xdr:colOff>
      <xdr:row>8</xdr:row>
      <xdr:rowOff>264459</xdr:rowOff>
    </xdr:from>
    <xdr:to>
      <xdr:col>4</xdr:col>
      <xdr:colOff>840441</xdr:colOff>
      <xdr:row>8</xdr:row>
      <xdr:rowOff>728382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E476575-8BD2-4338-A110-FA7FE3C7D618}"/>
            </a:ext>
          </a:extLst>
        </xdr:cNvPr>
        <xdr:cNvCxnSpPr/>
      </xdr:nvCxnSpPr>
      <xdr:spPr>
        <a:xfrm>
          <a:off x="3009900" y="2449606"/>
          <a:ext cx="609600" cy="463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156882</xdr:colOff>
      <xdr:row>8</xdr:row>
      <xdr:rowOff>100854</xdr:rowOff>
    </xdr:from>
    <xdr:to>
      <xdr:col>5</xdr:col>
      <xdr:colOff>313768</xdr:colOff>
      <xdr:row>8</xdr:row>
      <xdr:rowOff>582708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3C04F5E-4D44-4116-80AE-03C85394C056}"/>
            </a:ext>
          </a:extLst>
        </xdr:cNvPr>
        <xdr:cNvSpPr txBox="1"/>
      </xdr:nvSpPr>
      <xdr:spPr>
        <a:xfrm>
          <a:off x="2935941" y="22860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AB1CFE-7055-4E91-B323-F9A78A985CF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271182</xdr:colOff>
      <xdr:row>8</xdr:row>
      <xdr:rowOff>753036</xdr:rowOff>
    </xdr:from>
    <xdr:to>
      <xdr:col>6</xdr:col>
      <xdr:colOff>22412</xdr:colOff>
      <xdr:row>9</xdr:row>
      <xdr:rowOff>212912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035496B-CC49-4ED3-A14C-5A31B9BF0D92}"/>
            </a:ext>
          </a:extLst>
        </xdr:cNvPr>
        <xdr:cNvCxnSpPr/>
      </xdr:nvCxnSpPr>
      <xdr:spPr>
        <a:xfrm>
          <a:off x="3924300" y="2938183"/>
          <a:ext cx="625288" cy="3339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186017</xdr:colOff>
      <xdr:row>8</xdr:row>
      <xdr:rowOff>499784</xdr:rowOff>
    </xdr:from>
    <xdr:to>
      <xdr:col>6</xdr:col>
      <xdr:colOff>342904</xdr:colOff>
      <xdr:row>9</xdr:row>
      <xdr:rowOff>107579</xdr:rowOff>
    </xdr:to>
    <xdr:sp macro="" textlink="$K$15">
      <xdr:nvSpPr>
        <xdr:cNvPr id="11" name="TextBox 10">
          <a:extLst>
            <a:ext uri="{FF2B5EF4-FFF2-40B4-BE49-F238E27FC236}">
              <a16:creationId xmlns:a16="http://schemas.microsoft.com/office/drawing/2014/main" id="{6885B141-F720-4CEE-AF61-2EDAF8A49ABB}"/>
            </a:ext>
          </a:extLst>
        </xdr:cNvPr>
        <xdr:cNvSpPr txBox="1"/>
      </xdr:nvSpPr>
      <xdr:spPr>
        <a:xfrm>
          <a:off x="3839135" y="268493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9EE187-C9C4-42A9-BDE4-05F049E3243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6" customWidth="1"/>
    <col min="13" max="23" width="11.5703125" style="36" customWidth="1"/>
    <col min="24" max="24" width="9.140625" style="36"/>
    <col min="25" max="25" width="9.140625" style="290"/>
    <col min="26" max="26" width="9.42578125" style="291" bestFit="1" customWidth="1"/>
    <col min="27" max="27" width="9.140625" style="291"/>
    <col min="28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124</v>
      </c>
      <c r="C2" s="53"/>
      <c r="D2" s="53"/>
      <c r="E2" s="53"/>
      <c r="F2" s="53"/>
      <c r="G2" s="53"/>
      <c r="H2" s="53"/>
      <c r="I2" s="53"/>
      <c r="J2" s="53"/>
      <c r="K2" s="61" t="s">
        <v>1188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126</v>
      </c>
      <c r="C4" s="298" t="s">
        <v>39</v>
      </c>
      <c r="D4" s="298"/>
      <c r="E4" s="58" t="s">
        <v>125</v>
      </c>
      <c r="F4" s="58" t="s">
        <v>67</v>
      </c>
      <c r="G4" s="89" t="s">
        <v>128</v>
      </c>
      <c r="H4" s="35"/>
      <c r="I4" s="35"/>
      <c r="J4" s="93" t="s">
        <v>36</v>
      </c>
      <c r="K4" s="93" t="s">
        <v>37</v>
      </c>
    </row>
    <row r="5" spans="1:28" ht="48.75" customHeight="1">
      <c r="B5" s="60" t="s">
        <v>1189</v>
      </c>
      <c r="C5" s="299" t="s">
        <v>897</v>
      </c>
      <c r="D5" s="299"/>
      <c r="E5" s="59">
        <f>SUMIFS(숨김!BE:BE,숨김!BD:BD,종합!C5)</f>
        <v>7</v>
      </c>
      <c r="F5" s="60">
        <f>SUMIFS(숨김!BF:BF,숨김!BD:BD,종합!C5)</f>
        <v>46</v>
      </c>
      <c r="G5" s="90" t="str">
        <f>N22</f>
        <v>C</v>
      </c>
      <c r="H5" s="35"/>
      <c r="I5" s="35"/>
      <c r="J5" s="92" t="s">
        <v>51</v>
      </c>
      <c r="K5" s="91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54"/>
    </row>
    <row r="7" spans="1:28" ht="16.5" customHeight="1">
      <c r="B7" s="48" t="s">
        <v>626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7"/>
      <c r="P9" s="297"/>
    </row>
    <row r="10" spans="1:28" ht="23.25" customHeight="1" thickBot="1">
      <c r="G10" s="6"/>
      <c r="H10" s="198" t="s">
        <v>101</v>
      </c>
      <c r="I10" s="199" t="s">
        <v>102</v>
      </c>
      <c r="J10" s="200" t="str">
        <f>C5</f>
        <v>대인교통</v>
      </c>
      <c r="K10" s="201" t="s">
        <v>103</v>
      </c>
      <c r="X10" s="254"/>
      <c r="Z10" s="290"/>
      <c r="AA10" s="290"/>
      <c r="AB10" s="36"/>
    </row>
    <row r="11" spans="1:28" ht="23.25" customHeight="1" thickTop="1">
      <c r="G11" s="6"/>
      <c r="H11" s="265">
        <v>1</v>
      </c>
      <c r="I11" s="195">
        <v>2.0099999999999998</v>
      </c>
      <c r="J11" s="196">
        <f>SUMIFS(숨김!BB:BB, 숨김!AU:AU, H11, 숨김!AT:AT, "합계", 숨김!AS:AS, 종합!$C$5)</f>
        <v>1.9840105286931891</v>
      </c>
      <c r="K11" s="197"/>
      <c r="M11" s="2"/>
      <c r="Y11" s="292"/>
      <c r="Z11" s="293"/>
      <c r="AA11" s="294"/>
      <c r="AB11" s="36"/>
    </row>
    <row r="12" spans="1:28" ht="23.25" customHeight="1">
      <c r="G12" s="6"/>
      <c r="H12" s="266">
        <v>2</v>
      </c>
      <c r="I12" s="189">
        <v>2.3662575846193561</v>
      </c>
      <c r="J12" s="196">
        <f>SUMIFS(숨김!BB:BB, 숨김!AU:AU, H12, 숨김!AT:AT, "합계", 숨김!AS:AS, 종합!$C$5)</f>
        <v>2.2967982058491492</v>
      </c>
      <c r="K12" s="267">
        <f>J12/J11-1</f>
        <v>0.15765424257198091</v>
      </c>
      <c r="M12" s="255"/>
      <c r="Y12" s="292"/>
      <c r="Z12" s="293"/>
      <c r="AA12" s="294"/>
      <c r="AB12" s="36"/>
    </row>
    <row r="13" spans="1:28" ht="23.25" customHeight="1">
      <c r="G13" s="6"/>
      <c r="H13" s="266">
        <v>3</v>
      </c>
      <c r="I13" s="189">
        <v>2.37</v>
      </c>
      <c r="J13" s="196">
        <f>SUMIFS(숨김!BB:BB, 숨김!AU:AU, H13, 숨김!AT:AT, "합계", 숨김!AS:AS, 종합!$C$5)</f>
        <v>2.2995355584532664</v>
      </c>
      <c r="K13" s="267">
        <f>J13/J12-1</f>
        <v>1.1918124096170768E-3</v>
      </c>
      <c r="M13" s="255"/>
      <c r="Y13" s="292"/>
      <c r="Z13" s="293"/>
      <c r="AA13" s="294"/>
      <c r="AB13" s="36"/>
    </row>
    <row r="14" spans="1:28" ht="23.25" customHeight="1">
      <c r="G14" s="6"/>
      <c r="H14" s="266">
        <v>4</v>
      </c>
      <c r="I14" s="189">
        <v>2.33</v>
      </c>
      <c r="J14" s="196">
        <f>SUMIFS(숨김!BB:BB, 숨김!AU:AU, H14, 숨김!AT:AT, "합계", 숨김!AS:AS, 종합!$C$5)</f>
        <v>2.2211439467785619</v>
      </c>
      <c r="K14" s="267">
        <f>J14/J13-1</f>
        <v>-3.4090193294263771E-2</v>
      </c>
      <c r="M14" s="255"/>
      <c r="Y14" s="292"/>
      <c r="Z14" s="293"/>
      <c r="AA14" s="294"/>
      <c r="AB14" s="36"/>
    </row>
    <row r="15" spans="1:28" ht="23.25" customHeight="1">
      <c r="G15" s="6"/>
      <c r="H15" s="266">
        <v>5</v>
      </c>
      <c r="I15" s="189">
        <v>2.29</v>
      </c>
      <c r="J15" s="196">
        <f>SUMIFS(숨김!BB:BB, 숨김!AU:AU, H15, 숨김!AT:AT, "합계", 숨김!AS:AS, 종합!$C$5)</f>
        <v>2.1658804412850068</v>
      </c>
      <c r="K15" s="267">
        <f>J15/J14-1</f>
        <v>-2.4880650159439965E-2</v>
      </c>
      <c r="M15" s="255"/>
      <c r="Y15" s="292"/>
      <c r="Z15" s="293"/>
      <c r="AA15" s="294"/>
      <c r="AB15" s="36"/>
    </row>
    <row r="16" spans="1:28" ht="23.25" customHeight="1">
      <c r="G16" s="6"/>
      <c r="H16" s="268" t="s">
        <v>1116</v>
      </c>
      <c r="I16" s="190" cm="1">
        <f t="array" aca="1" ref="I16" ca="1">(INDIRECT(ADDRESS(ROW()-1,COLUMN()))/$I$11)-1</f>
        <v>0.13930348258706471</v>
      </c>
      <c r="J16" s="191" cm="1">
        <f t="array" aca="1" ref="J16" ca="1">(INDIRECT(ADDRESS(ROW()-1,COLUMN()))/$J$11)-1</f>
        <v>9.1667816254790813E-2</v>
      </c>
      <c r="K16" s="192">
        <f ca="1">J16-I16</f>
        <v>-4.7635666332273896E-2</v>
      </c>
      <c r="M16" s="255"/>
      <c r="Y16" s="292"/>
      <c r="Z16" s="293"/>
      <c r="AA16" s="294"/>
      <c r="AB16" s="36"/>
    </row>
    <row r="17" spans="2:28" ht="23.25" customHeight="1">
      <c r="H17" s="193" t="s">
        <v>121</v>
      </c>
      <c r="I17" s="194"/>
      <c r="J17" s="300" t="str">
        <f>SUMIFS(숨김!J:J,숨김!F:F,종합!C5)&amp;"위/(32개사)"</f>
        <v>24위/(32개사)</v>
      </c>
      <c r="K17" s="301"/>
      <c r="M17" s="255"/>
      <c r="X17" s="2"/>
      <c r="Y17" s="291"/>
      <c r="AB17" s="36"/>
    </row>
    <row r="18" spans="2:28" ht="9" customHeight="1">
      <c r="M18" s="255"/>
      <c r="X18" s="2"/>
      <c r="Y18" s="291"/>
      <c r="AB18" s="255"/>
    </row>
    <row r="19" spans="2:28" ht="16.5" customHeight="1">
      <c r="B19" s="48" t="s">
        <v>627</v>
      </c>
      <c r="C19" s="48"/>
      <c r="D19" s="47"/>
      <c r="E19" s="47"/>
      <c r="F19" s="47"/>
      <c r="G19" s="47"/>
      <c r="H19" s="47"/>
      <c r="I19" s="47"/>
      <c r="J19" s="47"/>
      <c r="K19" s="47"/>
      <c r="M19" s="255"/>
      <c r="X19" s="2"/>
      <c r="Y19" s="291"/>
      <c r="AB19" s="255"/>
    </row>
    <row r="20" spans="2:28" ht="27.75" customHeight="1">
      <c r="B20" s="52" t="s">
        <v>65</v>
      </c>
      <c r="C20" s="52" t="s">
        <v>112</v>
      </c>
      <c r="D20" s="52" t="s">
        <v>114</v>
      </c>
      <c r="E20" s="52" t="s">
        <v>115</v>
      </c>
      <c r="F20" s="52" t="s">
        <v>116</v>
      </c>
      <c r="G20" s="52" t="s">
        <v>117</v>
      </c>
      <c r="H20" s="52" t="s">
        <v>7</v>
      </c>
      <c r="I20" s="52" t="s">
        <v>8</v>
      </c>
      <c r="J20" s="52" t="s">
        <v>118</v>
      </c>
      <c r="K20" s="52" t="s">
        <v>75</v>
      </c>
      <c r="M20" s="255"/>
      <c r="X20" s="2"/>
      <c r="Y20" s="291"/>
      <c r="AB20" s="255"/>
    </row>
    <row r="21" spans="2:28" ht="23.25" customHeight="1">
      <c r="B21" s="72" t="s">
        <v>111</v>
      </c>
      <c r="C21" s="73">
        <v>5</v>
      </c>
      <c r="D21" s="349">
        <v>1.7960644290454221E-2</v>
      </c>
      <c r="E21" s="349">
        <v>0.34670323655562191</v>
      </c>
      <c r="F21" s="349">
        <v>0.18871808658402087</v>
      </c>
      <c r="G21" s="350">
        <v>11.849707579613144</v>
      </c>
      <c r="H21" s="351">
        <v>0.44413863138846843</v>
      </c>
      <c r="I21" s="351">
        <v>13.908863292074132</v>
      </c>
      <c r="J21" s="352">
        <v>2.2850259626150282</v>
      </c>
      <c r="K21" s="78" t="str">
        <f>I28</f>
        <v>B</v>
      </c>
      <c r="M21" s="255"/>
      <c r="N21" s="256" t="str">
        <f>C5</f>
        <v>대인교통</v>
      </c>
      <c r="Y21" s="291"/>
    </row>
    <row r="22" spans="2:28" ht="22.5" customHeight="1">
      <c r="B22" s="250" t="str">
        <f>C5</f>
        <v>대인교통</v>
      </c>
      <c r="C22" s="65">
        <v>5</v>
      </c>
      <c r="D22" s="66">
        <f>SUMIFS(숨김!AV:AV,숨김!$AS:$AS,종합!$N$21,숨김!$AT:$AT,"합계",숨김!AU:AU,종합!C22)</f>
        <v>1.4468967783032013E-2</v>
      </c>
      <c r="E22" s="66">
        <f>SUMIFS(숨김!AW:AW,숨김!$AS:$AS,종합!$N$21,숨김!$AT:$AT,"합계",숨김!AV:AV,종합!D22)</f>
        <v>0.37071161530423391</v>
      </c>
      <c r="F22" s="66">
        <f>SUMIFS(숨김!AX:AX,숨김!$AS:$AS,종합!$N$21,숨김!$AT:$AT,"합계",숨김!AW:AW,종합!E22)</f>
        <v>0.1660086299398103</v>
      </c>
      <c r="G22" s="67">
        <f>SUMIFS(숨김!AY:AY,숨김!$AS:$AS,종합!$N$21,숨김!$AT:$AT,"합계",숨김!AX:AX,종합!F22)</f>
        <v>10.071928571428574</v>
      </c>
      <c r="H22" s="68">
        <f>SUMIFS(숨김!AZ:AZ,숨김!$AS:$AS,종합!$N$21,숨김!$AT:$AT,"합계",숨김!AY:AY,종합!G22)</f>
        <v>9.6730469328528967E-2</v>
      </c>
      <c r="I22" s="68">
        <f>SUMIFS(숨김!BA:BA,숨김!$AS:$AS,종합!$N$21,숨김!$AT:$AT,"합계",숨김!AZ:AZ,종합!H22)</f>
        <v>14.222905622988028</v>
      </c>
      <c r="J22" s="69">
        <f>SUMIFS(숨김!BB:BB, 숨김!AU:AU, C22, 숨김!AT:AT, "합계", 숨김!AS:AS, 종합!$C$5)</f>
        <v>2.1658804412850068</v>
      </c>
      <c r="K22" s="70" t="str">
        <f>J28</f>
        <v>C</v>
      </c>
      <c r="M22" s="255"/>
      <c r="N22" s="36" t="str">
        <f>INDEX(숨김!L3:U36,MATCH(종합!C5,숨김!L3:L36,0),10)</f>
        <v>C</v>
      </c>
      <c r="O22" s="36">
        <f>SUM(O23:O28)</f>
        <v>104</v>
      </c>
      <c r="Y22" s="291"/>
    </row>
    <row r="23" spans="2:28" ht="22.5" customHeight="1">
      <c r="B23" s="49" t="s">
        <v>119</v>
      </c>
      <c r="C23" s="49"/>
      <c r="D23" s="63">
        <f>D22/D21-1</f>
        <v>-0.19440708534481554</v>
      </c>
      <c r="E23" s="63">
        <f t="shared" ref="E23:J23" si="0">E22/E21-1</f>
        <v>6.9247633760581628E-2</v>
      </c>
      <c r="F23" s="63">
        <f t="shared" si="0"/>
        <v>-0.1203353481124867</v>
      </c>
      <c r="G23" s="63">
        <f t="shared" si="0"/>
        <v>-0.1500272471907369</v>
      </c>
      <c r="H23" s="63">
        <f t="shared" si="0"/>
        <v>-0.78220658485363082</v>
      </c>
      <c r="I23" s="63">
        <f t="shared" si="0"/>
        <v>2.2578576287600072E-2</v>
      </c>
      <c r="J23" s="63">
        <f t="shared" si="0"/>
        <v>-5.2141867654610374E-2</v>
      </c>
      <c r="K23" s="64" t="str">
        <f>J17</f>
        <v>24위/(32개사)</v>
      </c>
      <c r="M23" s="2" t="s">
        <v>682</v>
      </c>
      <c r="N23" s="257">
        <f>SUMIFS(숨김!O:O,숨김!L:L,종합!$N$21)</f>
        <v>7.407407407407407E-2</v>
      </c>
      <c r="O23" s="36">
        <f>COUNTIFS(운전자별!C:C,종합!M23)</f>
        <v>8</v>
      </c>
      <c r="X23" s="2"/>
      <c r="Y23" s="291"/>
    </row>
    <row r="24" spans="2:28" ht="22.5" customHeight="1">
      <c r="M24" s="2" t="s">
        <v>683</v>
      </c>
      <c r="N24" s="257">
        <f>SUMIFS(숨김!P:P,숨김!L:L,종합!$N$21)</f>
        <v>0.12037037037037036</v>
      </c>
      <c r="O24" s="36">
        <f>COUNTIFS(운전자별!C:C,종합!M24)</f>
        <v>13</v>
      </c>
      <c r="X24" s="2"/>
      <c r="Y24" s="291"/>
    </row>
    <row r="25" spans="2:28" ht="17.25" customHeight="1">
      <c r="B25" s="48" t="s">
        <v>628</v>
      </c>
      <c r="C25" s="48"/>
      <c r="D25" s="47"/>
      <c r="E25" s="47"/>
      <c r="F25" s="47"/>
      <c r="G25" s="47"/>
      <c r="H25" s="47"/>
      <c r="I25" s="47"/>
      <c r="J25" s="47"/>
      <c r="K25" s="47"/>
      <c r="M25" s="2" t="s">
        <v>130</v>
      </c>
      <c r="N25" s="257">
        <f>SUMIFS(숨김!Q:Q,숨김!L:L,종합!$N$21)</f>
        <v>0.1388888888888889</v>
      </c>
      <c r="O25" s="36">
        <f>COUNTIFS(운전자별!C:C,종합!M25)</f>
        <v>14</v>
      </c>
      <c r="X25" s="2"/>
      <c r="Y25" s="291"/>
    </row>
    <row r="26" spans="2:28" ht="22.5" customHeight="1">
      <c r="B26" s="56"/>
      <c r="C26" s="56"/>
      <c r="M26" s="2" t="s">
        <v>684</v>
      </c>
      <c r="N26" s="257">
        <f>SUMIFS(숨김!R:R,숨김!L:L,종합!$N$21)</f>
        <v>0.25</v>
      </c>
      <c r="O26" s="36">
        <f>COUNTIFS(운전자별!C:C,종합!M26)</f>
        <v>26</v>
      </c>
      <c r="X26" s="2"/>
      <c r="Y26" s="291"/>
    </row>
    <row r="27" spans="2:28" ht="22.5" customHeight="1" thickBot="1">
      <c r="H27" s="202" t="s">
        <v>101</v>
      </c>
      <c r="I27" s="203" t="s">
        <v>102</v>
      </c>
      <c r="J27" s="204" t="str">
        <f>J10</f>
        <v>대인교통</v>
      </c>
      <c r="K27" s="205" t="s">
        <v>129</v>
      </c>
      <c r="M27" s="2" t="s">
        <v>685</v>
      </c>
      <c r="N27" s="257">
        <f>SUMIFS(숨김!S:S,숨김!L:L,종합!$N$21)</f>
        <v>0.19444444444444445</v>
      </c>
      <c r="O27" s="36">
        <f>COUNTIFS(운전자별!C:C,종합!M27)</f>
        <v>21</v>
      </c>
      <c r="X27" s="2"/>
      <c r="Y27" s="291"/>
    </row>
    <row r="28" spans="2:28" ht="22.5" customHeight="1" thickTop="1">
      <c r="H28" s="210" t="s">
        <v>123</v>
      </c>
      <c r="I28" s="211" t="str">
        <f>숨김!U36</f>
        <v>B</v>
      </c>
      <c r="J28" s="212" t="str">
        <f>INDEX(숨김!L3:U36,MATCH(종합!C5,숨김!L3:L36,0),10)</f>
        <v>C</v>
      </c>
      <c r="K28" s="213"/>
      <c r="M28" s="2" t="s">
        <v>79</v>
      </c>
      <c r="N28" s="257">
        <f>SUMIFS(숨김!T:T,숨김!L:L,종합!$N$21)</f>
        <v>0.22222222222222221</v>
      </c>
      <c r="O28" s="36">
        <f>COUNTIFS(운전자별!C:C,종합!M28)</f>
        <v>22</v>
      </c>
      <c r="X28" s="2"/>
      <c r="Z28" s="290"/>
      <c r="AA28" s="290"/>
      <c r="AB28" s="36"/>
    </row>
    <row r="29" spans="2:28" ht="21" customHeight="1">
      <c r="H29" s="206" t="s">
        <v>104</v>
      </c>
      <c r="I29" s="207">
        <f>숨김!O36</f>
        <v>0.17693084300858153</v>
      </c>
      <c r="J29" s="208" t="str">
        <f t="shared" ref="J29:J34" si="1">ROUND(N23*100,0)&amp;"%("&amp;O23&amp;"명)"</f>
        <v>7%(8명)</v>
      </c>
      <c r="K29" s="209">
        <f t="shared" ref="K29:K34" si="2">N23-I29</f>
        <v>-0.10285676893450746</v>
      </c>
      <c r="M29" s="2"/>
      <c r="X29" s="2"/>
      <c r="Z29" s="290"/>
      <c r="AA29" s="290"/>
      <c r="AB29" s="36"/>
    </row>
    <row r="30" spans="2:28" ht="21" customHeight="1">
      <c r="H30" s="181" t="s">
        <v>105</v>
      </c>
      <c r="I30" s="173">
        <f>숨김!P36</f>
        <v>0.15522463402322059</v>
      </c>
      <c r="J30" s="182" t="str">
        <f t="shared" si="1"/>
        <v>12%(13명)</v>
      </c>
      <c r="K30" s="183">
        <f t="shared" si="2"/>
        <v>-3.4854263652850229E-2</v>
      </c>
      <c r="L30" s="4"/>
      <c r="M30" s="2"/>
      <c r="X30" s="2"/>
      <c r="Z30" s="290"/>
      <c r="AA30" s="290"/>
      <c r="AB30" s="36"/>
    </row>
    <row r="31" spans="2:28" ht="21" customHeight="1">
      <c r="H31" s="180" t="s">
        <v>106</v>
      </c>
      <c r="I31" s="173">
        <f>숨김!Q36</f>
        <v>0.22034326097930337</v>
      </c>
      <c r="J31" s="182" t="str">
        <f t="shared" si="1"/>
        <v>14%(14명)</v>
      </c>
      <c r="K31" s="183">
        <f t="shared" si="2"/>
        <v>-8.1454372090414479E-2</v>
      </c>
      <c r="L31" s="4"/>
      <c r="M31" s="2"/>
      <c r="X31" s="2"/>
      <c r="Z31" s="290"/>
      <c r="AA31" s="290"/>
      <c r="AB31" s="36"/>
    </row>
    <row r="32" spans="2:28" ht="21" customHeight="1">
      <c r="H32" s="180" t="s">
        <v>110</v>
      </c>
      <c r="I32" s="173">
        <f>숨김!R36</f>
        <v>0.21580010095911156</v>
      </c>
      <c r="J32" s="182" t="str">
        <f t="shared" si="1"/>
        <v>25%(26명)</v>
      </c>
      <c r="K32" s="183">
        <f t="shared" si="2"/>
        <v>3.4199899040888437E-2</v>
      </c>
      <c r="L32" s="4"/>
      <c r="M32" s="2"/>
      <c r="X32" s="2"/>
      <c r="Z32" s="290"/>
      <c r="AA32" s="290"/>
      <c r="AB32" s="36"/>
    </row>
    <row r="33" spans="2:28" ht="21" customHeight="1">
      <c r="H33" s="184" t="s">
        <v>107</v>
      </c>
      <c r="I33" s="173">
        <f>숨김!S36</f>
        <v>0.13806158505805149</v>
      </c>
      <c r="J33" s="182" t="str">
        <f t="shared" si="1"/>
        <v>19%(21명)</v>
      </c>
      <c r="K33" s="183">
        <f t="shared" si="2"/>
        <v>5.6382859386392953E-2</v>
      </c>
      <c r="L33" s="4"/>
      <c r="M33" s="2"/>
      <c r="X33" s="2"/>
      <c r="Z33" s="290"/>
      <c r="AA33" s="290"/>
      <c r="AB33" s="36"/>
    </row>
    <row r="34" spans="2:28" ht="21" customHeight="1">
      <c r="H34" s="185" t="s">
        <v>108</v>
      </c>
      <c r="I34" s="186">
        <f>숨김!T36</f>
        <v>9.3639575971731448E-2</v>
      </c>
      <c r="J34" s="187" t="str">
        <f t="shared" si="1"/>
        <v>22%(22명)</v>
      </c>
      <c r="K34" s="188">
        <f t="shared" si="2"/>
        <v>0.12858264625049076</v>
      </c>
      <c r="L34" s="4"/>
      <c r="M34" s="2"/>
      <c r="X34" s="2"/>
      <c r="Z34" s="290"/>
      <c r="AA34" s="290"/>
      <c r="AB34" s="36"/>
    </row>
    <row r="35" spans="2:28" ht="22.5" customHeight="1">
      <c r="L35" s="4"/>
      <c r="M35" s="2"/>
      <c r="X35" s="2"/>
      <c r="Z35" s="290"/>
      <c r="AA35" s="290"/>
      <c r="AB35" s="36"/>
    </row>
    <row r="36" spans="2:28" ht="18" customHeight="1">
      <c r="B36" s="48" t="s">
        <v>629</v>
      </c>
      <c r="C36" s="48"/>
      <c r="D36" s="47"/>
      <c r="E36" s="47"/>
      <c r="F36" s="47"/>
      <c r="G36" s="47"/>
      <c r="H36" s="47"/>
      <c r="I36" s="47"/>
      <c r="J36" s="47"/>
      <c r="K36" s="47"/>
      <c r="L36" s="4"/>
      <c r="M36" s="2"/>
      <c r="X36" s="2"/>
      <c r="Z36" s="290"/>
      <c r="AA36" s="290"/>
      <c r="AB36" s="36"/>
    </row>
    <row r="37" spans="2:28" ht="30.75" customHeight="1">
      <c r="B37" s="52" t="s">
        <v>65</v>
      </c>
      <c r="C37" s="52" t="s">
        <v>113</v>
      </c>
      <c r="D37" s="52" t="s">
        <v>114</v>
      </c>
      <c r="E37" s="52" t="s">
        <v>115</v>
      </c>
      <c r="F37" s="52" t="s">
        <v>116</v>
      </c>
      <c r="G37" s="52" t="s">
        <v>117</v>
      </c>
      <c r="H37" s="52" t="s">
        <v>7</v>
      </c>
      <c r="I37" s="52" t="s">
        <v>8</v>
      </c>
      <c r="J37" s="52" t="s">
        <v>118</v>
      </c>
      <c r="K37" s="52" t="s">
        <v>75</v>
      </c>
      <c r="L37" s="4"/>
      <c r="M37" s="2"/>
      <c r="N37" s="36" t="s">
        <v>331</v>
      </c>
      <c r="X37" s="2"/>
      <c r="Z37" s="290"/>
      <c r="AA37" s="290"/>
      <c r="AB37" s="36"/>
    </row>
    <row r="38" spans="2:28" ht="22.5" customHeight="1">
      <c r="B38" s="252" t="str">
        <f>C5</f>
        <v>대인교통</v>
      </c>
      <c r="C38" s="73">
        <v>1</v>
      </c>
      <c r="D38" s="74">
        <f>SUMIFS(숨김!AV:AV,숨김!$AS:$AS,종합!$N$21,숨김!$AT:$AT,"합계",숨김!$AU:$AU,종합!$C38)</f>
        <v>3.2630638292533785E-2</v>
      </c>
      <c r="E38" s="74">
        <f>SUMIFS(숨김!AW:AW,숨김!$AS:$AS,종합!$N$21,숨김!$AT:$AT,"합계",숨김!$AU:$AU,종합!$C38)</f>
        <v>0.41957359755913043</v>
      </c>
      <c r="F38" s="74">
        <f>SUMIFS(숨김!AX:AX,숨김!$AS:$AS,종합!$N$21,숨김!$AT:$AT,"합계",숨김!$AU:$AU,종합!$C38)</f>
        <v>0.19122621864287304</v>
      </c>
      <c r="G38" s="75">
        <f>SUMIFS(숨김!AY:AY,숨김!$AS:$AS,종합!$N$21,숨김!$AT:$AT,"합계",숨김!$AU:$AU,종합!$C38)</f>
        <v>12.861970588235296</v>
      </c>
      <c r="H38" s="76">
        <f>SUMIFS(숨김!AZ:AZ,숨김!$AS:$AS,종합!$N$21,숨김!$AT:$AT,"합계",숨김!$AU:$AU,종합!$C38)</f>
        <v>1.772713993303439</v>
      </c>
      <c r="I38" s="76">
        <f>SUMIFS(숨김!BA:BA,숨김!$AS:$AS,종합!$N$21,숨김!$AT:$AT,"합계",숨김!$AU:$AU,종합!$C38)</f>
        <v>35.160979632005045</v>
      </c>
      <c r="J38" s="77">
        <f>J11</f>
        <v>1.9840105286931891</v>
      </c>
      <c r="K38" s="79" t="s">
        <v>79</v>
      </c>
      <c r="L38" s="4"/>
      <c r="M38" s="2"/>
      <c r="N38" s="36">
        <f>SUMIFS(숨김!$C$4:$C$9,숨김!$B$4:$B$9,종합!K38)</f>
        <v>1</v>
      </c>
      <c r="X38" s="2"/>
      <c r="Z38" s="290"/>
      <c r="AA38" s="290"/>
      <c r="AB38" s="36"/>
    </row>
    <row r="39" spans="2:28" ht="22.5" customHeight="1">
      <c r="B39" s="250" t="str">
        <f>$C$5</f>
        <v>대인교통</v>
      </c>
      <c r="C39" s="65">
        <v>2</v>
      </c>
      <c r="D39" s="66">
        <f>SUMIFS(숨김!AV:AV,숨김!$AS:$AS,종합!$N$21,숨김!$AT:$AT,"합계",숨김!$AU:$AU,종합!$C39)</f>
        <v>2.8703504532526326E-2</v>
      </c>
      <c r="E39" s="66">
        <f>SUMIFS(숨김!AW:AW,숨김!$AS:$AS,종합!$N$21,숨김!$AT:$AT,"합계",숨김!$AU:$AU,종합!$C39)</f>
        <v>0.3738753915502579</v>
      </c>
      <c r="F39" s="66">
        <f>SUMIFS(숨김!AX:AX,숨김!$AS:$AS,종합!$N$21,숨김!$AT:$AT,"합계",숨김!$AU:$AU,종합!$C39)</f>
        <v>0.15676093765835225</v>
      </c>
      <c r="G39" s="67">
        <f>SUMIFS(숨김!AY:AY,숨김!$AS:$AS,종합!$N$21,숨김!$AT:$AT,"합계",숨김!$AU:$AU,종합!$C39)</f>
        <v>9.8505348837209308</v>
      </c>
      <c r="H39" s="68">
        <f>SUMIFS(숨김!AZ:AZ,숨김!$AS:$AS,종합!$N$21,숨김!$AT:$AT,"합계",숨김!$AU:$AU,종합!$C39)</f>
        <v>0.23196332626934987</v>
      </c>
      <c r="I39" s="68">
        <f>SUMIFS(숨김!BA:BA,숨김!$AS:$AS,종합!$N$21,숨김!$AT:$AT,"합계",숨김!$AU:$AU,종합!$C39)</f>
        <v>10.341546089268181</v>
      </c>
      <c r="J39" s="69">
        <f>J12</f>
        <v>2.2967982058491492</v>
      </c>
      <c r="K39" s="70" t="s">
        <v>71</v>
      </c>
      <c r="M39" s="2"/>
      <c r="N39" s="36">
        <f>SUMIFS(숨김!$C$4:$C$9,숨김!$B$4:$B$9,종합!K39)</f>
        <v>4</v>
      </c>
      <c r="X39" s="2"/>
      <c r="Z39" s="290"/>
      <c r="AA39" s="290"/>
      <c r="AB39" s="36"/>
    </row>
    <row r="40" spans="2:28" ht="22.5" customHeight="1">
      <c r="B40" s="250" t="str">
        <f>$C$5</f>
        <v>대인교통</v>
      </c>
      <c r="C40" s="65">
        <v>3</v>
      </c>
      <c r="D40" s="66">
        <f>SUMIFS(숨김!AV:AV,숨김!$AS:$AS,종합!$N$21,숨김!$AT:$AT,"합계",숨김!$AU:$AU,종합!$C40)</f>
        <v>1.662287153399419E-2</v>
      </c>
      <c r="E40" s="66">
        <f>SUMIFS(숨김!AW:AW,숨김!$AS:$AS,종합!$N$21,숨김!$AT:$AT,"합계",숨김!$AU:$AU,종합!$C40)</f>
        <v>0.36718598147899723</v>
      </c>
      <c r="F40" s="66">
        <f>SUMIFS(숨김!AX:AX,숨김!$AS:$AS,종합!$N$21,숨김!$AT:$AT,"합계",숨김!$AU:$AU,종합!$C40)</f>
        <v>0.16807053825441437</v>
      </c>
      <c r="G40" s="67">
        <f>SUMIFS(숨김!AY:AY,숨김!$AS:$AS,종합!$N$21,숨김!$AT:$AT,"합계",숨김!$AU:$AU,종합!$C40)</f>
        <v>9.7243488372093001</v>
      </c>
      <c r="H40" s="68">
        <f>SUMIFS(숨김!AZ:AZ,숨김!$AS:$AS,종합!$N$21,숨김!$AT:$AT,"합계",숨김!$AU:$AU,종합!$C40)</f>
        <v>0.26189675729617079</v>
      </c>
      <c r="I40" s="68">
        <f>SUMIFS(숨김!BA:BA,숨김!$AS:$AS,종합!$N$21,숨김!$AT:$AT,"합계",숨김!$AU:$AU,종합!$C40)</f>
        <v>14.532908235533004</v>
      </c>
      <c r="J40" s="69">
        <f>J13</f>
        <v>2.2995355584532664</v>
      </c>
      <c r="K40" s="70" t="s">
        <v>72</v>
      </c>
      <c r="M40" s="2"/>
      <c r="N40" s="36">
        <f>SUMIFS(숨김!$C$4:$C$9,숨김!$B$4:$B$9,종합!K40)</f>
        <v>3</v>
      </c>
      <c r="X40" s="2"/>
      <c r="Z40" s="290"/>
      <c r="AA40" s="290"/>
      <c r="AB40" s="36"/>
    </row>
    <row r="41" spans="2:28" ht="22.5" customHeight="1">
      <c r="B41" s="250" t="str">
        <f>$C$5</f>
        <v>대인교통</v>
      </c>
      <c r="C41" s="65">
        <v>4</v>
      </c>
      <c r="D41" s="66">
        <f>SUMIFS(숨김!AV:AV,숨김!$AS:$AS,종합!$N$21,숨김!$AT:$AT,"합계",숨김!$AU:$AU,종합!$C41)</f>
        <v>1.4078379554971475E-2</v>
      </c>
      <c r="E41" s="66">
        <f>SUMIFS(숨김!AW:AW,숨김!$AS:$AS,종합!$N$21,숨김!$AT:$AT,"합계",숨김!$AU:$AU,종합!$C41)</f>
        <v>0.37059373206069585</v>
      </c>
      <c r="F41" s="66">
        <f>SUMIFS(숨김!AX:AX,숨김!$AS:$AS,종합!$N$21,숨김!$AT:$AT,"합계",숨김!$AU:$AU,종합!$C41)</f>
        <v>0.16587681362152243</v>
      </c>
      <c r="G41" s="67">
        <f>SUMIFS(숨김!AY:AY,숨김!$AS:$AS,종합!$N$21,숨김!$AT:$AT,"합계",숨김!$AU:$AU,종합!$C41)</f>
        <v>9.6399999999999988</v>
      </c>
      <c r="H41" s="68">
        <f>SUMIFS(숨김!AZ:AZ,숨김!$AS:$AS,종합!$N$21,숨김!$AT:$AT,"합계",숨김!$AU:$AU,종합!$C41)</f>
        <v>0.11837237463239482</v>
      </c>
      <c r="I41" s="68">
        <f>SUMIFS(숨김!BA:BA,숨김!$AS:$AS,종합!$N$21,숨김!$AT:$AT,"합계",숨김!$AU:$AU,종합!$C41)</f>
        <v>12.790235394601982</v>
      </c>
      <c r="J41" s="69">
        <f>J14</f>
        <v>2.2211439467785619</v>
      </c>
      <c r="K41" s="70" t="s">
        <v>70</v>
      </c>
      <c r="M41" s="2"/>
      <c r="N41" s="36">
        <f>SUMIFS(숨김!$C$4:$C$9,숨김!$B$4:$B$9,종합!K41)</f>
        <v>2</v>
      </c>
      <c r="X41" s="2"/>
      <c r="Z41" s="290"/>
      <c r="AA41" s="290"/>
      <c r="AB41" s="36"/>
    </row>
    <row r="42" spans="2:28" ht="22.5" customHeight="1">
      <c r="B42" s="250" t="str">
        <f>$C$5</f>
        <v>대인교통</v>
      </c>
      <c r="C42" s="65">
        <v>5</v>
      </c>
      <c r="D42" s="66">
        <f>SUMIFS(숨김!AV:AV,숨김!$AS:$AS,종합!$N$21,숨김!$AT:$AT,"합계",숨김!$AU:$AU,종합!$C42)</f>
        <v>1.4468967783032013E-2</v>
      </c>
      <c r="E42" s="66">
        <f>SUMIFS(숨김!AW:AW,숨김!$AS:$AS,종합!$N$21,숨김!$AT:$AT,"합계",숨김!$AU:$AU,종합!$C42)</f>
        <v>0.37071161530423391</v>
      </c>
      <c r="F42" s="66">
        <f>SUMIFS(숨김!AX:AX,숨김!$AS:$AS,종합!$N$21,숨김!$AT:$AT,"합계",숨김!$AU:$AU,종합!$C42)</f>
        <v>0.1660086299398103</v>
      </c>
      <c r="G42" s="67">
        <f>SUMIFS(숨김!AY:AY,숨김!$AS:$AS,종합!$N$21,숨김!$AT:$AT,"합계",숨김!$AU:$AU,종합!$C42)</f>
        <v>10.071928571428574</v>
      </c>
      <c r="H42" s="68">
        <f>SUMIFS(숨김!AZ:AZ,숨김!$AS:$AS,종합!$N$21,숨김!$AT:$AT,"합계",숨김!$AU:$AU,종합!$C42)</f>
        <v>9.6730469328528967E-2</v>
      </c>
      <c r="I42" s="68">
        <f>SUMIFS(숨김!BA:BA,숨김!$AS:$AS,종합!$N$21,숨김!$AT:$AT,"합계",숨김!$AU:$AU,종합!$C42)</f>
        <v>14.222905622988028</v>
      </c>
      <c r="J42" s="69">
        <f>J15</f>
        <v>2.1658804412850068</v>
      </c>
      <c r="K42" s="70" t="str">
        <f>$J$28</f>
        <v>C</v>
      </c>
      <c r="M42" s="2"/>
      <c r="N42" s="36">
        <f>SUMIFS(숨김!$C$4:$C$9,숨김!$B$4:$B$9,종합!K42)</f>
        <v>3</v>
      </c>
      <c r="X42" s="2"/>
      <c r="Z42" s="290"/>
      <c r="AA42" s="290"/>
      <c r="AB42" s="36"/>
    </row>
    <row r="43" spans="2:28" ht="25.5" customHeight="1">
      <c r="B43" s="49" t="s">
        <v>119</v>
      </c>
      <c r="C43" s="49"/>
      <c r="D43" s="63" cm="1">
        <f t="array" aca="1" ref="D43" ca="1">(INDIRECT(ADDRESS(ROW()-1,COLUMN()))/INDIRECT(ADDRESS(ROW()-2,COLUMN())))-1</f>
        <v>2.7743834191670924E-2</v>
      </c>
      <c r="E43" s="63" cm="1">
        <f t="array" aca="1" ref="E43" ca="1">(INDIRECT(ADDRESS(ROW()-1,COLUMN()))/INDIRECT(ADDRESS(ROW()-2,COLUMN())))-1</f>
        <v>3.1809292316564708E-4</v>
      </c>
      <c r="F43" s="63" cm="1">
        <f t="array" aca="1" ref="F43" ca="1">(INDIRECT(ADDRESS(ROW()-1,COLUMN()))/INDIRECT(ADDRESS(ROW()-2,COLUMN())))-1</f>
        <v>7.94663916010796E-4</v>
      </c>
      <c r="G43" s="63" cm="1">
        <f t="array" aca="1" ref="G43" ca="1">(INDIRECT(ADDRESS(ROW()-1,COLUMN()))/INDIRECT(ADDRESS(ROW()-2,COLUMN())))-1</f>
        <v>4.4805868405453753E-2</v>
      </c>
      <c r="H43" s="63" cm="1">
        <f t="array" aca="1" ref="H43" ca="1">(INDIRECT(ADDRESS(ROW()-1,COLUMN()))/INDIRECT(ADDRESS(ROW()-2,COLUMN())))-1</f>
        <v>-0.18282902046254246</v>
      </c>
      <c r="I43" s="63" cm="1">
        <f t="array" aca="1" ref="I43" ca="1">(INDIRECT(ADDRESS(ROW()-1,COLUMN()))/INDIRECT(ADDRESS(ROW()-2,COLUMN())))-1</f>
        <v>0.11201281166339538</v>
      </c>
      <c r="J43" s="63" cm="1">
        <f t="array" aca="1" ref="J43" ca="1">(INDIRECT(ADDRESS(ROW()-1,COLUMN()))/INDIRECT(ADDRESS(ROW()-2,COLUMN())))-1</f>
        <v>-2.4880650159439965E-2</v>
      </c>
      <c r="K43" s="71" t="str" cm="1">
        <f t="array" aca="1" ref="K43" ca="1">_xlfn.IFS(N43=0,"등급유지",N43&gt;0,N43&amp;"등급 상승",N43&lt;0,N43&amp;"등급 하락")</f>
        <v>1등급 상승</v>
      </c>
      <c r="M43" s="258"/>
      <c r="N43" s="36" cm="1">
        <f t="array" aca="1" ref="N43" ca="1">(INDIRECT(ADDRESS(ROW()-1,COLUMN()))-INDIRECT(ADDRESS(ROW()-2,COLUMN())))</f>
        <v>1</v>
      </c>
      <c r="O43" s="36" t="s">
        <v>332</v>
      </c>
      <c r="X43" s="259"/>
      <c r="Z43" s="295"/>
      <c r="AA43" s="290"/>
      <c r="AB43" s="36"/>
    </row>
    <row r="44" spans="2:28" ht="25.5" customHeight="1">
      <c r="B44" s="44"/>
      <c r="C44" s="44"/>
      <c r="D44" s="45"/>
      <c r="E44" s="45"/>
      <c r="F44" s="45"/>
      <c r="G44" s="45"/>
      <c r="H44" s="45"/>
      <c r="I44" s="45"/>
      <c r="J44" s="45"/>
      <c r="K44" s="45"/>
      <c r="M44" s="258"/>
      <c r="X44" s="259"/>
      <c r="Z44" s="295"/>
      <c r="AA44" s="290"/>
      <c r="AB44" s="36"/>
    </row>
    <row r="45" spans="2:28" ht="18" customHeight="1">
      <c r="B45" s="48" t="s">
        <v>630</v>
      </c>
      <c r="C45" s="48"/>
      <c r="D45" s="47"/>
      <c r="E45" s="47"/>
      <c r="F45" s="47"/>
      <c r="G45" s="47"/>
      <c r="H45" s="47"/>
      <c r="I45" s="47"/>
      <c r="J45" s="47"/>
      <c r="K45" s="47"/>
      <c r="M45" s="258"/>
      <c r="X45" s="259"/>
      <c r="Z45" s="295"/>
      <c r="AA45" s="290"/>
      <c r="AB45" s="36"/>
    </row>
    <row r="46" spans="2:28" ht="21" customHeight="1">
      <c r="B46" s="44"/>
      <c r="C46" s="44"/>
      <c r="D46" s="45"/>
      <c r="E46" s="45"/>
      <c r="F46" s="45"/>
      <c r="G46" s="45"/>
      <c r="H46" s="45"/>
      <c r="I46" s="45"/>
      <c r="J46" s="45"/>
      <c r="K46" s="45"/>
      <c r="M46" s="258"/>
      <c r="X46" s="259"/>
      <c r="Z46" s="295"/>
      <c r="AA46" s="290"/>
      <c r="AB46" s="36"/>
    </row>
    <row r="47" spans="2:28" ht="25.5" customHeight="1">
      <c r="B47" s="44"/>
      <c r="C47" s="44"/>
      <c r="D47" s="45"/>
      <c r="E47" s="45"/>
      <c r="F47" s="45"/>
      <c r="G47" s="45"/>
      <c r="H47" s="45"/>
      <c r="I47" s="45"/>
      <c r="J47" s="45"/>
      <c r="K47" s="45"/>
      <c r="M47" s="258"/>
      <c r="N47" s="259"/>
      <c r="P47" s="260"/>
      <c r="AA47" s="296"/>
    </row>
    <row r="48" spans="2:28" ht="25.5" customHeight="1">
      <c r="B48" s="44"/>
      <c r="C48" s="44"/>
      <c r="D48" s="45"/>
      <c r="M48" s="258"/>
      <c r="N48" s="259"/>
      <c r="P48" s="260"/>
      <c r="AA48" s="296"/>
    </row>
    <row r="49" spans="2:27" ht="25.5" customHeight="1">
      <c r="B49" s="44"/>
      <c r="C49" s="44"/>
      <c r="D49" s="45"/>
      <c r="M49" s="258"/>
      <c r="N49" s="259"/>
      <c r="P49" s="260"/>
      <c r="AA49" s="296"/>
    </row>
    <row r="50" spans="2:27" ht="25.5" customHeight="1">
      <c r="B50" s="44"/>
      <c r="C50" s="44"/>
      <c r="D50" s="45"/>
      <c r="M50" s="258"/>
      <c r="N50" s="259"/>
      <c r="P50" s="260"/>
      <c r="AA50" s="296"/>
    </row>
    <row r="51" spans="2:27" ht="25.5" customHeight="1">
      <c r="B51" s="44"/>
      <c r="C51" s="44"/>
      <c r="D51" s="45"/>
      <c r="M51" s="258"/>
      <c r="N51" s="259"/>
      <c r="P51" s="260"/>
      <c r="AA51" s="296"/>
    </row>
    <row r="52" spans="2:27" ht="25.5" customHeight="1">
      <c r="B52" s="44"/>
      <c r="C52" s="44"/>
      <c r="D52" s="45"/>
      <c r="M52" s="258"/>
      <c r="N52" s="259"/>
      <c r="P52" s="260"/>
      <c r="AA52" s="296"/>
    </row>
    <row r="53" spans="2:27" ht="25.5" customHeight="1">
      <c r="B53" s="44"/>
      <c r="C53" s="44"/>
      <c r="D53" s="45"/>
      <c r="M53" s="258"/>
      <c r="N53" s="259"/>
      <c r="P53" s="260"/>
      <c r="AA53" s="296"/>
    </row>
    <row r="54" spans="2:27" ht="25.5" customHeight="1">
      <c r="B54" s="44"/>
      <c r="C54" s="44"/>
      <c r="D54" s="45"/>
      <c r="E54" s="45"/>
      <c r="F54" s="45"/>
      <c r="G54" s="45"/>
      <c r="H54" s="45"/>
      <c r="I54" s="45"/>
      <c r="J54" s="45"/>
      <c r="K54" s="45"/>
      <c r="M54" s="258"/>
      <c r="N54" s="259"/>
      <c r="P54" s="260"/>
      <c r="AA54" s="296"/>
    </row>
    <row r="55" spans="2:27" ht="25.5" customHeight="1">
      <c r="B55" s="44"/>
      <c r="C55" s="44"/>
      <c r="D55" s="45"/>
      <c r="E55" s="45"/>
      <c r="F55" s="45"/>
      <c r="G55" s="45"/>
      <c r="H55" s="45"/>
      <c r="I55" s="45"/>
      <c r="J55" s="45"/>
      <c r="K55" s="45"/>
      <c r="M55" s="258"/>
      <c r="N55" s="259"/>
      <c r="P55" s="260"/>
      <c r="AA55" s="296"/>
    </row>
    <row r="56" spans="2:27" ht="25.5" customHeight="1" thickBot="1">
      <c r="B56" s="214" t="s">
        <v>101</v>
      </c>
      <c r="C56" s="215" t="str">
        <f>IFERROR(INDEX(숨김!$W$3:$AQ$440,MATCH(종합!$C$5&amp;1,숨김!$AQ$3:$AQ$440,0),2),"")</f>
        <v>574</v>
      </c>
      <c r="D56" s="215" t="str">
        <f>IFERROR(INDEX(숨김!$W$3:$AQ$440,MATCH(종합!$C$5&amp;2,숨김!$AQ$3:$AQ$440,0),2),"")</f>
        <v>562</v>
      </c>
      <c r="E56" s="215" t="str">
        <f>IFERROR(INDEX(숨김!$W$3:$AQ$440,MATCH(종합!$C$5&amp;3,숨김!$AQ$3:$AQ$440,0),2),"")</f>
        <v>515-1</v>
      </c>
      <c r="F56" s="215" t="str">
        <f>IFERROR(INDEX(숨김!$W$3:$AQ$440,MATCH(종합!$C$5&amp;4,숨김!$AQ$3:$AQ$440,0),2),"")</f>
        <v>515</v>
      </c>
      <c r="G56" s="215" t="str">
        <f>IFERROR(INDEX(숨김!$W$3:$AQ$440,MATCH(종합!$C$5&amp;5,숨김!$AQ$3:$AQ$440,0),2),"")</f>
        <v>561</v>
      </c>
      <c r="H56" s="215" t="str">
        <f>IFERROR(INDEX(숨김!$W$3:$AQ$440,MATCH(종합!$C$5&amp;6,숨김!$AQ$3:$AQ$440,0),2),"")</f>
        <v>6-1</v>
      </c>
      <c r="I56" s="215" t="str">
        <f>IFERROR(INDEX(숨김!$W$3:$AQ$440,MATCH(종합!$C$5&amp;7,숨김!$AQ$3:$AQ$440,0),2),"")</f>
        <v>320</v>
      </c>
      <c r="J56" s="215" t="str">
        <f>IFERROR(INDEX(숨김!$W$3:$AQ$440,MATCH(종합!$C$5&amp;8,숨김!$AQ$3:$AQ$440,0),2),"")</f>
        <v/>
      </c>
      <c r="K56" s="216" t="str">
        <f>IFERROR(INDEX(숨김!$W$3:$AQ$440,MATCH(종합!$C$5&amp;9,숨김!$AQ$3:$AQ$440,0),2),"")</f>
        <v/>
      </c>
      <c r="M56" s="261">
        <v>1</v>
      </c>
      <c r="N56" s="262">
        <v>2</v>
      </c>
      <c r="O56" s="262">
        <v>3</v>
      </c>
      <c r="P56" s="261">
        <v>4</v>
      </c>
      <c r="Q56" s="262">
        <v>5</v>
      </c>
      <c r="R56" s="262">
        <v>6</v>
      </c>
      <c r="S56" s="261">
        <v>7</v>
      </c>
      <c r="T56" s="262">
        <v>8</v>
      </c>
      <c r="U56" s="263"/>
      <c r="AA56" s="296"/>
    </row>
    <row r="57" spans="2:27" ht="25.5" customHeight="1" thickTop="1">
      <c r="B57" s="219" t="s">
        <v>123</v>
      </c>
      <c r="C57" s="220" t="str">
        <f>IFERROR(INDEX(숨김!$W$3:$AO$1740,MATCH(종합!$C$5&amp;종합!C$56,숨김!$AN$3:$AN$1740,0),15),"")</f>
        <v>B</v>
      </c>
      <c r="D57" s="221" t="str">
        <f>IFERROR(INDEX(숨김!$W$3:$AO$1740,MATCH(종합!$C$5&amp;종합!D$56,숨김!$AN$3:$AN$1740,0),15),"")</f>
        <v>B</v>
      </c>
      <c r="E57" s="221" t="str">
        <f>IFERROR(INDEX(숨김!$W$3:$AO$1740,MATCH(종합!$C$5&amp;종합!E$56,숨김!$AN$3:$AN$1740,0),15),"")</f>
        <v>C</v>
      </c>
      <c r="F57" s="221" t="str">
        <f>IFERROR(INDEX(숨김!$W$3:$AO$1740,MATCH(종합!$C$5&amp;종합!F$56,숨김!$AN$3:$AN$1740,0),15),"")</f>
        <v>C</v>
      </c>
      <c r="G57" s="221" t="str">
        <f>IFERROR(INDEX(숨김!$W$3:$AO$1740,MATCH(종합!$C$5&amp;종합!G$56,숨김!$AN$3:$AN$1740,0),15),"")</f>
        <v>C</v>
      </c>
      <c r="H57" s="221" t="str">
        <f>IFERROR(INDEX(숨김!$W$3:$AO$1740,MATCH(종합!$C$5&amp;종합!H$56,숨김!$AN$3:$AN$1740,0),15),"")</f>
        <v>D</v>
      </c>
      <c r="I57" s="221" t="str">
        <f>IFERROR(INDEX(숨김!$W$3:$AO$1740,MATCH(종합!$C$5&amp;종합!I$56,숨김!$AN$3:$AN$1740,0),15),"")</f>
        <v>F</v>
      </c>
      <c r="J57" s="221" t="str">
        <f>IFERROR(INDEX(숨김!$W$3:$AO$1740,MATCH(종합!$C$5&amp;종합!J$56,숨김!$AN$3:$AN$1740,0),15),"")</f>
        <v/>
      </c>
      <c r="K57" s="221" t="str">
        <f>IFERROR(INDEX(숨김!$W$3:$AO$1740,MATCH(종합!$C$5&amp;종합!K$56,숨김!$AN$3:$AN$1740,0),15),"")</f>
        <v/>
      </c>
      <c r="M57" s="261" t="str">
        <f>C56</f>
        <v>574</v>
      </c>
      <c r="N57" s="261" t="str">
        <f t="shared" ref="N57:U57" si="3">D56</f>
        <v>562</v>
      </c>
      <c r="O57" s="261" t="str">
        <f t="shared" si="3"/>
        <v>515-1</v>
      </c>
      <c r="P57" s="261" t="str">
        <f t="shared" si="3"/>
        <v>515</v>
      </c>
      <c r="Q57" s="261" t="str">
        <f>G56</f>
        <v>561</v>
      </c>
      <c r="R57" s="261" t="str">
        <f>H56</f>
        <v>6-1</v>
      </c>
      <c r="S57" s="261" t="str">
        <f>I56</f>
        <v>320</v>
      </c>
      <c r="T57" s="261" t="str">
        <f>J56</f>
        <v/>
      </c>
      <c r="U57" s="258" t="str">
        <f t="shared" si="3"/>
        <v/>
      </c>
      <c r="AA57" s="296"/>
    </row>
    <row r="58" spans="2:27" ht="25.5" customHeight="1">
      <c r="B58" s="217" t="s">
        <v>104</v>
      </c>
      <c r="C58" s="207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9%(2명)</v>
      </c>
      <c r="D58" s="207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50%(1명)</v>
      </c>
      <c r="E58" s="207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07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5%(1명)</v>
      </c>
      <c r="G58" s="207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14%(2명)</v>
      </c>
      <c r="H58" s="207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0%(0명)</v>
      </c>
      <c r="I58" s="207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0%(0명)</v>
      </c>
      <c r="J58" s="207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18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58"/>
      <c r="N58" s="259"/>
      <c r="P58" s="260"/>
      <c r="AA58" s="296"/>
    </row>
    <row r="59" spans="2:27" ht="25.5" customHeight="1">
      <c r="B59" s="172" t="s">
        <v>105</v>
      </c>
      <c r="C59" s="174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27%(6명)</v>
      </c>
      <c r="D59" s="174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0%(0명)</v>
      </c>
      <c r="E59" s="174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14%(1명)</v>
      </c>
      <c r="F59" s="174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9%(2명)</v>
      </c>
      <c r="G59" s="174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7%(1명)</v>
      </c>
      <c r="H59" s="174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8%(3명)</v>
      </c>
      <c r="I59" s="174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0%(0명)</v>
      </c>
      <c r="J59" s="174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5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64">
        <f>SUMIFS(숨김!$AC:$AC,숨김!$W:$W,종합!$C$5,숨김!$X:$X,종합!C$56)/SUMIFS(숨김!$AA:$AA,숨김!$W:$W,종합!$C$5,숨김!$X:$X,종합!C$56)</f>
        <v>9.0909090909090912E-2</v>
      </c>
      <c r="N59" s="264">
        <f>SUMIFS(숨김!$AC:$AC,숨김!$W:$W,종합!$C$5,숨김!$X:$X,종합!D$56)/SUMIFS(숨김!$AA:$AA,숨김!$W:$W,종합!$C$5,숨김!$X:$X,종합!D$56)</f>
        <v>0.5</v>
      </c>
      <c r="O59" s="264">
        <f>SUMIFS(숨김!$AC:$AC,숨김!$W:$W,종합!$C$5,숨김!$X:$X,종합!E$56)/SUMIFS(숨김!$AA:$AA,숨김!$W:$W,종합!$C$5,숨김!$X:$X,종합!E$56)</f>
        <v>0</v>
      </c>
      <c r="P59" s="264">
        <f>SUMIFS(숨김!$AC:$AC,숨김!$W:$W,종합!$C$5,숨김!$X:$X,종합!F$56)/SUMIFS(숨김!$AA:$AA,숨김!$W:$W,종합!$C$5,숨김!$X:$X,종합!F$56)</f>
        <v>4.5454545454545456E-2</v>
      </c>
      <c r="Q59" s="264">
        <f>SUMIFS(숨김!$AC:$AC,숨김!$W:$W,종합!$C$5,숨김!$X:$X,종합!G$56)/SUMIFS(숨김!$AA:$AA,숨김!$W:$W,종합!$C$5,숨김!$X:$X,종합!G$56)</f>
        <v>0.14285714285714285</v>
      </c>
      <c r="R59" s="264">
        <f>SUMIFS(숨김!$AC:$AC,숨김!$W:$W,종합!$C$5,숨김!$X:$X,종합!H$56)/SUMIFS(숨김!$AA:$AA,숨김!$W:$W,종합!$C$5,숨김!$X:$X,종합!H$56)</f>
        <v>0</v>
      </c>
      <c r="S59" s="264">
        <f>SUMIFS(숨김!$AC:$AC,숨김!$W:$W,종합!$C$5,숨김!$X:$X,종합!I$56)/SUMIFS(숨김!$AA:$AA,숨김!$W:$W,종합!$C$5,숨김!$X:$X,종합!I$56)</f>
        <v>0</v>
      </c>
      <c r="T59" s="264" t="e">
        <f>SUMIFS(숨김!$AC:$AC,숨김!$W:$W,종합!$C$5,숨김!$X:$X,종합!J$56)/SUMIFS(숨김!$AA:$AA,숨김!$W:$W,종합!$C$5,숨김!$X:$X,종합!J$56)</f>
        <v>#DIV/0!</v>
      </c>
      <c r="AA59" s="296"/>
    </row>
    <row r="60" spans="2:27" ht="25.5" customHeight="1">
      <c r="B60" s="171" t="s">
        <v>106</v>
      </c>
      <c r="C60" s="174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18%(4명)</v>
      </c>
      <c r="D60" s="174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74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14%(1명)</v>
      </c>
      <c r="F60" s="174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27%(6명)</v>
      </c>
      <c r="G60" s="174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7%(1명)</v>
      </c>
      <c r="H60" s="174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8%(3명)</v>
      </c>
      <c r="I60" s="174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0%(0명)</v>
      </c>
      <c r="J60" s="174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5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64">
        <f>SUMIFS(숨김!$AD:$AD,숨김!$W:$W,종합!$C$5,숨김!$X:$X,종합!C$56)/SUMIFS(숨김!$AA:$AA,숨김!$W:$W,종합!$C$5,숨김!$X:$X,종합!C$56)</f>
        <v>0.27272727272727271</v>
      </c>
      <c r="N60" s="264">
        <f>SUMIFS(숨김!$AD:$AD,숨김!$W:$W,종합!$C$5,숨김!$X:$X,종합!D$56)/SUMIFS(숨김!$AA:$AA,숨김!$W:$W,종합!$C$5,숨김!$X:$X,종합!D$56)</f>
        <v>0</v>
      </c>
      <c r="O60" s="264">
        <f>SUMIFS(숨김!$AD:$AD,숨김!$W:$W,종합!$C$5,숨김!$X:$X,종합!E$56)/SUMIFS(숨김!$AA:$AA,숨김!$W:$W,종합!$C$5,숨김!$X:$X,종합!E$56)</f>
        <v>0.14285714285714285</v>
      </c>
      <c r="P60" s="264">
        <f>SUMIFS(숨김!$AD:$AD,숨김!$W:$W,종합!$C$5,숨김!$X:$X,종합!F$56)/SUMIFS(숨김!$AA:$AA,숨김!$W:$W,종합!$C$5,숨김!$X:$X,종합!F$56)</f>
        <v>9.0909090909090912E-2</v>
      </c>
      <c r="Q60" s="264">
        <f>SUMIFS(숨김!$AD:$AD,숨김!$W:$W,종합!$C$5,숨김!$X:$X,종합!G$56)/SUMIFS(숨김!$AA:$AA,숨김!$W:$W,종합!$C$5,숨김!$X:$X,종합!G$56)</f>
        <v>7.1428571428571425E-2</v>
      </c>
      <c r="R60" s="264">
        <f>SUMIFS(숨김!$AD:$AD,숨김!$W:$W,종합!$C$5,숨김!$X:$X,종합!H$56)/SUMIFS(숨김!$AA:$AA,숨김!$W:$W,종합!$C$5,숨김!$X:$X,종합!H$56)</f>
        <v>8.3333333333333329E-2</v>
      </c>
      <c r="S60" s="264">
        <f>SUMIFS(숨김!$AD:$AD,숨김!$W:$W,종합!$C$5,숨김!$X:$X,종합!I$56)/SUMIFS(숨김!$AA:$AA,숨김!$W:$W,종합!$C$5,숨김!$X:$X,종합!I$56)</f>
        <v>0</v>
      </c>
      <c r="T60" s="264" t="e">
        <f>SUMIFS(숨김!$AD:$AD,숨김!$W:$W,종합!$C$5,숨김!$X:$X,종합!J$56)/SUMIFS(숨김!$AA:$AA,숨김!$W:$W,종합!$C$5,숨김!$X:$X,종합!J$56)</f>
        <v>#DIV/0!</v>
      </c>
      <c r="AA60" s="296"/>
    </row>
    <row r="61" spans="2:27" ht="25.5" customHeight="1">
      <c r="B61" s="171" t="s">
        <v>110</v>
      </c>
      <c r="C61" s="174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14%(3명)</v>
      </c>
      <c r="D61" s="174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50%(1명)</v>
      </c>
      <c r="E61" s="174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43%(3명)</v>
      </c>
      <c r="F61" s="174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41%(9명)</v>
      </c>
      <c r="G61" s="174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29%(4명)</v>
      </c>
      <c r="H61" s="174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17%(6명)</v>
      </c>
      <c r="I61" s="174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0%(0명)</v>
      </c>
      <c r="J61" s="174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5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64">
        <f>SUMIFS(숨김!$AE:$AE,숨김!$W:$W,종합!$C$5,숨김!$X:$X,종합!C$56)/SUMIFS(숨김!$AA:$AA,숨김!$W:$W,종합!$C$5,숨김!$X:$X,종합!C$56)</f>
        <v>0.18181818181818182</v>
      </c>
      <c r="N61" s="264">
        <f>SUMIFS(숨김!$AE:$AE,숨김!$W:$W,종합!$C$5,숨김!$X:$X,종합!D$56)/SUMIFS(숨김!$AA:$AA,숨김!$W:$W,종합!$C$5,숨김!$X:$X,종합!D$56)</f>
        <v>0</v>
      </c>
      <c r="O61" s="264">
        <f>SUMIFS(숨김!$AE:$AE,숨김!$W:$W,종합!$C$5,숨김!$X:$X,종합!E$56)/SUMIFS(숨김!$AA:$AA,숨김!$W:$W,종합!$C$5,숨김!$X:$X,종합!E$56)</f>
        <v>0.14285714285714285</v>
      </c>
      <c r="P61" s="264">
        <f>SUMIFS(숨김!$AE:$AE,숨김!$W:$W,종합!$C$5,숨김!$X:$X,종합!F$56)/SUMIFS(숨김!$AA:$AA,숨김!$W:$W,종합!$C$5,숨김!$X:$X,종합!F$56)</f>
        <v>0.27272727272727271</v>
      </c>
      <c r="Q61" s="264">
        <f>SUMIFS(숨김!$AE:$AE,숨김!$W:$W,종합!$C$5,숨김!$X:$X,종합!G$56)/SUMIFS(숨김!$AA:$AA,숨김!$W:$W,종합!$C$5,숨김!$X:$X,종합!G$56)</f>
        <v>7.1428571428571425E-2</v>
      </c>
      <c r="R61" s="264">
        <f>SUMIFS(숨김!$AE:$AE,숨김!$W:$W,종합!$C$5,숨김!$X:$X,종합!H$56)/SUMIFS(숨김!$AA:$AA,숨김!$W:$W,종합!$C$5,숨김!$X:$X,종합!H$56)</f>
        <v>8.3333333333333329E-2</v>
      </c>
      <c r="S61" s="264">
        <f>SUMIFS(숨김!$AE:$AE,숨김!$W:$W,종합!$C$5,숨김!$X:$X,종합!I$56)/SUMIFS(숨김!$AA:$AA,숨김!$W:$W,종합!$C$5,숨김!$X:$X,종합!I$56)</f>
        <v>0</v>
      </c>
      <c r="T61" s="264" t="e">
        <f>SUMIFS(숨김!$AE:$AE,숨김!$W:$W,종합!$C$5,숨김!$X:$X,종합!J$56)/SUMIFS(숨김!$AA:$AA,숨김!$W:$W,종합!$C$5,숨김!$X:$X,종합!J$56)</f>
        <v>#DIV/0!</v>
      </c>
      <c r="AA61" s="296"/>
    </row>
    <row r="62" spans="2:27" ht="25.5" customHeight="1">
      <c r="B62" s="176" t="s">
        <v>107</v>
      </c>
      <c r="C62" s="174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9%(2명)</v>
      </c>
      <c r="D62" s="174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74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14%(1명)</v>
      </c>
      <c r="F62" s="174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18%(4명)</v>
      </c>
      <c r="G62" s="174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29%(4명)</v>
      </c>
      <c r="H62" s="174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25%(9명)</v>
      </c>
      <c r="I62" s="174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0%(0명)</v>
      </c>
      <c r="J62" s="174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5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64">
        <f>SUMIFS(숨김!$AF:$AF,숨김!$W:$W,종합!$C$5,숨김!$X:$X,종합!C$56)/SUMIFS(숨김!$AA:$AA,숨김!$W:$W,종합!$C$5,숨김!$X:$X,종합!C$56)</f>
        <v>0.13636363636363635</v>
      </c>
      <c r="N62" s="264">
        <f>SUMIFS(숨김!$AF:$AF,숨김!$W:$W,종합!$C$5,숨김!$X:$X,종합!D$56)/SUMIFS(숨김!$AA:$AA,숨김!$W:$W,종합!$C$5,숨김!$X:$X,종합!D$56)</f>
        <v>0.5</v>
      </c>
      <c r="O62" s="264">
        <f>SUMIFS(숨김!$AF:$AF,숨김!$W:$W,종합!$C$5,숨김!$X:$X,종합!E$56)/SUMIFS(숨김!$AA:$AA,숨김!$W:$W,종합!$C$5,숨김!$X:$X,종합!E$56)</f>
        <v>0.42857142857142855</v>
      </c>
      <c r="P62" s="264">
        <f>SUMIFS(숨김!$AF:$AF,숨김!$W:$W,종합!$C$5,숨김!$X:$X,종합!F$56)/SUMIFS(숨김!$AA:$AA,숨김!$W:$W,종합!$C$5,숨김!$X:$X,종합!F$56)</f>
        <v>0.40909090909090912</v>
      </c>
      <c r="Q62" s="264">
        <f>SUMIFS(숨김!$AF:$AF,숨김!$W:$W,종합!$C$5,숨김!$X:$X,종합!G$56)/SUMIFS(숨김!$AA:$AA,숨김!$W:$W,종합!$C$5,숨김!$X:$X,종합!G$56)</f>
        <v>0.2857142857142857</v>
      </c>
      <c r="R62" s="264">
        <f>SUMIFS(숨김!$AF:$AF,숨김!$W:$W,종합!$C$5,숨김!$X:$X,종합!H$56)/SUMIFS(숨김!$AA:$AA,숨김!$W:$W,종합!$C$5,숨김!$X:$X,종합!H$56)</f>
        <v>0.16666666666666666</v>
      </c>
      <c r="S62" s="264">
        <f>SUMIFS(숨김!$AF:$AF,숨김!$W:$W,종합!$C$5,숨김!$X:$X,종합!I$56)/SUMIFS(숨김!$AA:$AA,숨김!$W:$W,종합!$C$5,숨김!$X:$X,종합!I$56)</f>
        <v>0</v>
      </c>
      <c r="T62" s="264" t="e">
        <f>SUMIFS(숨김!$AF:$AF,숨김!$W:$W,종합!$C$5,숨김!$X:$X,종합!J$56)/SUMIFS(숨김!$AA:$AA,숨김!$W:$W,종합!$C$5,숨김!$X:$X,종합!J$56)</f>
        <v>#DIV/0!</v>
      </c>
      <c r="AA62" s="296"/>
    </row>
    <row r="63" spans="2:27" ht="25.5" customHeight="1">
      <c r="B63" s="177" t="s">
        <v>108</v>
      </c>
      <c r="C63" s="178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23%(5명)</v>
      </c>
      <c r="D63" s="178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78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14%(1명)</v>
      </c>
      <c r="F63" s="178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78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14%(2명)</v>
      </c>
      <c r="H63" s="178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42%(15명)</v>
      </c>
      <c r="I63" s="178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100%(1명)</v>
      </c>
      <c r="J63" s="178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79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64">
        <f>SUMIFS(숨김!$AG:$AG,숨김!$W:$W,종합!$C$5,숨김!$X:$X,종합!C$56)/SUMIFS(숨김!$AA:$AA,숨김!$W:$W,종합!$C$5,숨김!$X:$X,종합!C$56)</f>
        <v>9.0909090909090912E-2</v>
      </c>
      <c r="N63" s="264">
        <f>SUMIFS(숨김!$AG:$AG,숨김!$W:$W,종합!$C$5,숨김!$X:$X,종합!D$56)/SUMIFS(숨김!$AA:$AA,숨김!$W:$W,종합!$C$5,숨김!$X:$X,종합!D$56)</f>
        <v>0</v>
      </c>
      <c r="O63" s="264">
        <f>SUMIFS(숨김!$AG:$AG,숨김!$W:$W,종합!$C$5,숨김!$X:$X,종합!E$56)/SUMIFS(숨김!$AA:$AA,숨김!$W:$W,종합!$C$5,숨김!$X:$X,종합!E$56)</f>
        <v>0.14285714285714285</v>
      </c>
      <c r="P63" s="264">
        <f>SUMIFS(숨김!$AG:$AG,숨김!$W:$W,종합!$C$5,숨김!$X:$X,종합!F$56)/SUMIFS(숨김!$AA:$AA,숨김!$W:$W,종합!$C$5,숨김!$X:$X,종합!F$56)</f>
        <v>0.18181818181818182</v>
      </c>
      <c r="Q63" s="264">
        <f>SUMIFS(숨김!$AG:$AG,숨김!$W:$W,종합!$C$5,숨김!$X:$X,종합!G$56)/SUMIFS(숨김!$AA:$AA,숨김!$W:$W,종합!$C$5,숨김!$X:$X,종합!G$56)</f>
        <v>0.2857142857142857</v>
      </c>
      <c r="R63" s="264">
        <f>SUMIFS(숨김!$AG:$AG,숨김!$W:$W,종합!$C$5,숨김!$X:$X,종합!H$56)/SUMIFS(숨김!$AA:$AA,숨김!$W:$W,종합!$C$5,숨김!$X:$X,종합!H$56)</f>
        <v>0.25</v>
      </c>
      <c r="S63" s="264">
        <f>SUMIFS(숨김!$AG:$AG,숨김!$W:$W,종합!$C$5,숨김!$X:$X,종합!I$56)/SUMIFS(숨김!$AA:$AA,숨김!$W:$W,종합!$C$5,숨김!$X:$X,종합!I$56)</f>
        <v>0</v>
      </c>
      <c r="T63" s="264" t="e">
        <f>SUMIFS(숨김!$AG:$AG,숨김!$W:$W,종합!$C$5,숨김!$X:$X,종합!J$56)/SUMIFS(숨김!$AA:$AA,숨김!$W:$W,종합!$C$5,숨김!$X:$X,종합!J$56)</f>
        <v>#DIV/0!</v>
      </c>
      <c r="AA63" s="296"/>
    </row>
    <row r="64" spans="2:27" ht="15.75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264">
        <f>SUMIFS(숨김!$AH:$AH,숨김!$W:$W,종합!$C$5,숨김!$X:$X,종합!C$56)/SUMIFS(숨김!$AA:$AA,숨김!$W:$W,종합!$C$5,숨김!$X:$X,종합!C$56)</f>
        <v>0.22727272727272727</v>
      </c>
      <c r="N64" s="264">
        <f>SUMIFS(숨김!$AH:$AH,숨김!$W:$W,종합!$C$5,숨김!$X:$X,종합!D$56)/SUMIFS(숨김!$AA:$AA,숨김!$W:$W,종합!$C$5,숨김!$X:$X,종합!D$56)</f>
        <v>0</v>
      </c>
      <c r="O64" s="264">
        <f>SUMIFS(숨김!$AH:$AH,숨김!$W:$W,종합!$C$5,숨김!$X:$X,종합!E$56)/SUMIFS(숨김!$AA:$AA,숨김!$W:$W,종합!$C$5,숨김!$X:$X,종합!E$56)</f>
        <v>0.14285714285714285</v>
      </c>
      <c r="P64" s="264">
        <f>SUMIFS(숨김!$AH:$AH,숨김!$W:$W,종합!$C$5,숨김!$X:$X,종합!F$56)/SUMIFS(숨김!$AA:$AA,숨김!$W:$W,종합!$C$5,숨김!$X:$X,종합!F$56)</f>
        <v>0</v>
      </c>
      <c r="Q64" s="264">
        <f>SUMIFS(숨김!$AH:$AH,숨김!$W:$W,종합!$C$5,숨김!$X:$X,종합!G$56)/SUMIFS(숨김!$AA:$AA,숨김!$W:$W,종합!$C$5,숨김!$X:$X,종합!G$56)</f>
        <v>0.14285714285714285</v>
      </c>
      <c r="R64" s="264">
        <f>SUMIFS(숨김!$AH:$AH,숨김!$W:$W,종합!$C$5,숨김!$X:$X,종합!H$56)/SUMIFS(숨김!$AA:$AA,숨김!$W:$W,종합!$C$5,숨김!$X:$X,종합!H$56)</f>
        <v>0.41666666666666669</v>
      </c>
      <c r="S64" s="264">
        <f>SUMIFS(숨김!$AH:$AH,숨김!$W:$W,종합!$C$5,숨김!$X:$X,종합!I$56)/SUMIFS(숨김!$AA:$AA,숨김!$W:$W,종합!$C$5,숨김!$X:$X,종합!I$56)</f>
        <v>1</v>
      </c>
      <c r="T64" s="264" t="e">
        <f>SUMIFS(숨김!$AH:$AH,숨김!$W:$W,종합!$C$5,숨김!$X:$X,종합!J$56)/SUMIFS(숨김!$AA:$AA,숨김!$W:$W,종합!$C$5,숨김!$X:$X,종합!J$56)</f>
        <v>#DIV/0!</v>
      </c>
      <c r="AA64" s="296"/>
    </row>
    <row r="65" spans="2:27" ht="17.25" customHeight="1">
      <c r="B65" s="48" t="s">
        <v>631</v>
      </c>
      <c r="C65" s="48"/>
      <c r="D65" s="47"/>
      <c r="E65" s="47"/>
      <c r="F65" s="47"/>
      <c r="G65" s="47"/>
      <c r="H65" s="47"/>
      <c r="I65" s="47"/>
      <c r="J65" s="47"/>
      <c r="K65" s="47"/>
      <c r="M65" s="258"/>
      <c r="N65" s="259"/>
      <c r="P65" s="260"/>
      <c r="AA65" s="296"/>
    </row>
    <row r="66" spans="2:27" ht="30.75" customHeight="1">
      <c r="B66" s="52" t="s">
        <v>78</v>
      </c>
      <c r="C66" s="52" t="s">
        <v>113</v>
      </c>
      <c r="D66" s="52" t="s">
        <v>114</v>
      </c>
      <c r="E66" s="52" t="s">
        <v>115</v>
      </c>
      <c r="F66" s="52" t="s">
        <v>116</v>
      </c>
      <c r="G66" s="52" t="s">
        <v>117</v>
      </c>
      <c r="H66" s="52" t="s">
        <v>7</v>
      </c>
      <c r="I66" s="52" t="s">
        <v>8</v>
      </c>
      <c r="J66" s="52" t="s">
        <v>118</v>
      </c>
      <c r="K66" s="52" t="s">
        <v>122</v>
      </c>
      <c r="M66" s="258"/>
      <c r="N66" s="259"/>
      <c r="P66" s="260"/>
      <c r="AA66" s="296"/>
    </row>
    <row r="67" spans="2:27" ht="27" customHeight="1">
      <c r="B67" s="82" t="str">
        <f>M57</f>
        <v>574</v>
      </c>
      <c r="C67" s="62">
        <v>1</v>
      </c>
      <c r="D67" s="83">
        <f>SUMIFS(숨김!AV:AV,숨김!$AU:$AU,종합!$C67,숨김!$AT:$AT,종합!$B67,숨김!$AS:$AS,종합!$C$5)</f>
        <v>3.2349945290273227E-2</v>
      </c>
      <c r="E67" s="83">
        <f>SUMIFS(숨김!AW:AW,숨김!$AU:$AU,종합!$C67,숨김!$AT:$AT,종합!$B67,숨김!$AS:$AS,종합!$C$5)</f>
        <v>0.40421094588775319</v>
      </c>
      <c r="F67" s="83">
        <f>SUMIFS(숨김!AX:AX,숨김!$AU:$AU,종합!$C67,숨김!$AT:$AT,종합!$B67,숨김!$AS:$AS,종합!$C$5)</f>
        <v>0.19144402221821671</v>
      </c>
      <c r="G67" s="84">
        <f>SUMIFS(숨김!AY:AY,숨김!$AU:$AU,종합!$C67,숨김!$AT:$AT,종합!$B67,숨김!$AS:$AS,종합!$C$5)</f>
        <v>6.0106666666666664</v>
      </c>
      <c r="H67" s="85">
        <f>SUMIFS(숨김!AZ:AZ,숨김!$AU:$AU,종합!$C67,숨김!$AT:$AT,종합!$B67,숨김!$AS:$AS,종합!$C$5)</f>
        <v>0.36511892349310249</v>
      </c>
      <c r="I67" s="85">
        <f>SUMIFS(숨김!BA:BA,숨김!$AU:$AU,종합!$C67,숨김!$AT:$AT,종합!$B67,숨김!$AS:$AS,종합!$C$5)</f>
        <v>4.977787990289297</v>
      </c>
      <c r="J67" s="86">
        <f>SUMIFS(숨김!BB:BB,숨김!$AU:$AU,종합!$C67,숨김!$AT:$AT,종합!$B67,숨김!$AS:$AS,종합!$C$5)</f>
        <v>2.2548169211825431</v>
      </c>
      <c r="K67" s="70"/>
      <c r="M67" s="258"/>
      <c r="N67" s="259"/>
      <c r="P67" s="260"/>
      <c r="AA67" s="296"/>
    </row>
    <row r="68" spans="2:27" ht="20.25" customHeight="1">
      <c r="B68" s="82" t="str">
        <f>$B$67</f>
        <v>574</v>
      </c>
      <c r="C68" s="62">
        <v>2</v>
      </c>
      <c r="D68" s="83">
        <f>SUMIFS(숨김!AV:AV,숨김!$AU:$AU,종합!$C68,숨김!$AT:$AT,종합!$B68,숨김!$AS:$AS,종합!$C$5)</f>
        <v>3.0352013045239254E-2</v>
      </c>
      <c r="E68" s="83">
        <f>SUMIFS(숨김!AW:AW,숨김!$AU:$AU,종합!$C68,숨김!$AT:$AT,종합!$B68,숨김!$AS:$AS,종합!$C$5)</f>
        <v>0.34023491878302592</v>
      </c>
      <c r="F68" s="83">
        <f>SUMIFS(숨김!AX:AX,숨김!$AU:$AU,종합!$C68,숨김!$AT:$AT,종합!$B68,숨김!$AS:$AS,종합!$C$5)</f>
        <v>0.14168156423029576</v>
      </c>
      <c r="G68" s="84">
        <f>SUMIFS(숨김!AY:AY,숨김!$AU:$AU,종합!$C68,숨김!$AT:$AT,종합!$B68,숨김!$AS:$AS,종합!$C$5)</f>
        <v>4.6412500000000003</v>
      </c>
      <c r="H68" s="85">
        <f>SUMIFS(숨김!AZ:AZ,숨김!$AU:$AU,종합!$C68,숨김!$AT:$AT,종합!$B68,숨김!$AS:$AS,종합!$C$5)</f>
        <v>2.0570826022547478E-2</v>
      </c>
      <c r="I68" s="85">
        <f>SUMIFS(숨김!BA:BA,숨김!$AU:$AU,종합!$C68,숨김!$AT:$AT,종합!$B68,숨김!$AS:$AS,종합!$C$5)</f>
        <v>2.5919240788409823</v>
      </c>
      <c r="J68" s="86">
        <f>SUMIFS(숨김!BB:BB,숨김!$AU:$AU,종합!$C68,숨김!$AT:$AT,종합!$B68,숨김!$AS:$AS,종합!$C$5)</f>
        <v>2.5423104479797503</v>
      </c>
      <c r="K68" s="70"/>
      <c r="M68" s="258"/>
      <c r="N68" s="259"/>
      <c r="P68" s="260"/>
      <c r="AA68" s="296"/>
    </row>
    <row r="69" spans="2:27" ht="20.25" customHeight="1">
      <c r="B69" s="82" t="str">
        <f>$B$67</f>
        <v>574</v>
      </c>
      <c r="C69" s="62">
        <v>3</v>
      </c>
      <c r="D69" s="83">
        <f>SUMIFS(숨김!AV:AV,숨김!$AU:$AU,종합!$C69,숨김!$AT:$AT,종합!$B69,숨김!$AS:$AS,종합!$C$5)</f>
        <v>1.5257020301569738E-2</v>
      </c>
      <c r="E69" s="83">
        <f>SUMIFS(숨김!AW:AW,숨김!$AU:$AU,종합!$C69,숨김!$AT:$AT,종합!$B69,숨김!$AS:$AS,종합!$C$5)</f>
        <v>0.33404395187103186</v>
      </c>
      <c r="F69" s="83">
        <f>SUMIFS(숨김!AX:AX,숨김!$AU:$AU,종합!$C69,숨김!$AT:$AT,종합!$B69,숨김!$AS:$AS,종합!$C$5)</f>
        <v>0.13429331933502892</v>
      </c>
      <c r="G69" s="84">
        <f>SUMIFS(숨김!AY:AY,숨김!$AU:$AU,종합!$C69,숨김!$AT:$AT,종합!$B69,숨김!$AS:$AS,종합!$C$5)</f>
        <v>3.8402499999999997</v>
      </c>
      <c r="H69" s="85">
        <f>SUMIFS(숨김!AZ:AZ,숨김!$AU:$AU,종합!$C69,숨김!$AT:$AT,종합!$B69,숨김!$AS:$AS,종합!$C$5)</f>
        <v>6.2432970402151984E-3</v>
      </c>
      <c r="I69" s="85">
        <f>SUMIFS(숨김!BA:BA,숨김!$AU:$AU,종합!$C69,숨김!$AT:$AT,종합!$B69,숨김!$AS:$AS,종합!$C$5)</f>
        <v>1.7231499830993948</v>
      </c>
      <c r="J69" s="86">
        <f>SUMIFS(숨김!BB:BB,숨김!$AU:$AU,종합!$C69,숨김!$AT:$AT,종합!$B69,숨김!$AS:$AS,종합!$C$5)</f>
        <v>2.7084805511798979</v>
      </c>
      <c r="K69" s="70"/>
      <c r="M69" s="258"/>
      <c r="N69" s="259"/>
      <c r="P69" s="260"/>
      <c r="AA69" s="296"/>
    </row>
    <row r="70" spans="2:27" ht="20.25" customHeight="1">
      <c r="B70" s="82" t="str">
        <f>$B$67</f>
        <v>574</v>
      </c>
      <c r="C70" s="62">
        <v>4</v>
      </c>
      <c r="D70" s="83">
        <f>SUMIFS(숨김!AV:AV,숨김!$AU:$AU,종합!$C70,숨김!$AT:$AT,종합!$B70,숨김!$AS:$AS,종합!$C$5)</f>
        <v>1.3770055674010646E-2</v>
      </c>
      <c r="E70" s="83">
        <f>SUMIFS(숨김!AW:AW,숨김!$AU:$AU,종합!$C70,숨김!$AT:$AT,종합!$B70,숨김!$AS:$AS,종합!$C$5)</f>
        <v>0.33816801754256393</v>
      </c>
      <c r="F70" s="83">
        <f>SUMIFS(숨김!AX:AX,숨김!$AU:$AU,종합!$C70,숨김!$AT:$AT,종합!$B70,숨김!$AS:$AS,종합!$C$5)</f>
        <v>0.12908659364251943</v>
      </c>
      <c r="G70" s="84">
        <f>SUMIFS(숨김!AY:AY,숨김!$AU:$AU,종합!$C70,숨김!$AT:$AT,종합!$B70,숨김!$AS:$AS,종합!$C$5)</f>
        <v>4.4045000000000005</v>
      </c>
      <c r="H70" s="85">
        <f>SUMIFS(숨김!AZ:AZ,숨김!$AU:$AU,종합!$C70,숨김!$AT:$AT,종합!$B70,숨김!$AS:$AS,종합!$C$5)</f>
        <v>2.7967726114171278E-2</v>
      </c>
      <c r="I70" s="85">
        <f>SUMIFS(숨김!BA:BA,숨김!$AU:$AU,종합!$C70,숨김!$AT:$AT,종합!$B70,숨김!$AS:$AS,종합!$C$5)</f>
        <v>2.2964610664858416</v>
      </c>
      <c r="J70" s="86">
        <f>SUMIFS(숨김!BB:BB,숨김!$AU:$AU,종합!$C70,숨김!$AT:$AT,종합!$B70,숨김!$AS:$AS,종합!$C$5)</f>
        <v>2.5880889811816363</v>
      </c>
      <c r="K70" s="70"/>
      <c r="M70" s="258"/>
      <c r="N70" s="259"/>
      <c r="P70" s="260"/>
      <c r="AA70" s="296"/>
    </row>
    <row r="71" spans="2:27" ht="20.25" customHeight="1">
      <c r="B71" s="82" t="str">
        <f>$B$67</f>
        <v>574</v>
      </c>
      <c r="C71" s="62">
        <v>5</v>
      </c>
      <c r="D71" s="83">
        <f>SUMIFS(숨김!AV:AV,숨김!$AU:$AU,종합!$C71,숨김!$AT:$AT,종합!$B71,숨김!$AS:$AS,종합!$C$5)</f>
        <v>1.3467845893822926E-2</v>
      </c>
      <c r="E71" s="83">
        <f>SUMIFS(숨김!AW:AW,숨김!$AU:$AU,종합!$C71,숨김!$AT:$AT,종합!$B71,숨김!$AS:$AS,종합!$C$5)</f>
        <v>0.34084741385315659</v>
      </c>
      <c r="F71" s="83">
        <f>SUMIFS(숨김!AX:AX,숨김!$AU:$AU,종합!$C71,숨김!$AT:$AT,종합!$B71,숨김!$AS:$AS,종합!$C$5)</f>
        <v>0.11980448219685946</v>
      </c>
      <c r="G71" s="84">
        <f>SUMIFS(숨김!AY:AY,숨김!$AU:$AU,종합!$C71,숨김!$AT:$AT,종합!$B71,숨김!$AS:$AS,종합!$C$5)</f>
        <v>4.4560000000000004</v>
      </c>
      <c r="H71" s="85">
        <f>SUMIFS(숨김!AZ:AZ,숨김!$AU:$AU,종합!$C71,숨김!$AT:$AT,종합!$B71,숨김!$AS:$AS,종합!$C$5)</f>
        <v>3.8897559154824498E-3</v>
      </c>
      <c r="I71" s="85">
        <f>SUMIFS(숨김!BA:BA,숨김!$AU:$AU,종합!$C71,숨김!$AT:$AT,종합!$B71,숨김!$AS:$AS,종합!$C$5)</f>
        <v>1.5714613898549097</v>
      </c>
      <c r="J71" s="86">
        <f>SUMIFS(숨김!BB:BB,숨김!$AU:$AU,종합!$C71,숨김!$AT:$AT,종합!$B71,숨김!$AS:$AS,종합!$C$5)</f>
        <v>2.579183842545965</v>
      </c>
      <c r="K71" s="70" t="str">
        <f>INDEX(숨김!$W$3:$AQ$440,MATCH(종합!$C$5&amp;종합!$B71,숨김!$AN$3:$AN$440,0),15)</f>
        <v>B</v>
      </c>
      <c r="M71" s="258"/>
      <c r="N71" s="259"/>
      <c r="P71" s="260"/>
      <c r="AA71" s="296"/>
    </row>
    <row r="72" spans="2:27" ht="20.25" customHeight="1">
      <c r="B72" s="82" t="str">
        <f>D56</f>
        <v>562</v>
      </c>
      <c r="C72" s="62">
        <v>1</v>
      </c>
      <c r="D72" s="83">
        <f>SUMIFS(숨김!AV:AV,숨김!$AU:$AU,종합!$C72,숨김!$AT:$AT,종합!$B72,숨김!$AS:$AS,종합!$C$5)</f>
        <v>0</v>
      </c>
      <c r="E72" s="83">
        <f>SUMIFS(숨김!AW:AW,숨김!$AU:$AU,종합!$C72,숨김!$AT:$AT,종합!$B72,숨김!$AS:$AS,종합!$C$5)</f>
        <v>0</v>
      </c>
      <c r="F72" s="83">
        <f>SUMIFS(숨김!AX:AX,숨김!$AU:$AU,종합!$C72,숨김!$AT:$AT,종합!$B72,숨김!$AS:$AS,종합!$C$5)</f>
        <v>0</v>
      </c>
      <c r="G72" s="84">
        <f>SUMIFS(숨김!AY:AY,숨김!$AU:$AU,종합!$C72,숨김!$AT:$AT,종합!$B72,숨김!$AS:$AS,종합!$C$5)</f>
        <v>0</v>
      </c>
      <c r="H72" s="85">
        <f>SUMIFS(숨김!AZ:AZ,숨김!$AU:$AU,종합!$C72,숨김!$AT:$AT,종합!$B72,숨김!$AS:$AS,종합!$C$5)</f>
        <v>0</v>
      </c>
      <c r="I72" s="85">
        <f>SUMIFS(숨김!BA:BA,숨김!$AU:$AU,종합!$C72,숨김!$AT:$AT,종합!$B72,숨김!$AS:$AS,종합!$C$5)</f>
        <v>0</v>
      </c>
      <c r="J72" s="86">
        <f>SUMIFS(숨김!BB:BB,숨김!$AU:$AU,종합!$C72,숨김!$AT:$AT,종합!$B72,숨김!$AS:$AS,종합!$C$5)</f>
        <v>0</v>
      </c>
      <c r="K72" s="70"/>
    </row>
    <row r="73" spans="2:27" ht="20.25" customHeight="1">
      <c r="B73" s="82" t="str">
        <f>$B$72</f>
        <v>562</v>
      </c>
      <c r="C73" s="62">
        <v>2</v>
      </c>
      <c r="D73" s="83">
        <f>SUMIFS(숨김!AV:AV,숨김!$AU:$AU,종합!$C73,숨김!$AT:$AT,종합!$B73,숨김!$AS:$AS,종합!$C$5)</f>
        <v>2.1953492591553672E-2</v>
      </c>
      <c r="E73" s="83">
        <f>SUMIFS(숨김!AW:AW,숨김!$AU:$AU,종합!$C73,숨김!$AT:$AT,종합!$B73,숨김!$AS:$AS,종합!$C$5)</f>
        <v>0.45735827536714158</v>
      </c>
      <c r="F73" s="83">
        <f>SUMIFS(숨김!AX:AX,숨김!$AU:$AU,종합!$C73,숨김!$AT:$AT,종합!$B73,숨김!$AS:$AS,종합!$C$5)</f>
        <v>0.17512141023576941</v>
      </c>
      <c r="G73" s="84">
        <f>SUMIFS(숨김!AY:AY,숨김!$AU:$AU,종합!$C73,숨김!$AT:$AT,종합!$B73,숨김!$AS:$AS,종합!$C$5)</f>
        <v>10.331</v>
      </c>
      <c r="H73" s="85">
        <f>SUMIFS(숨김!AZ:AZ,숨김!$AU:$AU,종합!$C73,숨김!$AT:$AT,종합!$B73,숨김!$AS:$AS,종합!$C$5)</f>
        <v>7.7032878402831115E-2</v>
      </c>
      <c r="I73" s="85">
        <f>SUMIFS(숨김!BA:BA,숨김!$AU:$AU,종합!$C73,숨김!$AT:$AT,종합!$B73,숨김!$AS:$AS,종합!$C$5)</f>
        <v>5.2382357313925159</v>
      </c>
      <c r="J73" s="86">
        <f>SUMIFS(숨김!BB:BB,숨김!$AU:$AU,종합!$C73,숨김!$AT:$AT,종합!$B73,숨김!$AS:$AS,종합!$C$5)</f>
        <v>2.305282785441781</v>
      </c>
      <c r="K73" s="70"/>
    </row>
    <row r="74" spans="2:27" ht="20.25" customHeight="1">
      <c r="B74" s="82" t="str">
        <f>$B$72</f>
        <v>562</v>
      </c>
      <c r="C74" s="62">
        <v>3</v>
      </c>
      <c r="D74" s="83">
        <f>SUMIFS(숨김!AV:AV,숨김!$AU:$AU,종합!$C74,숨김!$AT:$AT,종합!$B74,숨김!$AS:$AS,종합!$C$5)</f>
        <v>2.3683450904072943E-2</v>
      </c>
      <c r="E74" s="83">
        <f>SUMIFS(숨김!AW:AW,숨김!$AU:$AU,종합!$C74,숨김!$AT:$AT,종합!$B74,숨김!$AS:$AS,종합!$C$5)</f>
        <v>0.39437676170756014</v>
      </c>
      <c r="F74" s="83">
        <f>SUMIFS(숨김!AX:AX,숨김!$AU:$AU,종합!$C74,숨김!$AT:$AT,종합!$B74,숨김!$AS:$AS,종합!$C$5)</f>
        <v>0.15944688977030372</v>
      </c>
      <c r="G74" s="84">
        <f>SUMIFS(숨김!AY:AY,숨김!$AU:$AU,종합!$C74,숨김!$AT:$AT,종합!$B74,숨김!$AS:$AS,종합!$C$5)</f>
        <v>9.2159999999999993</v>
      </c>
      <c r="H74" s="85">
        <f>SUMIFS(숨김!AZ:AZ,숨김!$AU:$AU,종합!$C74,숨김!$AT:$AT,종합!$B74,숨김!$AS:$AS,종합!$C$5)</f>
        <v>0</v>
      </c>
      <c r="I74" s="85">
        <f>SUMIFS(숨김!BA:BA,숨김!$AU:$AU,종합!$C74,숨김!$AT:$AT,종합!$B74,숨김!$AS:$AS,종합!$C$5)</f>
        <v>2.607307631464086</v>
      </c>
      <c r="J74" s="86">
        <f>SUMIFS(숨김!BB:BB,숨김!$AU:$AU,종합!$C74,숨김!$AT:$AT,종합!$B74,숨김!$AS:$AS,종합!$C$5)</f>
        <v>2.4597238229669824</v>
      </c>
      <c r="K74" s="70"/>
    </row>
    <row r="75" spans="2:27" ht="20.25" customHeight="1">
      <c r="B75" s="82" t="str">
        <f>$B$72</f>
        <v>562</v>
      </c>
      <c r="C75" s="62">
        <v>4</v>
      </c>
      <c r="D75" s="83">
        <f>SUMIFS(숨김!AV:AV,숨김!$AU:$AU,종합!$C75,숨김!$AT:$AT,종합!$B75,숨김!$AS:$AS,종합!$C$5)</f>
        <v>1.9309212972778735E-2</v>
      </c>
      <c r="E75" s="83">
        <f>SUMIFS(숨김!AW:AW,숨김!$AU:$AU,종합!$C75,숨김!$AT:$AT,종합!$B75,숨김!$AS:$AS,종합!$C$5)</f>
        <v>0.4033518182932701</v>
      </c>
      <c r="F75" s="83">
        <f>SUMIFS(숨김!AX:AX,숨김!$AU:$AU,종합!$C75,숨김!$AT:$AT,종합!$B75,숨김!$AS:$AS,종합!$C$5)</f>
        <v>0.16594864271774409</v>
      </c>
      <c r="G75" s="84">
        <f>SUMIFS(숨김!AY:AY,숨김!$AU:$AU,종합!$C75,숨김!$AT:$AT,종합!$B75,숨김!$AS:$AS,종합!$C$5)</f>
        <v>9.9730000000000008</v>
      </c>
      <c r="H75" s="85">
        <f>SUMIFS(숨김!AZ:AZ,숨김!$AU:$AU,종합!$C75,숨김!$AT:$AT,종합!$B75,숨김!$AS:$AS,종합!$C$5)</f>
        <v>6.7458797852741503E-2</v>
      </c>
      <c r="I75" s="85">
        <f>SUMIFS(숨김!BA:BA,숨김!$AU:$AU,종합!$C75,숨김!$AT:$AT,종합!$B75,숨김!$AS:$AS,종합!$C$5)</f>
        <v>3.2829948288334196</v>
      </c>
      <c r="J75" s="86">
        <f>SUMIFS(숨김!BB:BB,숨김!$AU:$AU,종합!$C75,숨김!$AT:$AT,종합!$B75,숨김!$AS:$AS,종합!$C$5)</f>
        <v>2.3496201750502186</v>
      </c>
      <c r="K75" s="70"/>
    </row>
    <row r="76" spans="2:27" ht="20.25" customHeight="1">
      <c r="B76" s="82" t="str">
        <f>$B$72</f>
        <v>562</v>
      </c>
      <c r="C76" s="62">
        <v>5</v>
      </c>
      <c r="D76" s="83">
        <f>SUMIFS(숨김!AV:AV,숨김!$AU:$AU,종합!$C76,숨김!$AT:$AT,종합!$B76,숨김!$AS:$AS,종합!$C$5)</f>
        <v>1.5139809077399199E-2</v>
      </c>
      <c r="E76" s="83">
        <f>SUMIFS(숨김!AW:AW,숨김!$AU:$AU,종합!$C76,숨김!$AT:$AT,종합!$B76,숨김!$AS:$AS,종합!$C$5)</f>
        <v>0.40636422997004346</v>
      </c>
      <c r="F76" s="83">
        <f>SUMIFS(숨김!AX:AX,숨김!$AU:$AU,종합!$C76,숨김!$AT:$AT,종합!$B76,숨김!$AS:$AS,종합!$C$5)</f>
        <v>0.18692749836607231</v>
      </c>
      <c r="G76" s="84">
        <f>SUMIFS(숨김!AY:AY,숨김!$AU:$AU,종합!$C76,숨김!$AT:$AT,종합!$B76,숨김!$AS:$AS,종합!$C$5)</f>
        <v>10.095000000000001</v>
      </c>
      <c r="H76" s="85">
        <f>SUMIFS(숨김!AZ:AZ,숨김!$AU:$AU,종합!$C76,숨김!$AT:$AT,종합!$B76,숨김!$AS:$AS,종합!$C$5)</f>
        <v>0</v>
      </c>
      <c r="I76" s="85">
        <f>SUMIFS(숨김!BA:BA,숨김!$AU:$AU,종합!$C76,숨김!$AT:$AT,종합!$B76,숨김!$AS:$AS,종합!$C$5)</f>
        <v>3.8581527010541241</v>
      </c>
      <c r="J76" s="86">
        <f>SUMIFS(숨김!BB:BB,숨김!$AU:$AU,종합!$C76,숨김!$AT:$AT,종합!$B76,숨김!$AS:$AS,종합!$C$5)</f>
        <v>2.3569389694415275</v>
      </c>
      <c r="K76" s="70" t="str">
        <f>INDEX(숨김!$W$3:$AQ$440,MATCH(종합!$C$5&amp;종합!$B76,숨김!$AN$3:$AN$440,0),15)</f>
        <v>B</v>
      </c>
    </row>
    <row r="77" spans="2:27" ht="20.25" customHeight="1">
      <c r="B77" s="82" t="str">
        <f>E56</f>
        <v>515-1</v>
      </c>
      <c r="C77" s="62">
        <v>1</v>
      </c>
      <c r="D77" s="83">
        <f>SUMIFS(숨김!AV:AV,숨김!$AU:$AU,종합!$C77,숨김!$AT:$AT,종합!$B77,숨김!$AS:$AS,종합!$C$5)</f>
        <v>4.4927189708626199E-2</v>
      </c>
      <c r="E77" s="83">
        <f>SUMIFS(숨김!AW:AW,숨김!$AU:$AU,종합!$C77,숨김!$AT:$AT,종합!$B77,숨김!$AS:$AS,종합!$C$5)</f>
        <v>0.42429680767383665</v>
      </c>
      <c r="F77" s="83">
        <f>SUMIFS(숨김!AX:AX,숨김!$AU:$AU,종합!$C77,숨김!$AT:$AT,종합!$B77,숨김!$AS:$AS,종합!$C$5)</f>
        <v>0.21723424680581532</v>
      </c>
      <c r="G77" s="84">
        <f>SUMIFS(숨김!AY:AY,숨김!$AU:$AU,종합!$C77,숨김!$AT:$AT,종합!$B77,숨김!$AS:$AS,종합!$C$5)</f>
        <v>9.4973333333333319</v>
      </c>
      <c r="H77" s="85">
        <f>SUMIFS(숨김!AZ:AZ,숨김!$AU:$AU,종합!$C77,숨김!$AT:$AT,종합!$B77,숨김!$AS:$AS,종합!$C$5)</f>
        <v>0.40824203556901517</v>
      </c>
      <c r="I77" s="85">
        <f>SUMIFS(숨김!BA:BA,숨김!$AU:$AU,종합!$C77,숨김!$AT:$AT,종합!$B77,숨김!$AS:$AS,종합!$C$5)</f>
        <v>10.045228269152735</v>
      </c>
      <c r="J77" s="86">
        <f>SUMIFS(숨김!BB:BB,숨김!$AU:$AU,종합!$C77,숨김!$AT:$AT,종합!$B77,숨김!$AS:$AS,종합!$C$5)</f>
        <v>1.8678447566515386</v>
      </c>
      <c r="K77" s="70"/>
    </row>
    <row r="78" spans="2:27" ht="20.25" customHeight="1">
      <c r="B78" s="82" t="str">
        <f>$B$77</f>
        <v>515-1</v>
      </c>
      <c r="C78" s="62">
        <v>2</v>
      </c>
      <c r="D78" s="83">
        <f>SUMIFS(숨김!AV:AV,숨김!$AU:$AU,종합!$C78,숨김!$AT:$AT,종합!$B78,숨김!$AS:$AS,종합!$C$5)</f>
        <v>4.1539700504986558E-2</v>
      </c>
      <c r="E78" s="83">
        <f>SUMIFS(숨김!AW:AW,숨김!$AU:$AU,종합!$C78,숨김!$AT:$AT,종합!$B78,숨김!$AS:$AS,종합!$C$5)</f>
        <v>0.38211504000926927</v>
      </c>
      <c r="F78" s="83">
        <f>SUMIFS(숨김!AX:AX,숨김!$AU:$AU,종합!$C78,숨김!$AT:$AT,종합!$B78,숨김!$AS:$AS,종합!$C$5)</f>
        <v>0.20632425052989173</v>
      </c>
      <c r="G78" s="84">
        <f>SUMIFS(숨김!AY:AY,숨김!$AU:$AU,종합!$C78,숨김!$AT:$AT,종합!$B78,숨김!$AS:$AS,종합!$C$5)</f>
        <v>7.3066666666666675</v>
      </c>
      <c r="H78" s="85">
        <f>SUMIFS(숨김!AZ:AZ,숨김!$AU:$AU,종합!$C78,숨김!$AT:$AT,종합!$B78,숨김!$AS:$AS,종합!$C$5)</f>
        <v>3.9735050655732643E-2</v>
      </c>
      <c r="I78" s="85">
        <f>SUMIFS(숨김!BA:BA,숨김!$AU:$AU,종합!$C78,숨김!$AT:$AT,종합!$B78,숨김!$AS:$AS,종합!$C$5)</f>
        <v>4.4403919107781222</v>
      </c>
      <c r="J78" s="86">
        <f>SUMIFS(숨김!BB:BB,숨김!$AU:$AU,종합!$C78,숨김!$AT:$AT,종합!$B78,숨김!$AS:$AS,종합!$C$5)</f>
        <v>2.0659056618332743</v>
      </c>
      <c r="K78" s="70"/>
    </row>
    <row r="79" spans="2:27" ht="20.25" customHeight="1">
      <c r="B79" s="82" t="str">
        <f>$B$77</f>
        <v>515-1</v>
      </c>
      <c r="C79" s="62">
        <v>3</v>
      </c>
      <c r="D79" s="83">
        <f>SUMIFS(숨김!AV:AV,숨김!$AU:$AU,종합!$C79,숨김!$AT:$AT,종합!$B79,숨김!$AS:$AS,종합!$C$5)</f>
        <v>1.6895732872648617E-2</v>
      </c>
      <c r="E79" s="83">
        <f>SUMIFS(숨김!AW:AW,숨김!$AU:$AU,종합!$C79,숨김!$AT:$AT,종합!$B79,숨김!$AS:$AS,종합!$C$5)</f>
        <v>0.38582716765114794</v>
      </c>
      <c r="F79" s="83">
        <f>SUMIFS(숨김!AX:AX,숨김!$AU:$AU,종합!$C79,숨김!$AT:$AT,종합!$B79,숨김!$AS:$AS,종합!$C$5)</f>
        <v>0.23901963985715763</v>
      </c>
      <c r="G79" s="84">
        <f>SUMIFS(숨김!AY:AY,숨김!$AU:$AU,종합!$C79,숨김!$AT:$AT,종합!$B79,숨김!$AS:$AS,종합!$C$5)</f>
        <v>6.3146666666666667</v>
      </c>
      <c r="H79" s="85">
        <f>SUMIFS(숨김!AZ:AZ,숨김!$AU:$AU,종합!$C79,숨김!$AT:$AT,종합!$B79,숨김!$AS:$AS,종합!$C$5)</f>
        <v>1.7574973518908649E-2</v>
      </c>
      <c r="I79" s="85">
        <f>SUMIFS(숨김!BA:BA,숨김!$AU:$AU,종합!$C79,숨김!$AT:$AT,종합!$B79,숨김!$AS:$AS,종합!$C$5)</f>
        <v>4.5519181413973397</v>
      </c>
      <c r="J79" s="86">
        <f>SUMIFS(숨김!BB:BB,숨김!$AU:$AU,종합!$C79,숨김!$AT:$AT,종합!$B79,숨김!$AS:$AS,종합!$C$5)</f>
        <v>2.0833572245869378</v>
      </c>
      <c r="K79" s="70"/>
    </row>
    <row r="80" spans="2:27" ht="20.25" customHeight="1">
      <c r="B80" s="82" t="str">
        <f>$B$77</f>
        <v>515-1</v>
      </c>
      <c r="C80" s="62">
        <v>4</v>
      </c>
      <c r="D80" s="83">
        <f>SUMIFS(숨김!AV:AV,숨김!$AU:$AU,종합!$C80,숨김!$AT:$AT,종합!$B80,숨김!$AS:$AS,종합!$C$5)</f>
        <v>1.4532484014641807E-2</v>
      </c>
      <c r="E80" s="83">
        <f>SUMIFS(숨김!AW:AW,숨김!$AU:$AU,종합!$C80,숨김!$AT:$AT,종합!$B80,숨김!$AS:$AS,종합!$C$5)</f>
        <v>0.3731353405061873</v>
      </c>
      <c r="F80" s="83">
        <f>SUMIFS(숨김!AX:AX,숨김!$AU:$AU,종합!$C80,숨김!$AT:$AT,종합!$B80,숨김!$AS:$AS,종합!$C$5)</f>
        <v>0.19731847677745423</v>
      </c>
      <c r="G80" s="84">
        <f>SUMIFS(숨김!AY:AY,숨김!$AU:$AU,종합!$C80,숨김!$AT:$AT,종합!$B80,숨김!$AS:$AS,종합!$C$5)</f>
        <v>6.7143333333333333</v>
      </c>
      <c r="H80" s="85">
        <f>SUMIFS(숨김!AZ:AZ,숨김!$AU:$AU,종합!$C80,숨김!$AT:$AT,종합!$B80,숨김!$AS:$AS,종합!$C$5)</f>
        <v>0</v>
      </c>
      <c r="I80" s="85">
        <f>SUMIFS(숨김!BA:BA,숨김!$AU:$AU,종합!$C80,숨김!$AT:$AT,종합!$B80,숨김!$AS:$AS,종합!$C$5)</f>
        <v>2.145455317933755</v>
      </c>
      <c r="J80" s="86">
        <f>SUMIFS(숨김!BB:BB,숨김!$AU:$AU,종합!$C80,숨김!$AT:$AT,종합!$B80,숨김!$AS:$AS,종합!$C$5)</f>
        <v>2.0933547730937794</v>
      </c>
      <c r="K80" s="70"/>
    </row>
    <row r="81" spans="2:11" ht="20.25" customHeight="1">
      <c r="B81" s="82" t="str">
        <f>$B$77</f>
        <v>515-1</v>
      </c>
      <c r="C81" s="62">
        <v>5</v>
      </c>
      <c r="D81" s="83">
        <f>SUMIFS(숨김!AV:AV,숨김!$AU:$AU,종합!$C81,숨김!$AT:$AT,종합!$B81,숨김!$AS:$AS,종합!$C$5)</f>
        <v>1.0921823916073135E-2</v>
      </c>
      <c r="E81" s="83">
        <f>SUMIFS(숨김!AW:AW,숨김!$AU:$AU,종합!$C81,숨김!$AT:$AT,종합!$B81,숨김!$AS:$AS,종합!$C$5)</f>
        <v>0.3629203138993885</v>
      </c>
      <c r="F81" s="83">
        <f>SUMIFS(숨김!AX:AX,숨김!$AU:$AU,종합!$C81,숨김!$AT:$AT,종합!$B81,숨김!$AS:$AS,종합!$C$5)</f>
        <v>0.17429729934691385</v>
      </c>
      <c r="G81" s="84">
        <f>SUMIFS(숨김!AY:AY,숨김!$AU:$AU,종합!$C81,숨김!$AT:$AT,종합!$B81,숨김!$AS:$AS,종합!$C$5)</f>
        <v>6.9926666666666675</v>
      </c>
      <c r="H81" s="85">
        <f>SUMIFS(숨김!AZ:AZ,숨김!$AU:$AU,종합!$C81,숨김!$AT:$AT,종합!$B81,숨김!$AS:$AS,종합!$C$5)</f>
        <v>3.4109060537556524E-2</v>
      </c>
      <c r="I81" s="85">
        <f>SUMIFS(숨김!BA:BA,숨김!$AU:$AU,종합!$C81,숨김!$AT:$AT,종합!$B81,숨김!$AS:$AS,종합!$C$5)</f>
        <v>2.0579133190992436</v>
      </c>
      <c r="J81" s="86">
        <f>SUMIFS(숨김!BB:BB,숨김!$AU:$AU,종합!$C81,숨김!$AT:$AT,종합!$B81,숨김!$AS:$AS,종합!$C$5)</f>
        <v>2.0586043282731796</v>
      </c>
      <c r="K81" s="70" t="str">
        <f>INDEX(숨김!$W$3:$AQ$440,MATCH(종합!$C$5&amp;종합!$B81,숨김!$AN$3:$AN$440,0),15)</f>
        <v>C</v>
      </c>
    </row>
    <row r="82" spans="2:11" ht="20.25" customHeight="1">
      <c r="B82" s="82" t="str">
        <f>F56</f>
        <v>515</v>
      </c>
      <c r="C82" s="62">
        <v>1</v>
      </c>
      <c r="D82" s="83">
        <f>SUMIFS(숨김!AV:AV,숨김!$AU:$AU,종합!$C82,숨김!$AT:$AT,종합!$B82,숨김!$AS:$AS,종합!$C$5)</f>
        <v>2.5731608100916972E-2</v>
      </c>
      <c r="E82" s="83">
        <f>SUMIFS(숨김!AW:AW,숨김!$AU:$AU,종합!$C82,숨김!$AT:$AT,종합!$B82,숨김!$AS:$AS,종합!$C$5)</f>
        <v>0.41197637167309259</v>
      </c>
      <c r="F82" s="83">
        <f>SUMIFS(숨김!AX:AX,숨김!$AU:$AU,종합!$C82,숨김!$AT:$AT,종합!$B82,숨김!$AS:$AS,종합!$C$5)</f>
        <v>0.17708574651989567</v>
      </c>
      <c r="G82" s="84">
        <f>SUMIFS(숨김!AY:AY,숨김!$AU:$AU,종합!$C82,숨김!$AT:$AT,종합!$B82,숨김!$AS:$AS,종합!$C$5)</f>
        <v>12.716666666666665</v>
      </c>
      <c r="H82" s="85">
        <f>SUMIFS(숨김!AZ:AZ,숨김!$AU:$AU,종합!$C82,숨김!$AT:$AT,종합!$B82,숨김!$AS:$AS,종합!$C$5)</f>
        <v>1.2958437108817178</v>
      </c>
      <c r="I82" s="85">
        <f>SUMIFS(숨김!BA:BA,숨김!$AU:$AU,종합!$C82,숨김!$AT:$AT,종합!$B82,숨김!$AS:$AS,종합!$C$5)</f>
        <v>21.433641797001787</v>
      </c>
      <c r="J82" s="86">
        <f>SUMIFS(숨김!BB:BB,숨김!$AU:$AU,종합!$C82,숨김!$AT:$AT,종합!$B82,숨김!$AS:$AS,종합!$C$5)</f>
        <v>1.8677791750782857</v>
      </c>
      <c r="K82" s="70"/>
    </row>
    <row r="83" spans="2:11" ht="20.25" customHeight="1">
      <c r="B83" s="82" t="str">
        <f>$B$82</f>
        <v>515</v>
      </c>
      <c r="C83" s="62">
        <v>2</v>
      </c>
      <c r="D83" s="83">
        <f>SUMIFS(숨김!AV:AV,숨김!$AU:$AU,종합!$C83,숨김!$AT:$AT,종합!$B83,숨김!$AS:$AS,종합!$C$5)</f>
        <v>2.2798296502810442E-2</v>
      </c>
      <c r="E83" s="83">
        <f>SUMIFS(숨김!AW:AW,숨김!$AU:$AU,종합!$C83,숨김!$AT:$AT,종합!$B83,숨김!$AS:$AS,종합!$C$5)</f>
        <v>0.36925925734810094</v>
      </c>
      <c r="F83" s="83">
        <f>SUMIFS(숨김!AX:AX,숨김!$AU:$AU,종합!$C83,숨김!$AT:$AT,종합!$B83,숨김!$AS:$AS,종합!$C$5)</f>
        <v>0.13704116881879308</v>
      </c>
      <c r="G83" s="84">
        <f>SUMIFS(숨김!AY:AY,숨김!$AU:$AU,종합!$C83,숨김!$AT:$AT,종합!$B83,숨김!$AS:$AS,종합!$C$5)</f>
        <v>9.5618888888888875</v>
      </c>
      <c r="H83" s="85">
        <f>SUMIFS(숨김!AZ:AZ,숨김!$AU:$AU,종합!$C83,숨김!$AT:$AT,종합!$B83,숨김!$AS:$AS,종합!$C$5)</f>
        <v>6.7032463714925189E-2</v>
      </c>
      <c r="I83" s="85">
        <f>SUMIFS(숨김!BA:BA,숨김!$AU:$AU,종합!$C83,숨김!$AT:$AT,종합!$B83,숨김!$AS:$AS,종합!$C$5)</f>
        <v>8.435365233886186</v>
      </c>
      <c r="J83" s="86">
        <f>SUMIFS(숨김!BB:BB,숨김!$AU:$AU,종합!$C83,숨김!$AT:$AT,종합!$B83,숨김!$AS:$AS,종합!$C$5)</f>
        <v>2.1164891375420272</v>
      </c>
      <c r="K83" s="70"/>
    </row>
    <row r="84" spans="2:11" ht="20.25" customHeight="1">
      <c r="B84" s="82" t="str">
        <f>$B$82</f>
        <v>515</v>
      </c>
      <c r="C84" s="62">
        <v>3</v>
      </c>
      <c r="D84" s="83">
        <f>SUMIFS(숨김!AV:AV,숨김!$AU:$AU,종합!$C84,숨김!$AT:$AT,종합!$B84,숨김!$AS:$AS,종합!$C$5)</f>
        <v>1.1497403471369887E-2</v>
      </c>
      <c r="E84" s="83">
        <f>SUMIFS(숨김!AW:AW,숨김!$AU:$AU,종합!$C84,숨김!$AT:$AT,종합!$B84,숨김!$AS:$AS,종합!$C$5)</f>
        <v>0.36429606512084745</v>
      </c>
      <c r="F84" s="83">
        <f>SUMIFS(숨김!AX:AX,숨김!$AU:$AU,종합!$C84,숨김!$AT:$AT,종합!$B84,숨김!$AS:$AS,종합!$C$5)</f>
        <v>0.14281663787909518</v>
      </c>
      <c r="G84" s="84">
        <f>SUMIFS(숨김!AY:AY,숨김!$AU:$AU,종합!$C84,숨김!$AT:$AT,종합!$B84,숨김!$AS:$AS,종합!$C$5)</f>
        <v>8.7219999999999995</v>
      </c>
      <c r="H84" s="85">
        <f>SUMIFS(숨김!AZ:AZ,숨김!$AU:$AU,종합!$C84,숨김!$AT:$AT,종합!$B84,숨김!$AS:$AS,종합!$C$5)</f>
        <v>3.0859256240081064E-2</v>
      </c>
      <c r="I84" s="85">
        <f>SUMIFS(숨김!BA:BA,숨김!$AU:$AU,종합!$C84,숨김!$AT:$AT,종합!$B84,숨김!$AS:$AS,종합!$C$5)</f>
        <v>4.777012865964549</v>
      </c>
      <c r="J84" s="86">
        <f>SUMIFS(숨김!BB:BB,숨김!$AU:$AU,종합!$C84,숨김!$AT:$AT,종합!$B84,숨김!$AS:$AS,종합!$C$5)</f>
        <v>2.2379156021004305</v>
      </c>
      <c r="K84" s="70"/>
    </row>
    <row r="85" spans="2:11" ht="20.25" customHeight="1">
      <c r="B85" s="82" t="str">
        <f>$B$82</f>
        <v>515</v>
      </c>
      <c r="C85" s="62">
        <v>4</v>
      </c>
      <c r="D85" s="83">
        <f>SUMIFS(숨김!AV:AV,숨김!$AU:$AU,종합!$C85,숨김!$AT:$AT,종합!$B85,숨김!$AS:$AS,종합!$C$5)</f>
        <v>8.5303442775596684E-3</v>
      </c>
      <c r="E85" s="83">
        <f>SUMIFS(숨김!AW:AW,숨김!$AU:$AU,종합!$C85,숨김!$AT:$AT,종합!$B85,숨김!$AS:$AS,종합!$C$5)</f>
        <v>0.36499904109028902</v>
      </c>
      <c r="F85" s="83">
        <f>SUMIFS(숨김!AX:AX,숨김!$AU:$AU,종합!$C85,숨김!$AT:$AT,종합!$B85,숨김!$AS:$AS,종합!$C$5)</f>
        <v>0.14194790452817474</v>
      </c>
      <c r="G85" s="84">
        <f>SUMIFS(숨김!AY:AY,숨김!$AU:$AU,종합!$C85,숨김!$AT:$AT,종합!$B85,숨김!$AS:$AS,종합!$C$5)</f>
        <v>9.6853333333333325</v>
      </c>
      <c r="H85" s="85">
        <f>SUMIFS(숨김!AZ:AZ,숨김!$AU:$AU,종합!$C85,숨김!$AT:$AT,종합!$B85,숨김!$AS:$AS,종합!$C$5)</f>
        <v>9.8477238027475045E-2</v>
      </c>
      <c r="I85" s="85">
        <f>SUMIFS(숨김!BA:BA,숨김!$AU:$AU,종합!$C85,숨김!$AT:$AT,종합!$B85,숨김!$AS:$AS,종합!$C$5)</f>
        <v>7.5124064438102387</v>
      </c>
      <c r="J85" s="86">
        <f>SUMIFS(숨김!BB:BB,숨김!$AU:$AU,종합!$C85,숨김!$AT:$AT,종합!$B85,숨김!$AS:$AS,종합!$C$5)</f>
        <v>2.0974071464152284</v>
      </c>
      <c r="K85" s="70"/>
    </row>
    <row r="86" spans="2:11" ht="20.25" customHeight="1">
      <c r="B86" s="82" t="str">
        <f>$B$82</f>
        <v>515</v>
      </c>
      <c r="C86" s="62">
        <v>5</v>
      </c>
      <c r="D86" s="83">
        <f>SUMIFS(숨김!AV:AV,숨김!$AU:$AU,종합!$C86,숨김!$AT:$AT,종합!$B86,숨김!$AS:$AS,종합!$C$5)</f>
        <v>7.6236294635325724E-3</v>
      </c>
      <c r="E86" s="83">
        <f>SUMIFS(숨김!AW:AW,숨김!$AU:$AU,종합!$C86,숨김!$AT:$AT,종합!$B86,숨김!$AS:$AS,종합!$C$5)</f>
        <v>0.36818407114443991</v>
      </c>
      <c r="F86" s="83">
        <f>SUMIFS(숨김!AX:AX,숨김!$AU:$AU,종합!$C86,숨김!$AT:$AT,종합!$B86,숨김!$AS:$AS,종합!$C$5)</f>
        <v>0.15600700674429191</v>
      </c>
      <c r="G86" s="84">
        <f>SUMIFS(숨김!AY:AY,숨김!$AU:$AU,종합!$C86,숨김!$AT:$AT,종합!$B86,숨김!$AS:$AS,종합!$C$5)</f>
        <v>9.7958888888888893</v>
      </c>
      <c r="H86" s="85">
        <f>SUMIFS(숨김!AZ:AZ,숨김!$AU:$AU,종합!$C86,숨김!$AT:$AT,종합!$B86,숨김!$AS:$AS,종합!$C$5)</f>
        <v>5.9626588726605985E-2</v>
      </c>
      <c r="I86" s="85">
        <f>SUMIFS(숨김!BA:BA,숨김!$AU:$AU,종합!$C86,숨김!$AT:$AT,종합!$B86,숨김!$AS:$AS,종합!$C$5)</f>
        <v>7.1241848210548833</v>
      </c>
      <c r="J86" s="86">
        <f>SUMIFS(숨김!BB:BB,숨김!$AU:$AU,종합!$C86,숨김!$AT:$AT,종합!$B86,숨김!$AS:$AS,종합!$C$5)</f>
        <v>2.095540307444776</v>
      </c>
      <c r="K86" s="70" t="str">
        <f>INDEX(숨김!$W$3:$AQ$440,MATCH(종합!$C$5&amp;종합!$B86,숨김!$AN$3:$AN$440,0),15)</f>
        <v>C</v>
      </c>
    </row>
    <row r="87" spans="2:11" ht="20.25" customHeight="1">
      <c r="B87" s="82" t="str">
        <f>G56</f>
        <v>561</v>
      </c>
      <c r="C87" s="62">
        <v>1</v>
      </c>
      <c r="D87" s="83">
        <f>SUMIFS(숨김!AV:AV,숨김!$AU:$AU,종합!$C87,숨김!$AT:$AT,종합!$B87,숨김!$AS:$AS,종합!$C$5)</f>
        <v>1.3653998035352286E-2</v>
      </c>
      <c r="E87" s="83">
        <f>SUMIFS(숨김!AW:AW,숨김!$AU:$AU,종합!$C87,숨김!$AT:$AT,종합!$B87,숨김!$AS:$AS,종합!$C$5)</f>
        <v>0.52915525892262827</v>
      </c>
      <c r="F87" s="83">
        <f>SUMIFS(숨김!AX:AX,숨김!$AU:$AU,종합!$C87,숨김!$AT:$AT,종합!$B87,숨김!$AS:$AS,종합!$C$5)</f>
        <v>0.21699115320287415</v>
      </c>
      <c r="G87" s="84">
        <f>SUMIFS(숨김!AY:AY,숨김!$AU:$AU,종합!$C87,숨김!$AT:$AT,종합!$B87,숨김!$AS:$AS,종합!$C$5)</f>
        <v>9.4396000000000004</v>
      </c>
      <c r="H87" s="85">
        <f>SUMIFS(숨김!AZ:AZ,숨김!$AU:$AU,종합!$C87,숨김!$AT:$AT,종합!$B87,숨김!$AS:$AS,종합!$C$5)</f>
        <v>2.197035426179101</v>
      </c>
      <c r="I87" s="85">
        <f>SUMIFS(숨김!BA:BA,숨김!$AU:$AU,종합!$C87,숨김!$AT:$AT,종합!$B87,숨김!$AS:$AS,종합!$C$5)</f>
        <v>15.162256830050831</v>
      </c>
      <c r="J87" s="86">
        <f>SUMIFS(숨김!BB:BB,숨김!$AU:$AU,종합!$C87,숨김!$AT:$AT,종합!$B87,숨김!$AS:$AS,종합!$C$5)</f>
        <v>1.9401240735758545</v>
      </c>
      <c r="K87" s="70"/>
    </row>
    <row r="88" spans="2:11" ht="20.25" customHeight="1">
      <c r="B88" s="82" t="str">
        <f>$B$87</f>
        <v>561</v>
      </c>
      <c r="C88" s="62">
        <v>2</v>
      </c>
      <c r="D88" s="83">
        <f>SUMIFS(숨김!AV:AV,숨김!$AU:$AU,종합!$C88,숨김!$AT:$AT,종합!$B88,숨김!$AS:$AS,종합!$C$5)</f>
        <v>2.7906485803682959E-2</v>
      </c>
      <c r="E88" s="83">
        <f>SUMIFS(숨김!AW:AW,숨김!$AU:$AU,종합!$C88,숨김!$AT:$AT,종합!$B88,숨김!$AS:$AS,종합!$C$5)</f>
        <v>0.46083440754589677</v>
      </c>
      <c r="F88" s="83">
        <f>SUMIFS(숨김!AX:AX,숨김!$AU:$AU,종합!$C88,숨김!$AT:$AT,종합!$B88,숨김!$AS:$AS,종합!$C$5)</f>
        <v>0.19029811148885617</v>
      </c>
      <c r="G88" s="84">
        <f>SUMIFS(숨김!AY:AY,숨김!$AU:$AU,종합!$C88,숨김!$AT:$AT,종합!$B88,숨김!$AS:$AS,종합!$C$5)</f>
        <v>7.3801999999999994</v>
      </c>
      <c r="H88" s="85">
        <f>SUMIFS(숨김!AZ:AZ,숨김!$AU:$AU,종합!$C88,숨김!$AT:$AT,종합!$B88,숨김!$AS:$AS,종합!$C$5)</f>
        <v>8.8483312843547518E-2</v>
      </c>
      <c r="I88" s="85">
        <f>SUMIFS(숨김!BA:BA,숨김!$AU:$AU,종합!$C88,숨김!$AT:$AT,종합!$B88,숨김!$AS:$AS,종합!$C$5)</f>
        <v>5.9932697232696182</v>
      </c>
      <c r="J88" s="86">
        <f>SUMIFS(숨김!BB:BB,숨김!$AU:$AU,종합!$C88,숨김!$AT:$AT,종합!$B88,숨김!$AS:$AS,종합!$C$5)</f>
        <v>2.1627098175716815</v>
      </c>
      <c r="K88" s="70"/>
    </row>
    <row r="89" spans="2:11" ht="20.25" customHeight="1">
      <c r="B89" s="82" t="str">
        <f>$B$87</f>
        <v>561</v>
      </c>
      <c r="C89" s="62">
        <v>3</v>
      </c>
      <c r="D89" s="83">
        <f>SUMIFS(숨김!AV:AV,숨김!$AU:$AU,종합!$C89,숨김!$AT:$AT,종합!$B89,숨김!$AS:$AS,종합!$C$5)</f>
        <v>2.1191731822005084E-2</v>
      </c>
      <c r="E89" s="83">
        <f>SUMIFS(숨김!AW:AW,숨김!$AU:$AU,종합!$C89,숨김!$AT:$AT,종합!$B89,숨김!$AS:$AS,종합!$C$5)</f>
        <v>0.43368758387123735</v>
      </c>
      <c r="F89" s="83">
        <f>SUMIFS(숨김!AX:AX,숨김!$AU:$AU,종합!$C89,숨김!$AT:$AT,종합!$B89,숨김!$AS:$AS,종합!$C$5)</f>
        <v>0.16585323195177593</v>
      </c>
      <c r="G89" s="84">
        <f>SUMIFS(숨김!AY:AY,숨김!$AU:$AU,종합!$C89,숨김!$AT:$AT,종합!$B89,숨김!$AS:$AS,종합!$C$5)</f>
        <v>6.5354000000000001</v>
      </c>
      <c r="H89" s="85">
        <f>SUMIFS(숨김!AZ:AZ,숨김!$AU:$AU,종합!$C89,숨김!$AT:$AT,종합!$B89,숨김!$AS:$AS,종합!$C$5)</f>
        <v>2.6607470366595068E-2</v>
      </c>
      <c r="I89" s="85">
        <f>SUMIFS(숨김!BA:BA,숨김!$AU:$AU,종합!$C89,숨김!$AT:$AT,종합!$B89,숨김!$AS:$AS,종합!$C$5)</f>
        <v>4.66074189254857</v>
      </c>
      <c r="J89" s="86">
        <f>SUMIFS(숨김!BB:BB,숨김!$AU:$AU,종합!$C89,숨김!$AT:$AT,종합!$B89,숨김!$AS:$AS,종합!$C$5)</f>
        <v>2.2713646222826034</v>
      </c>
      <c r="K89" s="70"/>
    </row>
    <row r="90" spans="2:11" ht="20.25" customHeight="1">
      <c r="B90" s="82" t="str">
        <f>$B$87</f>
        <v>561</v>
      </c>
      <c r="C90" s="62">
        <v>4</v>
      </c>
      <c r="D90" s="83">
        <f>SUMIFS(숨김!AV:AV,숨김!$AU:$AU,종합!$C90,숨김!$AT:$AT,종합!$B90,숨김!$AS:$AS,종합!$C$5)</f>
        <v>1.633231444625009E-2</v>
      </c>
      <c r="E90" s="83">
        <f>SUMIFS(숨김!AW:AW,숨김!$AU:$AU,종합!$C90,숨김!$AT:$AT,종합!$B90,숨김!$AS:$AS,종합!$C$5)</f>
        <v>0.44079289297315039</v>
      </c>
      <c r="F90" s="83">
        <f>SUMIFS(숨김!AX:AX,숨김!$AU:$AU,종합!$C90,숨김!$AT:$AT,종합!$B90,숨김!$AS:$AS,종합!$C$5)</f>
        <v>0.16009955281283997</v>
      </c>
      <c r="G90" s="84">
        <f>SUMIFS(숨김!AY:AY,숨김!$AU:$AU,종합!$C90,숨김!$AT:$AT,종합!$B90,숨김!$AS:$AS,종합!$C$5)</f>
        <v>7.1899999999999995</v>
      </c>
      <c r="H90" s="85">
        <f>SUMIFS(숨김!AZ:AZ,숨김!$AU:$AU,종합!$C90,숨김!$AT:$AT,종합!$B90,숨김!$AS:$AS,종합!$C$5)</f>
        <v>3.7803908574460442E-2</v>
      </c>
      <c r="I90" s="85">
        <f>SUMIFS(숨김!BA:BA,숨김!$AU:$AU,종합!$C90,숨김!$AT:$AT,종합!$B90,숨김!$AS:$AS,종합!$C$5)</f>
        <v>5.5902529804483381</v>
      </c>
      <c r="J90" s="86">
        <f>SUMIFS(숨김!BB:BB,숨김!$AU:$AU,종합!$C90,숨김!$AT:$AT,종합!$B90,숨김!$AS:$AS,종합!$C$5)</f>
        <v>2.1888022879070355</v>
      </c>
      <c r="K90" s="70"/>
    </row>
    <row r="91" spans="2:11" ht="20.25" customHeight="1">
      <c r="B91" s="82" t="str">
        <f>$B$87</f>
        <v>561</v>
      </c>
      <c r="C91" s="62">
        <v>5</v>
      </c>
      <c r="D91" s="83">
        <f>SUMIFS(숨김!AV:AV,숨김!$AU:$AU,종합!$C91,숨김!$AT:$AT,종합!$B91,숨김!$AS:$AS,종합!$C$5)</f>
        <v>1.8565700190609692E-2</v>
      </c>
      <c r="E91" s="83">
        <f>SUMIFS(숨김!AW:AW,숨김!$AU:$AU,종합!$C91,숨김!$AT:$AT,종합!$B91,숨김!$AS:$AS,종합!$C$5)</f>
        <v>0.43493222675482629</v>
      </c>
      <c r="F91" s="83">
        <f>SUMIFS(숨김!AX:AX,숨김!$AU:$AU,종합!$C91,숨김!$AT:$AT,종합!$B91,숨김!$AS:$AS,종합!$C$5)</f>
        <v>0.16135693052684488</v>
      </c>
      <c r="G91" s="84">
        <f>SUMIFS(숨김!AY:AY,숨김!$AU:$AU,종합!$C91,숨김!$AT:$AT,종합!$B91,숨김!$AS:$AS,종합!$C$5)</f>
        <v>7.7931999999999988</v>
      </c>
      <c r="H91" s="85">
        <f>SUMIFS(숨김!AZ:AZ,숨김!$AU:$AU,종합!$C91,숨김!$AT:$AT,종합!$B91,숨김!$AS:$AS,종합!$C$5)</f>
        <v>2.9021030670295843E-2</v>
      </c>
      <c r="I91" s="85">
        <f>SUMIFS(숨김!BA:BA,숨김!$AU:$AU,종합!$C91,숨김!$AT:$AT,종합!$B91,숨김!$AS:$AS,종합!$C$5)</f>
        <v>5.9202902567403521</v>
      </c>
      <c r="J91" s="86">
        <f>SUMIFS(숨김!BB:BB,숨김!$AU:$AU,종합!$C91,숨김!$AT:$AT,종합!$B91,숨김!$AS:$AS,종합!$C$5)</f>
        <v>2.1423814220422583</v>
      </c>
      <c r="K91" s="70" t="str">
        <f>INDEX(숨김!$W$3:$AQ$440,MATCH(종합!$C$5&amp;종합!$B91,숨김!$AN$3:$AN$440,0),15)</f>
        <v>C</v>
      </c>
    </row>
    <row r="92" spans="2:11" ht="20.25" customHeight="1">
      <c r="B92" s="82" t="str">
        <f>H56</f>
        <v>6-1</v>
      </c>
      <c r="C92" s="62">
        <v>1</v>
      </c>
      <c r="D92" s="83">
        <f>SUMIFS(숨김!AV:AV,숨김!$AU:$AU,종합!$C92,숨김!$AT:$AT,종합!$B92,숨김!$AS:$AS,종합!$C$5)</f>
        <v>4.3425443031112655E-2</v>
      </c>
      <c r="E92" s="83">
        <f>SUMIFS(숨김!AW:AW,숨김!$AU:$AU,종합!$C92,숨김!$AT:$AT,종합!$B92,숨김!$AS:$AS,종합!$C$5)</f>
        <v>0.37036734043785707</v>
      </c>
      <c r="F92" s="83">
        <f>SUMIFS(숨김!AX:AX,숨김!$AU:$AU,종합!$C92,숨김!$AT:$AT,종합!$B92,숨김!$AS:$AS,종합!$C$5)</f>
        <v>0.18705326957032975</v>
      </c>
      <c r="G92" s="84">
        <f>SUMIFS(숨김!AY:AY,숨김!$AU:$AU,종합!$C92,숨김!$AT:$AT,종합!$B92,숨김!$AS:$AS,종합!$C$5)</f>
        <v>13.534916666666666</v>
      </c>
      <c r="H92" s="85">
        <f>SUMIFS(숨김!AZ:AZ,숨김!$AU:$AU,종합!$C92,숨김!$AT:$AT,종합!$B92,숨김!$AS:$AS,종합!$C$5)</f>
        <v>2.2604115091804022</v>
      </c>
      <c r="I92" s="85">
        <f>SUMIFS(숨김!BA:BA,숨김!$AU:$AU,종합!$C92,숨김!$AT:$AT,종합!$B92,숨김!$AS:$AS,종합!$C$5)</f>
        <v>59.418037236188951</v>
      </c>
      <c r="J92" s="86">
        <f>SUMIFS(숨김!BB:BB,숨김!$AU:$AU,종합!$C92,숨김!$AT:$AT,종합!$B92,숨김!$AS:$AS,종합!$C$5)</f>
        <v>2.0391642130046099</v>
      </c>
      <c r="K92" s="70"/>
    </row>
    <row r="93" spans="2:11" ht="20.25" customHeight="1">
      <c r="B93" s="82" t="str">
        <f>$B$92</f>
        <v>6-1</v>
      </c>
      <c r="C93" s="62">
        <v>2</v>
      </c>
      <c r="D93" s="83">
        <f>SUMIFS(숨김!AV:AV,숨김!$AU:$AU,종합!$C93,숨김!$AT:$AT,종합!$B93,숨김!$AS:$AS,종합!$C$5)</f>
        <v>2.7431111861188819E-2</v>
      </c>
      <c r="E93" s="83">
        <f>SUMIFS(숨김!AW:AW,숨김!$AU:$AU,종합!$C93,숨김!$AT:$AT,종합!$B93,숨김!$AS:$AS,종합!$C$5)</f>
        <v>0.34417726749497946</v>
      </c>
      <c r="F93" s="83">
        <f>SUMIFS(숨김!AX:AX,숨김!$AU:$AU,종합!$C93,숨김!$AT:$AT,종합!$B93,숨김!$AS:$AS,종합!$C$5)</f>
        <v>0.1536582513574441</v>
      </c>
      <c r="G93" s="84">
        <f>SUMIFS(숨김!AY:AY,숨김!$AU:$AU,종합!$C93,숨김!$AT:$AT,종합!$B93,숨김!$AS:$AS,종합!$C$5)</f>
        <v>9.6212307692307686</v>
      </c>
      <c r="H93" s="85">
        <f>SUMIFS(숨김!AZ:AZ,숨김!$AU:$AU,종합!$C93,숨김!$AT:$AT,종합!$B93,숨김!$AS:$AS,종합!$C$5)</f>
        <v>0.16997594176708417</v>
      </c>
      <c r="I93" s="85">
        <f>SUMIFS(숨김!BA:BA,숨김!$AU:$AU,종합!$C93,숨김!$AT:$AT,종합!$B93,숨김!$AS:$AS,종합!$C$5)</f>
        <v>15.751103937083133</v>
      </c>
      <c r="J93" s="86">
        <f>SUMIFS(숨김!BB:BB,숨김!$AU:$AU,종합!$C93,숨김!$AT:$AT,종합!$B93,숨김!$AS:$AS,종합!$C$5)</f>
        <v>2.3620422001533381</v>
      </c>
      <c r="K93" s="70"/>
    </row>
    <row r="94" spans="2:11" ht="20.25" customHeight="1">
      <c r="B94" s="82" t="str">
        <f>$B$92</f>
        <v>6-1</v>
      </c>
      <c r="C94" s="62">
        <v>3</v>
      </c>
      <c r="D94" s="83">
        <f>SUMIFS(숨김!AV:AV,숨김!$AU:$AU,종합!$C94,숨김!$AT:$AT,종합!$B94,숨김!$AS:$AS,종합!$C$5)</f>
        <v>1.5740731435437132E-2</v>
      </c>
      <c r="E94" s="83">
        <f>SUMIFS(숨김!AW:AW,숨김!$AU:$AU,종합!$C94,숨김!$AT:$AT,종합!$B94,숨김!$AS:$AS,종합!$C$5)</f>
        <v>0.35567769965547852</v>
      </c>
      <c r="F94" s="83">
        <f>SUMIFS(숨김!AX:AX,숨김!$AU:$AU,종합!$C94,숨김!$AT:$AT,종합!$B94,숨김!$AS:$AS,종합!$C$5)</f>
        <v>0.18049690940557919</v>
      </c>
      <c r="G94" s="84">
        <f>SUMIFS(숨김!AY:AY,숨김!$AU:$AU,종합!$C94,숨김!$AT:$AT,종합!$B94,숨김!$AS:$AS,종합!$C$5)</f>
        <v>10.975692307692309</v>
      </c>
      <c r="H94" s="85">
        <f>SUMIFS(숨김!AZ:AZ,숨김!$AU:$AU,종합!$C94,숨김!$AT:$AT,종합!$B94,숨김!$AS:$AS,종합!$C$5)</f>
        <v>0.20935756176878378</v>
      </c>
      <c r="I94" s="85">
        <f>SUMIFS(숨김!BA:BA,숨김!$AU:$AU,종합!$C94,숨김!$AT:$AT,종합!$B94,숨김!$AS:$AS,종합!$C$5)</f>
        <v>24.768862949158155</v>
      </c>
      <c r="J94" s="86">
        <f>SUMIFS(숨김!BB:BB,숨김!$AU:$AU,종합!$C94,숨김!$AT:$AT,종합!$B94,숨김!$AS:$AS,종합!$C$5)</f>
        <v>2.2426825096191276</v>
      </c>
      <c r="K94" s="70"/>
    </row>
    <row r="95" spans="2:11" ht="20.25" customHeight="1">
      <c r="B95" s="82" t="str">
        <f>$B$92</f>
        <v>6-1</v>
      </c>
      <c r="C95" s="62">
        <v>4</v>
      </c>
      <c r="D95" s="83">
        <f>SUMIFS(숨김!AV:AV,숨김!$AU:$AU,종합!$C95,숨김!$AT:$AT,종합!$B95,숨김!$AS:$AS,종합!$C$5)</f>
        <v>1.4599391347753933E-2</v>
      </c>
      <c r="E95" s="83">
        <f>SUMIFS(숨김!AW:AW,숨김!$AU:$AU,종합!$C95,숨김!$AT:$AT,종합!$B95,숨김!$AS:$AS,종합!$C$5)</f>
        <v>0.35929738078260259</v>
      </c>
      <c r="F95" s="83">
        <f>SUMIFS(숨김!AX:AX,숨김!$AU:$AU,종합!$C95,숨김!$AT:$AT,종합!$B95,숨김!$AS:$AS,종합!$C$5)</f>
        <v>0.18727894953957192</v>
      </c>
      <c r="G95" s="84">
        <f>SUMIFS(숨김!AY:AY,숨김!$AU:$AU,종합!$C95,숨김!$AT:$AT,종합!$B95,숨김!$AS:$AS,종합!$C$5)</f>
        <v>11.505461538461539</v>
      </c>
      <c r="H95" s="85">
        <f>SUMIFS(숨김!AZ:AZ,숨김!$AU:$AU,종합!$C95,숨김!$AT:$AT,종합!$B95,숨김!$AS:$AS,종합!$C$5)</f>
        <v>6.2807347756245191E-2</v>
      </c>
      <c r="I95" s="85">
        <f>SUMIFS(숨김!BA:BA,숨김!$AU:$AU,종합!$C95,숨김!$AT:$AT,종합!$B95,숨김!$AS:$AS,종합!$C$5)</f>
        <v>22.981208544010116</v>
      </c>
      <c r="J95" s="86">
        <f>SUMIFS(숨김!BB:BB,숨김!$AU:$AU,종합!$C95,숨김!$AT:$AT,종합!$B95,숨김!$AS:$AS,종합!$C$5)</f>
        <v>2.1640805907612179</v>
      </c>
      <c r="K95" s="70"/>
    </row>
    <row r="96" spans="2:11" ht="20.25" customHeight="1">
      <c r="B96" s="82" t="str">
        <f>$B$92</f>
        <v>6-1</v>
      </c>
      <c r="C96" s="62">
        <v>5</v>
      </c>
      <c r="D96" s="83">
        <f>SUMIFS(숨김!AV:AV,숨김!$AU:$AU,종합!$C96,숨김!$AT:$AT,종합!$B96,숨김!$AS:$AS,종합!$C$5)</f>
        <v>1.6562321901886955E-2</v>
      </c>
      <c r="E96" s="83">
        <f>SUMIFS(숨김!AW:AW,숨김!$AU:$AU,종합!$C96,숨김!$AT:$AT,종합!$B96,숨김!$AS:$AS,종합!$C$5)</f>
        <v>0.35951884541127188</v>
      </c>
      <c r="F96" s="83">
        <f>SUMIFS(숨김!AX:AX,숨김!$AU:$AU,종합!$C96,숨김!$AT:$AT,종합!$B96,숨김!$AS:$AS,종합!$C$5)</f>
        <v>0.18777172151301053</v>
      </c>
      <c r="G96" s="84">
        <f>SUMIFS(숨김!AY:AY,숨김!$AU:$AU,종합!$C96,숨김!$AT:$AT,종합!$B96,숨김!$AS:$AS,종합!$C$5)</f>
        <v>12.39476923076923</v>
      </c>
      <c r="H96" s="85">
        <f>SUMIFS(숨김!AZ:AZ,숨김!$AU:$AU,종합!$C96,숨김!$AT:$AT,종합!$B96,숨김!$AS:$AS,종합!$C$5)</f>
        <v>8.5954069760247165E-2</v>
      </c>
      <c r="I96" s="85">
        <f>SUMIFS(숨김!BA:BA,숨김!$AU:$AU,종합!$C96,숨김!$AT:$AT,종합!$B96,숨김!$AS:$AS,종합!$C$5)</f>
        <v>26.50419021665974</v>
      </c>
      <c r="J96" s="86">
        <f>SUMIFS(숨김!BB:BB,숨김!$AU:$AU,종합!$C96,숨김!$AT:$AT,종합!$B96,숨김!$AS:$AS,종합!$C$5)</f>
        <v>2.0882221102103355</v>
      </c>
      <c r="K96" s="70" t="str">
        <f>INDEX(숨김!$W$3:$AQ$440,MATCH(종합!$C$5&amp;종합!$B96,숨김!$AN$3:$AN$440,0),15)</f>
        <v>D</v>
      </c>
    </row>
    <row r="97" spans="2:11" ht="20.25" customHeight="1">
      <c r="B97" s="82" t="str">
        <f>I56</f>
        <v>320</v>
      </c>
      <c r="C97" s="62">
        <v>1</v>
      </c>
      <c r="D97" s="83">
        <f>SUMIFS(숨김!AV:AV,숨김!$AU:$AU,종합!$C97,숨김!$AT:$AT,종합!$B97,숨김!$AS:$AS,종합!$C$5)</f>
        <v>6.2818655373463567E-2</v>
      </c>
      <c r="E97" s="83">
        <f>SUMIFS(숨김!AW:AW,숨김!$AU:$AU,종합!$C97,숨김!$AT:$AT,종합!$B97,숨김!$AS:$AS,종합!$C$5)</f>
        <v>0.37418877616721874</v>
      </c>
      <c r="F97" s="83">
        <f>SUMIFS(숨김!AX:AX,숨김!$AU:$AU,종합!$C97,숨김!$AT:$AT,종합!$B97,숨김!$AS:$AS,종합!$C$5)</f>
        <v>0.15418671345880705</v>
      </c>
      <c r="G97" s="84">
        <f>SUMIFS(숨김!AY:AY,숨김!$AU:$AU,종합!$C97,숨김!$AT:$AT,종합!$B97,숨김!$AS:$AS,종합!$C$5)</f>
        <v>56.615000000000002</v>
      </c>
      <c r="H97" s="85">
        <f>SUMIFS(숨김!AZ:AZ,숨김!$AU:$AU,종합!$C97,숨김!$AT:$AT,종합!$B97,숨김!$AS:$AS,종합!$C$5)</f>
        <v>6.5302608053141817</v>
      </c>
      <c r="I97" s="85">
        <f>SUMIFS(숨김!BA:BA,숨김!$AU:$AU,종합!$C97,숨김!$AT:$AT,종합!$B97,숨김!$AS:$AS,종합!$C$5)</f>
        <v>33.981542338764534</v>
      </c>
      <c r="J97" s="86">
        <f>SUMIFS(숨김!BB:BB,숨김!$AU:$AU,종합!$C97,숨김!$AT:$AT,종합!$B97,숨김!$AS:$AS,종합!$C$5)</f>
        <v>2.2283769799992452</v>
      </c>
      <c r="K97" s="70"/>
    </row>
    <row r="98" spans="2:11" ht="20.25" customHeight="1">
      <c r="B98" s="82" t="str">
        <f>$B$97</f>
        <v>320</v>
      </c>
      <c r="C98" s="62">
        <v>2</v>
      </c>
      <c r="D98" s="83">
        <f>SUMIFS(숨김!AV:AV,숨김!$AU:$AU,종합!$C98,숨김!$AT:$AT,종합!$B98,숨김!$AS:$AS,종합!$C$5)</f>
        <v>5.7407727436823125E-2</v>
      </c>
      <c r="E98" s="83">
        <f>SUMIFS(숨김!AW:AW,숨김!$AU:$AU,종합!$C98,숨김!$AT:$AT,종합!$B98,숨김!$AS:$AS,종합!$C$5)</f>
        <v>0.33702908363469214</v>
      </c>
      <c r="F98" s="83">
        <f>SUMIFS(숨김!AX:AX,숨김!$AU:$AU,종합!$C98,숨김!$AT:$AT,종합!$B98,숨김!$AS:$AS,종합!$C$5)</f>
        <v>0.16726794298310427</v>
      </c>
      <c r="G98" s="84">
        <f>SUMIFS(숨김!AY:AY,숨김!$AU:$AU,종합!$C98,숨김!$AT:$AT,종합!$B98,숨김!$AS:$AS,종합!$C$5)</f>
        <v>46.771500000000003</v>
      </c>
      <c r="H98" s="85">
        <f>SUMIFS(숨김!AZ:AZ,숨김!$AU:$AU,종합!$C98,숨김!$AT:$AT,종합!$B98,숨김!$AS:$AS,종합!$C$5)</f>
        <v>2.4446006150262769</v>
      </c>
      <c r="I98" s="85">
        <f>SUMIFS(숨김!BA:BA,숨김!$AU:$AU,종합!$C98,숨김!$AT:$AT,종합!$B98,숨김!$AS:$AS,종합!$C$5)</f>
        <v>18.081235179608768</v>
      </c>
      <c r="J98" s="86">
        <f>SUMIFS(숨김!BB:BB,숨김!$AU:$AU,종합!$C98,숨김!$AT:$AT,종합!$B98,숨김!$AS:$AS,종합!$C$5)</f>
        <v>2.330693694921449</v>
      </c>
      <c r="K98" s="70"/>
    </row>
    <row r="99" spans="2:11" ht="20.25" customHeight="1">
      <c r="B99" s="82" t="str">
        <f>$B$97</f>
        <v>320</v>
      </c>
      <c r="C99" s="62">
        <v>3</v>
      </c>
      <c r="D99" s="83">
        <f>SUMIFS(숨김!AV:AV,숨김!$AU:$AU,종합!$C99,숨김!$AT:$AT,종합!$B99,숨김!$AS:$AS,종합!$C$5)</f>
        <v>2.0290557004912051E-2</v>
      </c>
      <c r="E99" s="83">
        <f>SUMIFS(숨김!AW:AW,숨김!$AU:$AU,종합!$C99,숨김!$AT:$AT,종합!$B99,숨김!$AS:$AS,종합!$C$5)</f>
        <v>0.33736624601137211</v>
      </c>
      <c r="F99" s="83">
        <f>SUMIFS(숨김!AX:AX,숨김!$AU:$AU,종합!$C99,숨김!$AT:$AT,종합!$B99,숨김!$AS:$AS,종합!$C$5)</f>
        <v>0.17740187951099165</v>
      </c>
      <c r="G99" s="84">
        <f>SUMIFS(숨김!AY:AY,숨김!$AU:$AU,종합!$C99,숨김!$AT:$AT,종합!$B99,숨김!$AS:$AS,종합!$C$5)</f>
        <v>46.3675</v>
      </c>
      <c r="H99" s="85">
        <f>SUMIFS(숨김!AZ:AZ,숨김!$AU:$AU,종합!$C99,숨김!$AT:$AT,종합!$B99,숨김!$AS:$AS,종합!$C$5)</f>
        <v>2.3482025755761362</v>
      </c>
      <c r="I99" s="85">
        <f>SUMIFS(숨김!BA:BA,숨김!$AU:$AU,종합!$C99,숨김!$AT:$AT,종합!$B99,숨김!$AS:$AS,종합!$C$5)</f>
        <v>16.188122550119047</v>
      </c>
      <c r="J99" s="86">
        <f>SUMIFS(숨김!BB:BB,숨김!$AU:$AU,종합!$C99,숨김!$AT:$AT,종합!$B99,숨김!$AS:$AS,종합!$C$5)</f>
        <v>2.3976875458542901</v>
      </c>
      <c r="K99" s="70"/>
    </row>
    <row r="100" spans="2:11" ht="20.25" customHeight="1">
      <c r="B100" s="82" t="str">
        <f>$B$97</f>
        <v>320</v>
      </c>
      <c r="C100" s="62">
        <v>4</v>
      </c>
      <c r="D100" s="83">
        <f>SUMIFS(숨김!AV:AV,숨김!$AU:$AU,종합!$C100,숨김!$AT:$AT,종합!$B100,숨김!$AS:$AS,종합!$C$5)</f>
        <v>2.6620338440150864E-2</v>
      </c>
      <c r="E100" s="83">
        <f>SUMIFS(숨김!AW:AW,숨김!$AU:$AU,종합!$C100,숨김!$AT:$AT,종합!$B100,숨김!$AS:$AS,종합!$C$5)</f>
        <v>0.35375875659969691</v>
      </c>
      <c r="F100" s="83">
        <f>SUMIFS(숨김!AX:AX,숨김!$AU:$AU,종합!$C100,숨김!$AT:$AT,종합!$B100,숨김!$AS:$AS,종합!$C$5)</f>
        <v>0.17668309734652304</v>
      </c>
      <c r="G100" s="84">
        <f>SUMIFS(숨김!AY:AY,숨김!$AU:$AU,종합!$C100,숨김!$AT:$AT,종합!$B100,숨김!$AS:$AS,종합!$C$5)</f>
        <v>53.076000000000001</v>
      </c>
      <c r="H100" s="85">
        <f>SUMIFS(숨김!AZ:AZ,숨김!$AU:$AU,종합!$C100,숨김!$AT:$AT,종합!$B100,숨김!$AS:$AS,종합!$C$5)</f>
        <v>1.3608028161316426</v>
      </c>
      <c r="I100" s="85">
        <f>SUMIFS(숨김!BA:BA,숨김!$AU:$AU,종합!$C100,숨김!$AT:$AT,종합!$B100,숨김!$AS:$AS,종합!$C$5)</f>
        <v>20.33459817926796</v>
      </c>
      <c r="J100" s="86">
        <f>SUMIFS(숨김!BB:BB,숨김!$AU:$AU,종합!$C100,숨김!$AT:$AT,종합!$B100,숨김!$AS:$AS,종합!$C$5)</f>
        <v>2.3195170032729098</v>
      </c>
      <c r="K100" s="70"/>
    </row>
    <row r="101" spans="2:11" ht="20.25" customHeight="1">
      <c r="B101" s="82" t="str">
        <f>$B$97</f>
        <v>320</v>
      </c>
      <c r="C101" s="62">
        <v>5</v>
      </c>
      <c r="D101" s="83">
        <f>SUMIFS(숨김!AV:AV,숨김!$AU:$AU,종합!$C101,숨김!$AT:$AT,종합!$B101,숨김!$AS:$AS,종합!$C$5)</f>
        <v>2.9842778632738726E-2</v>
      </c>
      <c r="E101" s="83">
        <f>SUMIFS(숨김!AW:AW,숨김!$AU:$AU,종합!$C101,숨김!$AT:$AT,종합!$B101,숨김!$AS:$AS,종합!$C$5)</f>
        <v>0.3569476643367559</v>
      </c>
      <c r="F101" s="83">
        <f>SUMIFS(숨김!AX:AX,숨김!$AU:$AU,종합!$C101,숨김!$AT:$AT,종합!$B101,숨김!$AS:$AS,종합!$C$5)</f>
        <v>0.16642322013670494</v>
      </c>
      <c r="G101" s="84">
        <f>SUMIFS(숨김!AY:AY,숨김!$AU:$AU,종합!$C101,숨김!$AT:$AT,종합!$B101,숨김!$AS:$AS,종합!$C$5)</f>
        <v>55.871000000000002</v>
      </c>
      <c r="H101" s="85">
        <f>SUMIFS(숨김!AZ:AZ,숨김!$AU:$AU,종합!$C101,숨김!$AT:$AT,종합!$B101,숨김!$AS:$AS,종합!$C$5)</f>
        <v>1.0333860600546301</v>
      </c>
      <c r="I101" s="85">
        <f>SUMIFS(숨김!BA:BA,숨김!$AU:$AU,종합!$C101,숨김!$AT:$AT,종합!$B101,숨김!$AS:$AS,종합!$C$5)</f>
        <v>22.590299917473306</v>
      </c>
      <c r="J101" s="86">
        <f>SUMIFS(숨김!BB:BB,숨김!$AU:$AU,종합!$C101,숨김!$AT:$AT,종합!$B101,숨김!$AS:$AS,종합!$C$5)</f>
        <v>2.2423479491873328</v>
      </c>
      <c r="K101" s="70" t="str">
        <f>INDEX(숨김!$W$3:$AQ$440,MATCH(종합!$C$5&amp;종합!$B101,숨김!$AN$3:$AN$440,0),15)</f>
        <v>F</v>
      </c>
    </row>
    <row r="102" spans="2:11" ht="20.25" customHeight="1">
      <c r="B102" s="81" t="s">
        <v>625</v>
      </c>
      <c r="C102" s="80"/>
      <c r="D102" s="81"/>
      <c r="E102" s="81"/>
      <c r="F102" s="81"/>
      <c r="G102" s="81"/>
      <c r="H102" s="81"/>
      <c r="I102" s="81"/>
      <c r="J102" s="81"/>
      <c r="K102" s="80"/>
    </row>
    <row r="103" spans="2:11" ht="20.25" customHeight="1">
      <c r="B103" s="251" t="str">
        <f>C56</f>
        <v>574</v>
      </c>
      <c r="C103" s="50"/>
      <c r="D103" s="63">
        <f>(SUMIFS(D$67:D$101,$B$67:$B$101,$B103,$C$67:$C$101,MAX($C$67:$C$101))/SUMIFS(D$67:D$101,$B$67:$B$101,$B103,$C$67:$C$101,MAX($C$67:$C$101)-1))-1</f>
        <v>-2.1946881504488425E-2</v>
      </c>
      <c r="E103" s="63">
        <f t="shared" ref="E103:J109" si="4">(SUMIFS(E$67:E$101,$B$67:$B$101,$B103,$C$67:$C$101,MAX($C$67:$C$101))/SUMIFS(E$67:E$101,$B$67:$B$101,$B103,$C$67:$C$101,MAX($C$67:$C$101)-1))-1</f>
        <v>7.9232694151964989E-3</v>
      </c>
      <c r="F103" s="63">
        <f t="shared" si="4"/>
        <v>-7.1906083999435211E-2</v>
      </c>
      <c r="G103" s="63">
        <f t="shared" si="4"/>
        <v>1.1692587126802101E-2</v>
      </c>
      <c r="H103" s="63">
        <f t="shared" si="4"/>
        <v>-0.86091983668591832</v>
      </c>
      <c r="I103" s="63">
        <f t="shared" si="4"/>
        <v>-0.31570301243572241</v>
      </c>
      <c r="J103" s="63">
        <f t="shared" si="4"/>
        <v>-3.4408162549363075E-3</v>
      </c>
      <c r="K103" s="51"/>
    </row>
    <row r="104" spans="2:11" ht="20.25" customHeight="1">
      <c r="B104" s="38" t="str">
        <f>D56</f>
        <v>562</v>
      </c>
      <c r="C104" s="50"/>
      <c r="D104" s="63">
        <f t="shared" ref="D104:D109" si="5">(SUMIFS(D$67:D$101,$B$67:$B$101,$B104,$C$67:$C$101,MAX($C$67:$C$101))/SUMIFS(D$67:D$101,$B$67:$B$101,$B104,$C$67:$C$101,MAX($C$67:$C$101)-1))-1</f>
        <v>-0.21592821526477413</v>
      </c>
      <c r="E104" s="63">
        <f t="shared" si="4"/>
        <v>7.4684469987515989E-3</v>
      </c>
      <c r="F104" s="63">
        <f t="shared" si="4"/>
        <v>0.12641775976444936</v>
      </c>
      <c r="G104" s="63">
        <f t="shared" si="4"/>
        <v>1.2233029178782662E-2</v>
      </c>
      <c r="H104" s="63">
        <f t="shared" si="4"/>
        <v>-1</v>
      </c>
      <c r="I104" s="63">
        <f t="shared" si="4"/>
        <v>0.17519304848405182</v>
      </c>
      <c r="J104" s="63">
        <f t="shared" si="4"/>
        <v>3.1148840433976588E-3</v>
      </c>
      <c r="K104" s="51"/>
    </row>
    <row r="105" spans="2:11" ht="20.25" customHeight="1">
      <c r="B105" s="38" t="str">
        <f>E56</f>
        <v>515-1</v>
      </c>
      <c r="C105" s="50"/>
      <c r="D105" s="63">
        <f t="shared" si="5"/>
        <v>-0.24845443455715144</v>
      </c>
      <c r="E105" s="63">
        <f t="shared" si="4"/>
        <v>-2.7376197046737327E-2</v>
      </c>
      <c r="F105" s="63">
        <f t="shared" si="4"/>
        <v>-0.1166701558136638</v>
      </c>
      <c r="G105" s="63">
        <f t="shared" si="4"/>
        <v>4.1453606712009261E-2</v>
      </c>
      <c r="H105" s="63" t="s">
        <v>1344</v>
      </c>
      <c r="I105" s="63">
        <f t="shared" si="4"/>
        <v>-4.0803459341591575E-2</v>
      </c>
      <c r="J105" s="63">
        <f t="shared" si="4"/>
        <v>-1.6600360945623116E-2</v>
      </c>
      <c r="K105" s="51"/>
    </row>
    <row r="106" spans="2:11" ht="20.25" customHeight="1">
      <c r="B106" s="38" t="str">
        <f>F56</f>
        <v>515</v>
      </c>
      <c r="C106" s="50"/>
      <c r="D106" s="63">
        <f t="shared" si="5"/>
        <v>-0.10629287453407288</v>
      </c>
      <c r="E106" s="63">
        <f t="shared" si="4"/>
        <v>8.7261326622580793E-3</v>
      </c>
      <c r="F106" s="63">
        <f t="shared" si="4"/>
        <v>9.9044098346140919E-2</v>
      </c>
      <c r="G106" s="63">
        <f t="shared" si="4"/>
        <v>1.1414739353891479E-2</v>
      </c>
      <c r="H106" s="63">
        <f t="shared" si="4"/>
        <v>-0.39451400221064048</v>
      </c>
      <c r="I106" s="63">
        <f t="shared" si="4"/>
        <v>-5.167739866833565E-2</v>
      </c>
      <c r="J106" s="63">
        <f t="shared" si="4"/>
        <v>-8.9006990065954028E-4</v>
      </c>
      <c r="K106" s="51"/>
    </row>
    <row r="107" spans="2:11" ht="20.25" customHeight="1">
      <c r="B107" s="38" t="str">
        <f>G56</f>
        <v>561</v>
      </c>
      <c r="C107" s="50"/>
      <c r="D107" s="63">
        <f t="shared" si="5"/>
        <v>0.13674643307350665</v>
      </c>
      <c r="E107" s="63">
        <f>(SUMIFS(E$67:E$101,$B$67:$B$101,$B107,$C$67:$C$101,MAX($C$67:$C$101))/SUMIFS(E$67:E$101,$B$67:$B$101,$B107,$C$67:$C$101,MAX($C$67:$C$101)-1))-1</f>
        <v>-1.3295736641291689E-2</v>
      </c>
      <c r="F107" s="63">
        <f t="shared" si="4"/>
        <v>7.8537240855058865E-3</v>
      </c>
      <c r="G107" s="63">
        <f t="shared" si="4"/>
        <v>8.3894297635604964E-2</v>
      </c>
      <c r="H107" s="63">
        <f t="shared" si="4"/>
        <v>-0.23232724433415153</v>
      </c>
      <c r="I107" s="63">
        <f>(SUMIFS(I$67:I$101,$B$67:$B$101,$B107,$C$67:$C$101,MAX($C$67:$C$101))/SUMIFS(I$67:I$101,$B$67:$B$101,$B107,$C$67:$C$101,MAX($C$67:$C$101)-1))-1</f>
        <v>5.9037985838262586E-2</v>
      </c>
      <c r="J107" s="63">
        <f t="shared" si="4"/>
        <v>-2.1208341256425456E-2</v>
      </c>
      <c r="K107" s="51"/>
    </row>
    <row r="108" spans="2:11" ht="20.25" customHeight="1">
      <c r="B108" s="38" t="str">
        <f>H56</f>
        <v>6-1</v>
      </c>
      <c r="C108" s="50"/>
      <c r="D108" s="63">
        <f t="shared" si="5"/>
        <v>0.13445290336949656</v>
      </c>
      <c r="E108" s="63">
        <f>(SUMIFS(E$67:E$101,$B$67:$B$101,$B108,$C$67:$C$101,MAX($C$67:$C$101))/SUMIFS(E$67:E$101,$B$67:$B$101,$B108,$C$67:$C$101,MAX($C$67:$C$101)-1))-1</f>
        <v>6.1638253022300304E-4</v>
      </c>
      <c r="F108" s="63">
        <f t="shared" si="4"/>
        <v>2.631219230191606E-3</v>
      </c>
      <c r="G108" s="63">
        <f t="shared" si="4"/>
        <v>7.7294395303902252E-2</v>
      </c>
      <c r="H108" s="63">
        <f t="shared" si="4"/>
        <v>0.36853525631800621</v>
      </c>
      <c r="I108" s="63">
        <f>(SUMIFS(I$67:I$101,$B$67:$B$101,$B108,$C$67:$C$101,MAX($C$67:$C$101))/SUMIFS(I$67:I$101,$B$67:$B$101,$B108,$C$67:$C$101,MAX($C$67:$C$101)-1))-1</f>
        <v>0.15329836400478869</v>
      </c>
      <c r="J108" s="63">
        <f t="shared" si="4"/>
        <v>-3.5053445271277628E-2</v>
      </c>
      <c r="K108" s="51"/>
    </row>
    <row r="109" spans="2:11" ht="20.25" customHeight="1">
      <c r="B109" s="38" t="str">
        <f>I56</f>
        <v>320</v>
      </c>
      <c r="C109" s="50"/>
      <c r="D109" s="63">
        <f t="shared" si="5"/>
        <v>0.12105181156252787</v>
      </c>
      <c r="E109" s="63">
        <f t="shared" si="4"/>
        <v>9.0143570372944737E-3</v>
      </c>
      <c r="F109" s="63">
        <f t="shared" si="4"/>
        <v>-5.8069375983916149E-2</v>
      </c>
      <c r="G109" s="63">
        <f t="shared" si="4"/>
        <v>5.2660336121787665E-2</v>
      </c>
      <c r="H109" s="63">
        <f t="shared" si="4"/>
        <v>-0.24060558384774722</v>
      </c>
      <c r="I109" s="63">
        <f>(SUMIFS(I$67:I$101,$B$67:$B$101,$B109,$C$67:$C$101,MAX($C$67:$C$101))/SUMIFS(I$67:I$101,$B$67:$B$101,$B109,$C$67:$C$101,MAX($C$67:$C$101)-1))-1</f>
        <v>0.11092925064558856</v>
      </c>
      <c r="J109" s="63">
        <f>(SUMIFS(J$67:J$101,$B$67:$B$101,$B109,$C$67:$C$101,MAX($C$67:$C$101))/SUMIFS(J$67:J$101,$B$67:$B$101,$B109,$C$67:$C$101,MAX($C$67:$C$101)-1))-1</f>
        <v>-3.32694496210586E-2</v>
      </c>
      <c r="K109" s="51"/>
    </row>
    <row r="110" spans="2:11" ht="20.25" customHeight="1" thickBot="1"/>
    <row r="111" spans="2:11" ht="17.25" thickTop="1">
      <c r="B111" s="22" t="s">
        <v>52</v>
      </c>
      <c r="C111" s="22"/>
      <c r="D111" s="22"/>
      <c r="E111" s="22"/>
      <c r="F111" s="168" t="s">
        <v>80</v>
      </c>
      <c r="G111" s="39"/>
      <c r="H111" s="22"/>
      <c r="I111" s="22"/>
    </row>
    <row r="112" spans="2:11">
      <c r="B112" s="23" t="s">
        <v>34</v>
      </c>
      <c r="C112" s="23" t="s">
        <v>53</v>
      </c>
      <c r="D112" s="23"/>
      <c r="E112" s="23"/>
      <c r="F112" s="87" t="s">
        <v>81</v>
      </c>
      <c r="G112" s="40"/>
      <c r="H112" s="42" t="s">
        <v>84</v>
      </c>
      <c r="I112" s="42"/>
    </row>
    <row r="113" spans="2:9">
      <c r="B113" s="23" t="s">
        <v>35</v>
      </c>
      <c r="C113" s="23" t="s">
        <v>54</v>
      </c>
      <c r="D113" s="23"/>
      <c r="E113" s="23"/>
      <c r="F113" s="87" t="s">
        <v>82</v>
      </c>
      <c r="G113" s="40"/>
      <c r="H113" s="42" t="s">
        <v>85</v>
      </c>
      <c r="I113" s="42"/>
    </row>
    <row r="114" spans="2:9">
      <c r="B114" s="23" t="s">
        <v>4</v>
      </c>
      <c r="C114" s="23" t="s">
        <v>55</v>
      </c>
      <c r="D114" s="23"/>
      <c r="E114" s="23"/>
      <c r="F114" s="87" t="s">
        <v>83</v>
      </c>
      <c r="G114" s="40"/>
      <c r="H114" s="42" t="s">
        <v>86</v>
      </c>
      <c r="I114" s="42"/>
    </row>
    <row r="115" spans="2:9">
      <c r="B115" s="23" t="s">
        <v>5</v>
      </c>
      <c r="C115" s="23" t="s">
        <v>56</v>
      </c>
      <c r="D115" s="23"/>
      <c r="E115" s="23"/>
      <c r="F115" s="87" t="s">
        <v>90</v>
      </c>
      <c r="G115" s="40"/>
      <c r="H115" s="42" t="s">
        <v>87</v>
      </c>
      <c r="I115" s="42"/>
    </row>
    <row r="116" spans="2:9">
      <c r="B116" s="23" t="s">
        <v>57</v>
      </c>
      <c r="C116" s="23" t="s">
        <v>58</v>
      </c>
      <c r="D116" s="23"/>
      <c r="E116" s="23"/>
      <c r="F116" s="87" t="s">
        <v>91</v>
      </c>
      <c r="G116" s="40"/>
      <c r="H116" s="42" t="s">
        <v>88</v>
      </c>
      <c r="I116" s="42"/>
    </row>
    <row r="117" spans="2:9" ht="17.25" thickBot="1">
      <c r="B117" s="24" t="s">
        <v>59</v>
      </c>
      <c r="C117" s="24" t="s">
        <v>60</v>
      </c>
      <c r="D117" s="24"/>
      <c r="E117" s="24"/>
      <c r="F117" s="88" t="s">
        <v>92</v>
      </c>
      <c r="G117" s="41"/>
      <c r="H117" s="43" t="s">
        <v>89</v>
      </c>
      <c r="I117" s="43"/>
    </row>
    <row r="118" spans="2:9" ht="17.25" thickTop="1"/>
    <row r="119" spans="2:9" ht="6.75" customHeight="1"/>
  </sheetData>
  <sheetProtection algorithmName="SHA-512" hashValue="uqUIf6NBaSWPk/XZIyjNR+HuFweZo/wL2Sf2dP0OLOTYs3jgp2mNunLmuFdTIMzpX4zlPZZgCmHgzTvSdQRpTA==" saltValue="9GqOu4XQCXF7biQK5WRhIg==" spinCount="100000" sheet="1" objects="1" scenarios="1"/>
  <mergeCells count="4">
    <mergeCell ref="O9:P9"/>
    <mergeCell ref="C4:D4"/>
    <mergeCell ref="C5:D5"/>
    <mergeCell ref="J17:K17"/>
  </mergeCells>
  <phoneticPr fontId="3" type="noConversion"/>
  <conditionalFormatting sqref="B67:K101">
    <cfRule type="expression" dxfId="33" priority="1">
      <formula>$B67&lt;&gt;$B68</formula>
    </cfRule>
  </conditionalFormatting>
  <conditionalFormatting sqref="C57:K57">
    <cfRule type="containsText" dxfId="32" priority="4" operator="containsText" text="F">
      <formula>NOT(ISERROR(SEARCH("F",C57)))</formula>
    </cfRule>
    <cfRule type="containsText" dxfId="31" priority="5" operator="containsText" text="D">
      <formula>NOT(ISERROR(SEARCH("D",C57)))</formula>
    </cfRule>
    <cfRule type="containsText" dxfId="30" priority="6" operator="containsText" text="S">
      <formula>NOT(ISERROR(SEARCH("S",C57)))</formula>
    </cfRule>
    <cfRule type="containsText" dxfId="29" priority="7" operator="containsText" text="A">
      <formula>NOT(ISERROR(SEARCH("A",C57)))</formula>
    </cfRule>
  </conditionalFormatting>
  <conditionalFormatting sqref="D44:K44 D46:K47 D48:D53 D54:K55 D64:K64 D102:K102 K103:K109">
    <cfRule type="containsText" dxfId="28" priority="62" operator="containsText" text="악화">
      <formula>NOT(ISERROR(SEARCH("악화",D44)))</formula>
    </cfRule>
  </conditionalFormatting>
  <conditionalFormatting sqref="D44:K44 D46:K47 D54:K55 D64:K64 D102:K102 K103:K109 D48:D53">
    <cfRule type="containsText" dxfId="27" priority="61" operator="containsText" text="개선">
      <formula>NOT(ISERROR(SEARCH("개선",D44)))</formula>
    </cfRule>
  </conditionalFormatting>
  <conditionalFormatting sqref="G4:G5">
    <cfRule type="containsText" dxfId="26" priority="12" operator="containsText" text="S">
      <formula>NOT(ISERROR(SEARCH("S",G4)))</formula>
    </cfRule>
    <cfRule type="containsText" dxfId="25" priority="13" operator="containsText" text="A">
      <formula>NOT(ISERROR(SEARCH("A",G4)))</formula>
    </cfRule>
  </conditionalFormatting>
  <conditionalFormatting sqref="G5">
    <cfRule type="containsText" dxfId="24" priority="8" operator="containsText" text="F">
      <formula>NOT(ISERROR(SEARCH("F",G5)))</formula>
    </cfRule>
    <cfRule type="containsText" dxfId="23" priority="9" operator="containsText" text="D">
      <formula>NOT(ISERROR(SEARCH("D",G5)))</formula>
    </cfRule>
  </conditionalFormatting>
  <conditionalFormatting sqref="K1:K16 J17 K19:K23 K25:K56 K58:K1048576">
    <cfRule type="containsText" dxfId="22" priority="14" operator="containsText" text="D">
      <formula>NOT(ISERROR(SEARCH("D",J1)))</formula>
    </cfRule>
    <cfRule type="containsText" dxfId="21" priority="15" operator="containsText" text="F">
      <formula>NOT(ISERROR(SEARCH("F",J1)))</formula>
    </cfRule>
    <cfRule type="containsText" dxfId="20" priority="16" operator="containsText" text="S">
      <formula>NOT(ISERROR(SEARCH("S",J1)))</formula>
    </cfRule>
    <cfRule type="containsText" dxfId="19" priority="17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D103:J109</xm:sqref>
        </x14:conditionalFormatting>
        <x14:conditionalFormatting xmlns:xm="http://schemas.microsoft.com/office/excel/2006/main">
          <x14:cfRule type="iconSet" priority="21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>
      <selection sqref="A1:XFD1048576"/>
    </sheetView>
  </sheetViews>
  <sheetFormatPr defaultRowHeight="13.5"/>
  <cols>
    <col min="1" max="2" width="9.140625" style="308"/>
    <col min="3" max="3" width="9.28515625" style="308" bestFit="1" customWidth="1"/>
    <col min="4" max="6" width="9.140625" style="308"/>
    <col min="7" max="8" width="9.28515625" style="308" bestFit="1" customWidth="1"/>
    <col min="9" max="9" width="9.28515625" style="302" bestFit="1" customWidth="1"/>
    <col min="10" max="10" width="9.28515625" style="308" bestFit="1" customWidth="1"/>
    <col min="11" max="12" width="9.140625" style="308"/>
    <col min="13" max="20" width="9.28515625" style="308" bestFit="1" customWidth="1"/>
    <col min="21" max="25" width="9.140625" style="308"/>
    <col min="26" max="36" width="9.28515625" style="308" bestFit="1" customWidth="1"/>
    <col min="37" max="37" width="9.140625" style="308"/>
    <col min="38" max="38" width="9.28515625" style="308" bestFit="1" customWidth="1"/>
    <col min="39" max="39" width="9.140625" style="308"/>
    <col min="40" max="40" width="15.140625" style="308" customWidth="1"/>
    <col min="41" max="43" width="9.85546875" style="308" customWidth="1"/>
    <col min="44" max="46" width="9.140625" style="308"/>
    <col min="47" max="52" width="9.28515625" style="308" bestFit="1" customWidth="1"/>
    <col min="53" max="53" width="9.5703125" style="308" bestFit="1" customWidth="1"/>
    <col min="54" max="54" width="9.28515625" style="308" bestFit="1" customWidth="1"/>
    <col min="55" max="16384" width="9.140625" style="308"/>
  </cols>
  <sheetData>
    <row r="2" spans="2:58" ht="16.5">
      <c r="F2" s="304" t="s">
        <v>923</v>
      </c>
      <c r="G2" s="304"/>
      <c r="L2" s="304" t="s">
        <v>924</v>
      </c>
      <c r="M2" s="304"/>
      <c r="W2" s="304" t="s">
        <v>925</v>
      </c>
      <c r="AA2" s="307">
        <v>0</v>
      </c>
      <c r="AO2" s="305" t="s">
        <v>926</v>
      </c>
      <c r="AP2" s="305">
        <v>11</v>
      </c>
      <c r="AQ2" s="305"/>
      <c r="AS2" s="304" t="s">
        <v>927</v>
      </c>
    </row>
    <row r="3" spans="2:58" ht="40.5">
      <c r="B3" s="308" t="s">
        <v>68</v>
      </c>
      <c r="C3" s="308" t="s">
        <v>928</v>
      </c>
      <c r="F3" s="308" t="s">
        <v>131</v>
      </c>
      <c r="G3" s="308" t="s">
        <v>132</v>
      </c>
      <c r="H3" s="308" t="s">
        <v>133</v>
      </c>
      <c r="I3" s="302" t="s">
        <v>109</v>
      </c>
      <c r="J3" s="308" t="s">
        <v>120</v>
      </c>
      <c r="L3" s="303" t="s">
        <v>38</v>
      </c>
      <c r="M3" s="303" t="s">
        <v>668</v>
      </c>
      <c r="N3" s="306" t="s">
        <v>127</v>
      </c>
      <c r="O3" s="309" t="s">
        <v>74</v>
      </c>
      <c r="P3" s="309" t="s">
        <v>69</v>
      </c>
      <c r="Q3" s="309" t="s">
        <v>71</v>
      </c>
      <c r="R3" s="309" t="s">
        <v>72</v>
      </c>
      <c r="S3" s="309" t="s">
        <v>70</v>
      </c>
      <c r="T3" s="309" t="s">
        <v>73</v>
      </c>
      <c r="U3" s="310" t="s">
        <v>68</v>
      </c>
      <c r="W3" s="311" t="s">
        <v>38</v>
      </c>
      <c r="X3" s="311" t="s">
        <v>32</v>
      </c>
      <c r="Y3" s="312" t="s">
        <v>10</v>
      </c>
      <c r="Z3" s="312" t="s">
        <v>165</v>
      </c>
      <c r="AA3" s="311" t="s">
        <v>127</v>
      </c>
      <c r="AB3" s="311" t="s">
        <v>334</v>
      </c>
      <c r="AC3" s="307" t="s">
        <v>74</v>
      </c>
      <c r="AD3" s="307" t="s">
        <v>69</v>
      </c>
      <c r="AE3" s="307" t="s">
        <v>71</v>
      </c>
      <c r="AF3" s="307" t="s">
        <v>72</v>
      </c>
      <c r="AG3" s="307" t="s">
        <v>70</v>
      </c>
      <c r="AH3" s="307" t="s">
        <v>73</v>
      </c>
      <c r="AI3" s="307" t="s">
        <v>330</v>
      </c>
      <c r="AJ3" s="310" t="s">
        <v>335</v>
      </c>
      <c r="AK3" s="310" t="s">
        <v>68</v>
      </c>
      <c r="AL3" s="310" t="s">
        <v>336</v>
      </c>
      <c r="AM3" s="310" t="s">
        <v>337</v>
      </c>
      <c r="AN3" s="313" t="s">
        <v>338</v>
      </c>
      <c r="AO3" s="305" t="s">
        <v>120</v>
      </c>
      <c r="AP3" s="305" t="s">
        <v>336</v>
      </c>
      <c r="AQ3" s="305" t="s">
        <v>337</v>
      </c>
      <c r="AS3" s="314" t="s">
        <v>0</v>
      </c>
      <c r="AT3" s="315" t="s">
        <v>10</v>
      </c>
      <c r="AU3" s="314" t="s">
        <v>94</v>
      </c>
      <c r="AV3" s="316" t="s">
        <v>12</v>
      </c>
      <c r="AW3" s="316" t="s">
        <v>13</v>
      </c>
      <c r="AX3" s="316" t="s">
        <v>6</v>
      </c>
      <c r="AY3" s="316" t="s">
        <v>16</v>
      </c>
      <c r="AZ3" s="316" t="s">
        <v>7</v>
      </c>
      <c r="BA3" s="316" t="s">
        <v>8</v>
      </c>
      <c r="BB3" s="316" t="s">
        <v>95</v>
      </c>
      <c r="BD3" s="317" t="s">
        <v>0</v>
      </c>
      <c r="BE3" s="317" t="s">
        <v>898</v>
      </c>
      <c r="BF3" s="317" t="s">
        <v>899</v>
      </c>
    </row>
    <row r="4" spans="2:58" ht="16.5">
      <c r="B4" s="309" t="s">
        <v>74</v>
      </c>
      <c r="C4" s="308">
        <v>6</v>
      </c>
      <c r="F4" s="308" t="s">
        <v>63</v>
      </c>
      <c r="G4" s="318">
        <v>2.4919791350519866</v>
      </c>
      <c r="H4" s="318">
        <v>2.7085644375629228</v>
      </c>
      <c r="I4" s="319">
        <v>8.6912967875398373E-2</v>
      </c>
      <c r="J4" s="308">
        <v>26</v>
      </c>
      <c r="L4" s="320" t="s">
        <v>63</v>
      </c>
      <c r="M4" s="321">
        <v>55</v>
      </c>
      <c r="N4" s="322">
        <v>127</v>
      </c>
      <c r="O4" s="323">
        <v>3.937007874015748E-2</v>
      </c>
      <c r="P4" s="323">
        <v>0.11811023622047244</v>
      </c>
      <c r="Q4" s="323">
        <v>0.22047244094488189</v>
      </c>
      <c r="R4" s="323">
        <v>0.26771653543307089</v>
      </c>
      <c r="S4" s="323">
        <v>0.22047244094488189</v>
      </c>
      <c r="T4" s="323">
        <v>0.13385826771653545</v>
      </c>
      <c r="U4" s="307" t="s">
        <v>72</v>
      </c>
      <c r="W4" s="311" t="s">
        <v>63</v>
      </c>
      <c r="X4" s="311" t="s">
        <v>64</v>
      </c>
      <c r="Y4" s="312" t="s">
        <v>64</v>
      </c>
      <c r="Z4" s="324">
        <v>24</v>
      </c>
      <c r="AA4" s="307">
        <v>60</v>
      </c>
      <c r="AB4" s="325">
        <v>1.0416666666666667</v>
      </c>
      <c r="AC4" s="311">
        <v>4</v>
      </c>
      <c r="AD4" s="311">
        <v>10</v>
      </c>
      <c r="AE4" s="311">
        <v>19</v>
      </c>
      <c r="AF4" s="311">
        <v>9</v>
      </c>
      <c r="AG4" s="311">
        <v>12</v>
      </c>
      <c r="AH4" s="311">
        <v>6</v>
      </c>
      <c r="AI4" s="311">
        <v>0</v>
      </c>
      <c r="AJ4" s="326">
        <v>0.89192182926970098</v>
      </c>
      <c r="AK4" s="307" t="s">
        <v>72</v>
      </c>
      <c r="AL4" s="307">
        <v>13</v>
      </c>
      <c r="AM4" s="307" t="s">
        <v>477</v>
      </c>
      <c r="AN4" s="320" t="s">
        <v>340</v>
      </c>
      <c r="AO4" s="327">
        <v>117</v>
      </c>
      <c r="AP4" s="327">
        <v>1</v>
      </c>
      <c r="AQ4" s="327" t="s">
        <v>929</v>
      </c>
      <c r="AS4" s="328" t="s">
        <v>157</v>
      </c>
      <c r="AT4" s="329" t="s">
        <v>187</v>
      </c>
      <c r="AU4" s="328">
        <v>1</v>
      </c>
      <c r="AV4" s="330">
        <v>6.2818655373463567E-2</v>
      </c>
      <c r="AW4" s="330">
        <v>0.37418877616721874</v>
      </c>
      <c r="AX4" s="330">
        <v>0.15418671345880705</v>
      </c>
      <c r="AY4" s="331">
        <v>56.615000000000002</v>
      </c>
      <c r="AZ4" s="331">
        <v>6.5302608053141817</v>
      </c>
      <c r="BA4" s="331">
        <v>33.981542338764534</v>
      </c>
      <c r="BB4" s="331">
        <v>2.2283769799992452</v>
      </c>
      <c r="BD4" s="317" t="s">
        <v>63</v>
      </c>
      <c r="BE4" s="317">
        <v>4</v>
      </c>
      <c r="BF4" s="317">
        <v>55</v>
      </c>
    </row>
    <row r="5" spans="2:58" ht="16.5">
      <c r="B5" s="309" t="s">
        <v>69</v>
      </c>
      <c r="C5" s="308">
        <v>5</v>
      </c>
      <c r="F5" s="308" t="s">
        <v>134</v>
      </c>
      <c r="G5" s="318">
        <v>1.7711054686986105</v>
      </c>
      <c r="H5" s="318">
        <v>2.1247438009516117</v>
      </c>
      <c r="I5" s="319">
        <v>0.19967096172587118</v>
      </c>
      <c r="J5" s="308">
        <v>7</v>
      </c>
      <c r="L5" s="320" t="s">
        <v>134</v>
      </c>
      <c r="M5" s="321">
        <v>67</v>
      </c>
      <c r="N5" s="322">
        <v>144</v>
      </c>
      <c r="O5" s="323">
        <v>0.33333333333333331</v>
      </c>
      <c r="P5" s="323">
        <v>0.1388888888888889</v>
      </c>
      <c r="Q5" s="323">
        <v>0.1736111111111111</v>
      </c>
      <c r="R5" s="323">
        <v>0.22916666666666666</v>
      </c>
      <c r="S5" s="323">
        <v>8.3333333333333329E-2</v>
      </c>
      <c r="T5" s="323">
        <v>4.1666666666666664E-2</v>
      </c>
      <c r="U5" s="307" t="s">
        <v>69</v>
      </c>
      <c r="W5" s="311" t="s">
        <v>63</v>
      </c>
      <c r="X5" s="311" t="s">
        <v>96</v>
      </c>
      <c r="Y5" s="312" t="s">
        <v>96</v>
      </c>
      <c r="Z5" s="324">
        <v>13</v>
      </c>
      <c r="AA5" s="307">
        <v>28</v>
      </c>
      <c r="AB5" s="325">
        <v>0.89743589743589747</v>
      </c>
      <c r="AC5" s="311">
        <v>0</v>
      </c>
      <c r="AD5" s="311">
        <v>2</v>
      </c>
      <c r="AE5" s="311">
        <v>2</v>
      </c>
      <c r="AF5" s="311">
        <v>12</v>
      </c>
      <c r="AG5" s="311">
        <v>7</v>
      </c>
      <c r="AH5" s="311">
        <v>5</v>
      </c>
      <c r="AI5" s="311">
        <v>0</v>
      </c>
      <c r="AJ5" s="326">
        <v>0.84515157914585437</v>
      </c>
      <c r="AK5" s="307" t="s">
        <v>70</v>
      </c>
      <c r="AL5" s="307">
        <v>5</v>
      </c>
      <c r="AM5" s="307" t="s">
        <v>616</v>
      </c>
      <c r="AN5" s="320" t="s">
        <v>342</v>
      </c>
      <c r="AO5" s="327">
        <v>149</v>
      </c>
      <c r="AP5" s="327">
        <v>4</v>
      </c>
      <c r="AQ5" s="327" t="s">
        <v>932</v>
      </c>
      <c r="AS5" s="328" t="s">
        <v>157</v>
      </c>
      <c r="AT5" s="329" t="s">
        <v>188</v>
      </c>
      <c r="AU5" s="328">
        <v>1</v>
      </c>
      <c r="AV5" s="330">
        <v>2.5731608100916972E-2</v>
      </c>
      <c r="AW5" s="330">
        <v>0.41197637167309259</v>
      </c>
      <c r="AX5" s="330">
        <v>0.17708574651989567</v>
      </c>
      <c r="AY5" s="331">
        <v>12.716666666666665</v>
      </c>
      <c r="AZ5" s="331">
        <v>1.2958437108817178</v>
      </c>
      <c r="BA5" s="331">
        <v>21.433641797001787</v>
      </c>
      <c r="BB5" s="331">
        <v>1.8677791750782857</v>
      </c>
      <c r="BD5" s="317" t="s">
        <v>134</v>
      </c>
      <c r="BE5" s="317">
        <v>4</v>
      </c>
      <c r="BF5" s="317">
        <v>67</v>
      </c>
    </row>
    <row r="6" spans="2:58" ht="16.5">
      <c r="B6" s="309" t="s">
        <v>71</v>
      </c>
      <c r="C6" s="308">
        <v>4</v>
      </c>
      <c r="F6" s="308" t="s">
        <v>152</v>
      </c>
      <c r="G6" s="318">
        <v>2.3444257506536914</v>
      </c>
      <c r="H6" s="318">
        <v>2.5573965261116522</v>
      </c>
      <c r="I6" s="319">
        <v>9.0841339461733339E-2</v>
      </c>
      <c r="J6" s="308">
        <v>25</v>
      </c>
      <c r="L6" s="320" t="s">
        <v>152</v>
      </c>
      <c r="M6" s="321">
        <v>49</v>
      </c>
      <c r="N6" s="322">
        <v>104</v>
      </c>
      <c r="O6" s="323">
        <v>4.807692307692308E-2</v>
      </c>
      <c r="P6" s="323">
        <v>6.7307692307692304E-2</v>
      </c>
      <c r="Q6" s="323">
        <v>0.16346153846153846</v>
      </c>
      <c r="R6" s="323">
        <v>0.34615384615384615</v>
      </c>
      <c r="S6" s="323">
        <v>0.24038461538461539</v>
      </c>
      <c r="T6" s="323">
        <v>0.13461538461538461</v>
      </c>
      <c r="U6" s="307" t="s">
        <v>72</v>
      </c>
      <c r="W6" s="311" t="s">
        <v>63</v>
      </c>
      <c r="X6" s="311" t="s">
        <v>97</v>
      </c>
      <c r="Y6" s="312" t="s">
        <v>97</v>
      </c>
      <c r="Z6" s="324">
        <v>8</v>
      </c>
      <c r="AA6" s="307">
        <v>22</v>
      </c>
      <c r="AB6" s="325">
        <v>1.1458333333333335</v>
      </c>
      <c r="AC6" s="311">
        <v>0</v>
      </c>
      <c r="AD6" s="311">
        <v>0</v>
      </c>
      <c r="AE6" s="311">
        <v>6</v>
      </c>
      <c r="AF6" s="311">
        <v>7</v>
      </c>
      <c r="AG6" s="311">
        <v>5</v>
      </c>
      <c r="AH6" s="311">
        <v>4</v>
      </c>
      <c r="AI6" s="311">
        <v>0</v>
      </c>
      <c r="AJ6" s="326">
        <v>0.84545894734456695</v>
      </c>
      <c r="AK6" s="307" t="s">
        <v>70</v>
      </c>
      <c r="AL6" s="307">
        <v>4</v>
      </c>
      <c r="AM6" s="307" t="s">
        <v>608</v>
      </c>
      <c r="AN6" s="320" t="s">
        <v>343</v>
      </c>
      <c r="AO6" s="327">
        <v>148</v>
      </c>
      <c r="AP6" s="327">
        <v>3</v>
      </c>
      <c r="AQ6" s="327" t="s">
        <v>931</v>
      </c>
      <c r="AS6" s="328" t="s">
        <v>157</v>
      </c>
      <c r="AT6" s="329" t="s">
        <v>189</v>
      </c>
      <c r="AU6" s="328">
        <v>1</v>
      </c>
      <c r="AV6" s="330">
        <v>4.4927189708626199E-2</v>
      </c>
      <c r="AW6" s="330">
        <v>0.42429680767383665</v>
      </c>
      <c r="AX6" s="330">
        <v>0.21723424680581532</v>
      </c>
      <c r="AY6" s="331">
        <v>9.4973333333333319</v>
      </c>
      <c r="AZ6" s="331">
        <v>0.40824203556901517</v>
      </c>
      <c r="BA6" s="331">
        <v>10.045228269152735</v>
      </c>
      <c r="BB6" s="331">
        <v>1.8678447566515386</v>
      </c>
      <c r="BD6" s="317" t="s">
        <v>152</v>
      </c>
      <c r="BE6" s="317">
        <v>6</v>
      </c>
      <c r="BF6" s="317">
        <v>49</v>
      </c>
    </row>
    <row r="7" spans="2:58" ht="16.5">
      <c r="B7" s="309" t="s">
        <v>72</v>
      </c>
      <c r="C7" s="308">
        <v>3</v>
      </c>
      <c r="F7" s="308" t="s">
        <v>149</v>
      </c>
      <c r="G7" s="318">
        <v>2.3357119739712338</v>
      </c>
      <c r="H7" s="318">
        <v>2.6461911950880719</v>
      </c>
      <c r="I7" s="319">
        <v>0.13292701522138195</v>
      </c>
      <c r="J7" s="308">
        <v>18</v>
      </c>
      <c r="L7" s="320" t="s">
        <v>149</v>
      </c>
      <c r="M7" s="321">
        <v>48</v>
      </c>
      <c r="N7" s="322">
        <v>116</v>
      </c>
      <c r="O7" s="323">
        <v>0.20175438596491227</v>
      </c>
      <c r="P7" s="323">
        <v>0.21929824561403508</v>
      </c>
      <c r="Q7" s="323">
        <v>0.27192982456140352</v>
      </c>
      <c r="R7" s="323">
        <v>0.21929824561403508</v>
      </c>
      <c r="S7" s="323">
        <v>7.8947368421052627E-2</v>
      </c>
      <c r="T7" s="323">
        <v>8.771929824561403E-3</v>
      </c>
      <c r="U7" s="307" t="s">
        <v>71</v>
      </c>
      <c r="W7" s="311" t="s">
        <v>63</v>
      </c>
      <c r="X7" s="311" t="s">
        <v>98</v>
      </c>
      <c r="Y7" s="312" t="s">
        <v>98</v>
      </c>
      <c r="Z7" s="324">
        <v>5</v>
      </c>
      <c r="AA7" s="307">
        <v>15</v>
      </c>
      <c r="AB7" s="325">
        <v>1.25</v>
      </c>
      <c r="AC7" s="311">
        <v>1</v>
      </c>
      <c r="AD7" s="311">
        <v>3</v>
      </c>
      <c r="AE7" s="311">
        <v>1</v>
      </c>
      <c r="AF7" s="311">
        <v>5</v>
      </c>
      <c r="AG7" s="311">
        <v>3</v>
      </c>
      <c r="AH7" s="311">
        <v>2</v>
      </c>
      <c r="AI7" s="311">
        <v>0</v>
      </c>
      <c r="AJ7" s="326">
        <v>0.8836215514029111</v>
      </c>
      <c r="AK7" s="307" t="s">
        <v>72</v>
      </c>
      <c r="AL7" s="307">
        <v>22</v>
      </c>
      <c r="AM7" s="307" t="s">
        <v>543</v>
      </c>
      <c r="AN7" s="320" t="s">
        <v>344</v>
      </c>
      <c r="AO7" s="327">
        <v>126</v>
      </c>
      <c r="AP7" s="327">
        <v>2</v>
      </c>
      <c r="AQ7" s="327" t="s">
        <v>930</v>
      </c>
      <c r="AS7" s="328" t="s">
        <v>157</v>
      </c>
      <c r="AT7" s="329" t="s">
        <v>190</v>
      </c>
      <c r="AU7" s="328">
        <v>1</v>
      </c>
      <c r="AV7" s="330">
        <v>1.3653998035352286E-2</v>
      </c>
      <c r="AW7" s="330">
        <v>0.52915525892262827</v>
      </c>
      <c r="AX7" s="330">
        <v>0.21699115320287415</v>
      </c>
      <c r="AY7" s="331">
        <v>9.4396000000000004</v>
      </c>
      <c r="AZ7" s="331">
        <v>2.197035426179101</v>
      </c>
      <c r="BA7" s="331">
        <v>15.162256830050831</v>
      </c>
      <c r="BB7" s="331">
        <v>1.9401240735758545</v>
      </c>
      <c r="BD7" s="317" t="s">
        <v>149</v>
      </c>
      <c r="BE7" s="317">
        <v>10</v>
      </c>
      <c r="BF7" s="317">
        <v>48</v>
      </c>
    </row>
    <row r="8" spans="2:58" ht="16.5">
      <c r="B8" s="309" t="s">
        <v>70</v>
      </c>
      <c r="C8" s="308">
        <v>2</v>
      </c>
      <c r="F8" s="308" t="s">
        <v>157</v>
      </c>
      <c r="G8" s="318">
        <v>1.9840105286931891</v>
      </c>
      <c r="H8" s="318">
        <v>2.1658804412850068</v>
      </c>
      <c r="I8" s="319">
        <v>9.1667816254790813E-2</v>
      </c>
      <c r="J8" s="308">
        <v>24</v>
      </c>
      <c r="L8" s="320" t="s">
        <v>157</v>
      </c>
      <c r="M8" s="321">
        <v>46</v>
      </c>
      <c r="N8" s="322">
        <v>108</v>
      </c>
      <c r="O8" s="323">
        <v>7.407407407407407E-2</v>
      </c>
      <c r="P8" s="323">
        <v>0.12037037037037036</v>
      </c>
      <c r="Q8" s="323">
        <v>0.1388888888888889</v>
      </c>
      <c r="R8" s="323">
        <v>0.25</v>
      </c>
      <c r="S8" s="323">
        <v>0.19444444444444445</v>
      </c>
      <c r="T8" s="323">
        <v>0.22222222222222221</v>
      </c>
      <c r="U8" s="307" t="s">
        <v>72</v>
      </c>
      <c r="W8" s="311" t="s">
        <v>134</v>
      </c>
      <c r="X8" s="311" t="s">
        <v>166</v>
      </c>
      <c r="Y8" s="312" t="s">
        <v>166</v>
      </c>
      <c r="Z8" s="324">
        <v>28</v>
      </c>
      <c r="AA8" s="307">
        <v>65</v>
      </c>
      <c r="AB8" s="325">
        <v>0.96726190476190477</v>
      </c>
      <c r="AC8" s="311">
        <v>20</v>
      </c>
      <c r="AD8" s="311">
        <v>7</v>
      </c>
      <c r="AE8" s="311">
        <v>12</v>
      </c>
      <c r="AF8" s="311">
        <v>16</v>
      </c>
      <c r="AG8" s="311">
        <v>6</v>
      </c>
      <c r="AH8" s="311">
        <v>4</v>
      </c>
      <c r="AI8" s="311">
        <v>0</v>
      </c>
      <c r="AJ8" s="326">
        <v>0.9483386491903173</v>
      </c>
      <c r="AK8" s="307" t="s">
        <v>71</v>
      </c>
      <c r="AL8" s="307">
        <v>4</v>
      </c>
      <c r="AM8" s="307" t="s">
        <v>455</v>
      </c>
      <c r="AN8" s="320" t="s">
        <v>345</v>
      </c>
      <c r="AO8" s="327">
        <v>49</v>
      </c>
      <c r="AP8" s="327">
        <v>3</v>
      </c>
      <c r="AQ8" s="327" t="s">
        <v>935</v>
      </c>
      <c r="AS8" s="328" t="s">
        <v>157</v>
      </c>
      <c r="AT8" s="329" t="s">
        <v>191</v>
      </c>
      <c r="AU8" s="328">
        <v>1</v>
      </c>
      <c r="AV8" s="330">
        <v>3.2349945290273227E-2</v>
      </c>
      <c r="AW8" s="330">
        <v>0.40421094588775319</v>
      </c>
      <c r="AX8" s="330">
        <v>0.19144402221821671</v>
      </c>
      <c r="AY8" s="331">
        <v>6.0106666666666664</v>
      </c>
      <c r="AZ8" s="331">
        <v>0.36511892349310249</v>
      </c>
      <c r="BA8" s="331">
        <v>4.977787990289297</v>
      </c>
      <c r="BB8" s="331">
        <v>2.2548169211825431</v>
      </c>
      <c r="BD8" s="317" t="s">
        <v>157</v>
      </c>
      <c r="BE8" s="317">
        <v>7</v>
      </c>
      <c r="BF8" s="317">
        <v>46</v>
      </c>
    </row>
    <row r="9" spans="2:58" ht="16.5">
      <c r="B9" s="309" t="s">
        <v>73</v>
      </c>
      <c r="C9" s="308">
        <v>1</v>
      </c>
      <c r="F9" s="308" t="s">
        <v>135</v>
      </c>
      <c r="G9" s="318">
        <v>1.8754618208813343</v>
      </c>
      <c r="H9" s="318">
        <v>2.1559902733102563</v>
      </c>
      <c r="I9" s="319">
        <v>0.14957833281676369</v>
      </c>
      <c r="J9" s="308">
        <v>14</v>
      </c>
      <c r="L9" s="320" t="s">
        <v>135</v>
      </c>
      <c r="M9" s="321">
        <v>57</v>
      </c>
      <c r="N9" s="322">
        <v>121</v>
      </c>
      <c r="O9" s="323">
        <v>0.23966942148760331</v>
      </c>
      <c r="P9" s="323">
        <v>0.12396694214876033</v>
      </c>
      <c r="Q9" s="323">
        <v>0.21487603305785125</v>
      </c>
      <c r="R9" s="323">
        <v>0.19008264462809918</v>
      </c>
      <c r="S9" s="323">
        <v>0.13223140495867769</v>
      </c>
      <c r="T9" s="323">
        <v>9.9173553719008267E-2</v>
      </c>
      <c r="U9" s="307" t="s">
        <v>71</v>
      </c>
      <c r="W9" s="311" t="s">
        <v>134</v>
      </c>
      <c r="X9" s="311" t="s">
        <v>167</v>
      </c>
      <c r="Y9" s="312" t="s">
        <v>167</v>
      </c>
      <c r="Z9" s="324">
        <v>18</v>
      </c>
      <c r="AA9" s="307">
        <v>42</v>
      </c>
      <c r="AB9" s="325">
        <v>0.97222222222222232</v>
      </c>
      <c r="AC9" s="311">
        <v>15</v>
      </c>
      <c r="AD9" s="311">
        <v>3</v>
      </c>
      <c r="AE9" s="311">
        <v>8</v>
      </c>
      <c r="AF9" s="311">
        <v>8</v>
      </c>
      <c r="AG9" s="311">
        <v>7</v>
      </c>
      <c r="AH9" s="311">
        <v>1</v>
      </c>
      <c r="AI9" s="311">
        <v>0</v>
      </c>
      <c r="AJ9" s="326">
        <v>0.94923187641675555</v>
      </c>
      <c r="AK9" s="307" t="s">
        <v>71</v>
      </c>
      <c r="AL9" s="307">
        <v>3</v>
      </c>
      <c r="AM9" s="307" t="s">
        <v>451</v>
      </c>
      <c r="AN9" s="320" t="s">
        <v>347</v>
      </c>
      <c r="AO9" s="327">
        <v>48</v>
      </c>
      <c r="AP9" s="327">
        <v>2</v>
      </c>
      <c r="AQ9" s="327" t="s">
        <v>934</v>
      </c>
      <c r="AS9" s="328" t="s">
        <v>157</v>
      </c>
      <c r="AT9" s="329" t="s">
        <v>192</v>
      </c>
      <c r="AU9" s="328">
        <v>1</v>
      </c>
      <c r="AV9" s="330">
        <v>4.3425443031112655E-2</v>
      </c>
      <c r="AW9" s="330">
        <v>0.37036734043785707</v>
      </c>
      <c r="AX9" s="330">
        <v>0.18705326957032975</v>
      </c>
      <c r="AY9" s="331">
        <v>13.534916666666666</v>
      </c>
      <c r="AZ9" s="331">
        <v>2.2604115091804022</v>
      </c>
      <c r="BA9" s="331">
        <v>59.418037236188951</v>
      </c>
      <c r="BB9" s="331">
        <v>2.0391642130046099</v>
      </c>
      <c r="BD9" s="317" t="s">
        <v>135</v>
      </c>
      <c r="BE9" s="317">
        <v>6</v>
      </c>
      <c r="BF9" s="317">
        <v>57</v>
      </c>
    </row>
    <row r="10" spans="2:58" ht="16.5">
      <c r="C10" s="308">
        <v>0</v>
      </c>
      <c r="F10" s="308" t="s">
        <v>142</v>
      </c>
      <c r="G10" s="318">
        <v>1.9244754801457915</v>
      </c>
      <c r="H10" s="318">
        <v>2.2131123861393842</v>
      </c>
      <c r="I10" s="319">
        <v>0.14998211667094163</v>
      </c>
      <c r="J10" s="308">
        <v>13</v>
      </c>
      <c r="L10" s="320" t="s">
        <v>142</v>
      </c>
      <c r="M10" s="321">
        <v>106</v>
      </c>
      <c r="N10" s="322">
        <v>254</v>
      </c>
      <c r="O10" s="323">
        <v>0.26377952755905509</v>
      </c>
      <c r="P10" s="323">
        <v>0.1062992125984252</v>
      </c>
      <c r="Q10" s="323">
        <v>0.20866141732283464</v>
      </c>
      <c r="R10" s="323">
        <v>0.2283464566929134</v>
      </c>
      <c r="S10" s="323">
        <v>0.10236220472440945</v>
      </c>
      <c r="T10" s="323">
        <v>9.055118110236221E-2</v>
      </c>
      <c r="U10" s="307" t="s">
        <v>71</v>
      </c>
      <c r="W10" s="311" t="s">
        <v>134</v>
      </c>
      <c r="X10" s="311" t="s">
        <v>168</v>
      </c>
      <c r="Y10" s="312" t="s">
        <v>168</v>
      </c>
      <c r="Z10" s="324">
        <v>8</v>
      </c>
      <c r="AA10" s="307">
        <v>20</v>
      </c>
      <c r="AB10" s="325">
        <v>1.0416666666666667</v>
      </c>
      <c r="AC10" s="311">
        <v>6</v>
      </c>
      <c r="AD10" s="311">
        <v>3</v>
      </c>
      <c r="AE10" s="311">
        <v>5</v>
      </c>
      <c r="AF10" s="311">
        <v>5</v>
      </c>
      <c r="AG10" s="311">
        <v>1</v>
      </c>
      <c r="AH10" s="311">
        <v>0</v>
      </c>
      <c r="AI10" s="311">
        <v>0</v>
      </c>
      <c r="AJ10" s="326">
        <v>0.93983257358918604</v>
      </c>
      <c r="AK10" s="307" t="s">
        <v>71</v>
      </c>
      <c r="AL10" s="307">
        <v>12</v>
      </c>
      <c r="AM10" s="307" t="s">
        <v>370</v>
      </c>
      <c r="AN10" s="320" t="s">
        <v>348</v>
      </c>
      <c r="AO10" s="327">
        <v>57</v>
      </c>
      <c r="AP10" s="327">
        <v>4</v>
      </c>
      <c r="AQ10" s="327" t="s">
        <v>936</v>
      </c>
      <c r="AS10" s="328" t="s">
        <v>157</v>
      </c>
      <c r="AT10" s="329" t="s">
        <v>99</v>
      </c>
      <c r="AU10" s="328">
        <v>1</v>
      </c>
      <c r="AV10" s="330">
        <v>3.2993634295462891E-2</v>
      </c>
      <c r="AW10" s="330">
        <v>0.42379364858642377</v>
      </c>
      <c r="AX10" s="330">
        <v>0.20462250421931605</v>
      </c>
      <c r="AY10" s="331">
        <v>10.101000000000001</v>
      </c>
      <c r="AZ10" s="331">
        <v>0.81849001687726419</v>
      </c>
      <c r="BA10" s="331">
        <v>15.674083823199609</v>
      </c>
      <c r="BB10" s="331">
        <v>1.8468759495048592</v>
      </c>
      <c r="BD10" s="317" t="s">
        <v>142</v>
      </c>
      <c r="BE10" s="317">
        <v>5</v>
      </c>
      <c r="BF10" s="317">
        <v>106</v>
      </c>
    </row>
    <row r="11" spans="2:58" ht="16.5">
      <c r="F11" s="308" t="s">
        <v>158</v>
      </c>
      <c r="G11" s="318">
        <v>1.7423246681955449</v>
      </c>
      <c r="H11" s="318">
        <v>1.9747189379513785</v>
      </c>
      <c r="I11" s="319">
        <v>0.13338172500106715</v>
      </c>
      <c r="J11" s="308">
        <v>17</v>
      </c>
      <c r="L11" s="320" t="s">
        <v>158</v>
      </c>
      <c r="M11" s="321">
        <v>26</v>
      </c>
      <c r="N11" s="322">
        <v>42</v>
      </c>
      <c r="O11" s="323">
        <v>0.14285714285714285</v>
      </c>
      <c r="P11" s="323">
        <v>4.7619047619047616E-2</v>
      </c>
      <c r="Q11" s="323">
        <v>0.5714285714285714</v>
      </c>
      <c r="R11" s="323">
        <v>0.14285714285714285</v>
      </c>
      <c r="S11" s="323">
        <v>4.7619047619047616E-2</v>
      </c>
      <c r="T11" s="323">
        <v>4.7619047619047616E-2</v>
      </c>
      <c r="U11" s="307" t="s">
        <v>71</v>
      </c>
      <c r="W11" s="311" t="s">
        <v>134</v>
      </c>
      <c r="X11" s="311" t="s">
        <v>169</v>
      </c>
      <c r="Y11" s="312" t="s">
        <v>169</v>
      </c>
      <c r="Z11" s="324">
        <v>6</v>
      </c>
      <c r="AA11" s="307">
        <v>15</v>
      </c>
      <c r="AB11" s="325">
        <v>1.0416666666666667</v>
      </c>
      <c r="AC11" s="311">
        <v>7</v>
      </c>
      <c r="AD11" s="311">
        <v>7</v>
      </c>
      <c r="AE11" s="311">
        <v>0</v>
      </c>
      <c r="AF11" s="311">
        <v>1</v>
      </c>
      <c r="AG11" s="311">
        <v>0</v>
      </c>
      <c r="AH11" s="311">
        <v>0</v>
      </c>
      <c r="AI11" s="311">
        <v>0</v>
      </c>
      <c r="AJ11" s="326">
        <v>1.0304345380469673</v>
      </c>
      <c r="AK11" s="307" t="s">
        <v>74</v>
      </c>
      <c r="AL11" s="307">
        <v>5</v>
      </c>
      <c r="AM11" s="307" t="s">
        <v>567</v>
      </c>
      <c r="AN11" s="320" t="s">
        <v>350</v>
      </c>
      <c r="AO11" s="327">
        <v>5</v>
      </c>
      <c r="AP11" s="327">
        <v>1</v>
      </c>
      <c r="AQ11" s="327" t="s">
        <v>933</v>
      </c>
      <c r="AS11" s="328" t="s">
        <v>157</v>
      </c>
      <c r="AT11" s="329" t="s">
        <v>100</v>
      </c>
      <c r="AU11" s="328">
        <v>1</v>
      </c>
      <c r="AV11" s="330">
        <v>3.2630638292533785E-2</v>
      </c>
      <c r="AW11" s="330">
        <v>0.41957359755913043</v>
      </c>
      <c r="AX11" s="330">
        <v>0.19122621864287304</v>
      </c>
      <c r="AY11" s="331">
        <v>12.861970588235296</v>
      </c>
      <c r="AZ11" s="331">
        <v>1.772713993303439</v>
      </c>
      <c r="BA11" s="331">
        <v>35.160979632005045</v>
      </c>
      <c r="BB11" s="331">
        <v>1.9840105286931891</v>
      </c>
      <c r="BD11" s="317" t="s">
        <v>158</v>
      </c>
      <c r="BE11" s="317">
        <v>4</v>
      </c>
      <c r="BF11" s="317">
        <v>26</v>
      </c>
    </row>
    <row r="12" spans="2:58" ht="16.5">
      <c r="F12" s="308" t="s">
        <v>147</v>
      </c>
      <c r="G12" s="318">
        <v>1.9609510860763544</v>
      </c>
      <c r="H12" s="318">
        <v>2.4055732985268183</v>
      </c>
      <c r="I12" s="319">
        <v>0.22673804339510761</v>
      </c>
      <c r="J12" s="308">
        <v>3</v>
      </c>
      <c r="L12" s="320" t="s">
        <v>147</v>
      </c>
      <c r="M12" s="321">
        <v>60</v>
      </c>
      <c r="N12" s="322">
        <v>123</v>
      </c>
      <c r="O12" s="323">
        <v>0.50406504065040647</v>
      </c>
      <c r="P12" s="323">
        <v>0.2032520325203252</v>
      </c>
      <c r="Q12" s="323">
        <v>0.10569105691056911</v>
      </c>
      <c r="R12" s="323">
        <v>8.943089430894309E-2</v>
      </c>
      <c r="S12" s="323">
        <v>5.6910569105691054E-2</v>
      </c>
      <c r="T12" s="323">
        <v>4.065040650406504E-2</v>
      </c>
      <c r="U12" s="307" t="s">
        <v>69</v>
      </c>
      <c r="W12" s="311" t="s">
        <v>152</v>
      </c>
      <c r="X12" s="311" t="s">
        <v>170</v>
      </c>
      <c r="Y12" s="312" t="s">
        <v>170</v>
      </c>
      <c r="Z12" s="324">
        <v>11</v>
      </c>
      <c r="AA12" s="307">
        <v>21</v>
      </c>
      <c r="AB12" s="325">
        <v>0.79545454545454553</v>
      </c>
      <c r="AC12" s="311">
        <v>0</v>
      </c>
      <c r="AD12" s="311">
        <v>1</v>
      </c>
      <c r="AE12" s="311">
        <v>4</v>
      </c>
      <c r="AF12" s="311">
        <v>10</v>
      </c>
      <c r="AG12" s="311">
        <v>5</v>
      </c>
      <c r="AH12" s="311">
        <v>1</v>
      </c>
      <c r="AI12" s="311">
        <v>0</v>
      </c>
      <c r="AJ12" s="326">
        <v>0.87578089514980784</v>
      </c>
      <c r="AK12" s="307" t="s">
        <v>72</v>
      </c>
      <c r="AL12" s="307">
        <v>29</v>
      </c>
      <c r="AM12" s="307" t="s">
        <v>906</v>
      </c>
      <c r="AN12" s="320" t="s">
        <v>351</v>
      </c>
      <c r="AO12" s="327">
        <v>133</v>
      </c>
      <c r="AP12" s="327">
        <v>3</v>
      </c>
      <c r="AQ12" s="327" t="s">
        <v>939</v>
      </c>
      <c r="AS12" s="328" t="s">
        <v>157</v>
      </c>
      <c r="AT12" s="329" t="s">
        <v>187</v>
      </c>
      <c r="AU12" s="328">
        <v>2</v>
      </c>
      <c r="AV12" s="330">
        <v>5.7407727436823125E-2</v>
      </c>
      <c r="AW12" s="330">
        <v>0.33702908363469214</v>
      </c>
      <c r="AX12" s="330">
        <v>0.16726794298310427</v>
      </c>
      <c r="AY12" s="331">
        <v>46.771500000000003</v>
      </c>
      <c r="AZ12" s="331">
        <v>2.4446006150262769</v>
      </c>
      <c r="BA12" s="331">
        <v>18.081235179608768</v>
      </c>
      <c r="BB12" s="331">
        <v>2.330693694921449</v>
      </c>
      <c r="BD12" s="317" t="s">
        <v>147</v>
      </c>
      <c r="BE12" s="317">
        <v>8</v>
      </c>
      <c r="BF12" s="317">
        <v>60</v>
      </c>
    </row>
    <row r="13" spans="2:58" ht="16.5">
      <c r="F13" s="308" t="s">
        <v>150</v>
      </c>
      <c r="G13" s="318">
        <v>2.1292535923242086</v>
      </c>
      <c r="H13" s="318">
        <v>2.3833447036000162</v>
      </c>
      <c r="I13" s="319">
        <v>0.11933341908722661</v>
      </c>
      <c r="J13" s="308">
        <v>23</v>
      </c>
      <c r="L13" s="320" t="s">
        <v>150</v>
      </c>
      <c r="M13" s="321">
        <v>48</v>
      </c>
      <c r="N13" s="322">
        <v>94</v>
      </c>
      <c r="O13" s="323">
        <v>7.4468085106382975E-2</v>
      </c>
      <c r="P13" s="323">
        <v>0.14893617021276595</v>
      </c>
      <c r="Q13" s="323">
        <v>0.18085106382978725</v>
      </c>
      <c r="R13" s="323">
        <v>0.32978723404255317</v>
      </c>
      <c r="S13" s="323">
        <v>0.18085106382978725</v>
      </c>
      <c r="T13" s="323">
        <v>8.5106382978723402E-2</v>
      </c>
      <c r="U13" s="307" t="s">
        <v>72</v>
      </c>
      <c r="W13" s="311" t="s">
        <v>152</v>
      </c>
      <c r="X13" s="311" t="s">
        <v>171</v>
      </c>
      <c r="Y13" s="312" t="s">
        <v>171</v>
      </c>
      <c r="Z13" s="324">
        <v>6</v>
      </c>
      <c r="AA13" s="307">
        <v>16</v>
      </c>
      <c r="AB13" s="325">
        <v>1.1111111111111112</v>
      </c>
      <c r="AC13" s="311">
        <v>0</v>
      </c>
      <c r="AD13" s="311">
        <v>0</v>
      </c>
      <c r="AE13" s="311">
        <v>1</v>
      </c>
      <c r="AF13" s="311">
        <v>4</v>
      </c>
      <c r="AG13" s="311">
        <v>8</v>
      </c>
      <c r="AH13" s="311">
        <v>3</v>
      </c>
      <c r="AI13" s="311">
        <v>0</v>
      </c>
      <c r="AJ13" s="326">
        <v>0.83522087124525624</v>
      </c>
      <c r="AK13" s="307" t="s">
        <v>70</v>
      </c>
      <c r="AL13" s="307">
        <v>7</v>
      </c>
      <c r="AM13" s="307" t="s">
        <v>914</v>
      </c>
      <c r="AN13" s="320" t="s">
        <v>353</v>
      </c>
      <c r="AO13" s="327">
        <v>151</v>
      </c>
      <c r="AP13" s="327">
        <v>5</v>
      </c>
      <c r="AQ13" s="327" t="s">
        <v>941</v>
      </c>
      <c r="AS13" s="328" t="s">
        <v>157</v>
      </c>
      <c r="AT13" s="329" t="s">
        <v>188</v>
      </c>
      <c r="AU13" s="328">
        <v>2</v>
      </c>
      <c r="AV13" s="330">
        <v>2.2798296502810442E-2</v>
      </c>
      <c r="AW13" s="330">
        <v>0.36925925734810094</v>
      </c>
      <c r="AX13" s="330">
        <v>0.13704116881879308</v>
      </c>
      <c r="AY13" s="331">
        <v>9.5618888888888875</v>
      </c>
      <c r="AZ13" s="331">
        <v>6.7032463714925189E-2</v>
      </c>
      <c r="BA13" s="331">
        <v>8.435365233886186</v>
      </c>
      <c r="BB13" s="331">
        <v>2.1164891375420272</v>
      </c>
      <c r="BD13" s="317" t="s">
        <v>150</v>
      </c>
      <c r="BE13" s="317">
        <v>4</v>
      </c>
      <c r="BF13" s="317">
        <v>48</v>
      </c>
    </row>
    <row r="14" spans="2:58" ht="16.5">
      <c r="F14" s="308" t="s">
        <v>145</v>
      </c>
      <c r="G14" s="318">
        <v>1.9087877700513656</v>
      </c>
      <c r="H14" s="318">
        <v>2.1484320316479</v>
      </c>
      <c r="I14" s="319">
        <v>0.12554788193665223</v>
      </c>
      <c r="J14" s="308">
        <v>21</v>
      </c>
      <c r="L14" s="320" t="s">
        <v>145</v>
      </c>
      <c r="M14" s="321">
        <v>44</v>
      </c>
      <c r="N14" s="322">
        <v>106</v>
      </c>
      <c r="O14" s="323">
        <v>0.11320754716981132</v>
      </c>
      <c r="P14" s="323">
        <v>0.12264150943396226</v>
      </c>
      <c r="Q14" s="323">
        <v>0.36792452830188677</v>
      </c>
      <c r="R14" s="323">
        <v>0.22641509433962265</v>
      </c>
      <c r="S14" s="323">
        <v>0.13207547169811321</v>
      </c>
      <c r="T14" s="323">
        <v>3.7735849056603772E-2</v>
      </c>
      <c r="U14" s="307" t="s">
        <v>71</v>
      </c>
      <c r="W14" s="311" t="s">
        <v>152</v>
      </c>
      <c r="X14" s="311" t="s">
        <v>172</v>
      </c>
      <c r="Y14" s="312" t="s">
        <v>172</v>
      </c>
      <c r="Z14" s="324">
        <v>10</v>
      </c>
      <c r="AA14" s="307">
        <v>21</v>
      </c>
      <c r="AB14" s="325">
        <v>0.875</v>
      </c>
      <c r="AC14" s="311">
        <v>1</v>
      </c>
      <c r="AD14" s="311">
        <v>1</v>
      </c>
      <c r="AE14" s="311">
        <v>3</v>
      </c>
      <c r="AF14" s="311">
        <v>7</v>
      </c>
      <c r="AG14" s="311">
        <v>7</v>
      </c>
      <c r="AH14" s="311">
        <v>2</v>
      </c>
      <c r="AI14" s="311">
        <v>0</v>
      </c>
      <c r="AJ14" s="326">
        <v>0.85791427731569037</v>
      </c>
      <c r="AK14" s="307" t="s">
        <v>72</v>
      </c>
      <c r="AL14" s="307">
        <v>38</v>
      </c>
      <c r="AM14" s="307" t="s">
        <v>1157</v>
      </c>
      <c r="AN14" s="320" t="s">
        <v>354</v>
      </c>
      <c r="AO14" s="327">
        <v>142</v>
      </c>
      <c r="AP14" s="327">
        <v>4</v>
      </c>
      <c r="AQ14" s="327" t="s">
        <v>940</v>
      </c>
      <c r="AS14" s="328" t="s">
        <v>157</v>
      </c>
      <c r="AT14" s="329" t="s">
        <v>189</v>
      </c>
      <c r="AU14" s="328">
        <v>2</v>
      </c>
      <c r="AV14" s="330">
        <v>4.1539700504986558E-2</v>
      </c>
      <c r="AW14" s="330">
        <v>0.38211504000926927</v>
      </c>
      <c r="AX14" s="330">
        <v>0.20632425052989173</v>
      </c>
      <c r="AY14" s="331">
        <v>7.3066666666666675</v>
      </c>
      <c r="AZ14" s="331">
        <v>3.9735050655732643E-2</v>
      </c>
      <c r="BA14" s="331">
        <v>4.4403919107781222</v>
      </c>
      <c r="BB14" s="331">
        <v>2.0659056618332743</v>
      </c>
      <c r="BD14" s="317" t="s">
        <v>145</v>
      </c>
      <c r="BE14" s="317">
        <v>4</v>
      </c>
      <c r="BF14" s="317">
        <v>44</v>
      </c>
    </row>
    <row r="15" spans="2:58" ht="16.5">
      <c r="F15" s="308" t="s">
        <v>137</v>
      </c>
      <c r="G15" s="318">
        <v>1.6245051003765973</v>
      </c>
      <c r="H15" s="318">
        <v>2.0058236206737452</v>
      </c>
      <c r="I15" s="319">
        <v>0.23472903852918003</v>
      </c>
      <c r="J15" s="308">
        <v>1</v>
      </c>
      <c r="L15" s="320" t="s">
        <v>137</v>
      </c>
      <c r="M15" s="321">
        <v>62</v>
      </c>
      <c r="N15" s="322">
        <v>143</v>
      </c>
      <c r="O15" s="323">
        <v>0.14285714285714285</v>
      </c>
      <c r="P15" s="323">
        <v>0.20714285714285716</v>
      </c>
      <c r="Q15" s="323">
        <v>0.32142857142857145</v>
      </c>
      <c r="R15" s="323">
        <v>0.22857142857142856</v>
      </c>
      <c r="S15" s="323">
        <v>7.1428571428571425E-2</v>
      </c>
      <c r="T15" s="323">
        <v>2.8571428571428571E-2</v>
      </c>
      <c r="U15" s="307" t="s">
        <v>71</v>
      </c>
      <c r="W15" s="311" t="s">
        <v>152</v>
      </c>
      <c r="X15" s="311" t="s">
        <v>173</v>
      </c>
      <c r="Y15" s="312" t="s">
        <v>173</v>
      </c>
      <c r="Z15" s="324">
        <v>9</v>
      </c>
      <c r="AA15" s="307">
        <v>19</v>
      </c>
      <c r="AB15" s="325">
        <v>0.87962962962962976</v>
      </c>
      <c r="AC15" s="311">
        <v>0</v>
      </c>
      <c r="AD15" s="311">
        <v>1</v>
      </c>
      <c r="AE15" s="311">
        <v>0</v>
      </c>
      <c r="AF15" s="311">
        <v>8</v>
      </c>
      <c r="AG15" s="311">
        <v>4</v>
      </c>
      <c r="AH15" s="311">
        <v>6</v>
      </c>
      <c r="AI15" s="311">
        <v>0</v>
      </c>
      <c r="AJ15" s="326">
        <v>0.83188118971341707</v>
      </c>
      <c r="AK15" s="307" t="s">
        <v>70</v>
      </c>
      <c r="AL15" s="307">
        <v>9</v>
      </c>
      <c r="AM15" s="307" t="s">
        <v>917</v>
      </c>
      <c r="AN15" s="320" t="s">
        <v>356</v>
      </c>
      <c r="AO15" s="327">
        <v>153</v>
      </c>
      <c r="AP15" s="327">
        <v>6</v>
      </c>
      <c r="AQ15" s="327" t="s">
        <v>942</v>
      </c>
      <c r="AS15" s="328" t="s">
        <v>157</v>
      </c>
      <c r="AT15" s="329" t="s">
        <v>190</v>
      </c>
      <c r="AU15" s="328">
        <v>2</v>
      </c>
      <c r="AV15" s="330">
        <v>2.7906485803682959E-2</v>
      </c>
      <c r="AW15" s="330">
        <v>0.46083440754589677</v>
      </c>
      <c r="AX15" s="330">
        <v>0.19029811148885617</v>
      </c>
      <c r="AY15" s="331">
        <v>7.3801999999999994</v>
      </c>
      <c r="AZ15" s="331">
        <v>8.8483312843547518E-2</v>
      </c>
      <c r="BA15" s="331">
        <v>5.9932697232696182</v>
      </c>
      <c r="BB15" s="331">
        <v>2.1627098175716815</v>
      </c>
      <c r="BD15" s="317" t="s">
        <v>137</v>
      </c>
      <c r="BE15" s="317">
        <v>3</v>
      </c>
      <c r="BF15" s="317">
        <v>62</v>
      </c>
    </row>
    <row r="16" spans="2:58" ht="16.5">
      <c r="F16" s="308" t="s">
        <v>155</v>
      </c>
      <c r="G16" s="318">
        <v>1.932779127135916</v>
      </c>
      <c r="H16" s="318">
        <v>2.1676228067263312</v>
      </c>
      <c r="I16" s="319">
        <v>0.12150569938036204</v>
      </c>
      <c r="J16" s="308">
        <v>22</v>
      </c>
      <c r="L16" s="320" t="s">
        <v>155</v>
      </c>
      <c r="M16" s="321">
        <v>127</v>
      </c>
      <c r="N16" s="322">
        <v>298</v>
      </c>
      <c r="O16" s="323">
        <v>4.6979865771812082E-2</v>
      </c>
      <c r="P16" s="323">
        <v>0.11073825503355705</v>
      </c>
      <c r="Q16" s="323">
        <v>0.29194630872483224</v>
      </c>
      <c r="R16" s="323">
        <v>0.30201342281879195</v>
      </c>
      <c r="S16" s="323">
        <v>0.17114093959731544</v>
      </c>
      <c r="T16" s="323">
        <v>7.7181208053691275E-2</v>
      </c>
      <c r="U16" s="307" t="s">
        <v>72</v>
      </c>
      <c r="W16" s="311" t="s">
        <v>152</v>
      </c>
      <c r="X16" s="311" t="s">
        <v>174</v>
      </c>
      <c r="Y16" s="312" t="s">
        <v>174</v>
      </c>
      <c r="Z16" s="324">
        <v>12</v>
      </c>
      <c r="AA16" s="307">
        <v>22</v>
      </c>
      <c r="AB16" s="325">
        <v>0.76388888888888895</v>
      </c>
      <c r="AC16" s="311">
        <v>2</v>
      </c>
      <c r="AD16" s="311">
        <v>3</v>
      </c>
      <c r="AE16" s="311">
        <v>9</v>
      </c>
      <c r="AF16" s="311">
        <v>6</v>
      </c>
      <c r="AG16" s="311">
        <v>1</v>
      </c>
      <c r="AH16" s="311">
        <v>1</v>
      </c>
      <c r="AI16" s="311">
        <v>0</v>
      </c>
      <c r="AJ16" s="326">
        <v>0.90461982598336999</v>
      </c>
      <c r="AK16" s="307" t="s">
        <v>71</v>
      </c>
      <c r="AL16" s="307">
        <v>56</v>
      </c>
      <c r="AM16" s="307" t="s">
        <v>1195</v>
      </c>
      <c r="AN16" s="320" t="s">
        <v>357</v>
      </c>
      <c r="AO16" s="327">
        <v>101</v>
      </c>
      <c r="AP16" s="327">
        <v>2</v>
      </c>
      <c r="AQ16" s="327" t="s">
        <v>938</v>
      </c>
      <c r="AS16" s="328" t="s">
        <v>157</v>
      </c>
      <c r="AT16" s="329" t="s">
        <v>326</v>
      </c>
      <c r="AU16" s="328">
        <v>2</v>
      </c>
      <c r="AV16" s="330">
        <v>2.1953492591553672E-2</v>
      </c>
      <c r="AW16" s="330">
        <v>0.45735827536714158</v>
      </c>
      <c r="AX16" s="330">
        <v>0.17512141023576941</v>
      </c>
      <c r="AY16" s="331">
        <v>10.331</v>
      </c>
      <c r="AZ16" s="331">
        <v>7.7032878402831115E-2</v>
      </c>
      <c r="BA16" s="331">
        <v>5.2382357313925159</v>
      </c>
      <c r="BB16" s="331">
        <v>2.305282785441781</v>
      </c>
      <c r="BD16" s="317" t="s">
        <v>680</v>
      </c>
      <c r="BE16" s="317">
        <v>0</v>
      </c>
      <c r="BF16" s="317">
        <v>0</v>
      </c>
    </row>
    <row r="17" spans="6:58" ht="16.5">
      <c r="F17" s="308" t="s">
        <v>141</v>
      </c>
      <c r="G17" s="318">
        <v>2.1215573252044813</v>
      </c>
      <c r="H17" s="318">
        <v>2.5425904623832989</v>
      </c>
      <c r="I17" s="319">
        <v>0.19845475405112478</v>
      </c>
      <c r="J17" s="308">
        <v>8</v>
      </c>
      <c r="L17" s="320" t="s">
        <v>141</v>
      </c>
      <c r="M17" s="321">
        <v>49</v>
      </c>
      <c r="N17" s="322">
        <v>105</v>
      </c>
      <c r="O17" s="323">
        <v>0.26666666666666666</v>
      </c>
      <c r="P17" s="323">
        <v>0.27619047619047621</v>
      </c>
      <c r="Q17" s="323">
        <v>0.23809523809523808</v>
      </c>
      <c r="R17" s="323">
        <v>0.14285714285714285</v>
      </c>
      <c r="S17" s="323">
        <v>5.7142857142857141E-2</v>
      </c>
      <c r="T17" s="323">
        <v>1.9047619047619049E-2</v>
      </c>
      <c r="U17" s="307" t="s">
        <v>71</v>
      </c>
      <c r="W17" s="311" t="s">
        <v>152</v>
      </c>
      <c r="X17" s="311" t="s">
        <v>325</v>
      </c>
      <c r="Y17" s="312" t="s">
        <v>325</v>
      </c>
      <c r="Z17" s="324">
        <v>1</v>
      </c>
      <c r="AA17" s="307">
        <v>3</v>
      </c>
      <c r="AB17" s="325">
        <v>1.25</v>
      </c>
      <c r="AC17" s="311">
        <v>2</v>
      </c>
      <c r="AD17" s="311">
        <v>0</v>
      </c>
      <c r="AE17" s="311">
        <v>0</v>
      </c>
      <c r="AF17" s="311">
        <v>0</v>
      </c>
      <c r="AG17" s="311">
        <v>0</v>
      </c>
      <c r="AH17" s="311">
        <v>1</v>
      </c>
      <c r="AI17" s="311">
        <v>0</v>
      </c>
      <c r="AJ17" s="326">
        <v>1.0859259259259257</v>
      </c>
      <c r="AK17" s="307" t="s">
        <v>74</v>
      </c>
      <c r="AL17" s="307">
        <v>1</v>
      </c>
      <c r="AM17" s="307" t="s">
        <v>599</v>
      </c>
      <c r="AN17" s="320" t="s">
        <v>358</v>
      </c>
      <c r="AO17" s="327">
        <v>1</v>
      </c>
      <c r="AP17" s="327">
        <v>1</v>
      </c>
      <c r="AQ17" s="327" t="s">
        <v>937</v>
      </c>
      <c r="AS17" s="328" t="s">
        <v>157</v>
      </c>
      <c r="AT17" s="329" t="s">
        <v>191</v>
      </c>
      <c r="AU17" s="328">
        <v>2</v>
      </c>
      <c r="AV17" s="330">
        <v>3.0352013045239254E-2</v>
      </c>
      <c r="AW17" s="330">
        <v>0.34023491878302592</v>
      </c>
      <c r="AX17" s="330">
        <v>0.14168156423029576</v>
      </c>
      <c r="AY17" s="331">
        <v>4.6412500000000003</v>
      </c>
      <c r="AZ17" s="331">
        <v>2.0570826022547478E-2</v>
      </c>
      <c r="BA17" s="331">
        <v>2.5919240788409823</v>
      </c>
      <c r="BB17" s="331">
        <v>2.5423104479797503</v>
      </c>
      <c r="BD17" s="317" t="s">
        <v>155</v>
      </c>
      <c r="BE17" s="317">
        <v>7</v>
      </c>
      <c r="BF17" s="317">
        <v>127</v>
      </c>
    </row>
    <row r="18" spans="6:58" ht="16.5">
      <c r="F18" s="308" t="s">
        <v>160</v>
      </c>
      <c r="G18" s="318">
        <v>2.0181502502527811</v>
      </c>
      <c r="H18" s="318">
        <v>2.1524998267311286</v>
      </c>
      <c r="I18" s="319">
        <v>6.6570651249340695E-2</v>
      </c>
      <c r="J18" s="308">
        <v>28</v>
      </c>
      <c r="L18" s="320" t="s">
        <v>160</v>
      </c>
      <c r="M18" s="321">
        <v>79</v>
      </c>
      <c r="N18" s="322">
        <v>177</v>
      </c>
      <c r="O18" s="323">
        <v>8.4745762711864403E-2</v>
      </c>
      <c r="P18" s="323">
        <v>0.11299435028248588</v>
      </c>
      <c r="Q18" s="323">
        <v>0.16384180790960451</v>
      </c>
      <c r="R18" s="323">
        <v>0.25988700564971751</v>
      </c>
      <c r="S18" s="323">
        <v>0.19774011299435029</v>
      </c>
      <c r="T18" s="323">
        <v>0.1807909604519774</v>
      </c>
      <c r="U18" s="307" t="s">
        <v>72</v>
      </c>
      <c r="W18" s="311" t="s">
        <v>149</v>
      </c>
      <c r="X18" s="311" t="s">
        <v>175</v>
      </c>
      <c r="Y18" s="312" t="s">
        <v>175</v>
      </c>
      <c r="Z18" s="324">
        <v>20</v>
      </c>
      <c r="AA18" s="307">
        <v>49</v>
      </c>
      <c r="AB18" s="325">
        <v>1.0208333333333333</v>
      </c>
      <c r="AC18" s="311">
        <v>3</v>
      </c>
      <c r="AD18" s="311">
        <v>10</v>
      </c>
      <c r="AE18" s="311">
        <v>17</v>
      </c>
      <c r="AF18" s="311">
        <v>14</v>
      </c>
      <c r="AG18" s="311">
        <v>5</v>
      </c>
      <c r="AH18" s="311">
        <v>0</v>
      </c>
      <c r="AI18" s="311">
        <v>0</v>
      </c>
      <c r="AJ18" s="326">
        <v>0.91578998513897814</v>
      </c>
      <c r="AK18" s="307" t="s">
        <v>71</v>
      </c>
      <c r="AL18" s="307">
        <v>42</v>
      </c>
      <c r="AM18" s="307" t="s">
        <v>601</v>
      </c>
      <c r="AN18" s="320" t="s">
        <v>360</v>
      </c>
      <c r="AO18" s="327">
        <v>87</v>
      </c>
      <c r="AP18" s="327">
        <v>7</v>
      </c>
      <c r="AQ18" s="327" t="s">
        <v>949</v>
      </c>
      <c r="AS18" s="328" t="s">
        <v>157</v>
      </c>
      <c r="AT18" s="329" t="s">
        <v>192</v>
      </c>
      <c r="AU18" s="328">
        <v>2</v>
      </c>
      <c r="AV18" s="330">
        <v>2.7431111861188819E-2</v>
      </c>
      <c r="AW18" s="330">
        <v>0.34417726749497946</v>
      </c>
      <c r="AX18" s="330">
        <v>0.1536582513574441</v>
      </c>
      <c r="AY18" s="331">
        <v>9.6212307692307686</v>
      </c>
      <c r="AZ18" s="331">
        <v>0.16997594176708417</v>
      </c>
      <c r="BA18" s="331">
        <v>15.751103937083133</v>
      </c>
      <c r="BB18" s="331">
        <v>2.3620422001533381</v>
      </c>
      <c r="BD18" s="317" t="s">
        <v>141</v>
      </c>
      <c r="BE18" s="317">
        <v>6</v>
      </c>
      <c r="BF18" s="317">
        <v>49</v>
      </c>
    </row>
    <row r="19" spans="6:58" ht="16.5">
      <c r="F19" s="308" t="s">
        <v>161</v>
      </c>
      <c r="G19" s="318">
        <v>2.0554093654867969</v>
      </c>
      <c r="H19" s="318">
        <v>2.1303293369923799</v>
      </c>
      <c r="I19" s="319">
        <v>3.645014602132024E-2</v>
      </c>
      <c r="J19" s="308">
        <v>31</v>
      </c>
      <c r="L19" s="320" t="s">
        <v>161</v>
      </c>
      <c r="M19" s="321">
        <v>43</v>
      </c>
      <c r="N19" s="322">
        <v>54</v>
      </c>
      <c r="O19" s="323">
        <v>0.11538461538461539</v>
      </c>
      <c r="P19" s="323">
        <v>7.6923076923076927E-2</v>
      </c>
      <c r="Q19" s="323">
        <v>0.25</v>
      </c>
      <c r="R19" s="323">
        <v>0.13461538461538461</v>
      </c>
      <c r="S19" s="323">
        <v>0.21153846153846154</v>
      </c>
      <c r="T19" s="323">
        <v>0.21153846153846154</v>
      </c>
      <c r="U19" s="307" t="s">
        <v>70</v>
      </c>
      <c r="W19" s="311" t="s">
        <v>149</v>
      </c>
      <c r="X19" s="311" t="s">
        <v>176</v>
      </c>
      <c r="Y19" s="312" t="s">
        <v>176</v>
      </c>
      <c r="Z19" s="324">
        <v>2</v>
      </c>
      <c r="AA19" s="307">
        <v>5</v>
      </c>
      <c r="AB19" s="325">
        <v>1.0416666666666667</v>
      </c>
      <c r="AC19" s="311">
        <v>3</v>
      </c>
      <c r="AD19" s="311">
        <v>2</v>
      </c>
      <c r="AE19" s="311">
        <v>0</v>
      </c>
      <c r="AF19" s="311">
        <v>0</v>
      </c>
      <c r="AG19" s="311">
        <v>0</v>
      </c>
      <c r="AH19" s="311">
        <v>0</v>
      </c>
      <c r="AI19" s="311">
        <v>0</v>
      </c>
      <c r="AJ19" s="326">
        <v>0.97346461827204345</v>
      </c>
      <c r="AK19" s="307" t="s">
        <v>69</v>
      </c>
      <c r="AL19" s="307">
        <v>12</v>
      </c>
      <c r="AM19" s="307" t="s">
        <v>460</v>
      </c>
      <c r="AN19" s="320" t="s">
        <v>362</v>
      </c>
      <c r="AO19" s="327">
        <v>27</v>
      </c>
      <c r="AP19" s="327">
        <v>2</v>
      </c>
      <c r="AQ19" s="327" t="s">
        <v>944</v>
      </c>
      <c r="AS19" s="328" t="s">
        <v>157</v>
      </c>
      <c r="AT19" s="329" t="s">
        <v>99</v>
      </c>
      <c r="AU19" s="328">
        <v>2</v>
      </c>
      <c r="AV19" s="330">
        <v>2.9768188670978538E-2</v>
      </c>
      <c r="AW19" s="330">
        <v>0.40058304389971994</v>
      </c>
      <c r="AX19" s="330">
        <v>0.15431316620485927</v>
      </c>
      <c r="AY19" s="331">
        <v>6.3075000000000001</v>
      </c>
      <c r="AZ19" s="331">
        <v>5.2250507744309005E-2</v>
      </c>
      <c r="BA19" s="331">
        <v>5.1728002666865915</v>
      </c>
      <c r="BB19" s="331">
        <v>2.2759915296027855</v>
      </c>
      <c r="BD19" s="317" t="s">
        <v>160</v>
      </c>
      <c r="BE19" s="317">
        <v>5</v>
      </c>
      <c r="BF19" s="317">
        <v>79</v>
      </c>
    </row>
    <row r="20" spans="6:58" ht="16.5">
      <c r="F20" s="308" t="s">
        <v>159</v>
      </c>
      <c r="G20" s="318">
        <v>2.3676337393819513</v>
      </c>
      <c r="H20" s="318">
        <v>2.6861201211380132</v>
      </c>
      <c r="I20" s="319">
        <v>0.13451674406329417</v>
      </c>
      <c r="J20" s="308">
        <v>16</v>
      </c>
      <c r="L20" s="320" t="s">
        <v>159</v>
      </c>
      <c r="M20" s="321">
        <v>51</v>
      </c>
      <c r="N20" s="322">
        <v>108</v>
      </c>
      <c r="O20" s="323">
        <v>0.15740740740740741</v>
      </c>
      <c r="P20" s="323">
        <v>0.20370370370370369</v>
      </c>
      <c r="Q20" s="323">
        <v>0.32407407407407407</v>
      </c>
      <c r="R20" s="323">
        <v>0.22222222222222221</v>
      </c>
      <c r="S20" s="323">
        <v>9.2592592592592587E-2</v>
      </c>
      <c r="T20" s="323">
        <v>0</v>
      </c>
      <c r="U20" s="307" t="s">
        <v>71</v>
      </c>
      <c r="W20" s="311" t="s">
        <v>149</v>
      </c>
      <c r="X20" s="311" t="s">
        <v>177</v>
      </c>
      <c r="Y20" s="312" t="s">
        <v>177</v>
      </c>
      <c r="Z20" s="324">
        <v>2</v>
      </c>
      <c r="AA20" s="307">
        <v>6</v>
      </c>
      <c r="AB20" s="325">
        <v>1.25</v>
      </c>
      <c r="AC20" s="311">
        <v>1</v>
      </c>
      <c r="AD20" s="311">
        <v>0</v>
      </c>
      <c r="AE20" s="311">
        <v>0</v>
      </c>
      <c r="AF20" s="311">
        <v>2</v>
      </c>
      <c r="AG20" s="311">
        <v>0</v>
      </c>
      <c r="AH20" s="311">
        <v>1</v>
      </c>
      <c r="AI20" s="311">
        <v>2</v>
      </c>
      <c r="AJ20" s="326">
        <v>0.95260245765756335</v>
      </c>
      <c r="AK20" s="307" t="s">
        <v>69</v>
      </c>
      <c r="AL20" s="307">
        <v>27</v>
      </c>
      <c r="AM20" s="307" t="s">
        <v>359</v>
      </c>
      <c r="AN20" s="320" t="s">
        <v>364</v>
      </c>
      <c r="AO20" s="327">
        <v>42</v>
      </c>
      <c r="AP20" s="327">
        <v>5</v>
      </c>
      <c r="AQ20" s="327" t="s">
        <v>947</v>
      </c>
      <c r="AS20" s="328" t="s">
        <v>157</v>
      </c>
      <c r="AT20" s="329" t="s">
        <v>100</v>
      </c>
      <c r="AU20" s="328">
        <v>2</v>
      </c>
      <c r="AV20" s="330">
        <v>2.8703504532526326E-2</v>
      </c>
      <c r="AW20" s="330">
        <v>0.3738753915502579</v>
      </c>
      <c r="AX20" s="330">
        <v>0.15676093765835225</v>
      </c>
      <c r="AY20" s="331">
        <v>9.8505348837209308</v>
      </c>
      <c r="AZ20" s="331">
        <v>0.23196332626934987</v>
      </c>
      <c r="BA20" s="331">
        <v>10.341546089268181</v>
      </c>
      <c r="BB20" s="331">
        <v>2.2967982058491492</v>
      </c>
      <c r="BD20" s="317" t="s">
        <v>681</v>
      </c>
      <c r="BE20" s="317">
        <v>0</v>
      </c>
      <c r="BF20" s="317">
        <v>0</v>
      </c>
    </row>
    <row r="21" spans="6:58" ht="16.5">
      <c r="F21" s="308" t="s">
        <v>143</v>
      </c>
      <c r="G21" s="318">
        <v>1.6200035645275037</v>
      </c>
      <c r="H21" s="318">
        <v>2.0002261769687921</v>
      </c>
      <c r="I21" s="319">
        <v>0.23470479989479864</v>
      </c>
      <c r="J21" s="308">
        <v>2</v>
      </c>
      <c r="L21" s="320" t="s">
        <v>143</v>
      </c>
      <c r="M21" s="321">
        <v>58</v>
      </c>
      <c r="N21" s="322">
        <v>132</v>
      </c>
      <c r="O21" s="323">
        <v>0.25757575757575757</v>
      </c>
      <c r="P21" s="323">
        <v>0.18181818181818182</v>
      </c>
      <c r="Q21" s="323">
        <v>0.26515151515151514</v>
      </c>
      <c r="R21" s="323">
        <v>0.16666666666666666</v>
      </c>
      <c r="S21" s="323">
        <v>0.11363636363636363</v>
      </c>
      <c r="T21" s="323">
        <v>1.5151515151515152E-2</v>
      </c>
      <c r="U21" s="307" t="s">
        <v>69</v>
      </c>
      <c r="W21" s="311" t="s">
        <v>149</v>
      </c>
      <c r="X21" s="311" t="s">
        <v>178</v>
      </c>
      <c r="Y21" s="312" t="s">
        <v>178</v>
      </c>
      <c r="Z21" s="324">
        <v>2</v>
      </c>
      <c r="AA21" s="307">
        <v>5</v>
      </c>
      <c r="AB21" s="325">
        <v>1.0416666666666667</v>
      </c>
      <c r="AC21" s="311">
        <v>3</v>
      </c>
      <c r="AD21" s="311">
        <v>1</v>
      </c>
      <c r="AE21" s="311">
        <v>1</v>
      </c>
      <c r="AF21" s="311">
        <v>0</v>
      </c>
      <c r="AG21" s="311">
        <v>0</v>
      </c>
      <c r="AH21" s="311">
        <v>0</v>
      </c>
      <c r="AI21" s="311">
        <v>0</v>
      </c>
      <c r="AJ21" s="326">
        <v>0.91416807696438829</v>
      </c>
      <c r="AK21" s="307" t="s">
        <v>71</v>
      </c>
      <c r="AL21" s="307">
        <v>45</v>
      </c>
      <c r="AM21" s="307" t="s">
        <v>504</v>
      </c>
      <c r="AN21" s="320" t="s">
        <v>365</v>
      </c>
      <c r="AO21" s="327">
        <v>90</v>
      </c>
      <c r="AP21" s="327">
        <v>8</v>
      </c>
      <c r="AQ21" s="327" t="s">
        <v>950</v>
      </c>
      <c r="AS21" s="332" t="s">
        <v>157</v>
      </c>
      <c r="AT21" s="333" t="s">
        <v>187</v>
      </c>
      <c r="AU21" s="332">
        <v>3</v>
      </c>
      <c r="AV21" s="334">
        <v>2.0290557004912051E-2</v>
      </c>
      <c r="AW21" s="334">
        <v>0.33736624601137211</v>
      </c>
      <c r="AX21" s="334">
        <v>0.17740187951099165</v>
      </c>
      <c r="AY21" s="335">
        <v>46.3675</v>
      </c>
      <c r="AZ21" s="335">
        <v>2.3482025755761362</v>
      </c>
      <c r="BA21" s="335">
        <v>16.188122550119047</v>
      </c>
      <c r="BB21" s="335">
        <v>2.3976875458542901</v>
      </c>
      <c r="BD21" s="317" t="s">
        <v>161</v>
      </c>
      <c r="BE21" s="317">
        <v>4</v>
      </c>
      <c r="BF21" s="317">
        <v>43</v>
      </c>
    </row>
    <row r="22" spans="6:58" ht="16.5">
      <c r="F22" s="308" t="s">
        <v>140</v>
      </c>
      <c r="G22" s="318">
        <v>1.8094563791853695</v>
      </c>
      <c r="H22" s="318">
        <v>2.0418294398155967</v>
      </c>
      <c r="I22" s="319">
        <v>0.12842147691609074</v>
      </c>
      <c r="J22" s="308">
        <v>20</v>
      </c>
      <c r="L22" s="320" t="s">
        <v>140</v>
      </c>
      <c r="M22" s="321">
        <v>61</v>
      </c>
      <c r="N22" s="322">
        <v>147</v>
      </c>
      <c r="O22" s="323">
        <v>8.8435374149659865E-2</v>
      </c>
      <c r="P22" s="323">
        <v>0.17687074829931973</v>
      </c>
      <c r="Q22" s="323">
        <v>0.23809523809523808</v>
      </c>
      <c r="R22" s="323">
        <v>0.22448979591836735</v>
      </c>
      <c r="S22" s="323">
        <v>0.25170068027210885</v>
      </c>
      <c r="T22" s="323">
        <v>2.0408163265306121E-2</v>
      </c>
      <c r="U22" s="307" t="s">
        <v>71</v>
      </c>
      <c r="W22" s="311" t="s">
        <v>149</v>
      </c>
      <c r="X22" s="311" t="s">
        <v>179</v>
      </c>
      <c r="Y22" s="312" t="s">
        <v>179</v>
      </c>
      <c r="Z22" s="324">
        <v>2</v>
      </c>
      <c r="AA22" s="307">
        <v>4</v>
      </c>
      <c r="AB22" s="325">
        <v>0.83333333333333337</v>
      </c>
      <c r="AC22" s="311">
        <v>4</v>
      </c>
      <c r="AD22" s="311">
        <v>0</v>
      </c>
      <c r="AE22" s="311">
        <v>0</v>
      </c>
      <c r="AF22" s="311">
        <v>0</v>
      </c>
      <c r="AG22" s="311">
        <v>0</v>
      </c>
      <c r="AH22" s="311">
        <v>0</v>
      </c>
      <c r="AI22" s="311">
        <v>0</v>
      </c>
      <c r="AJ22" s="326">
        <v>0.96616961104682897</v>
      </c>
      <c r="AK22" s="307" t="s">
        <v>69</v>
      </c>
      <c r="AL22" s="307">
        <v>15</v>
      </c>
      <c r="AM22" s="307" t="s">
        <v>565</v>
      </c>
      <c r="AN22" s="320" t="s">
        <v>367</v>
      </c>
      <c r="AO22" s="327">
        <v>30</v>
      </c>
      <c r="AP22" s="327">
        <v>3</v>
      </c>
      <c r="AQ22" s="327" t="s">
        <v>945</v>
      </c>
      <c r="AS22" s="332" t="s">
        <v>157</v>
      </c>
      <c r="AT22" s="333" t="s">
        <v>188</v>
      </c>
      <c r="AU22" s="332">
        <v>3</v>
      </c>
      <c r="AV22" s="334">
        <v>1.1497403471369887E-2</v>
      </c>
      <c r="AW22" s="334">
        <v>0.36429606512084745</v>
      </c>
      <c r="AX22" s="334">
        <v>0.14281663787909518</v>
      </c>
      <c r="AY22" s="335">
        <v>8.7219999999999995</v>
      </c>
      <c r="AZ22" s="335">
        <v>3.0859256240081064E-2</v>
      </c>
      <c r="BA22" s="335">
        <v>4.777012865964549</v>
      </c>
      <c r="BB22" s="335">
        <v>2.2379156021004305</v>
      </c>
      <c r="BD22" s="317" t="s">
        <v>159</v>
      </c>
      <c r="BE22" s="317">
        <v>6</v>
      </c>
      <c r="BF22" s="317">
        <v>51</v>
      </c>
    </row>
    <row r="23" spans="6:58" ht="16.5">
      <c r="F23" s="308" t="s">
        <v>153</v>
      </c>
      <c r="G23" s="318">
        <v>1.732404614095995</v>
      </c>
      <c r="H23" s="318">
        <v>2.0930482854276145</v>
      </c>
      <c r="I23" s="319">
        <v>0.20817519671627682</v>
      </c>
      <c r="J23" s="308">
        <v>4</v>
      </c>
      <c r="L23" s="320" t="s">
        <v>153</v>
      </c>
      <c r="M23" s="321">
        <v>33</v>
      </c>
      <c r="N23" s="322">
        <v>65</v>
      </c>
      <c r="O23" s="323">
        <v>0.27692307692307694</v>
      </c>
      <c r="P23" s="323">
        <v>0.26153846153846155</v>
      </c>
      <c r="Q23" s="323">
        <v>0.27692307692307694</v>
      </c>
      <c r="R23" s="323">
        <v>0.13846153846153847</v>
      </c>
      <c r="S23" s="323">
        <v>3.0769230769230771E-2</v>
      </c>
      <c r="T23" s="323">
        <v>1.5384615384615385E-2</v>
      </c>
      <c r="U23" s="307" t="s">
        <v>71</v>
      </c>
      <c r="W23" s="311" t="s">
        <v>149</v>
      </c>
      <c r="X23" s="311" t="s">
        <v>180</v>
      </c>
      <c r="Y23" s="312" t="s">
        <v>180</v>
      </c>
      <c r="Z23" s="324">
        <v>4</v>
      </c>
      <c r="AA23" s="307">
        <v>13</v>
      </c>
      <c r="AB23" s="325">
        <v>1.3541666666666667</v>
      </c>
      <c r="AC23" s="311">
        <v>4</v>
      </c>
      <c r="AD23" s="311">
        <v>3</v>
      </c>
      <c r="AE23" s="311">
        <v>3</v>
      </c>
      <c r="AF23" s="311">
        <v>2</v>
      </c>
      <c r="AG23" s="311">
        <v>1</v>
      </c>
      <c r="AH23" s="311">
        <v>0</v>
      </c>
      <c r="AI23" s="311">
        <v>0</v>
      </c>
      <c r="AJ23" s="326">
        <v>0.93023024402595433</v>
      </c>
      <c r="AK23" s="307" t="s">
        <v>71</v>
      </c>
      <c r="AL23" s="307">
        <v>25</v>
      </c>
      <c r="AM23" s="307" t="s">
        <v>606</v>
      </c>
      <c r="AN23" s="320" t="s">
        <v>369</v>
      </c>
      <c r="AO23" s="327">
        <v>70</v>
      </c>
      <c r="AP23" s="327">
        <v>6</v>
      </c>
      <c r="AQ23" s="327" t="s">
        <v>948</v>
      </c>
      <c r="AS23" s="332" t="s">
        <v>157</v>
      </c>
      <c r="AT23" s="333" t="s">
        <v>189</v>
      </c>
      <c r="AU23" s="332">
        <v>3</v>
      </c>
      <c r="AV23" s="334">
        <v>1.6895732872648617E-2</v>
      </c>
      <c r="AW23" s="334">
        <v>0.38582716765114794</v>
      </c>
      <c r="AX23" s="334">
        <v>0.23901963985715763</v>
      </c>
      <c r="AY23" s="335">
        <v>6.3146666666666667</v>
      </c>
      <c r="AZ23" s="335">
        <v>1.7574973518908649E-2</v>
      </c>
      <c r="BA23" s="335">
        <v>4.5519181413973397</v>
      </c>
      <c r="BB23" s="335">
        <v>2.0833572245869378</v>
      </c>
      <c r="BD23" s="317" t="s">
        <v>143</v>
      </c>
      <c r="BE23" s="317">
        <v>5</v>
      </c>
      <c r="BF23" s="317">
        <v>58</v>
      </c>
    </row>
    <row r="24" spans="6:58" ht="16.5">
      <c r="F24" s="308" t="s">
        <v>146</v>
      </c>
      <c r="G24" s="318">
        <v>1.8025798211869086</v>
      </c>
      <c r="H24" s="318">
        <v>2.0410802591658737</v>
      </c>
      <c r="I24" s="319">
        <v>0.13231061125599664</v>
      </c>
      <c r="J24" s="308">
        <v>19</v>
      </c>
      <c r="L24" s="320" t="s">
        <v>146</v>
      </c>
      <c r="M24" s="321">
        <v>47</v>
      </c>
      <c r="N24" s="322">
        <v>110</v>
      </c>
      <c r="O24" s="323">
        <v>0.13636363636363635</v>
      </c>
      <c r="P24" s="323">
        <v>0.10909090909090909</v>
      </c>
      <c r="Q24" s="323">
        <v>0.3</v>
      </c>
      <c r="R24" s="323">
        <v>0.26363636363636361</v>
      </c>
      <c r="S24" s="323">
        <v>0.15454545454545454</v>
      </c>
      <c r="T24" s="323">
        <v>3.6363636363636362E-2</v>
      </c>
      <c r="U24" s="307" t="s">
        <v>71</v>
      </c>
      <c r="W24" s="311" t="s">
        <v>149</v>
      </c>
      <c r="X24" s="311" t="s">
        <v>181</v>
      </c>
      <c r="Y24" s="312" t="s">
        <v>181</v>
      </c>
      <c r="Z24" s="324">
        <v>4</v>
      </c>
      <c r="AA24" s="307">
        <v>9</v>
      </c>
      <c r="AB24" s="325">
        <v>0.9375</v>
      </c>
      <c r="AC24" s="311">
        <v>4</v>
      </c>
      <c r="AD24" s="311">
        <v>3</v>
      </c>
      <c r="AE24" s="311">
        <v>1</v>
      </c>
      <c r="AF24" s="311">
        <v>0</v>
      </c>
      <c r="AG24" s="311">
        <v>1</v>
      </c>
      <c r="AH24" s="311">
        <v>0</v>
      </c>
      <c r="AI24" s="311">
        <v>0</v>
      </c>
      <c r="AJ24" s="326">
        <v>0.95602385928612987</v>
      </c>
      <c r="AK24" s="307" t="s">
        <v>69</v>
      </c>
      <c r="AL24" s="307">
        <v>26</v>
      </c>
      <c r="AM24" s="307" t="s">
        <v>499</v>
      </c>
      <c r="AN24" s="320" t="s">
        <v>371</v>
      </c>
      <c r="AO24" s="327">
        <v>41</v>
      </c>
      <c r="AP24" s="327">
        <v>4</v>
      </c>
      <c r="AQ24" s="327" t="s">
        <v>946</v>
      </c>
      <c r="AS24" s="332" t="s">
        <v>157</v>
      </c>
      <c r="AT24" s="333" t="s">
        <v>190</v>
      </c>
      <c r="AU24" s="332">
        <v>3</v>
      </c>
      <c r="AV24" s="334">
        <v>2.1191731822005084E-2</v>
      </c>
      <c r="AW24" s="334">
        <v>0.43368758387123735</v>
      </c>
      <c r="AX24" s="334">
        <v>0.16585323195177593</v>
      </c>
      <c r="AY24" s="335">
        <v>6.5354000000000001</v>
      </c>
      <c r="AZ24" s="335">
        <v>2.6607470366595068E-2</v>
      </c>
      <c r="BA24" s="335">
        <v>4.66074189254857</v>
      </c>
      <c r="BB24" s="335">
        <v>2.2713646222826034</v>
      </c>
      <c r="BD24" s="317" t="s">
        <v>140</v>
      </c>
      <c r="BE24" s="317">
        <v>2</v>
      </c>
      <c r="BF24" s="317">
        <v>61</v>
      </c>
    </row>
    <row r="25" spans="6:58" ht="16.5">
      <c r="F25" s="308" t="s">
        <v>139</v>
      </c>
      <c r="G25" s="318">
        <v>2.1056171949687608</v>
      </c>
      <c r="H25" s="318">
        <v>2.4565210760014895</v>
      </c>
      <c r="I25" s="319">
        <v>0.16665131813664491</v>
      </c>
      <c r="J25" s="308">
        <v>9</v>
      </c>
      <c r="L25" s="320" t="s">
        <v>139</v>
      </c>
      <c r="M25" s="321">
        <v>52</v>
      </c>
      <c r="N25" s="322">
        <v>111</v>
      </c>
      <c r="O25" s="323">
        <v>0.22522522522522523</v>
      </c>
      <c r="P25" s="323">
        <v>0.22522522522522523</v>
      </c>
      <c r="Q25" s="323">
        <v>0.24324324324324326</v>
      </c>
      <c r="R25" s="323">
        <v>0.1891891891891892</v>
      </c>
      <c r="S25" s="323">
        <v>9.0090090090090086E-2</v>
      </c>
      <c r="T25" s="323">
        <v>2.7027027027027029E-2</v>
      </c>
      <c r="U25" s="307" t="s">
        <v>71</v>
      </c>
      <c r="W25" s="311" t="s">
        <v>149</v>
      </c>
      <c r="X25" s="311" t="s">
        <v>182</v>
      </c>
      <c r="Y25" s="312" t="s">
        <v>182</v>
      </c>
      <c r="Z25" s="324">
        <v>0</v>
      </c>
      <c r="AA25" s="307">
        <v>0</v>
      </c>
      <c r="AB25" s="325" t="e">
        <v>#DIV/0!</v>
      </c>
      <c r="AC25" s="311">
        <v>0</v>
      </c>
      <c r="AD25" s="311">
        <v>0</v>
      </c>
      <c r="AE25" s="311">
        <v>0</v>
      </c>
      <c r="AF25" s="311">
        <v>0</v>
      </c>
      <c r="AG25" s="311">
        <v>0</v>
      </c>
      <c r="AH25" s="311">
        <v>0</v>
      </c>
      <c r="AI25" s="311">
        <v>0</v>
      </c>
      <c r="AJ25" s="326">
        <v>0</v>
      </c>
      <c r="AK25" s="307" t="s">
        <v>330</v>
      </c>
      <c r="AL25" s="307">
        <v>1</v>
      </c>
      <c r="AM25" s="307" t="s">
        <v>1162</v>
      </c>
      <c r="AN25" s="320" t="s">
        <v>372</v>
      </c>
      <c r="AO25" s="327">
        <v>169</v>
      </c>
      <c r="AP25" s="327">
        <v>11</v>
      </c>
      <c r="AQ25" s="327" t="s">
        <v>953</v>
      </c>
      <c r="AS25" s="332" t="s">
        <v>157</v>
      </c>
      <c r="AT25" s="333" t="s">
        <v>326</v>
      </c>
      <c r="AU25" s="332">
        <v>3</v>
      </c>
      <c r="AV25" s="334">
        <v>2.3683450904072943E-2</v>
      </c>
      <c r="AW25" s="334">
        <v>0.39437676170756014</v>
      </c>
      <c r="AX25" s="334">
        <v>0.15944688977030372</v>
      </c>
      <c r="AY25" s="335">
        <v>9.2159999999999993</v>
      </c>
      <c r="AZ25" s="335">
        <v>0</v>
      </c>
      <c r="BA25" s="335">
        <v>2.607307631464086</v>
      </c>
      <c r="BB25" s="335">
        <v>2.4597238229669824</v>
      </c>
      <c r="BD25" s="317" t="s">
        <v>153</v>
      </c>
      <c r="BE25" s="317">
        <v>3</v>
      </c>
      <c r="BF25" s="317">
        <v>33</v>
      </c>
    </row>
    <row r="26" spans="6:58" ht="16.5">
      <c r="F26" s="308" t="s">
        <v>148</v>
      </c>
      <c r="G26" s="318">
        <v>1.9709564947031954</v>
      </c>
      <c r="H26" s="318">
        <v>2.3783699057451466</v>
      </c>
      <c r="I26" s="319">
        <v>0.20670847486326838</v>
      </c>
      <c r="J26" s="308">
        <v>5</v>
      </c>
      <c r="L26" s="320" t="s">
        <v>148</v>
      </c>
      <c r="M26" s="321">
        <v>60</v>
      </c>
      <c r="N26" s="322">
        <v>141</v>
      </c>
      <c r="O26" s="323">
        <v>0.26241134751773049</v>
      </c>
      <c r="P26" s="323">
        <v>0.24822695035460993</v>
      </c>
      <c r="Q26" s="323">
        <v>0.26950354609929078</v>
      </c>
      <c r="R26" s="323">
        <v>0.18439716312056736</v>
      </c>
      <c r="S26" s="323">
        <v>2.8368794326241134E-2</v>
      </c>
      <c r="T26" s="323">
        <v>7.0921985815602835E-3</v>
      </c>
      <c r="U26" s="307" t="s">
        <v>69</v>
      </c>
      <c r="W26" s="311" t="s">
        <v>149</v>
      </c>
      <c r="X26" s="311" t="s">
        <v>183</v>
      </c>
      <c r="Y26" s="312" t="s">
        <v>183</v>
      </c>
      <c r="Z26" s="324">
        <v>1</v>
      </c>
      <c r="AA26" s="307">
        <v>4</v>
      </c>
      <c r="AB26" s="325">
        <v>1.6666666666666667</v>
      </c>
      <c r="AC26" s="311">
        <v>0</v>
      </c>
      <c r="AD26" s="311">
        <v>3</v>
      </c>
      <c r="AE26" s="311">
        <v>1</v>
      </c>
      <c r="AF26" s="311">
        <v>0</v>
      </c>
      <c r="AG26" s="311">
        <v>0</v>
      </c>
      <c r="AH26" s="311">
        <v>0</v>
      </c>
      <c r="AI26" s="311">
        <v>0</v>
      </c>
      <c r="AJ26" s="326">
        <v>0.98413793103448277</v>
      </c>
      <c r="AK26" s="307" t="s">
        <v>69</v>
      </c>
      <c r="AL26" s="307">
        <v>6</v>
      </c>
      <c r="AM26" s="307" t="s">
        <v>582</v>
      </c>
      <c r="AN26" s="320" t="s">
        <v>373</v>
      </c>
      <c r="AO26" s="327">
        <v>21</v>
      </c>
      <c r="AP26" s="327">
        <v>1</v>
      </c>
      <c r="AQ26" s="327" t="s">
        <v>943</v>
      </c>
      <c r="AS26" s="332" t="s">
        <v>157</v>
      </c>
      <c r="AT26" s="333" t="s">
        <v>191</v>
      </c>
      <c r="AU26" s="332">
        <v>3</v>
      </c>
      <c r="AV26" s="334">
        <v>1.5257020301569738E-2</v>
      </c>
      <c r="AW26" s="334">
        <v>0.33404395187103186</v>
      </c>
      <c r="AX26" s="334">
        <v>0.13429331933502892</v>
      </c>
      <c r="AY26" s="335">
        <v>3.8402499999999997</v>
      </c>
      <c r="AZ26" s="335">
        <v>6.2432970402151984E-3</v>
      </c>
      <c r="BA26" s="335">
        <v>1.7231499830993948</v>
      </c>
      <c r="BB26" s="335">
        <v>2.7084805511798979</v>
      </c>
      <c r="BD26" s="317" t="s">
        <v>146</v>
      </c>
      <c r="BE26" s="317">
        <v>4</v>
      </c>
      <c r="BF26" s="317">
        <v>47</v>
      </c>
    </row>
    <row r="27" spans="6:58" ht="16.5">
      <c r="F27" s="308" t="s">
        <v>151</v>
      </c>
      <c r="G27" s="318">
        <v>2.2561611729832642</v>
      </c>
      <c r="H27" s="318">
        <v>2.6159796307630452</v>
      </c>
      <c r="I27" s="319">
        <v>0.1594826034985799</v>
      </c>
      <c r="J27" s="308">
        <v>10</v>
      </c>
      <c r="L27" s="320" t="s">
        <v>151</v>
      </c>
      <c r="M27" s="321">
        <v>34</v>
      </c>
      <c r="N27" s="322">
        <v>93</v>
      </c>
      <c r="O27" s="323">
        <v>0.23655913978494625</v>
      </c>
      <c r="P27" s="323">
        <v>0.19354838709677419</v>
      </c>
      <c r="Q27" s="323">
        <v>0.19354838709677419</v>
      </c>
      <c r="R27" s="323">
        <v>0.18279569892473119</v>
      </c>
      <c r="S27" s="323">
        <v>0.15053763440860216</v>
      </c>
      <c r="T27" s="323">
        <v>4.3010752688172046E-2</v>
      </c>
      <c r="U27" s="307" t="s">
        <v>71</v>
      </c>
      <c r="W27" s="311" t="s">
        <v>149</v>
      </c>
      <c r="X27" s="311" t="s">
        <v>184</v>
      </c>
      <c r="Y27" s="312" t="s">
        <v>184</v>
      </c>
      <c r="Z27" s="324">
        <v>2</v>
      </c>
      <c r="AA27" s="307">
        <v>4</v>
      </c>
      <c r="AB27" s="325">
        <v>0.83333333333333337</v>
      </c>
      <c r="AC27" s="311">
        <v>0</v>
      </c>
      <c r="AD27" s="311">
        <v>2</v>
      </c>
      <c r="AE27" s="311">
        <v>1</v>
      </c>
      <c r="AF27" s="311">
        <v>1</v>
      </c>
      <c r="AG27" s="311">
        <v>0</v>
      </c>
      <c r="AH27" s="311">
        <v>0</v>
      </c>
      <c r="AI27" s="311">
        <v>0</v>
      </c>
      <c r="AJ27" s="326">
        <v>0.89793750509855474</v>
      </c>
      <c r="AK27" s="307" t="s">
        <v>72</v>
      </c>
      <c r="AL27" s="307">
        <v>2</v>
      </c>
      <c r="AM27" s="307" t="s">
        <v>407</v>
      </c>
      <c r="AN27" s="320" t="s">
        <v>375</v>
      </c>
      <c r="AO27" s="327">
        <v>106</v>
      </c>
      <c r="AP27" s="327">
        <v>9</v>
      </c>
      <c r="AQ27" s="327" t="s">
        <v>951</v>
      </c>
      <c r="AS27" s="332" t="s">
        <v>157</v>
      </c>
      <c r="AT27" s="333" t="s">
        <v>192</v>
      </c>
      <c r="AU27" s="332">
        <v>3</v>
      </c>
      <c r="AV27" s="334">
        <v>1.5740731435437132E-2</v>
      </c>
      <c r="AW27" s="334">
        <v>0.35567769965547852</v>
      </c>
      <c r="AX27" s="334">
        <v>0.18049690940557919</v>
      </c>
      <c r="AY27" s="335">
        <v>10.975692307692309</v>
      </c>
      <c r="AZ27" s="335">
        <v>0.20935756176878378</v>
      </c>
      <c r="BA27" s="335">
        <v>24.768862949158155</v>
      </c>
      <c r="BB27" s="335">
        <v>2.2426825096191276</v>
      </c>
      <c r="BD27" s="317" t="s">
        <v>139</v>
      </c>
      <c r="BE27" s="317">
        <v>4</v>
      </c>
      <c r="BF27" s="317">
        <v>52</v>
      </c>
    </row>
    <row r="28" spans="6:58" ht="16.5">
      <c r="F28" s="308" t="s">
        <v>162</v>
      </c>
      <c r="G28" s="318">
        <v>2.3439006339503594</v>
      </c>
      <c r="H28" s="318">
        <v>2.3147924986133543</v>
      </c>
      <c r="I28" s="319">
        <v>-1.2418672922984264E-2</v>
      </c>
      <c r="J28" s="308">
        <v>32</v>
      </c>
      <c r="L28" s="320" t="s">
        <v>162</v>
      </c>
      <c r="M28" s="321">
        <v>45</v>
      </c>
      <c r="N28" s="322">
        <v>105</v>
      </c>
      <c r="O28" s="323">
        <v>0</v>
      </c>
      <c r="P28" s="323">
        <v>9.5238095238095247E-3</v>
      </c>
      <c r="Q28" s="323">
        <v>9.5238095238095247E-3</v>
      </c>
      <c r="R28" s="323">
        <v>6.6666666666666666E-2</v>
      </c>
      <c r="S28" s="323">
        <v>0.20952380952380953</v>
      </c>
      <c r="T28" s="323">
        <v>0.70476190476190481</v>
      </c>
      <c r="U28" s="307" t="s">
        <v>73</v>
      </c>
      <c r="W28" s="311" t="s">
        <v>149</v>
      </c>
      <c r="X28" s="311" t="s">
        <v>185</v>
      </c>
      <c r="Y28" s="312" t="s">
        <v>185</v>
      </c>
      <c r="Z28" s="324">
        <v>0</v>
      </c>
      <c r="AA28" s="307">
        <v>0</v>
      </c>
      <c r="AB28" s="325" t="e">
        <v>#DIV/0!</v>
      </c>
      <c r="AC28" s="311">
        <v>0</v>
      </c>
      <c r="AD28" s="311">
        <v>0</v>
      </c>
      <c r="AE28" s="311">
        <v>0</v>
      </c>
      <c r="AF28" s="311">
        <v>0</v>
      </c>
      <c r="AG28" s="311">
        <v>0</v>
      </c>
      <c r="AH28" s="311">
        <v>0</v>
      </c>
      <c r="AI28" s="311">
        <v>0</v>
      </c>
      <c r="AJ28" s="326">
        <v>0</v>
      </c>
      <c r="AK28" s="307" t="s">
        <v>330</v>
      </c>
      <c r="AL28" s="307">
        <v>1</v>
      </c>
      <c r="AM28" s="307" t="s">
        <v>1162</v>
      </c>
      <c r="AN28" s="320" t="s">
        <v>376</v>
      </c>
      <c r="AO28" s="327">
        <v>169</v>
      </c>
      <c r="AP28" s="327">
        <v>11</v>
      </c>
      <c r="AQ28" s="327" t="s">
        <v>953</v>
      </c>
      <c r="AS28" s="332" t="s">
        <v>157</v>
      </c>
      <c r="AT28" s="333" t="s">
        <v>99</v>
      </c>
      <c r="AU28" s="332">
        <v>3</v>
      </c>
      <c r="AV28" s="334">
        <v>1.8019006415848016E-2</v>
      </c>
      <c r="AW28" s="334">
        <v>0.3881411716298771</v>
      </c>
      <c r="AX28" s="334">
        <v>0.15591635384450983</v>
      </c>
      <c r="AY28" s="335">
        <v>6.3354999999999997</v>
      </c>
      <c r="AZ28" s="335">
        <v>3.1245762293488945E-2</v>
      </c>
      <c r="BA28" s="335">
        <v>5.3117795898931206</v>
      </c>
      <c r="BB28" s="335">
        <v>2.3549494508745061</v>
      </c>
      <c r="BD28" s="317" t="s">
        <v>148</v>
      </c>
      <c r="BE28" s="317">
        <v>6</v>
      </c>
      <c r="BF28" s="317">
        <v>60</v>
      </c>
    </row>
    <row r="29" spans="6:58" ht="16.5">
      <c r="F29" s="308" t="s">
        <v>164</v>
      </c>
      <c r="G29" s="318">
        <v>2.8330940223239724</v>
      </c>
      <c r="H29" s="318">
        <v>2.9405278692767007</v>
      </c>
      <c r="I29" s="319">
        <v>3.792103124929147E-2</v>
      </c>
      <c r="J29" s="308">
        <v>30</v>
      </c>
      <c r="L29" s="320" t="s">
        <v>164</v>
      </c>
      <c r="M29" s="321">
        <v>42</v>
      </c>
      <c r="N29" s="322">
        <v>91</v>
      </c>
      <c r="O29" s="323">
        <v>2.197802197802198E-2</v>
      </c>
      <c r="P29" s="323">
        <v>3.2967032967032968E-2</v>
      </c>
      <c r="Q29" s="323">
        <v>0.13186813186813187</v>
      </c>
      <c r="R29" s="323">
        <v>0.16483516483516483</v>
      </c>
      <c r="S29" s="323">
        <v>0.19780219780219779</v>
      </c>
      <c r="T29" s="323">
        <v>0.45054945054945056</v>
      </c>
      <c r="U29" s="307" t="s">
        <v>70</v>
      </c>
      <c r="W29" s="311" t="s">
        <v>149</v>
      </c>
      <c r="X29" s="311" t="s">
        <v>186</v>
      </c>
      <c r="Y29" s="312" t="s">
        <v>186</v>
      </c>
      <c r="Z29" s="324">
        <v>6</v>
      </c>
      <c r="AA29" s="307">
        <v>16</v>
      </c>
      <c r="AB29" s="325">
        <v>1.1111111111111112</v>
      </c>
      <c r="AC29" s="311">
        <v>1</v>
      </c>
      <c r="AD29" s="311">
        <v>2</v>
      </c>
      <c r="AE29" s="311">
        <v>6</v>
      </c>
      <c r="AF29" s="311">
        <v>5</v>
      </c>
      <c r="AG29" s="311">
        <v>2</v>
      </c>
      <c r="AH29" s="311">
        <v>0</v>
      </c>
      <c r="AI29" s="311">
        <v>0</v>
      </c>
      <c r="AJ29" s="326">
        <v>0.88971150581510317</v>
      </c>
      <c r="AK29" s="307" t="s">
        <v>72</v>
      </c>
      <c r="AL29" s="307">
        <v>18</v>
      </c>
      <c r="AM29" s="307" t="s">
        <v>535</v>
      </c>
      <c r="AN29" s="320" t="s">
        <v>378</v>
      </c>
      <c r="AO29" s="327">
        <v>122</v>
      </c>
      <c r="AP29" s="327">
        <v>10</v>
      </c>
      <c r="AQ29" s="327" t="s">
        <v>952</v>
      </c>
      <c r="AS29" s="332" t="s">
        <v>157</v>
      </c>
      <c r="AT29" s="333" t="s">
        <v>100</v>
      </c>
      <c r="AU29" s="332">
        <v>3</v>
      </c>
      <c r="AV29" s="334">
        <v>1.662287153399419E-2</v>
      </c>
      <c r="AW29" s="334">
        <v>0.36718598147899723</v>
      </c>
      <c r="AX29" s="334">
        <v>0.16807053825441437</v>
      </c>
      <c r="AY29" s="335">
        <v>9.7243488372093001</v>
      </c>
      <c r="AZ29" s="335">
        <v>0.26189675729617079</v>
      </c>
      <c r="BA29" s="335">
        <v>14.532908235533004</v>
      </c>
      <c r="BB29" s="335">
        <v>2.2995355584532664</v>
      </c>
      <c r="BD29" s="317" t="s">
        <v>151</v>
      </c>
      <c r="BE29" s="317">
        <v>7</v>
      </c>
      <c r="BF29" s="317">
        <v>34</v>
      </c>
    </row>
    <row r="30" spans="6:58" ht="16.5">
      <c r="F30" s="308" t="s">
        <v>136</v>
      </c>
      <c r="G30" s="318">
        <v>1.6193928632609071</v>
      </c>
      <c r="H30" s="318">
        <v>1.9443023514499771</v>
      </c>
      <c r="I30" s="319">
        <v>0.20063660619993873</v>
      </c>
      <c r="J30" s="308">
        <v>6</v>
      </c>
      <c r="L30" s="320" t="s">
        <v>136</v>
      </c>
      <c r="M30" s="321">
        <v>73</v>
      </c>
      <c r="N30" s="322">
        <v>160</v>
      </c>
      <c r="O30" s="323">
        <v>0.30625000000000002</v>
      </c>
      <c r="P30" s="323">
        <v>0.3</v>
      </c>
      <c r="Q30" s="323">
        <v>0.20624999999999999</v>
      </c>
      <c r="R30" s="323">
        <v>0.16250000000000001</v>
      </c>
      <c r="S30" s="323">
        <v>2.5000000000000001E-2</v>
      </c>
      <c r="T30" s="323">
        <v>0</v>
      </c>
      <c r="U30" s="307" t="s">
        <v>69</v>
      </c>
      <c r="W30" s="311" t="s">
        <v>157</v>
      </c>
      <c r="X30" s="336" t="s">
        <v>187</v>
      </c>
      <c r="Y30" s="337" t="s">
        <v>187</v>
      </c>
      <c r="Z30" s="338">
        <v>4</v>
      </c>
      <c r="AA30" s="339">
        <v>1</v>
      </c>
      <c r="AB30" s="340">
        <v>0.10416666666666667</v>
      </c>
      <c r="AC30" s="336">
        <v>0</v>
      </c>
      <c r="AD30" s="336">
        <v>0</v>
      </c>
      <c r="AE30" s="336">
        <v>0</v>
      </c>
      <c r="AF30" s="336">
        <v>0</v>
      </c>
      <c r="AG30" s="336">
        <v>0</v>
      </c>
      <c r="AH30" s="336">
        <v>1</v>
      </c>
      <c r="AI30" s="336">
        <v>0</v>
      </c>
      <c r="AJ30" s="341">
        <v>0.77310344827586208</v>
      </c>
      <c r="AK30" s="339" t="s">
        <v>73</v>
      </c>
      <c r="AL30" s="339">
        <v>4</v>
      </c>
      <c r="AM30" s="339" t="s">
        <v>913</v>
      </c>
      <c r="AN30" s="342" t="s">
        <v>380</v>
      </c>
      <c r="AO30" s="327">
        <v>165</v>
      </c>
      <c r="AP30" s="327">
        <v>7</v>
      </c>
      <c r="AQ30" s="327" t="s">
        <v>960</v>
      </c>
      <c r="AS30" s="317" t="s">
        <v>157</v>
      </c>
      <c r="AT30" s="317" t="s">
        <v>187</v>
      </c>
      <c r="AU30" s="317">
        <v>4</v>
      </c>
      <c r="AV30" s="334">
        <v>2.6620338440150864E-2</v>
      </c>
      <c r="AW30" s="334">
        <v>0.35375875659969691</v>
      </c>
      <c r="AX30" s="334">
        <v>0.17668309734652304</v>
      </c>
      <c r="AY30" s="335">
        <v>53.076000000000001</v>
      </c>
      <c r="AZ30" s="335">
        <v>1.3608028161316426</v>
      </c>
      <c r="BA30" s="335">
        <v>20.33459817926796</v>
      </c>
      <c r="BB30" s="335">
        <v>2.3195170032729098</v>
      </c>
      <c r="BD30" s="317" t="s">
        <v>162</v>
      </c>
      <c r="BE30" s="317">
        <v>3</v>
      </c>
      <c r="BF30" s="317">
        <v>45</v>
      </c>
    </row>
    <row r="31" spans="6:58" ht="16.5">
      <c r="F31" s="308" t="s">
        <v>156</v>
      </c>
      <c r="G31" s="318">
        <v>1.8703212966418323</v>
      </c>
      <c r="H31" s="318">
        <v>2.0117891426233525</v>
      </c>
      <c r="I31" s="319">
        <v>7.5638258643328404E-2</v>
      </c>
      <c r="J31" s="308">
        <v>27</v>
      </c>
      <c r="L31" s="320" t="s">
        <v>156</v>
      </c>
      <c r="M31" s="321">
        <v>54</v>
      </c>
      <c r="N31" s="322">
        <v>126</v>
      </c>
      <c r="O31" s="323">
        <v>0.10317460317460317</v>
      </c>
      <c r="P31" s="323">
        <v>8.7301587301587297E-2</v>
      </c>
      <c r="Q31" s="323">
        <v>0.13492063492063491</v>
      </c>
      <c r="R31" s="323">
        <v>0.29365079365079366</v>
      </c>
      <c r="S31" s="323">
        <v>0.23809523809523808</v>
      </c>
      <c r="T31" s="323">
        <v>0.14285714285714285</v>
      </c>
      <c r="U31" s="307" t="s">
        <v>72</v>
      </c>
      <c r="W31" s="311" t="s">
        <v>157</v>
      </c>
      <c r="X31" s="336" t="s">
        <v>188</v>
      </c>
      <c r="Y31" s="337" t="s">
        <v>188</v>
      </c>
      <c r="Z31" s="338">
        <v>9</v>
      </c>
      <c r="AA31" s="339">
        <v>22</v>
      </c>
      <c r="AB31" s="340">
        <v>1.0185185185185186</v>
      </c>
      <c r="AC31" s="336">
        <v>1</v>
      </c>
      <c r="AD31" s="336">
        <v>2</v>
      </c>
      <c r="AE31" s="336">
        <v>6</v>
      </c>
      <c r="AF31" s="336">
        <v>9</v>
      </c>
      <c r="AG31" s="336">
        <v>4</v>
      </c>
      <c r="AH31" s="336">
        <v>0</v>
      </c>
      <c r="AI31" s="336">
        <v>0</v>
      </c>
      <c r="AJ31" s="341">
        <v>0.89096782632412519</v>
      </c>
      <c r="AK31" s="339" t="s">
        <v>72</v>
      </c>
      <c r="AL31" s="339">
        <v>15</v>
      </c>
      <c r="AM31" s="339" t="s">
        <v>551</v>
      </c>
      <c r="AN31" s="342" t="s">
        <v>381</v>
      </c>
      <c r="AO31" s="327">
        <v>119</v>
      </c>
      <c r="AP31" s="327">
        <v>4</v>
      </c>
      <c r="AQ31" s="327" t="s">
        <v>957</v>
      </c>
      <c r="AS31" s="317" t="s">
        <v>157</v>
      </c>
      <c r="AT31" s="317" t="s">
        <v>188</v>
      </c>
      <c r="AU31" s="317">
        <v>4</v>
      </c>
      <c r="AV31" s="334">
        <v>8.5303442775596684E-3</v>
      </c>
      <c r="AW31" s="334">
        <v>0.36499904109028902</v>
      </c>
      <c r="AX31" s="334">
        <v>0.14194790452817474</v>
      </c>
      <c r="AY31" s="335">
        <v>9.6853333333333325</v>
      </c>
      <c r="AZ31" s="335">
        <v>9.8477238027475045E-2</v>
      </c>
      <c r="BA31" s="335">
        <v>7.5124064438102387</v>
      </c>
      <c r="BB31" s="335">
        <v>2.0974071464152284</v>
      </c>
      <c r="BD31" s="317" t="s">
        <v>164</v>
      </c>
      <c r="BE31" s="317">
        <v>5</v>
      </c>
      <c r="BF31" s="317">
        <v>42</v>
      </c>
    </row>
    <row r="32" spans="6:58" ht="16.5">
      <c r="F32" s="308" t="s">
        <v>138</v>
      </c>
      <c r="G32" s="318">
        <v>2.1137725971480705</v>
      </c>
      <c r="H32" s="318">
        <v>2.4192141826283291</v>
      </c>
      <c r="I32" s="319">
        <v>0.1445006837028564</v>
      </c>
      <c r="J32" s="308">
        <v>15</v>
      </c>
      <c r="L32" s="320" t="s">
        <v>138</v>
      </c>
      <c r="M32" s="321">
        <v>55</v>
      </c>
      <c r="N32" s="322">
        <v>127</v>
      </c>
      <c r="O32" s="323">
        <v>6.2992125984251968E-2</v>
      </c>
      <c r="P32" s="323">
        <v>0.12598425196850394</v>
      </c>
      <c r="Q32" s="323">
        <v>0.24409448818897639</v>
      </c>
      <c r="R32" s="323">
        <v>0.25984251968503935</v>
      </c>
      <c r="S32" s="323">
        <v>0.19685039370078741</v>
      </c>
      <c r="T32" s="323">
        <v>0.11023622047244094</v>
      </c>
      <c r="U32" s="307" t="s">
        <v>72</v>
      </c>
      <c r="W32" s="311" t="s">
        <v>157</v>
      </c>
      <c r="X32" s="336" t="s">
        <v>189</v>
      </c>
      <c r="Y32" s="337" t="s">
        <v>189</v>
      </c>
      <c r="Z32" s="338">
        <v>3</v>
      </c>
      <c r="AA32" s="339">
        <v>7</v>
      </c>
      <c r="AB32" s="340">
        <v>0.97222222222222232</v>
      </c>
      <c r="AC32" s="336">
        <v>0</v>
      </c>
      <c r="AD32" s="336">
        <v>1</v>
      </c>
      <c r="AE32" s="336">
        <v>1</v>
      </c>
      <c r="AF32" s="336">
        <v>3</v>
      </c>
      <c r="AG32" s="336">
        <v>1</v>
      </c>
      <c r="AH32" s="336">
        <v>1</v>
      </c>
      <c r="AI32" s="336">
        <v>0</v>
      </c>
      <c r="AJ32" s="341">
        <v>0.89508185890286862</v>
      </c>
      <c r="AK32" s="339" t="s">
        <v>72</v>
      </c>
      <c r="AL32" s="339">
        <v>5</v>
      </c>
      <c r="AM32" s="339" t="s">
        <v>374</v>
      </c>
      <c r="AN32" s="342" t="s">
        <v>382</v>
      </c>
      <c r="AO32" s="327">
        <v>109</v>
      </c>
      <c r="AP32" s="327">
        <v>3</v>
      </c>
      <c r="AQ32" s="327" t="s">
        <v>956</v>
      </c>
      <c r="AS32" s="317" t="s">
        <v>157</v>
      </c>
      <c r="AT32" s="317" t="s">
        <v>189</v>
      </c>
      <c r="AU32" s="317">
        <v>4</v>
      </c>
      <c r="AV32" s="334">
        <v>1.4532484014641807E-2</v>
      </c>
      <c r="AW32" s="334">
        <v>0.3731353405061873</v>
      </c>
      <c r="AX32" s="334">
        <v>0.19731847677745423</v>
      </c>
      <c r="AY32" s="335">
        <v>6.7143333333333333</v>
      </c>
      <c r="AZ32" s="335">
        <v>0</v>
      </c>
      <c r="BA32" s="335">
        <v>2.145455317933755</v>
      </c>
      <c r="BB32" s="335">
        <v>2.0933547730937794</v>
      </c>
      <c r="BD32" s="317" t="s">
        <v>136</v>
      </c>
      <c r="BE32" s="317">
        <v>6</v>
      </c>
      <c r="BF32" s="317">
        <v>73</v>
      </c>
    </row>
    <row r="33" spans="6:58" ht="16.5">
      <c r="F33" s="308" t="s">
        <v>144</v>
      </c>
      <c r="G33" s="318">
        <v>2.100909691872539</v>
      </c>
      <c r="H33" s="318">
        <v>2.4227690553522483</v>
      </c>
      <c r="I33" s="319">
        <v>0.15319999937400275</v>
      </c>
      <c r="J33" s="308">
        <v>12</v>
      </c>
      <c r="L33" s="320" t="s">
        <v>144</v>
      </c>
      <c r="M33" s="321">
        <v>34</v>
      </c>
      <c r="N33" s="322">
        <v>82</v>
      </c>
      <c r="O33" s="323">
        <v>0.28048780487804881</v>
      </c>
      <c r="P33" s="323">
        <v>0.1951219512195122</v>
      </c>
      <c r="Q33" s="323">
        <v>0.17073170731707318</v>
      </c>
      <c r="R33" s="323">
        <v>0.24390243902439024</v>
      </c>
      <c r="S33" s="323">
        <v>7.3170731707317069E-2</v>
      </c>
      <c r="T33" s="323">
        <v>3.6585365853658534E-2</v>
      </c>
      <c r="U33" s="307" t="s">
        <v>71</v>
      </c>
      <c r="W33" s="311" t="s">
        <v>157</v>
      </c>
      <c r="X33" s="336" t="s">
        <v>190</v>
      </c>
      <c r="Y33" s="337" t="s">
        <v>190</v>
      </c>
      <c r="Z33" s="338">
        <v>6</v>
      </c>
      <c r="AA33" s="339">
        <v>14</v>
      </c>
      <c r="AB33" s="340">
        <v>0.97222222222222232</v>
      </c>
      <c r="AC33" s="336">
        <v>2</v>
      </c>
      <c r="AD33" s="336">
        <v>1</v>
      </c>
      <c r="AE33" s="336">
        <v>1</v>
      </c>
      <c r="AF33" s="336">
        <v>4</v>
      </c>
      <c r="AG33" s="336">
        <v>4</v>
      </c>
      <c r="AH33" s="336">
        <v>2</v>
      </c>
      <c r="AI33" s="336">
        <v>0</v>
      </c>
      <c r="AJ33" s="341">
        <v>0.89051597182504916</v>
      </c>
      <c r="AK33" s="339" t="s">
        <v>72</v>
      </c>
      <c r="AL33" s="339">
        <v>17</v>
      </c>
      <c r="AM33" s="339" t="s">
        <v>497</v>
      </c>
      <c r="AN33" s="342" t="s">
        <v>383</v>
      </c>
      <c r="AO33" s="327">
        <v>121</v>
      </c>
      <c r="AP33" s="327">
        <v>5</v>
      </c>
      <c r="AQ33" s="327" t="s">
        <v>958</v>
      </c>
      <c r="AS33" s="317" t="s">
        <v>157</v>
      </c>
      <c r="AT33" s="317" t="s">
        <v>190</v>
      </c>
      <c r="AU33" s="317">
        <v>4</v>
      </c>
      <c r="AV33" s="334">
        <v>1.633231444625009E-2</v>
      </c>
      <c r="AW33" s="334">
        <v>0.44079289297315039</v>
      </c>
      <c r="AX33" s="334">
        <v>0.16009955281283997</v>
      </c>
      <c r="AY33" s="335">
        <v>7.1899999999999995</v>
      </c>
      <c r="AZ33" s="335">
        <v>3.7803908574460442E-2</v>
      </c>
      <c r="BA33" s="335">
        <v>5.5902529804483381</v>
      </c>
      <c r="BB33" s="335">
        <v>2.1888022879070355</v>
      </c>
      <c r="BD33" s="317" t="s">
        <v>156</v>
      </c>
      <c r="BE33" s="317">
        <v>3</v>
      </c>
      <c r="BF33" s="317">
        <v>54</v>
      </c>
    </row>
    <row r="34" spans="6:58" ht="16.5">
      <c r="F34" s="308" t="s">
        <v>154</v>
      </c>
      <c r="G34" s="318">
        <v>2.0674464768237248</v>
      </c>
      <c r="H34" s="318">
        <v>2.3865710748094537</v>
      </c>
      <c r="I34" s="319">
        <v>0.15435688496081834</v>
      </c>
      <c r="J34" s="308">
        <v>11</v>
      </c>
      <c r="L34" s="320" t="s">
        <v>154</v>
      </c>
      <c r="M34" s="321">
        <v>52</v>
      </c>
      <c r="N34" s="322">
        <v>106</v>
      </c>
      <c r="O34" s="323">
        <v>0.23584905660377359</v>
      </c>
      <c r="P34" s="323">
        <v>0.18867924528301888</v>
      </c>
      <c r="Q34" s="323">
        <v>0.17924528301886791</v>
      </c>
      <c r="R34" s="323">
        <v>0.12264150943396226</v>
      </c>
      <c r="S34" s="323">
        <v>0.19811320754716982</v>
      </c>
      <c r="T34" s="323">
        <v>7.5471698113207544E-2</v>
      </c>
      <c r="U34" s="307" t="s">
        <v>71</v>
      </c>
      <c r="W34" s="311" t="s">
        <v>157</v>
      </c>
      <c r="X34" s="336" t="s">
        <v>326</v>
      </c>
      <c r="Y34" s="337" t="s">
        <v>326</v>
      </c>
      <c r="Z34" s="338">
        <v>1</v>
      </c>
      <c r="AA34" s="339">
        <v>2</v>
      </c>
      <c r="AB34" s="340">
        <v>0.83333333333333337</v>
      </c>
      <c r="AC34" s="336">
        <v>1</v>
      </c>
      <c r="AD34" s="336">
        <v>0</v>
      </c>
      <c r="AE34" s="336">
        <v>0</v>
      </c>
      <c r="AF34" s="336">
        <v>1</v>
      </c>
      <c r="AG34" s="336">
        <v>0</v>
      </c>
      <c r="AH34" s="336">
        <v>0</v>
      </c>
      <c r="AI34" s="336">
        <v>0</v>
      </c>
      <c r="AJ34" s="341">
        <v>0.90653846153846163</v>
      </c>
      <c r="AK34" s="339" t="s">
        <v>71</v>
      </c>
      <c r="AL34" s="339">
        <v>54</v>
      </c>
      <c r="AM34" s="339" t="s">
        <v>1205</v>
      </c>
      <c r="AN34" s="342" t="s">
        <v>385</v>
      </c>
      <c r="AO34" s="327">
        <v>98</v>
      </c>
      <c r="AP34" s="327">
        <v>2</v>
      </c>
      <c r="AQ34" s="327" t="s">
        <v>955</v>
      </c>
      <c r="AS34" s="317" t="s">
        <v>157</v>
      </c>
      <c r="AT34" s="317" t="s">
        <v>326</v>
      </c>
      <c r="AU34" s="317">
        <v>4</v>
      </c>
      <c r="AV34" s="334">
        <v>1.9309212972778735E-2</v>
      </c>
      <c r="AW34" s="334">
        <v>0.4033518182932701</v>
      </c>
      <c r="AX34" s="334">
        <v>0.16594864271774409</v>
      </c>
      <c r="AY34" s="335">
        <v>9.9730000000000008</v>
      </c>
      <c r="AZ34" s="335">
        <v>6.7458797852741503E-2</v>
      </c>
      <c r="BA34" s="335">
        <v>3.2829948288334196</v>
      </c>
      <c r="BB34" s="335">
        <v>2.3496201750502186</v>
      </c>
      <c r="BD34" s="317" t="s">
        <v>138</v>
      </c>
      <c r="BE34" s="317">
        <v>4</v>
      </c>
      <c r="BF34" s="317">
        <v>55</v>
      </c>
    </row>
    <row r="35" spans="6:58" ht="16.5">
      <c r="F35" s="308" t="s">
        <v>163</v>
      </c>
      <c r="G35" s="318">
        <v>2.394684761506801</v>
      </c>
      <c r="H35" s="318">
        <v>2.5499506658205395</v>
      </c>
      <c r="I35" s="319">
        <v>6.4837721778477908E-2</v>
      </c>
      <c r="J35" s="308">
        <v>29</v>
      </c>
      <c r="L35" s="320" t="s">
        <v>163</v>
      </c>
      <c r="M35" s="321">
        <v>74</v>
      </c>
      <c r="N35" s="322">
        <v>149</v>
      </c>
      <c r="O35" s="323">
        <v>0.30201342281879195</v>
      </c>
      <c r="P35" s="323">
        <v>0.20134228187919462</v>
      </c>
      <c r="Q35" s="323">
        <v>0.13422818791946309</v>
      </c>
      <c r="R35" s="323">
        <v>0.16778523489932887</v>
      </c>
      <c r="S35" s="323">
        <v>0.1476510067114094</v>
      </c>
      <c r="T35" s="323">
        <v>4.6979865771812082E-2</v>
      </c>
      <c r="U35" s="307" t="s">
        <v>71</v>
      </c>
      <c r="W35" s="311" t="s">
        <v>157</v>
      </c>
      <c r="X35" s="336" t="s">
        <v>191</v>
      </c>
      <c r="Y35" s="337" t="s">
        <v>191</v>
      </c>
      <c r="Z35" s="338">
        <v>9</v>
      </c>
      <c r="AA35" s="339">
        <v>22</v>
      </c>
      <c r="AB35" s="340">
        <v>1.0185185185185186</v>
      </c>
      <c r="AC35" s="336">
        <v>2</v>
      </c>
      <c r="AD35" s="336">
        <v>6</v>
      </c>
      <c r="AE35" s="336">
        <v>4</v>
      </c>
      <c r="AF35" s="336">
        <v>3</v>
      </c>
      <c r="AG35" s="336">
        <v>2</v>
      </c>
      <c r="AH35" s="336">
        <v>5</v>
      </c>
      <c r="AI35" s="336">
        <v>0</v>
      </c>
      <c r="AJ35" s="341">
        <v>0.9096958895923084</v>
      </c>
      <c r="AK35" s="339" t="s">
        <v>71</v>
      </c>
      <c r="AL35" s="339">
        <v>48</v>
      </c>
      <c r="AM35" s="339" t="s">
        <v>467</v>
      </c>
      <c r="AN35" s="342" t="s">
        <v>387</v>
      </c>
      <c r="AO35" s="327">
        <v>93</v>
      </c>
      <c r="AP35" s="327">
        <v>1</v>
      </c>
      <c r="AQ35" s="327" t="s">
        <v>954</v>
      </c>
      <c r="AS35" s="317" t="s">
        <v>157</v>
      </c>
      <c r="AT35" s="317" t="s">
        <v>191</v>
      </c>
      <c r="AU35" s="317">
        <v>4</v>
      </c>
      <c r="AV35" s="334">
        <v>1.3770055674010646E-2</v>
      </c>
      <c r="AW35" s="334">
        <v>0.33816801754256393</v>
      </c>
      <c r="AX35" s="334">
        <v>0.12908659364251943</v>
      </c>
      <c r="AY35" s="335">
        <v>4.4045000000000005</v>
      </c>
      <c r="AZ35" s="335">
        <v>2.7967726114171278E-2</v>
      </c>
      <c r="BA35" s="335">
        <v>2.2964610664858416</v>
      </c>
      <c r="BB35" s="335">
        <v>2.5880889811816363</v>
      </c>
      <c r="BD35" s="317" t="s">
        <v>144</v>
      </c>
      <c r="BE35" s="317">
        <v>4</v>
      </c>
      <c r="BF35" s="317">
        <v>34</v>
      </c>
    </row>
    <row r="36" spans="6:58" ht="16.5">
      <c r="L36" s="324" t="s">
        <v>100</v>
      </c>
      <c r="M36" s="321">
        <v>1791</v>
      </c>
      <c r="N36" s="322">
        <v>3969</v>
      </c>
      <c r="O36" s="323">
        <v>0.17693084300858153</v>
      </c>
      <c r="P36" s="323">
        <v>0.15522463402322059</v>
      </c>
      <c r="Q36" s="323">
        <v>0.22034326097930337</v>
      </c>
      <c r="R36" s="323">
        <v>0.21580010095911156</v>
      </c>
      <c r="S36" s="323">
        <v>0.13806158505805149</v>
      </c>
      <c r="T36" s="323">
        <v>9.3639575971731448E-2</v>
      </c>
      <c r="U36" s="307" t="s">
        <v>71</v>
      </c>
      <c r="W36" s="311" t="s">
        <v>157</v>
      </c>
      <c r="X36" s="336" t="s">
        <v>192</v>
      </c>
      <c r="Y36" s="337" t="s">
        <v>192</v>
      </c>
      <c r="Z36" s="338">
        <v>21</v>
      </c>
      <c r="AA36" s="339">
        <v>36</v>
      </c>
      <c r="AB36" s="340">
        <v>0.7142857142857143</v>
      </c>
      <c r="AC36" s="336">
        <v>0</v>
      </c>
      <c r="AD36" s="336">
        <v>3</v>
      </c>
      <c r="AE36" s="336">
        <v>3</v>
      </c>
      <c r="AF36" s="336">
        <v>6</v>
      </c>
      <c r="AG36" s="336">
        <v>9</v>
      </c>
      <c r="AH36" s="336">
        <v>15</v>
      </c>
      <c r="AI36" s="336">
        <v>0</v>
      </c>
      <c r="AJ36" s="341">
        <v>0.82162461200578041</v>
      </c>
      <c r="AK36" s="339" t="s">
        <v>70</v>
      </c>
      <c r="AL36" s="339">
        <v>11</v>
      </c>
      <c r="AM36" s="339" t="s">
        <v>901</v>
      </c>
      <c r="AN36" s="342" t="s">
        <v>389</v>
      </c>
      <c r="AO36" s="327">
        <v>154</v>
      </c>
      <c r="AP36" s="327">
        <v>6</v>
      </c>
      <c r="AQ36" s="327" t="s">
        <v>959</v>
      </c>
      <c r="AS36" s="317" t="s">
        <v>157</v>
      </c>
      <c r="AT36" s="317" t="s">
        <v>192</v>
      </c>
      <c r="AU36" s="317">
        <v>4</v>
      </c>
      <c r="AV36" s="334">
        <v>1.4599391347753933E-2</v>
      </c>
      <c r="AW36" s="334">
        <v>0.35929738078260259</v>
      </c>
      <c r="AX36" s="334">
        <v>0.18727894953957192</v>
      </c>
      <c r="AY36" s="335">
        <v>11.505461538461539</v>
      </c>
      <c r="AZ36" s="335">
        <v>6.2807347756245191E-2</v>
      </c>
      <c r="BA36" s="335">
        <v>22.981208544010116</v>
      </c>
      <c r="BB36" s="335">
        <v>2.1640805907612179</v>
      </c>
      <c r="BD36" s="317" t="s">
        <v>154</v>
      </c>
      <c r="BE36" s="317">
        <v>10</v>
      </c>
      <c r="BF36" s="317">
        <v>52</v>
      </c>
    </row>
    <row r="37" spans="6:58" ht="16.5">
      <c r="W37" s="311" t="s">
        <v>135</v>
      </c>
      <c r="X37" s="311" t="s">
        <v>193</v>
      </c>
      <c r="Y37" s="312" t="s">
        <v>193</v>
      </c>
      <c r="Z37" s="324">
        <v>14</v>
      </c>
      <c r="AA37" s="307">
        <v>32</v>
      </c>
      <c r="AB37" s="325">
        <v>0.95238095238095233</v>
      </c>
      <c r="AC37" s="311">
        <v>11</v>
      </c>
      <c r="AD37" s="311">
        <v>3</v>
      </c>
      <c r="AE37" s="311">
        <v>8</v>
      </c>
      <c r="AF37" s="311">
        <v>3</v>
      </c>
      <c r="AG37" s="311">
        <v>5</v>
      </c>
      <c r="AH37" s="311">
        <v>2</v>
      </c>
      <c r="AI37" s="311">
        <v>0</v>
      </c>
      <c r="AJ37" s="326">
        <v>0.91963307314356302</v>
      </c>
      <c r="AK37" s="307" t="s">
        <v>71</v>
      </c>
      <c r="AL37" s="307">
        <v>38</v>
      </c>
      <c r="AM37" s="307" t="s">
        <v>388</v>
      </c>
      <c r="AN37" s="320" t="s">
        <v>391</v>
      </c>
      <c r="AO37" s="327">
        <v>83</v>
      </c>
      <c r="AP37" s="327">
        <v>3</v>
      </c>
      <c r="AQ37" s="327" t="s">
        <v>963</v>
      </c>
      <c r="AS37" s="317" t="s">
        <v>157</v>
      </c>
      <c r="AT37" s="317" t="s">
        <v>99</v>
      </c>
      <c r="AU37" s="317">
        <v>4</v>
      </c>
      <c r="AV37" s="334">
        <v>1.639430404940628E-2</v>
      </c>
      <c r="AW37" s="334">
        <v>0.38533939784703491</v>
      </c>
      <c r="AX37" s="334">
        <v>0.17310657590654008</v>
      </c>
      <c r="AY37" s="335">
        <v>6.8815000000000008</v>
      </c>
      <c r="AZ37" s="335">
        <v>0.10086326345610493</v>
      </c>
      <c r="BA37" s="335">
        <v>5.3709687790375877</v>
      </c>
      <c r="BB37" s="335">
        <v>2.2493851543126548</v>
      </c>
      <c r="BD37" s="317" t="s">
        <v>163</v>
      </c>
      <c r="BE37" s="317">
        <v>11</v>
      </c>
      <c r="BF37" s="317">
        <v>74</v>
      </c>
    </row>
    <row r="38" spans="6:58" ht="16.5">
      <c r="W38" s="311" t="s">
        <v>135</v>
      </c>
      <c r="X38" s="311" t="s">
        <v>194</v>
      </c>
      <c r="Y38" s="312" t="s">
        <v>194</v>
      </c>
      <c r="Z38" s="324">
        <v>11</v>
      </c>
      <c r="AA38" s="307">
        <v>27</v>
      </c>
      <c r="AB38" s="325">
        <v>1.0227272727272727</v>
      </c>
      <c r="AC38" s="311">
        <v>1</v>
      </c>
      <c r="AD38" s="311">
        <v>4</v>
      </c>
      <c r="AE38" s="311">
        <v>6</v>
      </c>
      <c r="AF38" s="311">
        <v>10</v>
      </c>
      <c r="AG38" s="311">
        <v>3</v>
      </c>
      <c r="AH38" s="311">
        <v>3</v>
      </c>
      <c r="AI38" s="311">
        <v>0</v>
      </c>
      <c r="AJ38" s="326">
        <v>0.89214463182523629</v>
      </c>
      <c r="AK38" s="307" t="s">
        <v>72</v>
      </c>
      <c r="AL38" s="307">
        <v>10</v>
      </c>
      <c r="AM38" s="307" t="s">
        <v>577</v>
      </c>
      <c r="AN38" s="320" t="s">
        <v>393</v>
      </c>
      <c r="AO38" s="327">
        <v>114</v>
      </c>
      <c r="AP38" s="327">
        <v>4</v>
      </c>
      <c r="AQ38" s="327" t="s">
        <v>964</v>
      </c>
      <c r="AS38" s="317" t="s">
        <v>157</v>
      </c>
      <c r="AT38" s="317" t="s">
        <v>100</v>
      </c>
      <c r="AU38" s="317">
        <v>4</v>
      </c>
      <c r="AV38" s="334">
        <v>1.4078379554971475E-2</v>
      </c>
      <c r="AW38" s="334">
        <v>0.37059373206069585</v>
      </c>
      <c r="AX38" s="334">
        <v>0.16587681362152243</v>
      </c>
      <c r="AY38" s="335">
        <v>9.6399999999999988</v>
      </c>
      <c r="AZ38" s="335">
        <v>0.11837237463239482</v>
      </c>
      <c r="BA38" s="335">
        <v>12.790235394601982</v>
      </c>
      <c r="BB38" s="335">
        <v>2.2211439467785619</v>
      </c>
    </row>
    <row r="39" spans="6:58" ht="16.5">
      <c r="W39" s="311" t="s">
        <v>135</v>
      </c>
      <c r="X39" s="311" t="s">
        <v>195</v>
      </c>
      <c r="Y39" s="312" t="s">
        <v>195</v>
      </c>
      <c r="Z39" s="324">
        <v>8</v>
      </c>
      <c r="AA39" s="307">
        <v>17</v>
      </c>
      <c r="AB39" s="325">
        <v>0.88541666666666674</v>
      </c>
      <c r="AC39" s="311">
        <v>7</v>
      </c>
      <c r="AD39" s="311">
        <v>5</v>
      </c>
      <c r="AE39" s="311">
        <v>3</v>
      </c>
      <c r="AF39" s="311">
        <v>2</v>
      </c>
      <c r="AG39" s="311">
        <v>0</v>
      </c>
      <c r="AH39" s="311">
        <v>0</v>
      </c>
      <c r="AI39" s="311">
        <v>0</v>
      </c>
      <c r="AJ39" s="326">
        <v>1.0093940049915544</v>
      </c>
      <c r="AK39" s="307" t="s">
        <v>74</v>
      </c>
      <c r="AL39" s="307">
        <v>12</v>
      </c>
      <c r="AM39" s="307" t="s">
        <v>1196</v>
      </c>
      <c r="AN39" s="320" t="s">
        <v>395</v>
      </c>
      <c r="AO39" s="327">
        <v>12</v>
      </c>
      <c r="AP39" s="327">
        <v>1</v>
      </c>
      <c r="AQ39" s="327" t="s">
        <v>961</v>
      </c>
      <c r="AS39" s="332" t="s">
        <v>157</v>
      </c>
      <c r="AT39" s="332" t="s">
        <v>187</v>
      </c>
      <c r="AU39" s="332">
        <v>5</v>
      </c>
      <c r="AV39" s="334">
        <v>2.9842778632738726E-2</v>
      </c>
      <c r="AW39" s="334">
        <v>0.3569476643367559</v>
      </c>
      <c r="AX39" s="334">
        <v>0.16642322013670494</v>
      </c>
      <c r="AY39" s="335">
        <v>55.871000000000002</v>
      </c>
      <c r="AZ39" s="335">
        <v>1.0333860600546301</v>
      </c>
      <c r="BA39" s="335">
        <v>22.590299917473306</v>
      </c>
      <c r="BB39" s="335">
        <v>2.2423479491873328</v>
      </c>
    </row>
    <row r="40" spans="6:58" ht="16.5">
      <c r="W40" s="311" t="s">
        <v>135</v>
      </c>
      <c r="X40" s="311" t="s">
        <v>196</v>
      </c>
      <c r="Y40" s="312" t="s">
        <v>196</v>
      </c>
      <c r="Z40" s="324">
        <v>7</v>
      </c>
      <c r="AA40" s="307">
        <v>14</v>
      </c>
      <c r="AB40" s="325">
        <v>0.83333333333333326</v>
      </c>
      <c r="AC40" s="311">
        <v>7</v>
      </c>
      <c r="AD40" s="311">
        <v>3</v>
      </c>
      <c r="AE40" s="311">
        <v>0</v>
      </c>
      <c r="AF40" s="311">
        <v>1</v>
      </c>
      <c r="AG40" s="311">
        <v>1</v>
      </c>
      <c r="AH40" s="311">
        <v>2</v>
      </c>
      <c r="AI40" s="311">
        <v>0</v>
      </c>
      <c r="AJ40" s="326">
        <v>0.94977152038856139</v>
      </c>
      <c r="AK40" s="307" t="s">
        <v>71</v>
      </c>
      <c r="AL40" s="307">
        <v>1</v>
      </c>
      <c r="AM40" s="307" t="s">
        <v>491</v>
      </c>
      <c r="AN40" s="320" t="s">
        <v>396</v>
      </c>
      <c r="AO40" s="327">
        <v>46</v>
      </c>
      <c r="AP40" s="327">
        <v>2</v>
      </c>
      <c r="AQ40" s="327" t="s">
        <v>962</v>
      </c>
      <c r="AS40" s="332" t="s">
        <v>157</v>
      </c>
      <c r="AT40" s="332" t="s">
        <v>188</v>
      </c>
      <c r="AU40" s="332">
        <v>5</v>
      </c>
      <c r="AV40" s="334">
        <v>7.6236294635325724E-3</v>
      </c>
      <c r="AW40" s="334">
        <v>0.36818407114443991</v>
      </c>
      <c r="AX40" s="334">
        <v>0.15600700674429191</v>
      </c>
      <c r="AY40" s="335">
        <v>9.7958888888888893</v>
      </c>
      <c r="AZ40" s="335">
        <v>5.9626588726605985E-2</v>
      </c>
      <c r="BA40" s="335">
        <v>7.1241848210548833</v>
      </c>
      <c r="BB40" s="335">
        <v>2.095540307444776</v>
      </c>
    </row>
    <row r="41" spans="6:58" ht="16.5">
      <c r="W41" s="311" t="s">
        <v>135</v>
      </c>
      <c r="X41" s="311" t="s">
        <v>197</v>
      </c>
      <c r="Y41" s="312" t="s">
        <v>197</v>
      </c>
      <c r="Z41" s="324">
        <v>9</v>
      </c>
      <c r="AA41" s="307">
        <v>20</v>
      </c>
      <c r="AB41" s="325">
        <v>0.92592592592592604</v>
      </c>
      <c r="AC41" s="311">
        <v>2</v>
      </c>
      <c r="AD41" s="311">
        <v>1</v>
      </c>
      <c r="AE41" s="311">
        <v>7</v>
      </c>
      <c r="AF41" s="311">
        <v>3</v>
      </c>
      <c r="AG41" s="311">
        <v>5</v>
      </c>
      <c r="AH41" s="311">
        <v>2</v>
      </c>
      <c r="AI41" s="311">
        <v>0</v>
      </c>
      <c r="AJ41" s="326">
        <v>0.88621702689396875</v>
      </c>
      <c r="AK41" s="307" t="s">
        <v>72</v>
      </c>
      <c r="AL41" s="307">
        <v>21</v>
      </c>
      <c r="AM41" s="307" t="s">
        <v>416</v>
      </c>
      <c r="AN41" s="320" t="s">
        <v>397</v>
      </c>
      <c r="AO41" s="327">
        <v>125</v>
      </c>
      <c r="AP41" s="327">
        <v>5</v>
      </c>
      <c r="AQ41" s="327" t="s">
        <v>965</v>
      </c>
      <c r="AS41" s="332" t="s">
        <v>157</v>
      </c>
      <c r="AT41" s="332" t="s">
        <v>189</v>
      </c>
      <c r="AU41" s="332">
        <v>5</v>
      </c>
      <c r="AV41" s="334">
        <v>1.0921823916073135E-2</v>
      </c>
      <c r="AW41" s="334">
        <v>0.3629203138993885</v>
      </c>
      <c r="AX41" s="334">
        <v>0.17429729934691385</v>
      </c>
      <c r="AY41" s="335">
        <v>6.9926666666666675</v>
      </c>
      <c r="AZ41" s="335">
        <v>3.4109060537556524E-2</v>
      </c>
      <c r="BA41" s="335">
        <v>2.0579133190992436</v>
      </c>
      <c r="BB41" s="335">
        <v>2.0586043282731796</v>
      </c>
    </row>
    <row r="42" spans="6:58" ht="16.5">
      <c r="W42" s="311" t="s">
        <v>135</v>
      </c>
      <c r="X42" s="311" t="s">
        <v>198</v>
      </c>
      <c r="Y42" s="312" t="s">
        <v>198</v>
      </c>
      <c r="Z42" s="324">
        <v>6</v>
      </c>
      <c r="AA42" s="307">
        <v>11</v>
      </c>
      <c r="AB42" s="325">
        <v>0.76388888888888895</v>
      </c>
      <c r="AC42" s="311">
        <v>1</v>
      </c>
      <c r="AD42" s="311">
        <v>0</v>
      </c>
      <c r="AE42" s="311">
        <v>2</v>
      </c>
      <c r="AF42" s="311">
        <v>3</v>
      </c>
      <c r="AG42" s="311">
        <v>2</v>
      </c>
      <c r="AH42" s="311">
        <v>3</v>
      </c>
      <c r="AI42" s="311">
        <v>0</v>
      </c>
      <c r="AJ42" s="326">
        <v>0.7977502490740529</v>
      </c>
      <c r="AK42" s="307" t="s">
        <v>73</v>
      </c>
      <c r="AL42" s="307">
        <v>1</v>
      </c>
      <c r="AM42" s="307" t="s">
        <v>539</v>
      </c>
      <c r="AN42" s="320" t="s">
        <v>399</v>
      </c>
      <c r="AO42" s="327">
        <v>162</v>
      </c>
      <c r="AP42" s="327">
        <v>6</v>
      </c>
      <c r="AQ42" s="327" t="s">
        <v>966</v>
      </c>
      <c r="AS42" s="332" t="s">
        <v>157</v>
      </c>
      <c r="AT42" s="332" t="s">
        <v>190</v>
      </c>
      <c r="AU42" s="332">
        <v>5</v>
      </c>
      <c r="AV42" s="334">
        <v>1.8565700190609692E-2</v>
      </c>
      <c r="AW42" s="334">
        <v>0.43493222675482629</v>
      </c>
      <c r="AX42" s="334">
        <v>0.16135693052684488</v>
      </c>
      <c r="AY42" s="335">
        <v>7.7931999999999988</v>
      </c>
      <c r="AZ42" s="335">
        <v>2.9021030670295843E-2</v>
      </c>
      <c r="BA42" s="335">
        <v>5.9202902567403521</v>
      </c>
      <c r="BB42" s="335">
        <v>2.1423814220422583</v>
      </c>
    </row>
    <row r="43" spans="6:58" ht="16.5">
      <c r="W43" s="311" t="s">
        <v>142</v>
      </c>
      <c r="X43" s="311" t="s">
        <v>199</v>
      </c>
      <c r="Y43" s="312" t="s">
        <v>199</v>
      </c>
      <c r="Z43" s="324">
        <v>16</v>
      </c>
      <c r="AA43" s="307">
        <v>39</v>
      </c>
      <c r="AB43" s="325">
        <v>1.015625</v>
      </c>
      <c r="AC43" s="311">
        <v>10</v>
      </c>
      <c r="AD43" s="311">
        <v>5</v>
      </c>
      <c r="AE43" s="311">
        <v>7</v>
      </c>
      <c r="AF43" s="311">
        <v>3</v>
      </c>
      <c r="AG43" s="311">
        <v>5</v>
      </c>
      <c r="AH43" s="311">
        <v>9</v>
      </c>
      <c r="AI43" s="311">
        <v>0</v>
      </c>
      <c r="AJ43" s="326">
        <v>0.9095507419070854</v>
      </c>
      <c r="AK43" s="307" t="s">
        <v>71</v>
      </c>
      <c r="AL43" s="307">
        <v>49</v>
      </c>
      <c r="AM43" s="307" t="s">
        <v>465</v>
      </c>
      <c r="AN43" s="320" t="s">
        <v>400</v>
      </c>
      <c r="AO43" s="327">
        <v>94</v>
      </c>
      <c r="AP43" s="327">
        <v>4</v>
      </c>
      <c r="AQ43" s="327" t="s">
        <v>969</v>
      </c>
      <c r="AS43" s="332" t="s">
        <v>157</v>
      </c>
      <c r="AT43" s="332" t="s">
        <v>326</v>
      </c>
      <c r="AU43" s="332">
        <v>5</v>
      </c>
      <c r="AV43" s="334">
        <v>1.5139809077399199E-2</v>
      </c>
      <c r="AW43" s="334">
        <v>0.40636422997004346</v>
      </c>
      <c r="AX43" s="334">
        <v>0.18692749836607231</v>
      </c>
      <c r="AY43" s="335">
        <v>10.095000000000001</v>
      </c>
      <c r="AZ43" s="335">
        <v>0</v>
      </c>
      <c r="BA43" s="335">
        <v>3.8581527010541241</v>
      </c>
      <c r="BB43" s="335">
        <v>2.3569389694415275</v>
      </c>
    </row>
    <row r="44" spans="6:58" ht="16.5">
      <c r="W44" s="311" t="s">
        <v>142</v>
      </c>
      <c r="X44" s="311" t="s">
        <v>200</v>
      </c>
      <c r="Y44" s="312" t="s">
        <v>200</v>
      </c>
      <c r="Z44" s="324">
        <v>31</v>
      </c>
      <c r="AA44" s="307">
        <v>77</v>
      </c>
      <c r="AB44" s="325">
        <v>1.03494623655914</v>
      </c>
      <c r="AC44" s="311">
        <v>17</v>
      </c>
      <c r="AD44" s="311">
        <v>8</v>
      </c>
      <c r="AE44" s="311">
        <v>17</v>
      </c>
      <c r="AF44" s="311">
        <v>26</v>
      </c>
      <c r="AG44" s="311">
        <v>8</v>
      </c>
      <c r="AH44" s="311">
        <v>1</v>
      </c>
      <c r="AI44" s="311">
        <v>0</v>
      </c>
      <c r="AJ44" s="326">
        <v>0.93075469597004623</v>
      </c>
      <c r="AK44" s="307" t="s">
        <v>71</v>
      </c>
      <c r="AL44" s="307">
        <v>23</v>
      </c>
      <c r="AM44" s="307" t="s">
        <v>594</v>
      </c>
      <c r="AN44" s="320" t="s">
        <v>402</v>
      </c>
      <c r="AO44" s="327">
        <v>68</v>
      </c>
      <c r="AP44" s="327">
        <v>2</v>
      </c>
      <c r="AQ44" s="327" t="s">
        <v>402</v>
      </c>
      <c r="AS44" s="332" t="s">
        <v>157</v>
      </c>
      <c r="AT44" s="332" t="s">
        <v>191</v>
      </c>
      <c r="AU44" s="332">
        <v>5</v>
      </c>
      <c r="AV44" s="334">
        <v>1.3467845893822926E-2</v>
      </c>
      <c r="AW44" s="334">
        <v>0.34084741385315659</v>
      </c>
      <c r="AX44" s="334">
        <v>0.11980448219685946</v>
      </c>
      <c r="AY44" s="335">
        <v>4.4560000000000004</v>
      </c>
      <c r="AZ44" s="335">
        <v>3.8897559154824498E-3</v>
      </c>
      <c r="BA44" s="335">
        <v>1.5714613898549097</v>
      </c>
      <c r="BB44" s="335">
        <v>2.579183842545965</v>
      </c>
    </row>
    <row r="45" spans="6:58" ht="16.5">
      <c r="W45" s="311" t="s">
        <v>142</v>
      </c>
      <c r="X45" s="311" t="s">
        <v>201</v>
      </c>
      <c r="Y45" s="312" t="s">
        <v>201</v>
      </c>
      <c r="Z45" s="324">
        <v>10</v>
      </c>
      <c r="AA45" s="307">
        <v>29</v>
      </c>
      <c r="AB45" s="325">
        <v>1.2083333333333333</v>
      </c>
      <c r="AC45" s="311">
        <v>13</v>
      </c>
      <c r="AD45" s="311">
        <v>5</v>
      </c>
      <c r="AE45" s="311">
        <v>5</v>
      </c>
      <c r="AF45" s="311">
        <v>5</v>
      </c>
      <c r="AG45" s="311">
        <v>1</v>
      </c>
      <c r="AH45" s="311">
        <v>0</v>
      </c>
      <c r="AI45" s="311">
        <v>0</v>
      </c>
      <c r="AJ45" s="326">
        <v>0.98894998787834743</v>
      </c>
      <c r="AK45" s="307" t="s">
        <v>69</v>
      </c>
      <c r="AL45" s="307">
        <v>3</v>
      </c>
      <c r="AM45" s="307" t="s">
        <v>541</v>
      </c>
      <c r="AN45" s="320" t="s">
        <v>403</v>
      </c>
      <c r="AO45" s="327">
        <v>18</v>
      </c>
      <c r="AP45" s="327">
        <v>1</v>
      </c>
      <c r="AQ45" s="327" t="s">
        <v>967</v>
      </c>
      <c r="AS45" s="332" t="s">
        <v>157</v>
      </c>
      <c r="AT45" s="332" t="s">
        <v>192</v>
      </c>
      <c r="AU45" s="332">
        <v>5</v>
      </c>
      <c r="AV45" s="334">
        <v>1.6562321901886955E-2</v>
      </c>
      <c r="AW45" s="334">
        <v>0.35951884541127188</v>
      </c>
      <c r="AX45" s="334">
        <v>0.18777172151301053</v>
      </c>
      <c r="AY45" s="335">
        <v>12.39476923076923</v>
      </c>
      <c r="AZ45" s="335">
        <v>8.5954069760247165E-2</v>
      </c>
      <c r="BA45" s="335">
        <v>26.50419021665974</v>
      </c>
      <c r="BB45" s="335">
        <v>2.0882221102103355</v>
      </c>
    </row>
    <row r="46" spans="6:58" ht="16.5">
      <c r="W46" s="311" t="s">
        <v>142</v>
      </c>
      <c r="X46" s="311" t="s">
        <v>202</v>
      </c>
      <c r="Y46" s="312" t="s">
        <v>202</v>
      </c>
      <c r="Z46" s="324">
        <v>37</v>
      </c>
      <c r="AA46" s="307">
        <v>81</v>
      </c>
      <c r="AB46" s="325">
        <v>0.91216216216216217</v>
      </c>
      <c r="AC46" s="311">
        <v>25</v>
      </c>
      <c r="AD46" s="311">
        <v>6</v>
      </c>
      <c r="AE46" s="311">
        <v>16</v>
      </c>
      <c r="AF46" s="311">
        <v>17</v>
      </c>
      <c r="AG46" s="311">
        <v>10</v>
      </c>
      <c r="AH46" s="311">
        <v>7</v>
      </c>
      <c r="AI46" s="311">
        <v>0</v>
      </c>
      <c r="AJ46" s="326">
        <v>0.92195190954782069</v>
      </c>
      <c r="AK46" s="307" t="s">
        <v>71</v>
      </c>
      <c r="AL46" s="307">
        <v>34</v>
      </c>
      <c r="AM46" s="307" t="s">
        <v>413</v>
      </c>
      <c r="AN46" s="320" t="s">
        <v>404</v>
      </c>
      <c r="AO46" s="327">
        <v>79</v>
      </c>
      <c r="AP46" s="327">
        <v>3</v>
      </c>
      <c r="AQ46" s="327" t="s">
        <v>968</v>
      </c>
      <c r="AS46" s="332" t="s">
        <v>157</v>
      </c>
      <c r="AT46" s="332" t="s">
        <v>99</v>
      </c>
      <c r="AU46" s="332">
        <v>5</v>
      </c>
      <c r="AV46" s="334">
        <v>1.7908629500149605E-2</v>
      </c>
      <c r="AW46" s="334">
        <v>0.36813010672601881</v>
      </c>
      <c r="AX46" s="334">
        <v>0.14283202827982891</v>
      </c>
      <c r="AY46" s="335">
        <v>6.0839999999999996</v>
      </c>
      <c r="AZ46" s="335">
        <v>3.4224926904112357E-2</v>
      </c>
      <c r="BA46" s="335">
        <v>4.4150155706304943</v>
      </c>
      <c r="BB46" s="335">
        <v>2.2575431153820498</v>
      </c>
    </row>
    <row r="47" spans="6:58" ht="16.5">
      <c r="W47" s="311" t="s">
        <v>142</v>
      </c>
      <c r="X47" s="311" t="s">
        <v>203</v>
      </c>
      <c r="Y47" s="312" t="s">
        <v>203</v>
      </c>
      <c r="Z47" s="324">
        <v>12</v>
      </c>
      <c r="AA47" s="307">
        <v>26</v>
      </c>
      <c r="AB47" s="325">
        <v>0.9027777777777779</v>
      </c>
      <c r="AC47" s="311">
        <v>2</v>
      </c>
      <c r="AD47" s="311">
        <v>3</v>
      </c>
      <c r="AE47" s="311">
        <v>6</v>
      </c>
      <c r="AF47" s="311">
        <v>8</v>
      </c>
      <c r="AG47" s="311">
        <v>2</v>
      </c>
      <c r="AH47" s="311">
        <v>5</v>
      </c>
      <c r="AI47" s="311">
        <v>0</v>
      </c>
      <c r="AJ47" s="326">
        <v>0.87567566625807169</v>
      </c>
      <c r="AK47" s="307" t="s">
        <v>72</v>
      </c>
      <c r="AL47" s="307">
        <v>30</v>
      </c>
      <c r="AM47" s="307" t="s">
        <v>904</v>
      </c>
      <c r="AN47" s="320" t="s">
        <v>406</v>
      </c>
      <c r="AO47" s="327">
        <v>134</v>
      </c>
      <c r="AP47" s="327">
        <v>5</v>
      </c>
      <c r="AQ47" s="327" t="s">
        <v>970</v>
      </c>
      <c r="AS47" s="332" t="s">
        <v>157</v>
      </c>
      <c r="AT47" s="332" t="s">
        <v>100</v>
      </c>
      <c r="AU47" s="332">
        <v>5</v>
      </c>
      <c r="AV47" s="334">
        <v>1.4468967783032013E-2</v>
      </c>
      <c r="AW47" s="334">
        <v>0.37071161530423391</v>
      </c>
      <c r="AX47" s="334">
        <v>0.1660086299398103</v>
      </c>
      <c r="AY47" s="335">
        <v>10.071928571428574</v>
      </c>
      <c r="AZ47" s="335">
        <v>9.6730469328528967E-2</v>
      </c>
      <c r="BA47" s="335">
        <v>14.222905622988028</v>
      </c>
      <c r="BB47" s="335">
        <v>2.1658804412850068</v>
      </c>
    </row>
    <row r="48" spans="6:58" ht="16.5">
      <c r="W48" s="311" t="s">
        <v>158</v>
      </c>
      <c r="X48" s="311" t="s">
        <v>204</v>
      </c>
      <c r="Y48" s="312" t="s">
        <v>204</v>
      </c>
      <c r="Z48" s="324">
        <v>13</v>
      </c>
      <c r="AA48" s="307">
        <v>1</v>
      </c>
      <c r="AB48" s="325">
        <v>3.2051282051282055E-2</v>
      </c>
      <c r="AC48" s="311">
        <v>0</v>
      </c>
      <c r="AD48" s="311">
        <v>0</v>
      </c>
      <c r="AE48" s="311">
        <v>0</v>
      </c>
      <c r="AF48" s="311">
        <v>1</v>
      </c>
      <c r="AG48" s="311">
        <v>0</v>
      </c>
      <c r="AH48" s="311">
        <v>0</v>
      </c>
      <c r="AI48" s="311">
        <v>0</v>
      </c>
      <c r="AJ48" s="326">
        <v>0.89210526315789485</v>
      </c>
      <c r="AK48" s="307" t="s">
        <v>72</v>
      </c>
      <c r="AL48" s="307">
        <v>11</v>
      </c>
      <c r="AM48" s="307" t="s">
        <v>384</v>
      </c>
      <c r="AN48" s="320" t="s">
        <v>408</v>
      </c>
      <c r="AO48" s="327">
        <v>115</v>
      </c>
      <c r="AP48" s="327">
        <v>3</v>
      </c>
      <c r="AQ48" s="327" t="s">
        <v>973</v>
      </c>
      <c r="AS48" s="314"/>
      <c r="AT48" s="315"/>
      <c r="AU48" s="314"/>
      <c r="AV48" s="343"/>
      <c r="AW48" s="343"/>
      <c r="AX48" s="343"/>
      <c r="AY48" s="344"/>
      <c r="AZ48" s="344"/>
      <c r="BA48" s="344"/>
      <c r="BB48" s="344"/>
    </row>
    <row r="49" spans="23:54" ht="16.5">
      <c r="W49" s="311" t="s">
        <v>158</v>
      </c>
      <c r="X49" s="311" t="s">
        <v>205</v>
      </c>
      <c r="Y49" s="312" t="s">
        <v>205</v>
      </c>
      <c r="Z49" s="324">
        <v>13</v>
      </c>
      <c r="AA49" s="307">
        <v>12</v>
      </c>
      <c r="AB49" s="325">
        <v>0.38461538461538464</v>
      </c>
      <c r="AC49" s="311">
        <v>0</v>
      </c>
      <c r="AD49" s="311">
        <v>1</v>
      </c>
      <c r="AE49" s="311">
        <v>5</v>
      </c>
      <c r="AF49" s="311">
        <v>5</v>
      </c>
      <c r="AG49" s="311">
        <v>1</v>
      </c>
      <c r="AH49" s="311">
        <v>0</v>
      </c>
      <c r="AI49" s="311">
        <v>0</v>
      </c>
      <c r="AJ49" s="326">
        <v>0.89091178966131257</v>
      </c>
      <c r="AK49" s="307" t="s">
        <v>72</v>
      </c>
      <c r="AL49" s="307">
        <v>16</v>
      </c>
      <c r="AM49" s="307" t="s">
        <v>471</v>
      </c>
      <c r="AN49" s="320" t="s">
        <v>410</v>
      </c>
      <c r="AO49" s="327">
        <v>120</v>
      </c>
      <c r="AP49" s="327">
        <v>4</v>
      </c>
      <c r="AQ49" s="327" t="s">
        <v>974</v>
      </c>
      <c r="AS49" s="314"/>
      <c r="AT49" s="315"/>
      <c r="AU49" s="314"/>
      <c r="AV49" s="343"/>
      <c r="AW49" s="343"/>
      <c r="AX49" s="343"/>
      <c r="AY49" s="344"/>
      <c r="AZ49" s="344"/>
      <c r="BA49" s="344"/>
      <c r="BB49" s="344"/>
    </row>
    <row r="50" spans="23:54" ht="16.5">
      <c r="W50" s="311" t="s">
        <v>158</v>
      </c>
      <c r="X50" s="311" t="s">
        <v>206</v>
      </c>
      <c r="Y50" s="312" t="s">
        <v>206</v>
      </c>
      <c r="Z50" s="324">
        <v>10</v>
      </c>
      <c r="AA50" s="307">
        <v>11</v>
      </c>
      <c r="AB50" s="325">
        <v>0.45833333333333331</v>
      </c>
      <c r="AC50" s="311">
        <v>6</v>
      </c>
      <c r="AD50" s="311">
        <v>0</v>
      </c>
      <c r="AE50" s="311">
        <v>2</v>
      </c>
      <c r="AF50" s="311">
        <v>1</v>
      </c>
      <c r="AG50" s="311">
        <v>1</v>
      </c>
      <c r="AH50" s="311">
        <v>0</v>
      </c>
      <c r="AI50" s="311">
        <v>1</v>
      </c>
      <c r="AJ50" s="326">
        <v>1.0721085179259922</v>
      </c>
      <c r="AK50" s="307" t="s">
        <v>74</v>
      </c>
      <c r="AL50" s="307">
        <v>2</v>
      </c>
      <c r="AM50" s="307" t="s">
        <v>366</v>
      </c>
      <c r="AN50" s="320" t="s">
        <v>412</v>
      </c>
      <c r="AO50" s="327">
        <v>2</v>
      </c>
      <c r="AP50" s="327">
        <v>1</v>
      </c>
      <c r="AQ50" s="327" t="s">
        <v>971</v>
      </c>
      <c r="AS50" s="314"/>
      <c r="AT50" s="315"/>
      <c r="AU50" s="314"/>
      <c r="AV50" s="343"/>
      <c r="AW50" s="343"/>
      <c r="AX50" s="343"/>
      <c r="AY50" s="344"/>
      <c r="AZ50" s="344"/>
      <c r="BA50" s="344"/>
      <c r="BB50" s="344"/>
    </row>
    <row r="51" spans="23:54" ht="16.5">
      <c r="W51" s="311" t="s">
        <v>158</v>
      </c>
      <c r="X51" s="311" t="s">
        <v>207</v>
      </c>
      <c r="Y51" s="312" t="s">
        <v>207</v>
      </c>
      <c r="Z51" s="324">
        <v>12</v>
      </c>
      <c r="AA51" s="307">
        <v>15</v>
      </c>
      <c r="AB51" s="325">
        <v>0.52083333333333337</v>
      </c>
      <c r="AC51" s="311">
        <v>1</v>
      </c>
      <c r="AD51" s="311">
        <v>1</v>
      </c>
      <c r="AE51" s="311">
        <v>12</v>
      </c>
      <c r="AF51" s="311">
        <v>1</v>
      </c>
      <c r="AG51" s="311">
        <v>0</v>
      </c>
      <c r="AH51" s="311">
        <v>0</v>
      </c>
      <c r="AI51" s="311">
        <v>0</v>
      </c>
      <c r="AJ51" s="326">
        <v>0.927702497564725</v>
      </c>
      <c r="AK51" s="307" t="s">
        <v>71</v>
      </c>
      <c r="AL51" s="307">
        <v>27</v>
      </c>
      <c r="AM51" s="307" t="s">
        <v>352</v>
      </c>
      <c r="AN51" s="320" t="s">
        <v>414</v>
      </c>
      <c r="AO51" s="327">
        <v>72</v>
      </c>
      <c r="AP51" s="327">
        <v>2</v>
      </c>
      <c r="AQ51" s="327" t="s">
        <v>972</v>
      </c>
      <c r="AS51" s="314"/>
      <c r="AT51" s="315"/>
      <c r="AU51" s="314"/>
      <c r="AV51" s="343"/>
      <c r="AW51" s="343"/>
      <c r="AX51" s="343"/>
      <c r="AY51" s="344"/>
      <c r="AZ51" s="344"/>
      <c r="BA51" s="344"/>
      <c r="BB51" s="344"/>
    </row>
    <row r="52" spans="23:54" ht="16.5">
      <c r="W52" s="311" t="s">
        <v>147</v>
      </c>
      <c r="X52" s="311" t="s">
        <v>208</v>
      </c>
      <c r="Y52" s="312" t="s">
        <v>208</v>
      </c>
      <c r="Z52" s="324">
        <v>12</v>
      </c>
      <c r="AA52" s="307">
        <v>23</v>
      </c>
      <c r="AB52" s="325">
        <v>0.79861111111111116</v>
      </c>
      <c r="AC52" s="311">
        <v>6</v>
      </c>
      <c r="AD52" s="311">
        <v>5</v>
      </c>
      <c r="AE52" s="311">
        <v>3</v>
      </c>
      <c r="AF52" s="311">
        <v>3</v>
      </c>
      <c r="AG52" s="311">
        <v>4</v>
      </c>
      <c r="AH52" s="311">
        <v>2</v>
      </c>
      <c r="AI52" s="311">
        <v>0</v>
      </c>
      <c r="AJ52" s="326">
        <v>0.94138029293105041</v>
      </c>
      <c r="AK52" s="307" t="s">
        <v>71</v>
      </c>
      <c r="AL52" s="307">
        <v>11</v>
      </c>
      <c r="AM52" s="307" t="s">
        <v>469</v>
      </c>
      <c r="AN52" s="320" t="s">
        <v>415</v>
      </c>
      <c r="AO52" s="327">
        <v>56</v>
      </c>
      <c r="AP52" s="327">
        <v>6</v>
      </c>
      <c r="AQ52" s="327" t="s">
        <v>980</v>
      </c>
      <c r="AS52" s="314"/>
      <c r="AT52" s="315"/>
      <c r="AU52" s="314"/>
      <c r="AV52" s="343"/>
      <c r="AW52" s="343"/>
      <c r="AX52" s="343"/>
      <c r="AY52" s="344"/>
      <c r="AZ52" s="344"/>
      <c r="BA52" s="344"/>
      <c r="BB52" s="344"/>
    </row>
    <row r="53" spans="23:54" ht="16.5">
      <c r="W53" s="311" t="s">
        <v>147</v>
      </c>
      <c r="X53" s="311" t="s">
        <v>209</v>
      </c>
      <c r="Y53" s="312" t="s">
        <v>209</v>
      </c>
      <c r="Z53" s="324">
        <v>8</v>
      </c>
      <c r="AA53" s="307">
        <v>13</v>
      </c>
      <c r="AB53" s="325">
        <v>0.67708333333333337</v>
      </c>
      <c r="AC53" s="311">
        <v>4</v>
      </c>
      <c r="AD53" s="311">
        <v>2</v>
      </c>
      <c r="AE53" s="311">
        <v>3</v>
      </c>
      <c r="AF53" s="311">
        <v>1</v>
      </c>
      <c r="AG53" s="311">
        <v>2</v>
      </c>
      <c r="AH53" s="311">
        <v>1</v>
      </c>
      <c r="AI53" s="311">
        <v>0</v>
      </c>
      <c r="AJ53" s="326">
        <v>0.93976543530884094</v>
      </c>
      <c r="AK53" s="307" t="s">
        <v>71</v>
      </c>
      <c r="AL53" s="307">
        <v>13</v>
      </c>
      <c r="AM53" s="307" t="s">
        <v>623</v>
      </c>
      <c r="AN53" s="320" t="s">
        <v>417</v>
      </c>
      <c r="AO53" s="327">
        <v>58</v>
      </c>
      <c r="AP53" s="327">
        <v>7</v>
      </c>
      <c r="AQ53" s="327" t="s">
        <v>981</v>
      </c>
      <c r="AS53" s="314"/>
      <c r="AT53" s="315"/>
      <c r="AU53" s="314"/>
      <c r="AV53" s="343"/>
      <c r="AW53" s="343"/>
      <c r="AX53" s="343"/>
      <c r="AY53" s="344"/>
      <c r="AZ53" s="344"/>
      <c r="BA53" s="344"/>
      <c r="BB53" s="344"/>
    </row>
    <row r="54" spans="23:54" ht="16.5">
      <c r="W54" s="311" t="s">
        <v>147</v>
      </c>
      <c r="X54" s="311" t="s">
        <v>210</v>
      </c>
      <c r="Y54" s="312" t="s">
        <v>210</v>
      </c>
      <c r="Z54" s="324">
        <v>8</v>
      </c>
      <c r="AA54" s="307">
        <v>20</v>
      </c>
      <c r="AB54" s="325">
        <v>1.0416666666666667</v>
      </c>
      <c r="AC54" s="311">
        <v>10</v>
      </c>
      <c r="AD54" s="311">
        <v>6</v>
      </c>
      <c r="AE54" s="311">
        <v>2</v>
      </c>
      <c r="AF54" s="311">
        <v>2</v>
      </c>
      <c r="AG54" s="311">
        <v>0</v>
      </c>
      <c r="AH54" s="311">
        <v>0</v>
      </c>
      <c r="AI54" s="311">
        <v>0</v>
      </c>
      <c r="AJ54" s="326">
        <v>1.0134910602919405</v>
      </c>
      <c r="AK54" s="307" t="s">
        <v>74</v>
      </c>
      <c r="AL54" s="307">
        <v>10</v>
      </c>
      <c r="AM54" s="307" t="s">
        <v>1197</v>
      </c>
      <c r="AN54" s="320" t="s">
        <v>419</v>
      </c>
      <c r="AO54" s="327">
        <v>10</v>
      </c>
      <c r="AP54" s="327">
        <v>3</v>
      </c>
      <c r="AQ54" s="327" t="s">
        <v>977</v>
      </c>
      <c r="AS54" s="314"/>
      <c r="AT54" s="315"/>
      <c r="AU54" s="314"/>
      <c r="AV54" s="343"/>
      <c r="AW54" s="343"/>
      <c r="AX54" s="343"/>
      <c r="AY54" s="344"/>
      <c r="AZ54" s="344"/>
      <c r="BA54" s="344"/>
      <c r="BB54" s="344"/>
    </row>
    <row r="55" spans="23:54" ht="16.5">
      <c r="W55" s="311" t="s">
        <v>147</v>
      </c>
      <c r="X55" s="311" t="s">
        <v>211</v>
      </c>
      <c r="Y55" s="312" t="s">
        <v>211</v>
      </c>
      <c r="Z55" s="324">
        <v>9</v>
      </c>
      <c r="AA55" s="307">
        <v>17</v>
      </c>
      <c r="AB55" s="325">
        <v>0.78703703703703709</v>
      </c>
      <c r="AC55" s="311">
        <v>9</v>
      </c>
      <c r="AD55" s="311">
        <v>2</v>
      </c>
      <c r="AE55" s="311">
        <v>1</v>
      </c>
      <c r="AF55" s="311">
        <v>1</v>
      </c>
      <c r="AG55" s="311">
        <v>0</v>
      </c>
      <c r="AH55" s="311">
        <v>2</v>
      </c>
      <c r="AI55" s="311">
        <v>2</v>
      </c>
      <c r="AJ55" s="326">
        <v>1.0077768969037024</v>
      </c>
      <c r="AK55" s="307" t="s">
        <v>74</v>
      </c>
      <c r="AL55" s="307">
        <v>13</v>
      </c>
      <c r="AM55" s="307" t="s">
        <v>1198</v>
      </c>
      <c r="AN55" s="320" t="s">
        <v>420</v>
      </c>
      <c r="AO55" s="327">
        <v>13</v>
      </c>
      <c r="AP55" s="327">
        <v>4</v>
      </c>
      <c r="AQ55" s="327" t="s">
        <v>978</v>
      </c>
      <c r="AS55" s="314"/>
      <c r="AT55" s="315"/>
      <c r="AU55" s="314"/>
      <c r="AV55" s="343"/>
      <c r="AW55" s="343"/>
      <c r="AX55" s="343"/>
      <c r="AY55" s="344"/>
      <c r="AZ55" s="344"/>
      <c r="BA55" s="344"/>
      <c r="BB55" s="344"/>
    </row>
    <row r="56" spans="23:54" ht="16.5">
      <c r="W56" s="311" t="s">
        <v>147</v>
      </c>
      <c r="X56" s="311" t="s">
        <v>212</v>
      </c>
      <c r="Y56" s="312" t="s">
        <v>212</v>
      </c>
      <c r="Z56" s="324">
        <v>9</v>
      </c>
      <c r="AA56" s="307">
        <v>20</v>
      </c>
      <c r="AB56" s="325">
        <v>0.92592592592592604</v>
      </c>
      <c r="AC56" s="311">
        <v>17</v>
      </c>
      <c r="AD56" s="311">
        <v>2</v>
      </c>
      <c r="AE56" s="311">
        <v>1</v>
      </c>
      <c r="AF56" s="311">
        <v>0</v>
      </c>
      <c r="AG56" s="311">
        <v>0</v>
      </c>
      <c r="AH56" s="311">
        <v>0</v>
      </c>
      <c r="AI56" s="311">
        <v>0</v>
      </c>
      <c r="AJ56" s="326">
        <v>1.042154892823129</v>
      </c>
      <c r="AK56" s="307" t="s">
        <v>74</v>
      </c>
      <c r="AL56" s="307">
        <v>4</v>
      </c>
      <c r="AM56" s="307" t="s">
        <v>346</v>
      </c>
      <c r="AN56" s="320" t="s">
        <v>421</v>
      </c>
      <c r="AO56" s="327">
        <v>4</v>
      </c>
      <c r="AP56" s="327">
        <v>1</v>
      </c>
      <c r="AQ56" s="327" t="s">
        <v>975</v>
      </c>
      <c r="AS56" s="314"/>
      <c r="AT56" s="315"/>
      <c r="AU56" s="314"/>
      <c r="AV56" s="343"/>
      <c r="AW56" s="343"/>
      <c r="AX56" s="343"/>
      <c r="AY56" s="344"/>
      <c r="AZ56" s="344"/>
      <c r="BA56" s="344"/>
      <c r="BB56" s="344"/>
    </row>
    <row r="57" spans="23:54" ht="16.5">
      <c r="W57" s="311" t="s">
        <v>147</v>
      </c>
      <c r="X57" s="311" t="s">
        <v>213</v>
      </c>
      <c r="Y57" s="312" t="s">
        <v>213</v>
      </c>
      <c r="Z57" s="324">
        <v>3</v>
      </c>
      <c r="AA57" s="307">
        <v>9</v>
      </c>
      <c r="AB57" s="325">
        <v>1.2500000000000002</v>
      </c>
      <c r="AC57" s="311">
        <v>6</v>
      </c>
      <c r="AD57" s="311">
        <v>2</v>
      </c>
      <c r="AE57" s="311">
        <v>0</v>
      </c>
      <c r="AF57" s="311">
        <v>1</v>
      </c>
      <c r="AG57" s="311">
        <v>0</v>
      </c>
      <c r="AH57" s="311">
        <v>0</v>
      </c>
      <c r="AI57" s="311">
        <v>0</v>
      </c>
      <c r="AJ57" s="326">
        <v>1.0171941874207551</v>
      </c>
      <c r="AK57" s="307" t="s">
        <v>74</v>
      </c>
      <c r="AL57" s="307">
        <v>8</v>
      </c>
      <c r="AM57" s="307" t="s">
        <v>1199</v>
      </c>
      <c r="AN57" s="320" t="s">
        <v>422</v>
      </c>
      <c r="AO57" s="327">
        <v>8</v>
      </c>
      <c r="AP57" s="327">
        <v>2</v>
      </c>
      <c r="AQ57" s="327" t="s">
        <v>976</v>
      </c>
      <c r="AS57" s="314"/>
      <c r="AT57" s="315"/>
      <c r="AU57" s="314"/>
      <c r="AV57" s="343"/>
      <c r="AW57" s="343"/>
      <c r="AX57" s="343"/>
      <c r="AY57" s="344"/>
      <c r="AZ57" s="344"/>
      <c r="BA57" s="344"/>
      <c r="BB57" s="344"/>
    </row>
    <row r="58" spans="23:54" ht="16.5">
      <c r="W58" s="311" t="s">
        <v>147</v>
      </c>
      <c r="X58" s="311" t="s">
        <v>214</v>
      </c>
      <c r="Y58" s="312" t="s">
        <v>214</v>
      </c>
      <c r="Z58" s="324">
        <v>6</v>
      </c>
      <c r="AA58" s="307">
        <v>12</v>
      </c>
      <c r="AB58" s="325">
        <v>0.83333333333333337</v>
      </c>
      <c r="AC58" s="311">
        <v>6</v>
      </c>
      <c r="AD58" s="311">
        <v>2</v>
      </c>
      <c r="AE58" s="311">
        <v>1</v>
      </c>
      <c r="AF58" s="311">
        <v>2</v>
      </c>
      <c r="AG58" s="311">
        <v>1</v>
      </c>
      <c r="AH58" s="311">
        <v>0</v>
      </c>
      <c r="AI58" s="311">
        <v>0</v>
      </c>
      <c r="AJ58" s="326">
        <v>0.96609048385642149</v>
      </c>
      <c r="AK58" s="307" t="s">
        <v>69</v>
      </c>
      <c r="AL58" s="307">
        <v>16</v>
      </c>
      <c r="AM58" s="307" t="s">
        <v>514</v>
      </c>
      <c r="AN58" s="320" t="s">
        <v>423</v>
      </c>
      <c r="AO58" s="327">
        <v>31</v>
      </c>
      <c r="AP58" s="327">
        <v>5</v>
      </c>
      <c r="AQ58" s="327" t="s">
        <v>979</v>
      </c>
      <c r="AS58" s="314"/>
      <c r="AT58" s="315"/>
      <c r="AU58" s="314"/>
      <c r="AV58" s="343"/>
      <c r="AW58" s="343"/>
      <c r="AX58" s="343"/>
      <c r="AY58" s="344"/>
      <c r="AZ58" s="344"/>
      <c r="BA58" s="344"/>
      <c r="BB58" s="344"/>
    </row>
    <row r="59" spans="23:54" ht="16.5">
      <c r="W59" s="311" t="s">
        <v>150</v>
      </c>
      <c r="X59" s="311" t="s">
        <v>215</v>
      </c>
      <c r="Y59" s="312" t="s">
        <v>215</v>
      </c>
      <c r="Z59" s="324">
        <v>20</v>
      </c>
      <c r="AA59" s="307">
        <v>48</v>
      </c>
      <c r="AB59" s="325">
        <v>1</v>
      </c>
      <c r="AC59" s="311">
        <v>3</v>
      </c>
      <c r="AD59" s="311">
        <v>7</v>
      </c>
      <c r="AE59" s="311">
        <v>9</v>
      </c>
      <c r="AF59" s="311">
        <v>14</v>
      </c>
      <c r="AG59" s="311">
        <v>9</v>
      </c>
      <c r="AH59" s="311">
        <v>6</v>
      </c>
      <c r="AI59" s="311">
        <v>0</v>
      </c>
      <c r="AJ59" s="326">
        <v>0.88302901272629009</v>
      </c>
      <c r="AK59" s="307" t="s">
        <v>72</v>
      </c>
      <c r="AL59" s="307">
        <v>23</v>
      </c>
      <c r="AM59" s="307" t="s">
        <v>588</v>
      </c>
      <c r="AN59" s="320" t="s">
        <v>425</v>
      </c>
      <c r="AO59" s="327">
        <v>127</v>
      </c>
      <c r="AP59" s="327">
        <v>3</v>
      </c>
      <c r="AQ59" s="327" t="s">
        <v>984</v>
      </c>
      <c r="AS59" s="314"/>
      <c r="AT59" s="315"/>
      <c r="AU59" s="314"/>
      <c r="AV59" s="343"/>
      <c r="AW59" s="343"/>
      <c r="AX59" s="343"/>
      <c r="AY59" s="344"/>
      <c r="AZ59" s="344"/>
      <c r="BA59" s="344"/>
      <c r="BB59" s="344"/>
    </row>
    <row r="60" spans="23:54" ht="16.5">
      <c r="W60" s="311" t="s">
        <v>150</v>
      </c>
      <c r="X60" s="311" t="s">
        <v>216</v>
      </c>
      <c r="Y60" s="312" t="s">
        <v>216</v>
      </c>
      <c r="Z60" s="324">
        <v>16</v>
      </c>
      <c r="AA60" s="307">
        <v>25</v>
      </c>
      <c r="AB60" s="325">
        <v>0.65104166666666674</v>
      </c>
      <c r="AC60" s="311">
        <v>3</v>
      </c>
      <c r="AD60" s="311">
        <v>2</v>
      </c>
      <c r="AE60" s="311">
        <v>8</v>
      </c>
      <c r="AF60" s="311">
        <v>10</v>
      </c>
      <c r="AG60" s="311">
        <v>2</v>
      </c>
      <c r="AH60" s="311">
        <v>0</v>
      </c>
      <c r="AI60" s="311">
        <v>0</v>
      </c>
      <c r="AJ60" s="326">
        <v>0.91823199844355241</v>
      </c>
      <c r="AK60" s="307" t="s">
        <v>71</v>
      </c>
      <c r="AL60" s="307">
        <v>41</v>
      </c>
      <c r="AM60" s="307" t="s">
        <v>484</v>
      </c>
      <c r="AN60" s="320" t="s">
        <v>426</v>
      </c>
      <c r="AO60" s="327">
        <v>86</v>
      </c>
      <c r="AP60" s="327">
        <v>2</v>
      </c>
      <c r="AQ60" s="327" t="s">
        <v>983</v>
      </c>
      <c r="AS60" s="314"/>
      <c r="AT60" s="315"/>
      <c r="AU60" s="314"/>
      <c r="AV60" s="343"/>
      <c r="AW60" s="343"/>
      <c r="AX60" s="343"/>
      <c r="AY60" s="344"/>
      <c r="AZ60" s="344"/>
      <c r="BA60" s="344"/>
      <c r="BB60" s="344"/>
    </row>
    <row r="61" spans="23:54" ht="16.5">
      <c r="W61" s="311" t="s">
        <v>150</v>
      </c>
      <c r="X61" s="311" t="s">
        <v>217</v>
      </c>
      <c r="Y61" s="312" t="s">
        <v>217</v>
      </c>
      <c r="Z61" s="324">
        <v>2</v>
      </c>
      <c r="AA61" s="307">
        <v>4</v>
      </c>
      <c r="AB61" s="325">
        <v>0.83333333333333337</v>
      </c>
      <c r="AC61" s="311">
        <v>1</v>
      </c>
      <c r="AD61" s="311">
        <v>2</v>
      </c>
      <c r="AE61" s="311">
        <v>0</v>
      </c>
      <c r="AF61" s="311">
        <v>1</v>
      </c>
      <c r="AG61" s="311">
        <v>0</v>
      </c>
      <c r="AH61" s="311">
        <v>0</v>
      </c>
      <c r="AI61" s="311">
        <v>0</v>
      </c>
      <c r="AJ61" s="326">
        <v>0.9924025383591446</v>
      </c>
      <c r="AK61" s="307" t="s">
        <v>69</v>
      </c>
      <c r="AL61" s="307">
        <v>2</v>
      </c>
      <c r="AM61" s="307" t="s">
        <v>418</v>
      </c>
      <c r="AN61" s="320" t="s">
        <v>427</v>
      </c>
      <c r="AO61" s="327">
        <v>17</v>
      </c>
      <c r="AP61" s="327">
        <v>1</v>
      </c>
      <c r="AQ61" s="327" t="s">
        <v>982</v>
      </c>
      <c r="AS61" s="314"/>
      <c r="AT61" s="315"/>
      <c r="AU61" s="314"/>
      <c r="AV61" s="343"/>
      <c r="AW61" s="343"/>
      <c r="AX61" s="343"/>
      <c r="AY61" s="344"/>
      <c r="AZ61" s="344"/>
      <c r="BA61" s="344"/>
      <c r="BB61" s="344"/>
    </row>
    <row r="62" spans="23:54" ht="16.5">
      <c r="W62" s="311" t="s">
        <v>150</v>
      </c>
      <c r="X62" s="311" t="s">
        <v>98</v>
      </c>
      <c r="Y62" s="312" t="s">
        <v>98</v>
      </c>
      <c r="Z62" s="324">
        <v>5</v>
      </c>
      <c r="AA62" s="307">
        <v>13</v>
      </c>
      <c r="AB62" s="325">
        <v>1.0833333333333333</v>
      </c>
      <c r="AC62" s="311">
        <v>0</v>
      </c>
      <c r="AD62" s="311">
        <v>2</v>
      </c>
      <c r="AE62" s="311">
        <v>1</v>
      </c>
      <c r="AF62" s="311">
        <v>5</v>
      </c>
      <c r="AG62" s="311">
        <v>4</v>
      </c>
      <c r="AH62" s="311">
        <v>1</v>
      </c>
      <c r="AI62" s="311">
        <v>0</v>
      </c>
      <c r="AJ62" s="326">
        <v>0.86559957180143976</v>
      </c>
      <c r="AK62" s="307" t="s">
        <v>72</v>
      </c>
      <c r="AL62" s="307">
        <v>36</v>
      </c>
      <c r="AM62" s="307" t="s">
        <v>1159</v>
      </c>
      <c r="AN62" s="320" t="s">
        <v>429</v>
      </c>
      <c r="AO62" s="327">
        <v>140</v>
      </c>
      <c r="AP62" s="327">
        <v>4</v>
      </c>
      <c r="AQ62" s="327" t="s">
        <v>985</v>
      </c>
      <c r="AS62" s="314"/>
      <c r="AT62" s="315"/>
      <c r="AU62" s="314"/>
      <c r="AV62" s="343"/>
      <c r="AW62" s="343"/>
      <c r="AX62" s="343"/>
      <c r="AY62" s="344"/>
      <c r="AZ62" s="344"/>
      <c r="BA62" s="344"/>
      <c r="BB62" s="344"/>
    </row>
    <row r="63" spans="23:54" ht="16.5">
      <c r="W63" s="311" t="s">
        <v>145</v>
      </c>
      <c r="X63" s="311" t="s">
        <v>218</v>
      </c>
      <c r="Y63" s="312" t="s">
        <v>218</v>
      </c>
      <c r="Z63" s="324">
        <v>35</v>
      </c>
      <c r="AA63" s="307">
        <v>56</v>
      </c>
      <c r="AB63" s="325">
        <v>0.66666666666666663</v>
      </c>
      <c r="AC63" s="311">
        <v>7</v>
      </c>
      <c r="AD63" s="311">
        <v>4</v>
      </c>
      <c r="AE63" s="311">
        <v>23</v>
      </c>
      <c r="AF63" s="311">
        <v>15</v>
      </c>
      <c r="AG63" s="311">
        <v>7</v>
      </c>
      <c r="AH63" s="311">
        <v>0</v>
      </c>
      <c r="AI63" s="311">
        <v>0</v>
      </c>
      <c r="AJ63" s="326">
        <v>0.91825238934529196</v>
      </c>
      <c r="AK63" s="307" t="s">
        <v>71</v>
      </c>
      <c r="AL63" s="307">
        <v>40</v>
      </c>
      <c r="AM63" s="307" t="s">
        <v>355</v>
      </c>
      <c r="AN63" s="320" t="s">
        <v>431</v>
      </c>
      <c r="AO63" s="327">
        <v>85</v>
      </c>
      <c r="AP63" s="327">
        <v>1</v>
      </c>
      <c r="AQ63" s="327" t="s">
        <v>986</v>
      </c>
      <c r="AS63" s="314"/>
      <c r="AT63" s="315"/>
      <c r="AU63" s="314"/>
      <c r="AV63" s="343"/>
      <c r="AW63" s="343"/>
      <c r="AX63" s="343"/>
      <c r="AY63" s="344"/>
      <c r="AZ63" s="344"/>
      <c r="BA63" s="344"/>
      <c r="BB63" s="344"/>
    </row>
    <row r="64" spans="23:54" ht="16.5">
      <c r="W64" s="311" t="s">
        <v>145</v>
      </c>
      <c r="X64" s="311" t="s">
        <v>219</v>
      </c>
      <c r="Y64" s="312" t="s">
        <v>219</v>
      </c>
      <c r="Z64" s="324">
        <v>8</v>
      </c>
      <c r="AA64" s="307">
        <v>20</v>
      </c>
      <c r="AB64" s="325">
        <v>1.0416666666666667</v>
      </c>
      <c r="AC64" s="311">
        <v>3</v>
      </c>
      <c r="AD64" s="311">
        <v>4</v>
      </c>
      <c r="AE64" s="311">
        <v>6</v>
      </c>
      <c r="AF64" s="311">
        <v>3</v>
      </c>
      <c r="AG64" s="311">
        <v>3</v>
      </c>
      <c r="AH64" s="311">
        <v>1</v>
      </c>
      <c r="AI64" s="311">
        <v>0</v>
      </c>
      <c r="AJ64" s="326">
        <v>0.90688638676564282</v>
      </c>
      <c r="AK64" s="307" t="s">
        <v>71</v>
      </c>
      <c r="AL64" s="307">
        <v>51</v>
      </c>
      <c r="AM64" s="307" t="s">
        <v>1200</v>
      </c>
      <c r="AN64" s="320" t="s">
        <v>432</v>
      </c>
      <c r="AO64" s="327">
        <v>96</v>
      </c>
      <c r="AP64" s="327">
        <v>2</v>
      </c>
      <c r="AQ64" s="327" t="s">
        <v>987</v>
      </c>
      <c r="AS64" s="314"/>
      <c r="AT64" s="315"/>
      <c r="AU64" s="314"/>
      <c r="AV64" s="343"/>
      <c r="AW64" s="343"/>
      <c r="AX64" s="343"/>
      <c r="AY64" s="344"/>
      <c r="AZ64" s="344"/>
      <c r="BA64" s="344"/>
      <c r="BB64" s="344"/>
    </row>
    <row r="65" spans="23:54" ht="16.5">
      <c r="W65" s="311" t="s">
        <v>145</v>
      </c>
      <c r="X65" s="311" t="s">
        <v>220</v>
      </c>
      <c r="Y65" s="312" t="s">
        <v>220</v>
      </c>
      <c r="Z65" s="324">
        <v>8</v>
      </c>
      <c r="AA65" s="307">
        <v>21</v>
      </c>
      <c r="AB65" s="325">
        <v>1.09375</v>
      </c>
      <c r="AC65" s="311">
        <v>1</v>
      </c>
      <c r="AD65" s="311">
        <v>4</v>
      </c>
      <c r="AE65" s="311">
        <v>7</v>
      </c>
      <c r="AF65" s="311">
        <v>7</v>
      </c>
      <c r="AG65" s="311">
        <v>2</v>
      </c>
      <c r="AH65" s="311">
        <v>0</v>
      </c>
      <c r="AI65" s="311">
        <v>0</v>
      </c>
      <c r="AJ65" s="326">
        <v>0.90118473620766393</v>
      </c>
      <c r="AK65" s="307" t="s">
        <v>71</v>
      </c>
      <c r="AL65" s="307">
        <v>59</v>
      </c>
      <c r="AM65" s="307" t="s">
        <v>1201</v>
      </c>
      <c r="AN65" s="320" t="s">
        <v>434</v>
      </c>
      <c r="AO65" s="327">
        <v>104</v>
      </c>
      <c r="AP65" s="327">
        <v>3</v>
      </c>
      <c r="AQ65" s="327" t="s">
        <v>988</v>
      </c>
      <c r="AS65" s="314"/>
      <c r="AT65" s="315"/>
      <c r="AU65" s="314"/>
      <c r="AV65" s="343"/>
      <c r="AW65" s="343"/>
      <c r="AX65" s="343"/>
      <c r="AY65" s="344"/>
      <c r="AZ65" s="344"/>
      <c r="BA65" s="344"/>
      <c r="BB65" s="344"/>
    </row>
    <row r="66" spans="23:54" ht="16.5">
      <c r="W66" s="311" t="s">
        <v>145</v>
      </c>
      <c r="X66" s="311" t="s">
        <v>221</v>
      </c>
      <c r="Y66" s="312" t="s">
        <v>221</v>
      </c>
      <c r="Z66" s="324">
        <v>8</v>
      </c>
      <c r="AA66" s="307">
        <v>6</v>
      </c>
      <c r="AB66" s="325">
        <v>0.3125</v>
      </c>
      <c r="AC66" s="311">
        <v>0</v>
      </c>
      <c r="AD66" s="311">
        <v>1</v>
      </c>
      <c r="AE66" s="311">
        <v>0</v>
      </c>
      <c r="AF66" s="311">
        <v>1</v>
      </c>
      <c r="AG66" s="311">
        <v>2</v>
      </c>
      <c r="AH66" s="311">
        <v>2</v>
      </c>
      <c r="AI66" s="311">
        <v>0</v>
      </c>
      <c r="AJ66" s="326">
        <v>0.84686070160726956</v>
      </c>
      <c r="AK66" s="307" t="s">
        <v>70</v>
      </c>
      <c r="AL66" s="307">
        <v>2</v>
      </c>
      <c r="AM66" s="307" t="s">
        <v>379</v>
      </c>
      <c r="AN66" s="320" t="s">
        <v>436</v>
      </c>
      <c r="AO66" s="327">
        <v>146</v>
      </c>
      <c r="AP66" s="327">
        <v>4</v>
      </c>
      <c r="AQ66" s="327" t="s">
        <v>989</v>
      </c>
      <c r="AS66" s="314"/>
      <c r="AT66" s="315"/>
      <c r="AU66" s="314"/>
      <c r="AV66" s="343"/>
      <c r="AW66" s="343"/>
      <c r="AX66" s="343"/>
      <c r="AY66" s="344"/>
      <c r="AZ66" s="344"/>
      <c r="BA66" s="344"/>
      <c r="BB66" s="344"/>
    </row>
    <row r="67" spans="23:54" ht="16.5">
      <c r="W67" s="311" t="s">
        <v>137</v>
      </c>
      <c r="X67" s="311" t="s">
        <v>222</v>
      </c>
      <c r="Y67" s="312" t="s">
        <v>222</v>
      </c>
      <c r="Z67" s="324">
        <v>20</v>
      </c>
      <c r="AA67" s="307">
        <v>40</v>
      </c>
      <c r="AB67" s="325">
        <v>0.83333333333333337</v>
      </c>
      <c r="AC67" s="311">
        <v>7</v>
      </c>
      <c r="AD67" s="311">
        <v>2</v>
      </c>
      <c r="AE67" s="311">
        <v>16</v>
      </c>
      <c r="AF67" s="311">
        <v>13</v>
      </c>
      <c r="AG67" s="311">
        <v>2</v>
      </c>
      <c r="AH67" s="311">
        <v>0</v>
      </c>
      <c r="AI67" s="311">
        <v>0</v>
      </c>
      <c r="AJ67" s="326">
        <v>0.92195054750675987</v>
      </c>
      <c r="AK67" s="307" t="s">
        <v>71</v>
      </c>
      <c r="AL67" s="307">
        <v>35</v>
      </c>
      <c r="AM67" s="307" t="s">
        <v>437</v>
      </c>
      <c r="AN67" s="320" t="s">
        <v>438</v>
      </c>
      <c r="AO67" s="327">
        <v>80</v>
      </c>
      <c r="AP67" s="327">
        <v>3</v>
      </c>
      <c r="AQ67" s="327" t="s">
        <v>992</v>
      </c>
      <c r="AS67" s="314"/>
      <c r="AT67" s="315"/>
      <c r="AU67" s="314"/>
      <c r="AV67" s="343"/>
      <c r="AW67" s="343"/>
      <c r="AX67" s="343"/>
      <c r="AY67" s="344"/>
      <c r="AZ67" s="344"/>
      <c r="BA67" s="344"/>
      <c r="BB67" s="344"/>
    </row>
    <row r="68" spans="23:54" ht="16.5">
      <c r="W68" s="311" t="s">
        <v>137</v>
      </c>
      <c r="X68" s="311" t="s">
        <v>223</v>
      </c>
      <c r="Y68" s="312" t="s">
        <v>223</v>
      </c>
      <c r="Z68" s="324">
        <v>34</v>
      </c>
      <c r="AA68" s="307">
        <v>72</v>
      </c>
      <c r="AB68" s="325">
        <v>0.88235294117647067</v>
      </c>
      <c r="AC68" s="311">
        <v>12</v>
      </c>
      <c r="AD68" s="311">
        <v>16</v>
      </c>
      <c r="AE68" s="311">
        <v>23</v>
      </c>
      <c r="AF68" s="311">
        <v>12</v>
      </c>
      <c r="AG68" s="311">
        <v>4</v>
      </c>
      <c r="AH68" s="311">
        <v>3</v>
      </c>
      <c r="AI68" s="311">
        <v>2</v>
      </c>
      <c r="AJ68" s="326">
        <v>0.94239529923533982</v>
      </c>
      <c r="AK68" s="307" t="s">
        <v>71</v>
      </c>
      <c r="AL68" s="307">
        <v>9</v>
      </c>
      <c r="AM68" s="307" t="s">
        <v>341</v>
      </c>
      <c r="AN68" s="320" t="s">
        <v>439</v>
      </c>
      <c r="AO68" s="327">
        <v>54</v>
      </c>
      <c r="AP68" s="327">
        <v>1</v>
      </c>
      <c r="AQ68" s="327" t="s">
        <v>990</v>
      </c>
      <c r="AS68" s="314"/>
      <c r="AT68" s="315"/>
      <c r="AU68" s="314"/>
      <c r="AV68" s="343"/>
      <c r="AW68" s="343"/>
      <c r="AX68" s="343"/>
      <c r="AY68" s="344"/>
      <c r="AZ68" s="344"/>
      <c r="BA68" s="344"/>
      <c r="BB68" s="344"/>
    </row>
    <row r="69" spans="23:54" ht="16.5">
      <c r="W69" s="311" t="s">
        <v>137</v>
      </c>
      <c r="X69" s="311" t="s">
        <v>224</v>
      </c>
      <c r="Y69" s="312" t="s">
        <v>224</v>
      </c>
      <c r="Z69" s="324">
        <v>6</v>
      </c>
      <c r="AA69" s="307">
        <v>24</v>
      </c>
      <c r="AB69" s="325">
        <v>1.6666666666666667</v>
      </c>
      <c r="AC69" s="311">
        <v>3</v>
      </c>
      <c r="AD69" s="311">
        <v>6</v>
      </c>
      <c r="AE69" s="311">
        <v>8</v>
      </c>
      <c r="AF69" s="311">
        <v>6</v>
      </c>
      <c r="AG69" s="311">
        <v>1</v>
      </c>
      <c r="AH69" s="311">
        <v>0</v>
      </c>
      <c r="AI69" s="311">
        <v>0</v>
      </c>
      <c r="AJ69" s="326">
        <v>0.93032974529328549</v>
      </c>
      <c r="AK69" s="307" t="s">
        <v>71</v>
      </c>
      <c r="AL69" s="307">
        <v>24</v>
      </c>
      <c r="AM69" s="307" t="s">
        <v>457</v>
      </c>
      <c r="AN69" s="320" t="s">
        <v>441</v>
      </c>
      <c r="AO69" s="327">
        <v>69</v>
      </c>
      <c r="AP69" s="327">
        <v>2</v>
      </c>
      <c r="AQ69" s="327" t="s">
        <v>991</v>
      </c>
      <c r="AS69" s="314"/>
      <c r="AT69" s="315"/>
      <c r="AU69" s="314"/>
      <c r="AV69" s="343"/>
      <c r="AW69" s="343"/>
      <c r="AX69" s="343"/>
      <c r="AY69" s="344"/>
      <c r="AZ69" s="344"/>
      <c r="BA69" s="344"/>
      <c r="BB69" s="344"/>
    </row>
    <row r="70" spans="23:54" ht="16.5">
      <c r="W70" s="311" t="s">
        <v>155</v>
      </c>
      <c r="X70" s="311" t="s">
        <v>225</v>
      </c>
      <c r="Y70" s="312" t="s">
        <v>225</v>
      </c>
      <c r="Z70" s="324">
        <v>19</v>
      </c>
      <c r="AA70" s="307">
        <v>45</v>
      </c>
      <c r="AB70" s="325">
        <v>0.98684210526315785</v>
      </c>
      <c r="AC70" s="311">
        <v>3</v>
      </c>
      <c r="AD70" s="311">
        <v>10</v>
      </c>
      <c r="AE70" s="311">
        <v>20</v>
      </c>
      <c r="AF70" s="311">
        <v>9</v>
      </c>
      <c r="AG70" s="311">
        <v>3</v>
      </c>
      <c r="AH70" s="311">
        <v>0</v>
      </c>
      <c r="AI70" s="311">
        <v>0</v>
      </c>
      <c r="AJ70" s="326">
        <v>0.93181177823567418</v>
      </c>
      <c r="AK70" s="307" t="s">
        <v>71</v>
      </c>
      <c r="AL70" s="307">
        <v>22</v>
      </c>
      <c r="AM70" s="307" t="s">
        <v>494</v>
      </c>
      <c r="AN70" s="320" t="s">
        <v>442</v>
      </c>
      <c r="AO70" s="327">
        <v>67</v>
      </c>
      <c r="AP70" s="327">
        <v>1</v>
      </c>
      <c r="AQ70" s="327" t="s">
        <v>993</v>
      </c>
      <c r="AS70" s="314"/>
      <c r="AT70" s="315"/>
      <c r="AU70" s="314"/>
      <c r="AV70" s="343"/>
      <c r="AW70" s="343"/>
      <c r="AX70" s="343"/>
      <c r="AY70" s="344"/>
      <c r="AZ70" s="344"/>
      <c r="BA70" s="344"/>
      <c r="BB70" s="344"/>
    </row>
    <row r="71" spans="23:54" ht="16.5">
      <c r="W71" s="311" t="s">
        <v>155</v>
      </c>
      <c r="X71" s="311" t="s">
        <v>226</v>
      </c>
      <c r="Y71" s="312" t="s">
        <v>226</v>
      </c>
      <c r="Z71" s="324">
        <v>22</v>
      </c>
      <c r="AA71" s="307">
        <v>51</v>
      </c>
      <c r="AB71" s="325">
        <v>0.96590909090909094</v>
      </c>
      <c r="AC71" s="311">
        <v>2</v>
      </c>
      <c r="AD71" s="311">
        <v>7</v>
      </c>
      <c r="AE71" s="311">
        <v>22</v>
      </c>
      <c r="AF71" s="311">
        <v>15</v>
      </c>
      <c r="AG71" s="311">
        <v>5</v>
      </c>
      <c r="AH71" s="311">
        <v>0</v>
      </c>
      <c r="AI71" s="311">
        <v>0</v>
      </c>
      <c r="AJ71" s="326">
        <v>0.91945397612948865</v>
      </c>
      <c r="AK71" s="307" t="s">
        <v>71</v>
      </c>
      <c r="AL71" s="307">
        <v>39</v>
      </c>
      <c r="AM71" s="307" t="s">
        <v>447</v>
      </c>
      <c r="AN71" s="320" t="s">
        <v>444</v>
      </c>
      <c r="AO71" s="327">
        <v>84</v>
      </c>
      <c r="AP71" s="327">
        <v>2</v>
      </c>
      <c r="AQ71" s="327" t="s">
        <v>994</v>
      </c>
      <c r="AS71" s="314"/>
      <c r="AT71" s="315"/>
      <c r="AU71" s="314"/>
      <c r="AV71" s="343"/>
      <c r="AW71" s="343"/>
      <c r="AX71" s="343"/>
      <c r="AY71" s="344"/>
      <c r="AZ71" s="344"/>
      <c r="BA71" s="344"/>
      <c r="BB71" s="344"/>
    </row>
    <row r="72" spans="23:54" ht="16.5">
      <c r="W72" s="311" t="s">
        <v>155</v>
      </c>
      <c r="X72" s="311" t="s">
        <v>227</v>
      </c>
      <c r="Y72" s="312" t="s">
        <v>227</v>
      </c>
      <c r="Z72" s="324">
        <v>23</v>
      </c>
      <c r="AA72" s="307">
        <v>54</v>
      </c>
      <c r="AB72" s="325">
        <v>0.97826086956521752</v>
      </c>
      <c r="AC72" s="311">
        <v>1</v>
      </c>
      <c r="AD72" s="311">
        <v>3</v>
      </c>
      <c r="AE72" s="311">
        <v>13</v>
      </c>
      <c r="AF72" s="311">
        <v>20</v>
      </c>
      <c r="AG72" s="311">
        <v>12</v>
      </c>
      <c r="AH72" s="311">
        <v>5</v>
      </c>
      <c r="AI72" s="311">
        <v>0</v>
      </c>
      <c r="AJ72" s="326">
        <v>0.87006712032163214</v>
      </c>
      <c r="AK72" s="307" t="s">
        <v>72</v>
      </c>
      <c r="AL72" s="307">
        <v>33</v>
      </c>
      <c r="AM72" s="307" t="s">
        <v>919</v>
      </c>
      <c r="AN72" s="320" t="s">
        <v>446</v>
      </c>
      <c r="AO72" s="327">
        <v>137</v>
      </c>
      <c r="AP72" s="327">
        <v>6</v>
      </c>
      <c r="AQ72" s="327" t="s">
        <v>997</v>
      </c>
      <c r="AS72" s="314"/>
      <c r="AT72" s="315"/>
      <c r="AU72" s="314"/>
      <c r="AV72" s="343"/>
      <c r="AW72" s="343"/>
      <c r="AX72" s="343"/>
      <c r="AY72" s="344"/>
      <c r="AZ72" s="344"/>
      <c r="BA72" s="344"/>
      <c r="BB72" s="344"/>
    </row>
    <row r="73" spans="23:54" ht="16.5">
      <c r="W73" s="311" t="s">
        <v>155</v>
      </c>
      <c r="X73" s="311" t="s">
        <v>228</v>
      </c>
      <c r="Y73" s="312" t="s">
        <v>228</v>
      </c>
      <c r="Z73" s="324">
        <v>12</v>
      </c>
      <c r="AA73" s="307">
        <v>28</v>
      </c>
      <c r="AB73" s="325">
        <v>0.97222222222222232</v>
      </c>
      <c r="AC73" s="311">
        <v>0</v>
      </c>
      <c r="AD73" s="311">
        <v>1</v>
      </c>
      <c r="AE73" s="311">
        <v>7</v>
      </c>
      <c r="AF73" s="311">
        <v>6</v>
      </c>
      <c r="AG73" s="311">
        <v>8</v>
      </c>
      <c r="AH73" s="311">
        <v>6</v>
      </c>
      <c r="AI73" s="311">
        <v>0</v>
      </c>
      <c r="AJ73" s="326">
        <v>0.84900299684141733</v>
      </c>
      <c r="AK73" s="307" t="s">
        <v>70</v>
      </c>
      <c r="AL73" s="307">
        <v>1</v>
      </c>
      <c r="AM73" s="307" t="s">
        <v>610</v>
      </c>
      <c r="AN73" s="320" t="s">
        <v>448</v>
      </c>
      <c r="AO73" s="327">
        <v>145</v>
      </c>
      <c r="AP73" s="327">
        <v>7</v>
      </c>
      <c r="AQ73" s="327" t="s">
        <v>998</v>
      </c>
      <c r="AS73" s="314"/>
      <c r="AT73" s="315"/>
      <c r="AU73" s="314"/>
      <c r="AV73" s="343"/>
      <c r="AW73" s="343"/>
      <c r="AX73" s="343"/>
      <c r="AY73" s="344"/>
      <c r="AZ73" s="344"/>
      <c r="BA73" s="344"/>
      <c r="BB73" s="344"/>
    </row>
    <row r="74" spans="23:54" ht="16.5">
      <c r="W74" s="311" t="s">
        <v>155</v>
      </c>
      <c r="X74" s="311" t="s">
        <v>229</v>
      </c>
      <c r="Y74" s="312" t="s">
        <v>229</v>
      </c>
      <c r="Z74" s="324">
        <v>21</v>
      </c>
      <c r="AA74" s="307">
        <v>51</v>
      </c>
      <c r="AB74" s="325">
        <v>1.0119047619047619</v>
      </c>
      <c r="AC74" s="311">
        <v>2</v>
      </c>
      <c r="AD74" s="311">
        <v>2</v>
      </c>
      <c r="AE74" s="311">
        <v>10</v>
      </c>
      <c r="AF74" s="311">
        <v>21</v>
      </c>
      <c r="AG74" s="311">
        <v>12</v>
      </c>
      <c r="AH74" s="311">
        <v>4</v>
      </c>
      <c r="AI74" s="311">
        <v>0</v>
      </c>
      <c r="AJ74" s="326">
        <v>0.87254315759763657</v>
      </c>
      <c r="AK74" s="307" t="s">
        <v>72</v>
      </c>
      <c r="AL74" s="307">
        <v>31</v>
      </c>
      <c r="AM74" s="307" t="s">
        <v>902</v>
      </c>
      <c r="AN74" s="320" t="s">
        <v>450</v>
      </c>
      <c r="AO74" s="327">
        <v>135</v>
      </c>
      <c r="AP74" s="327">
        <v>5</v>
      </c>
      <c r="AQ74" s="327" t="s">
        <v>996</v>
      </c>
      <c r="AS74" s="314"/>
      <c r="AT74" s="315"/>
      <c r="AU74" s="314"/>
      <c r="AV74" s="343"/>
      <c r="AW74" s="343"/>
      <c r="AX74" s="343"/>
      <c r="AY74" s="344"/>
      <c r="AZ74" s="344"/>
      <c r="BA74" s="344"/>
      <c r="BB74" s="344"/>
    </row>
    <row r="75" spans="23:54" ht="16.5">
      <c r="W75" s="311" t="s">
        <v>155</v>
      </c>
      <c r="X75" s="311" t="s">
        <v>230</v>
      </c>
      <c r="Y75" s="312" t="s">
        <v>230</v>
      </c>
      <c r="Z75" s="324">
        <v>15</v>
      </c>
      <c r="AA75" s="307">
        <v>40</v>
      </c>
      <c r="AB75" s="325">
        <v>1.1111111111111112</v>
      </c>
      <c r="AC75" s="311">
        <v>6</v>
      </c>
      <c r="AD75" s="311">
        <v>3</v>
      </c>
      <c r="AE75" s="311">
        <v>10</v>
      </c>
      <c r="AF75" s="311">
        <v>12</v>
      </c>
      <c r="AG75" s="311">
        <v>4</v>
      </c>
      <c r="AH75" s="311">
        <v>5</v>
      </c>
      <c r="AI75" s="311">
        <v>0</v>
      </c>
      <c r="AJ75" s="326">
        <v>0.90574105634063318</v>
      </c>
      <c r="AK75" s="307" t="s">
        <v>71</v>
      </c>
      <c r="AL75" s="307">
        <v>55</v>
      </c>
      <c r="AM75" s="307" t="s">
        <v>1202</v>
      </c>
      <c r="AN75" s="320" t="s">
        <v>452</v>
      </c>
      <c r="AO75" s="327">
        <v>100</v>
      </c>
      <c r="AP75" s="327">
        <v>3</v>
      </c>
      <c r="AQ75" s="327" t="s">
        <v>995</v>
      </c>
      <c r="AS75" s="314"/>
      <c r="AT75" s="315"/>
      <c r="AU75" s="314"/>
      <c r="AV75" s="343"/>
      <c r="AW75" s="343"/>
      <c r="AX75" s="343"/>
      <c r="AY75" s="344"/>
      <c r="AZ75" s="344"/>
      <c r="BA75" s="344"/>
      <c r="BB75" s="344"/>
    </row>
    <row r="76" spans="23:54" ht="16.5">
      <c r="W76" s="311" t="s">
        <v>155</v>
      </c>
      <c r="X76" s="311" t="s">
        <v>231</v>
      </c>
      <c r="Y76" s="312" t="s">
        <v>231</v>
      </c>
      <c r="Z76" s="324">
        <v>9</v>
      </c>
      <c r="AA76" s="307">
        <v>28</v>
      </c>
      <c r="AB76" s="325">
        <v>1.2962962962962965</v>
      </c>
      <c r="AC76" s="311">
        <v>0</v>
      </c>
      <c r="AD76" s="311">
        <v>3</v>
      </c>
      <c r="AE76" s="311">
        <v>8</v>
      </c>
      <c r="AF76" s="311">
        <v>12</v>
      </c>
      <c r="AG76" s="311">
        <v>2</v>
      </c>
      <c r="AH76" s="311">
        <v>3</v>
      </c>
      <c r="AI76" s="311">
        <v>0</v>
      </c>
      <c r="AJ76" s="326">
        <v>0.87703849612794849</v>
      </c>
      <c r="AK76" s="307" t="s">
        <v>72</v>
      </c>
      <c r="AL76" s="307">
        <v>27</v>
      </c>
      <c r="AM76" s="307" t="s">
        <v>900</v>
      </c>
      <c r="AN76" s="320" t="s">
        <v>453</v>
      </c>
      <c r="AO76" s="327">
        <v>131</v>
      </c>
      <c r="AP76" s="327">
        <v>4</v>
      </c>
      <c r="AQ76" s="327" t="s">
        <v>446</v>
      </c>
      <c r="AS76" s="314"/>
      <c r="AT76" s="315"/>
      <c r="AU76" s="314"/>
      <c r="AV76" s="343"/>
      <c r="AW76" s="343"/>
      <c r="AX76" s="343"/>
      <c r="AY76" s="344"/>
      <c r="AZ76" s="344"/>
      <c r="BA76" s="344"/>
      <c r="BB76" s="344"/>
    </row>
    <row r="77" spans="23:54" ht="16.5">
      <c r="W77" s="311" t="s">
        <v>141</v>
      </c>
      <c r="X77" s="311" t="s">
        <v>232</v>
      </c>
      <c r="Y77" s="312" t="s">
        <v>232</v>
      </c>
      <c r="Z77" s="324">
        <v>12</v>
      </c>
      <c r="AA77" s="307">
        <v>16</v>
      </c>
      <c r="AB77" s="325">
        <v>0.55555555555555558</v>
      </c>
      <c r="AC77" s="311">
        <v>1</v>
      </c>
      <c r="AD77" s="311">
        <v>5</v>
      </c>
      <c r="AE77" s="311">
        <v>5</v>
      </c>
      <c r="AF77" s="311">
        <v>3</v>
      </c>
      <c r="AG77" s="311">
        <v>2</v>
      </c>
      <c r="AH77" s="311">
        <v>0</v>
      </c>
      <c r="AI77" s="311">
        <v>0</v>
      </c>
      <c r="AJ77" s="326">
        <v>0.92280864323053569</v>
      </c>
      <c r="AK77" s="307" t="s">
        <v>71</v>
      </c>
      <c r="AL77" s="307">
        <v>31</v>
      </c>
      <c r="AM77" s="307" t="s">
        <v>529</v>
      </c>
      <c r="AN77" s="320" t="s">
        <v>454</v>
      </c>
      <c r="AO77" s="327">
        <v>76</v>
      </c>
      <c r="AP77" s="327">
        <v>4</v>
      </c>
      <c r="AQ77" s="327" t="s">
        <v>1002</v>
      </c>
      <c r="AS77" s="314"/>
      <c r="AT77" s="315"/>
      <c r="AU77" s="314"/>
      <c r="AV77" s="343"/>
      <c r="AW77" s="343"/>
      <c r="AX77" s="343"/>
      <c r="AY77" s="344"/>
      <c r="AZ77" s="344"/>
      <c r="BA77" s="344"/>
      <c r="BB77" s="344"/>
    </row>
    <row r="78" spans="23:54" ht="16.5">
      <c r="W78" s="311" t="s">
        <v>141</v>
      </c>
      <c r="X78" s="311" t="s">
        <v>233</v>
      </c>
      <c r="Y78" s="312" t="s">
        <v>233</v>
      </c>
      <c r="Z78" s="324">
        <v>16</v>
      </c>
      <c r="AA78" s="307">
        <v>35</v>
      </c>
      <c r="AB78" s="325">
        <v>0.91145833333333337</v>
      </c>
      <c r="AC78" s="311">
        <v>5</v>
      </c>
      <c r="AD78" s="311">
        <v>6</v>
      </c>
      <c r="AE78" s="311">
        <v>10</v>
      </c>
      <c r="AF78" s="311">
        <v>9</v>
      </c>
      <c r="AG78" s="311">
        <v>3</v>
      </c>
      <c r="AH78" s="311">
        <v>2</v>
      </c>
      <c r="AI78" s="311">
        <v>0</v>
      </c>
      <c r="AJ78" s="326">
        <v>0.90121308656618515</v>
      </c>
      <c r="AK78" s="307" t="s">
        <v>71</v>
      </c>
      <c r="AL78" s="307">
        <v>58</v>
      </c>
      <c r="AM78" s="307" t="s">
        <v>1203</v>
      </c>
      <c r="AN78" s="320" t="s">
        <v>456</v>
      </c>
      <c r="AO78" s="327">
        <v>103</v>
      </c>
      <c r="AP78" s="327">
        <v>6</v>
      </c>
      <c r="AQ78" s="327" t="s">
        <v>1004</v>
      </c>
      <c r="AS78" s="314"/>
      <c r="AT78" s="315"/>
      <c r="AU78" s="314"/>
      <c r="AV78" s="343"/>
      <c r="AW78" s="343"/>
      <c r="AX78" s="343"/>
      <c r="AY78" s="344"/>
      <c r="AZ78" s="344"/>
      <c r="BA78" s="344"/>
      <c r="BB78" s="344"/>
    </row>
    <row r="79" spans="23:54" ht="16.5">
      <c r="W79" s="311" t="s">
        <v>141</v>
      </c>
      <c r="X79" s="311" t="s">
        <v>234</v>
      </c>
      <c r="Y79" s="312" t="s">
        <v>234</v>
      </c>
      <c r="Z79" s="324">
        <v>10</v>
      </c>
      <c r="AA79" s="307">
        <v>17</v>
      </c>
      <c r="AB79" s="325">
        <v>0.70833333333333337</v>
      </c>
      <c r="AC79" s="311">
        <v>7</v>
      </c>
      <c r="AD79" s="311">
        <v>8</v>
      </c>
      <c r="AE79" s="311">
        <v>2</v>
      </c>
      <c r="AF79" s="311">
        <v>0</v>
      </c>
      <c r="AG79" s="311">
        <v>0</v>
      </c>
      <c r="AH79" s="311">
        <v>0</v>
      </c>
      <c r="AI79" s="311">
        <v>0</v>
      </c>
      <c r="AJ79" s="326">
        <v>0.99434348492034375</v>
      </c>
      <c r="AK79" s="307" t="s">
        <v>69</v>
      </c>
      <c r="AL79" s="307">
        <v>1</v>
      </c>
      <c r="AM79" s="307" t="s">
        <v>533</v>
      </c>
      <c r="AN79" s="320" t="s">
        <v>458</v>
      </c>
      <c r="AO79" s="327">
        <v>16</v>
      </c>
      <c r="AP79" s="327">
        <v>3</v>
      </c>
      <c r="AQ79" s="327" t="s">
        <v>1001</v>
      </c>
      <c r="AS79" s="314"/>
      <c r="AT79" s="315"/>
      <c r="AU79" s="314"/>
      <c r="AV79" s="343"/>
      <c r="AW79" s="343"/>
      <c r="AX79" s="343"/>
      <c r="AY79" s="344"/>
      <c r="AZ79" s="344"/>
      <c r="BA79" s="344"/>
      <c r="BB79" s="344"/>
    </row>
    <row r="80" spans="23:54" ht="16.5">
      <c r="W80" s="311" t="s">
        <v>141</v>
      </c>
      <c r="X80" s="311" t="s">
        <v>235</v>
      </c>
      <c r="Y80" s="312" t="s">
        <v>235</v>
      </c>
      <c r="Z80" s="324">
        <v>4</v>
      </c>
      <c r="AA80" s="307">
        <v>11</v>
      </c>
      <c r="AB80" s="325">
        <v>1.1458333333333335</v>
      </c>
      <c r="AC80" s="311">
        <v>6</v>
      </c>
      <c r="AD80" s="311">
        <v>1</v>
      </c>
      <c r="AE80" s="311">
        <v>3</v>
      </c>
      <c r="AF80" s="311">
        <v>0</v>
      </c>
      <c r="AG80" s="311">
        <v>1</v>
      </c>
      <c r="AH80" s="311">
        <v>0</v>
      </c>
      <c r="AI80" s="311">
        <v>0</v>
      </c>
      <c r="AJ80" s="326">
        <v>1.0012863095471951</v>
      </c>
      <c r="AK80" s="307" t="s">
        <v>74</v>
      </c>
      <c r="AL80" s="307">
        <v>15</v>
      </c>
      <c r="AM80" s="307" t="s">
        <v>1204</v>
      </c>
      <c r="AN80" s="320" t="s">
        <v>459</v>
      </c>
      <c r="AO80" s="327">
        <v>15</v>
      </c>
      <c r="AP80" s="327">
        <v>2</v>
      </c>
      <c r="AQ80" s="327" t="s">
        <v>1000</v>
      </c>
      <c r="AS80" s="314"/>
      <c r="AT80" s="315"/>
      <c r="AU80" s="314"/>
      <c r="AV80" s="343"/>
      <c r="AW80" s="343"/>
      <c r="AX80" s="343"/>
      <c r="AY80" s="344"/>
      <c r="AZ80" s="344"/>
      <c r="BA80" s="344"/>
      <c r="BB80" s="344"/>
    </row>
    <row r="81" spans="23:54" ht="16.5">
      <c r="W81" s="311" t="s">
        <v>141</v>
      </c>
      <c r="X81" s="311" t="s">
        <v>236</v>
      </c>
      <c r="Y81" s="312" t="s">
        <v>236</v>
      </c>
      <c r="Z81" s="324">
        <v>7</v>
      </c>
      <c r="AA81" s="307">
        <v>15</v>
      </c>
      <c r="AB81" s="325">
        <v>0.89285714285714279</v>
      </c>
      <c r="AC81" s="311">
        <v>10</v>
      </c>
      <c r="AD81" s="311">
        <v>1</v>
      </c>
      <c r="AE81" s="311">
        <v>4</v>
      </c>
      <c r="AF81" s="311">
        <v>0</v>
      </c>
      <c r="AG81" s="311">
        <v>0</v>
      </c>
      <c r="AH81" s="311">
        <v>0</v>
      </c>
      <c r="AI81" s="311">
        <v>0</v>
      </c>
      <c r="AJ81" s="326">
        <v>1.0183149114661638</v>
      </c>
      <c r="AK81" s="307" t="s">
        <v>74</v>
      </c>
      <c r="AL81" s="307">
        <v>6</v>
      </c>
      <c r="AM81" s="307" t="s">
        <v>559</v>
      </c>
      <c r="AN81" s="320" t="s">
        <v>461</v>
      </c>
      <c r="AO81" s="327">
        <v>6</v>
      </c>
      <c r="AP81" s="327">
        <v>1</v>
      </c>
      <c r="AQ81" s="327" t="s">
        <v>999</v>
      </c>
      <c r="AS81" s="314"/>
      <c r="AT81" s="315"/>
      <c r="AU81" s="314"/>
      <c r="AV81" s="343"/>
      <c r="AW81" s="343"/>
      <c r="AX81" s="343"/>
      <c r="AY81" s="344"/>
      <c r="AZ81" s="344"/>
      <c r="BA81" s="344"/>
      <c r="BB81" s="344"/>
    </row>
    <row r="82" spans="23:54" ht="16.5">
      <c r="W82" s="311" t="s">
        <v>141</v>
      </c>
      <c r="X82" s="311" t="s">
        <v>237</v>
      </c>
      <c r="Y82" s="312" t="s">
        <v>237</v>
      </c>
      <c r="Z82" s="324">
        <v>5</v>
      </c>
      <c r="AA82" s="307">
        <v>11</v>
      </c>
      <c r="AB82" s="325">
        <v>0.91666666666666663</v>
      </c>
      <c r="AC82" s="311">
        <v>0</v>
      </c>
      <c r="AD82" s="311">
        <v>5</v>
      </c>
      <c r="AE82" s="311">
        <v>4</v>
      </c>
      <c r="AF82" s="311">
        <v>2</v>
      </c>
      <c r="AG82" s="311">
        <v>0</v>
      </c>
      <c r="AH82" s="311">
        <v>0</v>
      </c>
      <c r="AI82" s="311">
        <v>0</v>
      </c>
      <c r="AJ82" s="326">
        <v>0.92061335587943216</v>
      </c>
      <c r="AK82" s="307" t="s">
        <v>71</v>
      </c>
      <c r="AL82" s="307">
        <v>37</v>
      </c>
      <c r="AM82" s="307" t="s">
        <v>579</v>
      </c>
      <c r="AN82" s="320" t="s">
        <v>462</v>
      </c>
      <c r="AO82" s="327">
        <v>82</v>
      </c>
      <c r="AP82" s="327">
        <v>5</v>
      </c>
      <c r="AQ82" s="327" t="s">
        <v>1003</v>
      </c>
      <c r="AS82" s="314"/>
      <c r="AT82" s="315"/>
      <c r="AU82" s="314"/>
      <c r="AV82" s="343"/>
      <c r="AW82" s="343"/>
      <c r="AX82" s="343"/>
      <c r="AY82" s="344"/>
      <c r="AZ82" s="344"/>
      <c r="BA82" s="344"/>
      <c r="BB82" s="344"/>
    </row>
    <row r="83" spans="23:54" ht="16.5">
      <c r="W83" s="311" t="s">
        <v>160</v>
      </c>
      <c r="X83" s="311" t="s">
        <v>238</v>
      </c>
      <c r="Y83" s="312" t="s">
        <v>238</v>
      </c>
      <c r="Z83" s="324">
        <v>4</v>
      </c>
      <c r="AA83" s="307">
        <v>10</v>
      </c>
      <c r="AB83" s="325">
        <v>1.0416666666666667</v>
      </c>
      <c r="AC83" s="311">
        <v>0</v>
      </c>
      <c r="AD83" s="311">
        <v>0</v>
      </c>
      <c r="AE83" s="311">
        <v>1</v>
      </c>
      <c r="AF83" s="311">
        <v>2</v>
      </c>
      <c r="AG83" s="311">
        <v>1</v>
      </c>
      <c r="AH83" s="311">
        <v>6</v>
      </c>
      <c r="AI83" s="311">
        <v>0</v>
      </c>
      <c r="AJ83" s="326">
        <v>0.79661989479905027</v>
      </c>
      <c r="AK83" s="307" t="s">
        <v>73</v>
      </c>
      <c r="AL83" s="307">
        <v>2</v>
      </c>
      <c r="AM83" s="307" t="s">
        <v>918</v>
      </c>
      <c r="AN83" s="320" t="s">
        <v>464</v>
      </c>
      <c r="AO83" s="327">
        <v>163</v>
      </c>
      <c r="AP83" s="327">
        <v>5</v>
      </c>
      <c r="AQ83" s="327" t="s">
        <v>1009</v>
      </c>
      <c r="AS83" s="314"/>
      <c r="AT83" s="315"/>
      <c r="AU83" s="314"/>
      <c r="AV83" s="343"/>
      <c r="AW83" s="343"/>
      <c r="AX83" s="343"/>
      <c r="AY83" s="344"/>
      <c r="AZ83" s="344"/>
      <c r="BA83" s="344"/>
      <c r="BB83" s="344"/>
    </row>
    <row r="84" spans="23:54" ht="16.5">
      <c r="W84" s="311" t="s">
        <v>160</v>
      </c>
      <c r="X84" s="311" t="s">
        <v>239</v>
      </c>
      <c r="Y84" s="312" t="s">
        <v>239</v>
      </c>
      <c r="Z84" s="324">
        <v>5</v>
      </c>
      <c r="AA84" s="307">
        <v>8</v>
      </c>
      <c r="AB84" s="325">
        <v>0.66666666666666663</v>
      </c>
      <c r="AC84" s="311">
        <v>0</v>
      </c>
      <c r="AD84" s="311">
        <v>2</v>
      </c>
      <c r="AE84" s="311">
        <v>2</v>
      </c>
      <c r="AF84" s="311">
        <v>3</v>
      </c>
      <c r="AG84" s="311">
        <v>1</v>
      </c>
      <c r="AH84" s="311">
        <v>0</v>
      </c>
      <c r="AI84" s="311">
        <v>0</v>
      </c>
      <c r="AJ84" s="326">
        <v>0.91164298346839101</v>
      </c>
      <c r="AK84" s="307" t="s">
        <v>71</v>
      </c>
      <c r="AL84" s="307">
        <v>46</v>
      </c>
      <c r="AM84" s="307" t="s">
        <v>586</v>
      </c>
      <c r="AN84" s="320" t="s">
        <v>466</v>
      </c>
      <c r="AO84" s="327">
        <v>91</v>
      </c>
      <c r="AP84" s="327">
        <v>2</v>
      </c>
      <c r="AQ84" s="327" t="s">
        <v>1006</v>
      </c>
      <c r="AS84" s="314"/>
      <c r="AT84" s="315"/>
      <c r="AU84" s="314"/>
      <c r="AV84" s="343"/>
      <c r="AW84" s="343"/>
      <c r="AX84" s="343"/>
      <c r="AY84" s="344"/>
      <c r="AZ84" s="344"/>
      <c r="BA84" s="344"/>
      <c r="BB84" s="344"/>
    </row>
    <row r="85" spans="23:54" ht="16.5">
      <c r="W85" s="311" t="s">
        <v>160</v>
      </c>
      <c r="X85" s="311" t="s">
        <v>240</v>
      </c>
      <c r="Y85" s="312" t="s">
        <v>240</v>
      </c>
      <c r="Z85" s="324">
        <v>17</v>
      </c>
      <c r="AA85" s="307">
        <v>37</v>
      </c>
      <c r="AB85" s="325">
        <v>0.90686274509803932</v>
      </c>
      <c r="AC85" s="311">
        <v>1</v>
      </c>
      <c r="AD85" s="311">
        <v>4</v>
      </c>
      <c r="AE85" s="311">
        <v>11</v>
      </c>
      <c r="AF85" s="311">
        <v>14</v>
      </c>
      <c r="AG85" s="311">
        <v>4</v>
      </c>
      <c r="AH85" s="311">
        <v>3</v>
      </c>
      <c r="AI85" s="311">
        <v>0</v>
      </c>
      <c r="AJ85" s="326">
        <v>0.8929593500804579</v>
      </c>
      <c r="AK85" s="307" t="s">
        <v>72</v>
      </c>
      <c r="AL85" s="307">
        <v>9</v>
      </c>
      <c r="AM85" s="307" t="s">
        <v>475</v>
      </c>
      <c r="AN85" s="320" t="s">
        <v>468</v>
      </c>
      <c r="AO85" s="327">
        <v>113</v>
      </c>
      <c r="AP85" s="327">
        <v>3</v>
      </c>
      <c r="AQ85" s="327" t="s">
        <v>1007</v>
      </c>
      <c r="AS85" s="314"/>
      <c r="AT85" s="315"/>
      <c r="AU85" s="314"/>
      <c r="AV85" s="343"/>
      <c r="AW85" s="343"/>
      <c r="AX85" s="343"/>
      <c r="AY85" s="344"/>
      <c r="AZ85" s="344"/>
      <c r="BA85" s="344"/>
      <c r="BB85" s="344"/>
    </row>
    <row r="86" spans="23:54" ht="16.5">
      <c r="W86" s="311" t="s">
        <v>160</v>
      </c>
      <c r="X86" s="311" t="s">
        <v>241</v>
      </c>
      <c r="Y86" s="312" t="s">
        <v>241</v>
      </c>
      <c r="Z86" s="324">
        <v>22</v>
      </c>
      <c r="AA86" s="307">
        <v>48</v>
      </c>
      <c r="AB86" s="325">
        <v>0.90909090909090917</v>
      </c>
      <c r="AC86" s="311">
        <v>12</v>
      </c>
      <c r="AD86" s="311">
        <v>9</v>
      </c>
      <c r="AE86" s="311">
        <v>14</v>
      </c>
      <c r="AF86" s="311">
        <v>10</v>
      </c>
      <c r="AG86" s="311">
        <v>1</v>
      </c>
      <c r="AH86" s="311">
        <v>2</v>
      </c>
      <c r="AI86" s="311">
        <v>0</v>
      </c>
      <c r="AJ86" s="326">
        <v>0.93684169586991251</v>
      </c>
      <c r="AK86" s="307" t="s">
        <v>71</v>
      </c>
      <c r="AL86" s="307">
        <v>14</v>
      </c>
      <c r="AM86" s="307" t="s">
        <v>502</v>
      </c>
      <c r="AN86" s="320" t="s">
        <v>470</v>
      </c>
      <c r="AO86" s="327">
        <v>59</v>
      </c>
      <c r="AP86" s="327">
        <v>1</v>
      </c>
      <c r="AQ86" s="327" t="s">
        <v>1005</v>
      </c>
      <c r="AS86" s="314"/>
      <c r="AT86" s="315"/>
      <c r="AU86" s="314"/>
      <c r="AV86" s="343"/>
      <c r="AW86" s="343"/>
      <c r="AX86" s="343"/>
      <c r="AY86" s="344"/>
      <c r="AZ86" s="344"/>
      <c r="BA86" s="344"/>
      <c r="BB86" s="344"/>
    </row>
    <row r="87" spans="23:54" ht="16.5">
      <c r="W87" s="311" t="s">
        <v>160</v>
      </c>
      <c r="X87" s="311" t="s">
        <v>242</v>
      </c>
      <c r="Y87" s="312" t="s">
        <v>242</v>
      </c>
      <c r="Z87" s="324">
        <v>28</v>
      </c>
      <c r="AA87" s="307">
        <v>60</v>
      </c>
      <c r="AB87" s="325">
        <v>0.89285714285714279</v>
      </c>
      <c r="AC87" s="311">
        <v>0</v>
      </c>
      <c r="AD87" s="311">
        <v>2</v>
      </c>
      <c r="AE87" s="311">
        <v>2</v>
      </c>
      <c r="AF87" s="311">
        <v>17</v>
      </c>
      <c r="AG87" s="311">
        <v>21</v>
      </c>
      <c r="AH87" s="311">
        <v>18</v>
      </c>
      <c r="AI87" s="311">
        <v>0</v>
      </c>
      <c r="AJ87" s="326">
        <v>0.83311937632105415</v>
      </c>
      <c r="AK87" s="307" t="s">
        <v>70</v>
      </c>
      <c r="AL87" s="307">
        <v>8</v>
      </c>
      <c r="AM87" s="307" t="s">
        <v>903</v>
      </c>
      <c r="AN87" s="320" t="s">
        <v>472</v>
      </c>
      <c r="AO87" s="327">
        <v>152</v>
      </c>
      <c r="AP87" s="327">
        <v>4</v>
      </c>
      <c r="AQ87" s="327" t="s">
        <v>1008</v>
      </c>
      <c r="AS87" s="314"/>
      <c r="AT87" s="315"/>
      <c r="AU87" s="314"/>
      <c r="AV87" s="343"/>
      <c r="AW87" s="343"/>
      <c r="AX87" s="343"/>
      <c r="AY87" s="344"/>
      <c r="AZ87" s="344"/>
      <c r="BA87" s="344"/>
      <c r="BB87" s="344"/>
    </row>
    <row r="88" spans="23:54" ht="16.5">
      <c r="W88" s="311" t="s">
        <v>161</v>
      </c>
      <c r="X88" s="311" t="s">
        <v>243</v>
      </c>
      <c r="Y88" s="312" t="s">
        <v>243</v>
      </c>
      <c r="Z88" s="324">
        <v>12</v>
      </c>
      <c r="AA88" s="307">
        <v>24</v>
      </c>
      <c r="AB88" s="325">
        <v>0.83333333333333337</v>
      </c>
      <c r="AC88" s="311">
        <v>4</v>
      </c>
      <c r="AD88" s="311">
        <v>4</v>
      </c>
      <c r="AE88" s="311">
        <v>9</v>
      </c>
      <c r="AF88" s="311">
        <v>3</v>
      </c>
      <c r="AG88" s="311">
        <v>3</v>
      </c>
      <c r="AH88" s="311">
        <v>1</v>
      </c>
      <c r="AI88" s="311">
        <v>0</v>
      </c>
      <c r="AJ88" s="326">
        <v>0.90608912264047392</v>
      </c>
      <c r="AK88" s="307" t="s">
        <v>71</v>
      </c>
      <c r="AL88" s="307">
        <v>54</v>
      </c>
      <c r="AM88" s="307" t="s">
        <v>1205</v>
      </c>
      <c r="AN88" s="320" t="s">
        <v>474</v>
      </c>
      <c r="AO88" s="327">
        <v>99</v>
      </c>
      <c r="AP88" s="327">
        <v>1</v>
      </c>
      <c r="AQ88" s="327" t="s">
        <v>1010</v>
      </c>
      <c r="AS88" s="314"/>
      <c r="AT88" s="315"/>
      <c r="AU88" s="314"/>
      <c r="AV88" s="343"/>
      <c r="AW88" s="343"/>
      <c r="AX88" s="343"/>
      <c r="AY88" s="344"/>
      <c r="AZ88" s="344"/>
      <c r="BA88" s="344"/>
      <c r="BB88" s="344"/>
    </row>
    <row r="89" spans="23:54" ht="16.5">
      <c r="W89" s="311" t="s">
        <v>161</v>
      </c>
      <c r="X89" s="311" t="s">
        <v>244</v>
      </c>
      <c r="Y89" s="312" t="s">
        <v>244</v>
      </c>
      <c r="Z89" s="324">
        <v>8</v>
      </c>
      <c r="AA89" s="307">
        <v>5</v>
      </c>
      <c r="AB89" s="325">
        <v>0.26041666666666669</v>
      </c>
      <c r="AC89" s="311">
        <v>0</v>
      </c>
      <c r="AD89" s="311">
        <v>0</v>
      </c>
      <c r="AE89" s="311">
        <v>0</v>
      </c>
      <c r="AF89" s="311">
        <v>1</v>
      </c>
      <c r="AG89" s="311">
        <v>2</v>
      </c>
      <c r="AH89" s="311">
        <v>1</v>
      </c>
      <c r="AI89" s="311">
        <v>1</v>
      </c>
      <c r="AJ89" s="326">
        <v>0.80419504036713629</v>
      </c>
      <c r="AK89" s="307" t="s">
        <v>70</v>
      </c>
      <c r="AL89" s="307">
        <v>16</v>
      </c>
      <c r="AM89" s="307" t="s">
        <v>1158</v>
      </c>
      <c r="AN89" s="320" t="s">
        <v>476</v>
      </c>
      <c r="AO89" s="327">
        <v>160</v>
      </c>
      <c r="AP89" s="327">
        <v>3</v>
      </c>
      <c r="AQ89" s="327" t="s">
        <v>1012</v>
      </c>
      <c r="AS89" s="314"/>
      <c r="AT89" s="315"/>
      <c r="AU89" s="314"/>
      <c r="AV89" s="343"/>
      <c r="AW89" s="343"/>
      <c r="AX89" s="343"/>
      <c r="AY89" s="344"/>
      <c r="AZ89" s="344"/>
      <c r="BA89" s="344"/>
      <c r="BB89" s="344"/>
    </row>
    <row r="90" spans="23:54" ht="16.5">
      <c r="W90" s="311" t="s">
        <v>161</v>
      </c>
      <c r="X90" s="311" t="s">
        <v>245</v>
      </c>
      <c r="Y90" s="312" t="s">
        <v>245</v>
      </c>
      <c r="Z90" s="324">
        <v>9</v>
      </c>
      <c r="AA90" s="307">
        <v>11</v>
      </c>
      <c r="AB90" s="325">
        <v>0.5092592592592593</v>
      </c>
      <c r="AC90" s="311">
        <v>1</v>
      </c>
      <c r="AD90" s="311">
        <v>0</v>
      </c>
      <c r="AE90" s="311">
        <v>1</v>
      </c>
      <c r="AF90" s="311">
        <v>0</v>
      </c>
      <c r="AG90" s="311">
        <v>0</v>
      </c>
      <c r="AH90" s="311">
        <v>8</v>
      </c>
      <c r="AI90" s="311">
        <v>1</v>
      </c>
      <c r="AJ90" s="326">
        <v>0.74794219375167947</v>
      </c>
      <c r="AK90" s="307" t="s">
        <v>73</v>
      </c>
      <c r="AL90" s="307">
        <v>7</v>
      </c>
      <c r="AM90" s="307" t="s">
        <v>1164</v>
      </c>
      <c r="AN90" s="320" t="s">
        <v>478</v>
      </c>
      <c r="AO90" s="327">
        <v>168</v>
      </c>
      <c r="AP90" s="327">
        <v>4</v>
      </c>
      <c r="AQ90" s="327" t="s">
        <v>1013</v>
      </c>
      <c r="AS90" s="314"/>
      <c r="AT90" s="315"/>
      <c r="AU90" s="314"/>
      <c r="AV90" s="343"/>
      <c r="AW90" s="343"/>
      <c r="AX90" s="343"/>
      <c r="AY90" s="344"/>
      <c r="AZ90" s="344"/>
      <c r="BA90" s="344"/>
      <c r="BB90" s="344"/>
    </row>
    <row r="91" spans="23:54" ht="16.5">
      <c r="W91" s="311" t="s">
        <v>161</v>
      </c>
      <c r="X91" s="311" t="s">
        <v>246</v>
      </c>
      <c r="Y91" s="312" t="s">
        <v>246</v>
      </c>
      <c r="Z91" s="324">
        <v>14</v>
      </c>
      <c r="AA91" s="307">
        <v>13</v>
      </c>
      <c r="AB91" s="325">
        <v>0.38690476190476186</v>
      </c>
      <c r="AC91" s="311">
        <v>1</v>
      </c>
      <c r="AD91" s="311">
        <v>0</v>
      </c>
      <c r="AE91" s="311">
        <v>2</v>
      </c>
      <c r="AF91" s="311">
        <v>3</v>
      </c>
      <c r="AG91" s="311">
        <v>6</v>
      </c>
      <c r="AH91" s="311">
        <v>1</v>
      </c>
      <c r="AI91" s="311">
        <v>0</v>
      </c>
      <c r="AJ91" s="326">
        <v>0.85236073103544274</v>
      </c>
      <c r="AK91" s="307" t="s">
        <v>72</v>
      </c>
      <c r="AL91" s="307">
        <v>39</v>
      </c>
      <c r="AM91" s="307" t="s">
        <v>1167</v>
      </c>
      <c r="AN91" s="320" t="s">
        <v>479</v>
      </c>
      <c r="AO91" s="327">
        <v>143</v>
      </c>
      <c r="AP91" s="327">
        <v>2</v>
      </c>
      <c r="AQ91" s="327" t="s">
        <v>1011</v>
      </c>
      <c r="AS91" s="314"/>
      <c r="AT91" s="315"/>
      <c r="AU91" s="314"/>
      <c r="AV91" s="343"/>
      <c r="AW91" s="343"/>
      <c r="AX91" s="343"/>
      <c r="AY91" s="344"/>
      <c r="AZ91" s="344"/>
      <c r="BA91" s="344"/>
      <c r="BB91" s="344"/>
    </row>
    <row r="92" spans="23:54" ht="16.5">
      <c r="W92" s="311" t="s">
        <v>159</v>
      </c>
      <c r="X92" s="311" t="s">
        <v>247</v>
      </c>
      <c r="Y92" s="312" t="s">
        <v>247</v>
      </c>
      <c r="Z92" s="324">
        <v>13</v>
      </c>
      <c r="AA92" s="307">
        <v>30</v>
      </c>
      <c r="AB92" s="325">
        <v>0.96153846153846156</v>
      </c>
      <c r="AC92" s="311">
        <v>3</v>
      </c>
      <c r="AD92" s="311">
        <v>8</v>
      </c>
      <c r="AE92" s="311">
        <v>11</v>
      </c>
      <c r="AF92" s="311">
        <v>6</v>
      </c>
      <c r="AG92" s="311">
        <v>2</v>
      </c>
      <c r="AH92" s="311">
        <v>0</v>
      </c>
      <c r="AI92" s="311">
        <v>0</v>
      </c>
      <c r="AJ92" s="326">
        <v>0.93681135239814695</v>
      </c>
      <c r="AK92" s="307" t="s">
        <v>71</v>
      </c>
      <c r="AL92" s="307">
        <v>15</v>
      </c>
      <c r="AM92" s="307" t="s">
        <v>507</v>
      </c>
      <c r="AN92" s="320" t="s">
        <v>481</v>
      </c>
      <c r="AO92" s="327">
        <v>60</v>
      </c>
      <c r="AP92" s="327">
        <v>2</v>
      </c>
      <c r="AQ92" s="327" t="s">
        <v>1015</v>
      </c>
      <c r="AS92" s="314"/>
      <c r="AT92" s="315"/>
      <c r="AU92" s="314"/>
      <c r="AV92" s="343"/>
      <c r="AW92" s="343"/>
      <c r="AX92" s="343"/>
      <c r="AY92" s="344"/>
      <c r="AZ92" s="344"/>
      <c r="BA92" s="344"/>
      <c r="BB92" s="344"/>
    </row>
    <row r="93" spans="23:54" ht="16.5">
      <c r="W93" s="311" t="s">
        <v>159</v>
      </c>
      <c r="X93" s="311" t="s">
        <v>248</v>
      </c>
      <c r="Y93" s="312" t="s">
        <v>248</v>
      </c>
      <c r="Z93" s="324">
        <v>14</v>
      </c>
      <c r="AA93" s="307">
        <v>33</v>
      </c>
      <c r="AB93" s="325">
        <v>0.9821428571428571</v>
      </c>
      <c r="AC93" s="311">
        <v>7</v>
      </c>
      <c r="AD93" s="311">
        <v>4</v>
      </c>
      <c r="AE93" s="311">
        <v>11</v>
      </c>
      <c r="AF93" s="311">
        <v>10</v>
      </c>
      <c r="AG93" s="311">
        <v>1</v>
      </c>
      <c r="AH93" s="311">
        <v>0</v>
      </c>
      <c r="AI93" s="311">
        <v>0</v>
      </c>
      <c r="AJ93" s="326">
        <v>0.92853317830492155</v>
      </c>
      <c r="AK93" s="307" t="s">
        <v>71</v>
      </c>
      <c r="AL93" s="307">
        <v>26</v>
      </c>
      <c r="AM93" s="307" t="s">
        <v>445</v>
      </c>
      <c r="AN93" s="320" t="s">
        <v>483</v>
      </c>
      <c r="AO93" s="327">
        <v>71</v>
      </c>
      <c r="AP93" s="327">
        <v>4</v>
      </c>
      <c r="AQ93" s="327" t="s">
        <v>1017</v>
      </c>
      <c r="AS93" s="314"/>
      <c r="AT93" s="315"/>
      <c r="AU93" s="314"/>
      <c r="AV93" s="343"/>
      <c r="AW93" s="343"/>
      <c r="AX93" s="343"/>
      <c r="AY93" s="344"/>
      <c r="AZ93" s="344"/>
      <c r="BA93" s="344"/>
      <c r="BB93" s="344"/>
    </row>
    <row r="94" spans="23:54" ht="16.5">
      <c r="W94" s="311" t="s">
        <v>159</v>
      </c>
      <c r="X94" s="311" t="s">
        <v>249</v>
      </c>
      <c r="Y94" s="312" t="s">
        <v>249</v>
      </c>
      <c r="Z94" s="324">
        <v>12</v>
      </c>
      <c r="AA94" s="307">
        <v>13</v>
      </c>
      <c r="AB94" s="325">
        <v>0.45138888888888895</v>
      </c>
      <c r="AC94" s="311">
        <v>0</v>
      </c>
      <c r="AD94" s="311">
        <v>4</v>
      </c>
      <c r="AE94" s="311">
        <v>2</v>
      </c>
      <c r="AF94" s="311">
        <v>3</v>
      </c>
      <c r="AG94" s="311">
        <v>4</v>
      </c>
      <c r="AH94" s="311">
        <v>0</v>
      </c>
      <c r="AI94" s="311">
        <v>0</v>
      </c>
      <c r="AJ94" s="326">
        <v>0.89182218128771218</v>
      </c>
      <c r="AK94" s="307" t="s">
        <v>72</v>
      </c>
      <c r="AL94" s="307">
        <v>14</v>
      </c>
      <c r="AM94" s="307" t="s">
        <v>555</v>
      </c>
      <c r="AN94" s="320" t="s">
        <v>485</v>
      </c>
      <c r="AO94" s="327">
        <v>118</v>
      </c>
      <c r="AP94" s="327">
        <v>6</v>
      </c>
      <c r="AQ94" s="327" t="s">
        <v>1019</v>
      </c>
      <c r="AS94" s="314"/>
      <c r="AT94" s="315"/>
      <c r="AU94" s="314"/>
      <c r="AV94" s="343"/>
      <c r="AW94" s="343"/>
      <c r="AX94" s="343"/>
      <c r="AY94" s="344"/>
      <c r="AZ94" s="344"/>
      <c r="BA94" s="344"/>
      <c r="BB94" s="344"/>
    </row>
    <row r="95" spans="23:54" ht="16.5">
      <c r="W95" s="311" t="s">
        <v>159</v>
      </c>
      <c r="X95" s="311" t="s">
        <v>250</v>
      </c>
      <c r="Y95" s="312" t="s">
        <v>250</v>
      </c>
      <c r="Z95" s="324">
        <v>10</v>
      </c>
      <c r="AA95" s="307">
        <v>15</v>
      </c>
      <c r="AB95" s="325">
        <v>0.625</v>
      </c>
      <c r="AC95" s="311">
        <v>7</v>
      </c>
      <c r="AD95" s="311">
        <v>3</v>
      </c>
      <c r="AE95" s="311">
        <v>3</v>
      </c>
      <c r="AF95" s="311">
        <v>0</v>
      </c>
      <c r="AG95" s="311">
        <v>2</v>
      </c>
      <c r="AH95" s="311">
        <v>0</v>
      </c>
      <c r="AI95" s="311">
        <v>0</v>
      </c>
      <c r="AJ95" s="326">
        <v>0.96309224171433949</v>
      </c>
      <c r="AK95" s="307" t="s">
        <v>69</v>
      </c>
      <c r="AL95" s="307">
        <v>20</v>
      </c>
      <c r="AM95" s="307" t="s">
        <v>509</v>
      </c>
      <c r="AN95" s="320" t="s">
        <v>487</v>
      </c>
      <c r="AO95" s="327">
        <v>35</v>
      </c>
      <c r="AP95" s="327">
        <v>1</v>
      </c>
      <c r="AQ95" s="327" t="s">
        <v>1014</v>
      </c>
      <c r="AS95" s="314"/>
      <c r="AT95" s="315"/>
      <c r="AU95" s="314"/>
      <c r="AV95" s="343"/>
      <c r="AW95" s="343"/>
      <c r="AX95" s="343"/>
      <c r="AY95" s="344"/>
      <c r="AZ95" s="344"/>
      <c r="BA95" s="344"/>
      <c r="BB95" s="344"/>
    </row>
    <row r="96" spans="23:54" ht="16.5">
      <c r="W96" s="311" t="s">
        <v>159</v>
      </c>
      <c r="X96" s="311" t="s">
        <v>251</v>
      </c>
      <c r="Y96" s="312" t="s">
        <v>251</v>
      </c>
      <c r="Z96" s="324">
        <v>5</v>
      </c>
      <c r="AA96" s="307">
        <v>10</v>
      </c>
      <c r="AB96" s="325">
        <v>0.83333333333333337</v>
      </c>
      <c r="AC96" s="311">
        <v>0</v>
      </c>
      <c r="AD96" s="311">
        <v>1</v>
      </c>
      <c r="AE96" s="311">
        <v>5</v>
      </c>
      <c r="AF96" s="311">
        <v>3</v>
      </c>
      <c r="AG96" s="311">
        <v>1</v>
      </c>
      <c r="AH96" s="311">
        <v>0</v>
      </c>
      <c r="AI96" s="311">
        <v>0</v>
      </c>
      <c r="AJ96" s="326">
        <v>0.89826263130457806</v>
      </c>
      <c r="AK96" s="307" t="s">
        <v>72</v>
      </c>
      <c r="AL96" s="307">
        <v>1</v>
      </c>
      <c r="AM96" s="307" t="s">
        <v>619</v>
      </c>
      <c r="AN96" s="320" t="s">
        <v>488</v>
      </c>
      <c r="AO96" s="327">
        <v>105</v>
      </c>
      <c r="AP96" s="327">
        <v>5</v>
      </c>
      <c r="AQ96" s="327" t="s">
        <v>1018</v>
      </c>
      <c r="AS96" s="314"/>
      <c r="AT96" s="315"/>
      <c r="AU96" s="314"/>
      <c r="AV96" s="343"/>
      <c r="AW96" s="343"/>
      <c r="AX96" s="343"/>
      <c r="AY96" s="344"/>
      <c r="AZ96" s="344"/>
      <c r="BA96" s="344"/>
      <c r="BB96" s="344"/>
    </row>
    <row r="97" spans="23:54" ht="16.5">
      <c r="W97" s="311" t="s">
        <v>159</v>
      </c>
      <c r="X97" s="311" t="s">
        <v>252</v>
      </c>
      <c r="Y97" s="312" t="s">
        <v>252</v>
      </c>
      <c r="Z97" s="324">
        <v>2</v>
      </c>
      <c r="AA97" s="307">
        <v>3</v>
      </c>
      <c r="AB97" s="325">
        <v>0.625</v>
      </c>
      <c r="AC97" s="311">
        <v>0</v>
      </c>
      <c r="AD97" s="311">
        <v>1</v>
      </c>
      <c r="AE97" s="311">
        <v>1</v>
      </c>
      <c r="AF97" s="311">
        <v>1</v>
      </c>
      <c r="AG97" s="311">
        <v>0</v>
      </c>
      <c r="AH97" s="311">
        <v>0</v>
      </c>
      <c r="AI97" s="311">
        <v>0</v>
      </c>
      <c r="AJ97" s="326">
        <v>0.93515151515151518</v>
      </c>
      <c r="AK97" s="307" t="s">
        <v>71</v>
      </c>
      <c r="AL97" s="307">
        <v>17</v>
      </c>
      <c r="AM97" s="307" t="s">
        <v>526</v>
      </c>
      <c r="AN97" s="320" t="s">
        <v>490</v>
      </c>
      <c r="AO97" s="327">
        <v>62</v>
      </c>
      <c r="AP97" s="327">
        <v>3</v>
      </c>
      <c r="AQ97" s="327" t="s">
        <v>1016</v>
      </c>
      <c r="AS97" s="314"/>
      <c r="AT97" s="315"/>
      <c r="AU97" s="314"/>
      <c r="AV97" s="343"/>
      <c r="AW97" s="343"/>
      <c r="AX97" s="343"/>
      <c r="AY97" s="344"/>
      <c r="AZ97" s="344"/>
      <c r="BA97" s="344"/>
      <c r="BB97" s="344"/>
    </row>
    <row r="98" spans="23:54" ht="16.5">
      <c r="W98" s="311" t="s">
        <v>143</v>
      </c>
      <c r="X98" s="311" t="s">
        <v>253</v>
      </c>
      <c r="Y98" s="312" t="s">
        <v>253</v>
      </c>
      <c r="Z98" s="324">
        <v>22</v>
      </c>
      <c r="AA98" s="307">
        <v>33</v>
      </c>
      <c r="AB98" s="325">
        <v>0.625</v>
      </c>
      <c r="AC98" s="311">
        <v>8</v>
      </c>
      <c r="AD98" s="311">
        <v>10</v>
      </c>
      <c r="AE98" s="311">
        <v>8</v>
      </c>
      <c r="AF98" s="311">
        <v>6</v>
      </c>
      <c r="AG98" s="311">
        <v>1</v>
      </c>
      <c r="AH98" s="311">
        <v>0</v>
      </c>
      <c r="AI98" s="311">
        <v>0</v>
      </c>
      <c r="AJ98" s="326">
        <v>0.97536751325454796</v>
      </c>
      <c r="AK98" s="307" t="s">
        <v>69</v>
      </c>
      <c r="AL98" s="307">
        <v>11</v>
      </c>
      <c r="AM98" s="307" t="s">
        <v>363</v>
      </c>
      <c r="AN98" s="320" t="s">
        <v>492</v>
      </c>
      <c r="AO98" s="327">
        <v>26</v>
      </c>
      <c r="AP98" s="327">
        <v>3</v>
      </c>
      <c r="AQ98" s="327" t="s">
        <v>1022</v>
      </c>
      <c r="AS98" s="314"/>
      <c r="AT98" s="315"/>
      <c r="AU98" s="314"/>
      <c r="AV98" s="343"/>
      <c r="AW98" s="343"/>
      <c r="AX98" s="343"/>
      <c r="AY98" s="344"/>
      <c r="AZ98" s="344"/>
      <c r="BA98" s="344"/>
      <c r="BB98" s="344"/>
    </row>
    <row r="99" spans="23:54" ht="16.5">
      <c r="W99" s="311" t="s">
        <v>143</v>
      </c>
      <c r="X99" s="311" t="s">
        <v>254</v>
      </c>
      <c r="Y99" s="312" t="s">
        <v>254</v>
      </c>
      <c r="Z99" s="324">
        <v>14</v>
      </c>
      <c r="AA99" s="307">
        <v>30</v>
      </c>
      <c r="AB99" s="325">
        <v>0.89285714285714279</v>
      </c>
      <c r="AC99" s="311">
        <v>8</v>
      </c>
      <c r="AD99" s="311">
        <v>6</v>
      </c>
      <c r="AE99" s="311">
        <v>9</v>
      </c>
      <c r="AF99" s="311">
        <v>3</v>
      </c>
      <c r="AG99" s="311">
        <v>4</v>
      </c>
      <c r="AH99" s="311">
        <v>0</v>
      </c>
      <c r="AI99" s="311">
        <v>0</v>
      </c>
      <c r="AJ99" s="326">
        <v>0.96585280895990044</v>
      </c>
      <c r="AK99" s="307" t="s">
        <v>69</v>
      </c>
      <c r="AL99" s="307">
        <v>17</v>
      </c>
      <c r="AM99" s="307" t="s">
        <v>531</v>
      </c>
      <c r="AN99" s="320" t="s">
        <v>493</v>
      </c>
      <c r="AO99" s="327">
        <v>32</v>
      </c>
      <c r="AP99" s="327">
        <v>4</v>
      </c>
      <c r="AQ99" s="327" t="s">
        <v>1023</v>
      </c>
      <c r="AS99" s="314"/>
      <c r="AT99" s="315"/>
      <c r="AU99" s="314"/>
      <c r="AV99" s="343"/>
      <c r="AW99" s="343"/>
      <c r="AX99" s="343"/>
      <c r="AY99" s="344"/>
      <c r="AZ99" s="344"/>
      <c r="BA99" s="344"/>
      <c r="BB99" s="344"/>
    </row>
    <row r="100" spans="23:54" ht="16.5">
      <c r="W100" s="311" t="s">
        <v>143</v>
      </c>
      <c r="X100" s="311" t="s">
        <v>255</v>
      </c>
      <c r="Y100" s="312" t="s">
        <v>255</v>
      </c>
      <c r="Z100" s="324">
        <v>10</v>
      </c>
      <c r="AA100" s="307">
        <v>22</v>
      </c>
      <c r="AB100" s="325">
        <v>0.91666666666666663</v>
      </c>
      <c r="AC100" s="311">
        <v>6</v>
      </c>
      <c r="AD100" s="311">
        <v>4</v>
      </c>
      <c r="AE100" s="311">
        <v>4</v>
      </c>
      <c r="AF100" s="311">
        <v>8</v>
      </c>
      <c r="AG100" s="311">
        <v>0</v>
      </c>
      <c r="AH100" s="311">
        <v>0</v>
      </c>
      <c r="AI100" s="311">
        <v>0</v>
      </c>
      <c r="AJ100" s="326">
        <v>0.97786946545175635</v>
      </c>
      <c r="AK100" s="307" t="s">
        <v>69</v>
      </c>
      <c r="AL100" s="307">
        <v>8</v>
      </c>
      <c r="AM100" s="307" t="s">
        <v>584</v>
      </c>
      <c r="AN100" s="320" t="s">
        <v>495</v>
      </c>
      <c r="AO100" s="327">
        <v>23</v>
      </c>
      <c r="AP100" s="327">
        <v>2</v>
      </c>
      <c r="AQ100" s="327" t="s">
        <v>1021</v>
      </c>
      <c r="AS100" s="314"/>
      <c r="AT100" s="315"/>
      <c r="AU100" s="314"/>
      <c r="AV100" s="343"/>
      <c r="AW100" s="343"/>
      <c r="AX100" s="343"/>
      <c r="AY100" s="344"/>
      <c r="AZ100" s="344"/>
      <c r="BA100" s="344"/>
      <c r="BB100" s="344"/>
    </row>
    <row r="101" spans="23:54" ht="16.5">
      <c r="W101" s="311" t="s">
        <v>143</v>
      </c>
      <c r="X101" s="311" t="s">
        <v>256</v>
      </c>
      <c r="Y101" s="312" t="s">
        <v>256</v>
      </c>
      <c r="Z101" s="324">
        <v>14</v>
      </c>
      <c r="AA101" s="307">
        <v>24</v>
      </c>
      <c r="AB101" s="325">
        <v>0.7142857142857143</v>
      </c>
      <c r="AC101" s="311">
        <v>9</v>
      </c>
      <c r="AD101" s="311">
        <v>5</v>
      </c>
      <c r="AE101" s="311">
        <v>2</v>
      </c>
      <c r="AF101" s="311">
        <v>7</v>
      </c>
      <c r="AG101" s="311">
        <v>1</v>
      </c>
      <c r="AH101" s="311">
        <v>0</v>
      </c>
      <c r="AI101" s="311">
        <v>0</v>
      </c>
      <c r="AJ101" s="326">
        <v>1.0181002203203635</v>
      </c>
      <c r="AK101" s="307" t="s">
        <v>74</v>
      </c>
      <c r="AL101" s="307">
        <v>7</v>
      </c>
      <c r="AM101" s="307" t="s">
        <v>349</v>
      </c>
      <c r="AN101" s="320" t="s">
        <v>496</v>
      </c>
      <c r="AO101" s="327">
        <v>7</v>
      </c>
      <c r="AP101" s="327">
        <v>1</v>
      </c>
      <c r="AQ101" s="327" t="s">
        <v>1020</v>
      </c>
      <c r="AS101" s="314"/>
      <c r="AT101" s="315"/>
      <c r="AU101" s="314"/>
      <c r="AV101" s="343"/>
      <c r="AW101" s="343"/>
      <c r="AX101" s="343"/>
      <c r="AY101" s="344"/>
      <c r="AZ101" s="344"/>
      <c r="BA101" s="344"/>
      <c r="BB101" s="344"/>
    </row>
    <row r="102" spans="23:54" ht="16.5">
      <c r="W102" s="311" t="s">
        <v>143</v>
      </c>
      <c r="X102" s="311" t="s">
        <v>257</v>
      </c>
      <c r="Y102" s="312" t="s">
        <v>257</v>
      </c>
      <c r="Z102" s="324">
        <v>8</v>
      </c>
      <c r="AA102" s="307">
        <v>16</v>
      </c>
      <c r="AB102" s="325">
        <v>0.83333333333333337</v>
      </c>
      <c r="AC102" s="311">
        <v>1</v>
      </c>
      <c r="AD102" s="311">
        <v>1</v>
      </c>
      <c r="AE102" s="311">
        <v>5</v>
      </c>
      <c r="AF102" s="311">
        <v>1</v>
      </c>
      <c r="AG102" s="311">
        <v>7</v>
      </c>
      <c r="AH102" s="311">
        <v>1</v>
      </c>
      <c r="AI102" s="311">
        <v>0</v>
      </c>
      <c r="AJ102" s="326">
        <v>0.88102828911493725</v>
      </c>
      <c r="AK102" s="307" t="s">
        <v>72</v>
      </c>
      <c r="AL102" s="307">
        <v>25</v>
      </c>
      <c r="AM102" s="307" t="s">
        <v>905</v>
      </c>
      <c r="AN102" s="320" t="s">
        <v>498</v>
      </c>
      <c r="AO102" s="327">
        <v>129</v>
      </c>
      <c r="AP102" s="327">
        <v>5</v>
      </c>
      <c r="AQ102" s="327" t="s">
        <v>1024</v>
      </c>
      <c r="AS102" s="314"/>
      <c r="AT102" s="315"/>
      <c r="AU102" s="314"/>
      <c r="AV102" s="343"/>
      <c r="AW102" s="343"/>
      <c r="AX102" s="343"/>
      <c r="AY102" s="344"/>
      <c r="AZ102" s="344"/>
      <c r="BA102" s="344"/>
      <c r="BB102" s="344"/>
    </row>
    <row r="103" spans="23:54" ht="16.5">
      <c r="W103" s="311" t="s">
        <v>140</v>
      </c>
      <c r="X103" s="311" t="s">
        <v>258</v>
      </c>
      <c r="Y103" s="312" t="s">
        <v>258</v>
      </c>
      <c r="Z103" s="324">
        <v>21</v>
      </c>
      <c r="AA103" s="307">
        <v>51</v>
      </c>
      <c r="AB103" s="325">
        <v>1.0119047619047619</v>
      </c>
      <c r="AC103" s="311">
        <v>8</v>
      </c>
      <c r="AD103" s="311">
        <v>12</v>
      </c>
      <c r="AE103" s="311">
        <v>8</v>
      </c>
      <c r="AF103" s="311">
        <v>12</v>
      </c>
      <c r="AG103" s="311">
        <v>8</v>
      </c>
      <c r="AH103" s="311">
        <v>3</v>
      </c>
      <c r="AI103" s="311">
        <v>0</v>
      </c>
      <c r="AJ103" s="326">
        <v>0.91496161300698287</v>
      </c>
      <c r="AK103" s="307" t="s">
        <v>71</v>
      </c>
      <c r="AL103" s="307">
        <v>43</v>
      </c>
      <c r="AM103" s="307" t="s">
        <v>473</v>
      </c>
      <c r="AN103" s="320" t="s">
        <v>500</v>
      </c>
      <c r="AO103" s="327">
        <v>88</v>
      </c>
      <c r="AP103" s="327">
        <v>1</v>
      </c>
      <c r="AQ103" s="327" t="s">
        <v>1025</v>
      </c>
      <c r="AS103" s="314"/>
      <c r="AT103" s="315"/>
      <c r="AU103" s="314"/>
      <c r="AV103" s="343"/>
      <c r="AW103" s="343"/>
      <c r="AX103" s="343"/>
      <c r="AY103" s="344"/>
      <c r="AZ103" s="344"/>
      <c r="BA103" s="344"/>
      <c r="BB103" s="344"/>
    </row>
    <row r="104" spans="23:54" ht="16.5">
      <c r="W104" s="311" t="s">
        <v>140</v>
      </c>
      <c r="X104" s="311" t="s">
        <v>259</v>
      </c>
      <c r="Y104" s="312" t="s">
        <v>259</v>
      </c>
      <c r="Z104" s="324">
        <v>40</v>
      </c>
      <c r="AA104" s="307">
        <v>94</v>
      </c>
      <c r="AB104" s="325">
        <v>0.97916666666666663</v>
      </c>
      <c r="AC104" s="311">
        <v>5</v>
      </c>
      <c r="AD104" s="311">
        <v>12</v>
      </c>
      <c r="AE104" s="311">
        <v>25</v>
      </c>
      <c r="AF104" s="311">
        <v>24</v>
      </c>
      <c r="AG104" s="311">
        <v>28</v>
      </c>
      <c r="AH104" s="311">
        <v>0</v>
      </c>
      <c r="AI104" s="311">
        <v>0</v>
      </c>
      <c r="AJ104" s="326">
        <v>0.89714534597257123</v>
      </c>
      <c r="AK104" s="307" t="s">
        <v>72</v>
      </c>
      <c r="AL104" s="307">
        <v>4</v>
      </c>
      <c r="AM104" s="307" t="s">
        <v>603</v>
      </c>
      <c r="AN104" s="320" t="s">
        <v>501</v>
      </c>
      <c r="AO104" s="327">
        <v>108</v>
      </c>
      <c r="AP104" s="327">
        <v>2</v>
      </c>
      <c r="AQ104" s="327" t="s">
        <v>1026</v>
      </c>
      <c r="AS104" s="314"/>
      <c r="AT104" s="315"/>
      <c r="AU104" s="314"/>
      <c r="AV104" s="343"/>
      <c r="AW104" s="343"/>
      <c r="AX104" s="343"/>
      <c r="AY104" s="344"/>
      <c r="AZ104" s="344"/>
      <c r="BA104" s="344"/>
      <c r="BB104" s="344"/>
    </row>
    <row r="105" spans="23:54" ht="16.5">
      <c r="W105" s="311" t="s">
        <v>153</v>
      </c>
      <c r="X105" s="311" t="s">
        <v>260</v>
      </c>
      <c r="Y105" s="312" t="s">
        <v>260</v>
      </c>
      <c r="Z105" s="324">
        <v>25</v>
      </c>
      <c r="AA105" s="307">
        <v>39</v>
      </c>
      <c r="AB105" s="325">
        <v>0.65</v>
      </c>
      <c r="AC105" s="311">
        <v>9</v>
      </c>
      <c r="AD105" s="311">
        <v>11</v>
      </c>
      <c r="AE105" s="311">
        <v>8</v>
      </c>
      <c r="AF105" s="311">
        <v>8</v>
      </c>
      <c r="AG105" s="311">
        <v>1</v>
      </c>
      <c r="AH105" s="311">
        <v>0</v>
      </c>
      <c r="AI105" s="311">
        <v>2</v>
      </c>
      <c r="AJ105" s="326">
        <v>0.96032597658872043</v>
      </c>
      <c r="AK105" s="307" t="s">
        <v>69</v>
      </c>
      <c r="AL105" s="307">
        <v>22</v>
      </c>
      <c r="AM105" s="307" t="s">
        <v>401</v>
      </c>
      <c r="AN105" s="320" t="s">
        <v>503</v>
      </c>
      <c r="AO105" s="327">
        <v>37</v>
      </c>
      <c r="AP105" s="327">
        <v>1</v>
      </c>
      <c r="AQ105" s="327" t="s">
        <v>1027</v>
      </c>
      <c r="AS105" s="314"/>
      <c r="AT105" s="315"/>
      <c r="AU105" s="314"/>
      <c r="AV105" s="343"/>
      <c r="AW105" s="343"/>
      <c r="AX105" s="343"/>
      <c r="AY105" s="344"/>
      <c r="AZ105" s="344"/>
      <c r="BA105" s="344"/>
      <c r="BB105" s="344"/>
    </row>
    <row r="106" spans="23:54" ht="16.5">
      <c r="W106" s="311" t="s">
        <v>153</v>
      </c>
      <c r="X106" s="311" t="s">
        <v>261</v>
      </c>
      <c r="Y106" s="312" t="s">
        <v>261</v>
      </c>
      <c r="Z106" s="324">
        <v>12</v>
      </c>
      <c r="AA106" s="307">
        <v>12</v>
      </c>
      <c r="AB106" s="325">
        <v>0.41666666666666669</v>
      </c>
      <c r="AC106" s="311">
        <v>2</v>
      </c>
      <c r="AD106" s="311">
        <v>3</v>
      </c>
      <c r="AE106" s="311">
        <v>6</v>
      </c>
      <c r="AF106" s="311">
        <v>1</v>
      </c>
      <c r="AG106" s="311">
        <v>0</v>
      </c>
      <c r="AH106" s="311">
        <v>0</v>
      </c>
      <c r="AI106" s="311">
        <v>0</v>
      </c>
      <c r="AJ106" s="326">
        <v>0.92193252340355647</v>
      </c>
      <c r="AK106" s="307" t="s">
        <v>71</v>
      </c>
      <c r="AL106" s="307">
        <v>36</v>
      </c>
      <c r="AM106" s="307" t="s">
        <v>524</v>
      </c>
      <c r="AN106" s="320" t="s">
        <v>505</v>
      </c>
      <c r="AO106" s="327">
        <v>81</v>
      </c>
      <c r="AP106" s="327">
        <v>3</v>
      </c>
      <c r="AQ106" s="327" t="s">
        <v>1029</v>
      </c>
      <c r="AS106" s="314"/>
      <c r="AT106" s="315"/>
      <c r="AU106" s="314"/>
      <c r="AV106" s="343"/>
      <c r="AW106" s="343"/>
      <c r="AX106" s="343"/>
      <c r="AY106" s="344"/>
      <c r="AZ106" s="344"/>
      <c r="BA106" s="344"/>
      <c r="BB106" s="344"/>
    </row>
    <row r="107" spans="23:54" ht="16.5">
      <c r="W107" s="311" t="s">
        <v>153</v>
      </c>
      <c r="X107" s="311" t="s">
        <v>262</v>
      </c>
      <c r="Y107" s="312" t="s">
        <v>262</v>
      </c>
      <c r="Z107" s="324">
        <v>6</v>
      </c>
      <c r="AA107" s="307">
        <v>14</v>
      </c>
      <c r="AB107" s="325">
        <v>0.97222222222222232</v>
      </c>
      <c r="AC107" s="311">
        <v>4</v>
      </c>
      <c r="AD107" s="311">
        <v>4</v>
      </c>
      <c r="AE107" s="311">
        <v>2</v>
      </c>
      <c r="AF107" s="311">
        <v>1</v>
      </c>
      <c r="AG107" s="311">
        <v>0</v>
      </c>
      <c r="AH107" s="311">
        <v>0</v>
      </c>
      <c r="AI107" s="311">
        <v>3</v>
      </c>
      <c r="AJ107" s="326">
        <v>0.95013235082656855</v>
      </c>
      <c r="AK107" s="307" t="s">
        <v>69</v>
      </c>
      <c r="AL107" s="307">
        <v>30</v>
      </c>
      <c r="AM107" s="307" t="s">
        <v>590</v>
      </c>
      <c r="AN107" s="320" t="s">
        <v>506</v>
      </c>
      <c r="AO107" s="327">
        <v>45</v>
      </c>
      <c r="AP107" s="327">
        <v>2</v>
      </c>
      <c r="AQ107" s="327" t="s">
        <v>1028</v>
      </c>
      <c r="AS107" s="314"/>
      <c r="AT107" s="315"/>
      <c r="AU107" s="314"/>
      <c r="AV107" s="343"/>
      <c r="AW107" s="343"/>
      <c r="AX107" s="343"/>
      <c r="AY107" s="344"/>
      <c r="AZ107" s="344"/>
      <c r="BA107" s="344"/>
      <c r="BB107" s="344"/>
    </row>
    <row r="108" spans="23:54" ht="16.5">
      <c r="W108" s="311" t="s">
        <v>146</v>
      </c>
      <c r="X108" s="311" t="s">
        <v>263</v>
      </c>
      <c r="Y108" s="312" t="s">
        <v>263</v>
      </c>
      <c r="Z108" s="324">
        <v>21</v>
      </c>
      <c r="AA108" s="307">
        <v>51</v>
      </c>
      <c r="AB108" s="325">
        <v>1.0119047619047619</v>
      </c>
      <c r="AC108" s="311">
        <v>4</v>
      </c>
      <c r="AD108" s="311">
        <v>5</v>
      </c>
      <c r="AE108" s="311">
        <v>14</v>
      </c>
      <c r="AF108" s="311">
        <v>12</v>
      </c>
      <c r="AG108" s="311">
        <v>13</v>
      </c>
      <c r="AH108" s="311">
        <v>3</v>
      </c>
      <c r="AI108" s="311">
        <v>0</v>
      </c>
      <c r="AJ108" s="326">
        <v>0.88945177951075338</v>
      </c>
      <c r="AK108" s="307" t="s">
        <v>72</v>
      </c>
      <c r="AL108" s="307">
        <v>19</v>
      </c>
      <c r="AM108" s="307" t="s">
        <v>547</v>
      </c>
      <c r="AN108" s="320" t="s">
        <v>508</v>
      </c>
      <c r="AO108" s="327">
        <v>123</v>
      </c>
      <c r="AP108" s="327">
        <v>4</v>
      </c>
      <c r="AQ108" s="327" t="s">
        <v>1032</v>
      </c>
      <c r="AS108" s="314"/>
      <c r="AT108" s="315"/>
      <c r="AU108" s="314"/>
      <c r="AV108" s="343"/>
      <c r="AW108" s="343"/>
      <c r="AX108" s="343"/>
      <c r="AY108" s="344"/>
      <c r="AZ108" s="344"/>
      <c r="BA108" s="344"/>
      <c r="BB108" s="344"/>
    </row>
    <row r="109" spans="23:54" ht="16.5">
      <c r="W109" s="311" t="s">
        <v>146</v>
      </c>
      <c r="X109" s="311" t="s">
        <v>264</v>
      </c>
      <c r="Y109" s="312" t="s">
        <v>264</v>
      </c>
      <c r="Z109" s="324">
        <v>7</v>
      </c>
      <c r="AA109" s="307">
        <v>16</v>
      </c>
      <c r="AB109" s="325">
        <v>0.95238095238095233</v>
      </c>
      <c r="AC109" s="311">
        <v>4</v>
      </c>
      <c r="AD109" s="311">
        <v>0</v>
      </c>
      <c r="AE109" s="311">
        <v>4</v>
      </c>
      <c r="AF109" s="311">
        <v>6</v>
      </c>
      <c r="AG109" s="311">
        <v>1</v>
      </c>
      <c r="AH109" s="311">
        <v>0</v>
      </c>
      <c r="AI109" s="311">
        <v>1</v>
      </c>
      <c r="AJ109" s="326">
        <v>0.94590210410521625</v>
      </c>
      <c r="AK109" s="307" t="s">
        <v>71</v>
      </c>
      <c r="AL109" s="307">
        <v>6</v>
      </c>
      <c r="AM109" s="307" t="s">
        <v>489</v>
      </c>
      <c r="AN109" s="320" t="s">
        <v>510</v>
      </c>
      <c r="AO109" s="327">
        <v>51</v>
      </c>
      <c r="AP109" s="327">
        <v>2</v>
      </c>
      <c r="AQ109" s="327" t="s">
        <v>1030</v>
      </c>
      <c r="AS109" s="314"/>
      <c r="AT109" s="315"/>
      <c r="AU109" s="314"/>
      <c r="AV109" s="343"/>
      <c r="AW109" s="343"/>
      <c r="AX109" s="343"/>
      <c r="AY109" s="344"/>
      <c r="AZ109" s="344"/>
      <c r="BA109" s="344"/>
      <c r="BB109" s="344"/>
    </row>
    <row r="110" spans="23:54" ht="16.5">
      <c r="W110" s="311" t="s">
        <v>146</v>
      </c>
      <c r="X110" s="311" t="s">
        <v>265</v>
      </c>
      <c r="Y110" s="312" t="s">
        <v>265</v>
      </c>
      <c r="Z110" s="324">
        <v>9</v>
      </c>
      <c r="AA110" s="307">
        <v>19</v>
      </c>
      <c r="AB110" s="325">
        <v>0.87962962962962976</v>
      </c>
      <c r="AC110" s="311">
        <v>5</v>
      </c>
      <c r="AD110" s="311">
        <v>2</v>
      </c>
      <c r="AE110" s="311">
        <v>7</v>
      </c>
      <c r="AF110" s="311">
        <v>5</v>
      </c>
      <c r="AG110" s="311">
        <v>0</v>
      </c>
      <c r="AH110" s="311">
        <v>0</v>
      </c>
      <c r="AI110" s="311">
        <v>0</v>
      </c>
      <c r="AJ110" s="326">
        <v>0.94598251625588514</v>
      </c>
      <c r="AK110" s="307" t="s">
        <v>71</v>
      </c>
      <c r="AL110" s="307">
        <v>5</v>
      </c>
      <c r="AM110" s="307" t="s">
        <v>571</v>
      </c>
      <c r="AN110" s="320" t="s">
        <v>511</v>
      </c>
      <c r="AO110" s="327">
        <v>50</v>
      </c>
      <c r="AP110" s="327">
        <v>1</v>
      </c>
      <c r="AQ110" s="327" t="s">
        <v>508</v>
      </c>
      <c r="AS110" s="314"/>
      <c r="AT110" s="315"/>
      <c r="AU110" s="314"/>
      <c r="AV110" s="343"/>
      <c r="AW110" s="343"/>
      <c r="AX110" s="343"/>
      <c r="AY110" s="344"/>
      <c r="AZ110" s="344"/>
      <c r="BA110" s="344"/>
      <c r="BB110" s="344"/>
    </row>
    <row r="111" spans="23:54" ht="16.5">
      <c r="W111" s="311" t="s">
        <v>146</v>
      </c>
      <c r="X111" s="311" t="s">
        <v>266</v>
      </c>
      <c r="Y111" s="312" t="s">
        <v>266</v>
      </c>
      <c r="Z111" s="324">
        <v>6</v>
      </c>
      <c r="AA111" s="307">
        <v>15</v>
      </c>
      <c r="AB111" s="325">
        <v>1.0416666666666667</v>
      </c>
      <c r="AC111" s="311">
        <v>3</v>
      </c>
      <c r="AD111" s="311">
        <v>3</v>
      </c>
      <c r="AE111" s="311">
        <v>4</v>
      </c>
      <c r="AF111" s="311">
        <v>2</v>
      </c>
      <c r="AG111" s="311">
        <v>2</v>
      </c>
      <c r="AH111" s="311">
        <v>1</v>
      </c>
      <c r="AI111" s="311">
        <v>0</v>
      </c>
      <c r="AJ111" s="326">
        <v>0.91462381759358724</v>
      </c>
      <c r="AK111" s="307" t="s">
        <v>71</v>
      </c>
      <c r="AL111" s="307">
        <v>44</v>
      </c>
      <c r="AM111" s="307" t="s">
        <v>592</v>
      </c>
      <c r="AN111" s="320" t="s">
        <v>513</v>
      </c>
      <c r="AO111" s="327">
        <v>89</v>
      </c>
      <c r="AP111" s="327">
        <v>3</v>
      </c>
      <c r="AQ111" s="327" t="s">
        <v>1031</v>
      </c>
      <c r="AS111" s="314"/>
      <c r="AT111" s="315"/>
      <c r="AU111" s="314"/>
      <c r="AV111" s="343"/>
      <c r="AW111" s="343"/>
      <c r="AX111" s="343"/>
      <c r="AY111" s="344"/>
      <c r="AZ111" s="344"/>
      <c r="BA111" s="344"/>
      <c r="BB111" s="344"/>
    </row>
    <row r="112" spans="23:54" ht="16.5">
      <c r="W112" s="311" t="s">
        <v>139</v>
      </c>
      <c r="X112" s="311" t="s">
        <v>267</v>
      </c>
      <c r="Y112" s="312" t="s">
        <v>267</v>
      </c>
      <c r="Z112" s="324">
        <v>22</v>
      </c>
      <c r="AA112" s="307">
        <v>51</v>
      </c>
      <c r="AB112" s="325">
        <v>0.96590909090909094</v>
      </c>
      <c r="AC112" s="311">
        <v>10</v>
      </c>
      <c r="AD112" s="311">
        <v>12</v>
      </c>
      <c r="AE112" s="311">
        <v>12</v>
      </c>
      <c r="AF112" s="311">
        <v>9</v>
      </c>
      <c r="AG112" s="311">
        <v>7</v>
      </c>
      <c r="AH112" s="311">
        <v>1</v>
      </c>
      <c r="AI112" s="311">
        <v>0</v>
      </c>
      <c r="AJ112" s="326">
        <v>0.93553366905855218</v>
      </c>
      <c r="AK112" s="307" t="s">
        <v>71</v>
      </c>
      <c r="AL112" s="307">
        <v>16</v>
      </c>
      <c r="AM112" s="307" t="s">
        <v>521</v>
      </c>
      <c r="AN112" s="320" t="s">
        <v>515</v>
      </c>
      <c r="AO112" s="327">
        <v>61</v>
      </c>
      <c r="AP112" s="327">
        <v>3</v>
      </c>
      <c r="AQ112" s="327" t="s">
        <v>1035</v>
      </c>
      <c r="AS112" s="314"/>
      <c r="AT112" s="315"/>
      <c r="AU112" s="314"/>
      <c r="AV112" s="343"/>
      <c r="AW112" s="343"/>
      <c r="AX112" s="343"/>
      <c r="AY112" s="344"/>
      <c r="AZ112" s="344"/>
      <c r="BA112" s="344"/>
      <c r="BB112" s="344"/>
    </row>
    <row r="113" spans="23:54" ht="16.5">
      <c r="W113" s="311" t="s">
        <v>139</v>
      </c>
      <c r="X113" s="311" t="s">
        <v>268</v>
      </c>
      <c r="Y113" s="312" t="s">
        <v>268</v>
      </c>
      <c r="Z113" s="324">
        <v>11</v>
      </c>
      <c r="AA113" s="307">
        <v>17</v>
      </c>
      <c r="AB113" s="325">
        <v>0.64393939393939392</v>
      </c>
      <c r="AC113" s="311">
        <v>7</v>
      </c>
      <c r="AD113" s="311">
        <v>3</v>
      </c>
      <c r="AE113" s="311">
        <v>3</v>
      </c>
      <c r="AF113" s="311">
        <v>3</v>
      </c>
      <c r="AG113" s="311">
        <v>0</v>
      </c>
      <c r="AH113" s="311">
        <v>1</v>
      </c>
      <c r="AI113" s="311">
        <v>0</v>
      </c>
      <c r="AJ113" s="326">
        <v>0.94484019154811516</v>
      </c>
      <c r="AK113" s="307" t="s">
        <v>71</v>
      </c>
      <c r="AL113" s="307">
        <v>7</v>
      </c>
      <c r="AM113" s="307" t="s">
        <v>512</v>
      </c>
      <c r="AN113" s="320" t="s">
        <v>516</v>
      </c>
      <c r="AO113" s="327">
        <v>52</v>
      </c>
      <c r="AP113" s="327">
        <v>2</v>
      </c>
      <c r="AQ113" s="327" t="s">
        <v>1034</v>
      </c>
      <c r="AS113" s="314"/>
      <c r="AT113" s="315"/>
      <c r="AU113" s="314"/>
      <c r="AV113" s="343"/>
      <c r="AW113" s="343"/>
      <c r="AX113" s="343"/>
      <c r="AY113" s="344"/>
      <c r="AZ113" s="344"/>
      <c r="BA113" s="344"/>
      <c r="BB113" s="344"/>
    </row>
    <row r="114" spans="23:54" ht="16.5">
      <c r="W114" s="311" t="s">
        <v>139</v>
      </c>
      <c r="X114" s="311" t="s">
        <v>269</v>
      </c>
      <c r="Y114" s="312" t="s">
        <v>269</v>
      </c>
      <c r="Z114" s="324">
        <v>11</v>
      </c>
      <c r="AA114" s="307">
        <v>26</v>
      </c>
      <c r="AB114" s="325">
        <v>0.98484848484848486</v>
      </c>
      <c r="AC114" s="311">
        <v>1</v>
      </c>
      <c r="AD114" s="311">
        <v>4</v>
      </c>
      <c r="AE114" s="311">
        <v>8</v>
      </c>
      <c r="AF114" s="311">
        <v>10</v>
      </c>
      <c r="AG114" s="311">
        <v>2</v>
      </c>
      <c r="AH114" s="311">
        <v>1</v>
      </c>
      <c r="AI114" s="311">
        <v>0</v>
      </c>
      <c r="AJ114" s="326">
        <v>0.89440643753497961</v>
      </c>
      <c r="AK114" s="307" t="s">
        <v>72</v>
      </c>
      <c r="AL114" s="307">
        <v>6</v>
      </c>
      <c r="AM114" s="307" t="s">
        <v>411</v>
      </c>
      <c r="AN114" s="320" t="s">
        <v>517</v>
      </c>
      <c r="AO114" s="327">
        <v>110</v>
      </c>
      <c r="AP114" s="327">
        <v>4</v>
      </c>
      <c r="AQ114" s="327" t="s">
        <v>1036</v>
      </c>
      <c r="AS114" s="314"/>
      <c r="AT114" s="315"/>
      <c r="AU114" s="314"/>
      <c r="AV114" s="343"/>
      <c r="AW114" s="343"/>
      <c r="AX114" s="343"/>
      <c r="AY114" s="344"/>
      <c r="AZ114" s="344"/>
      <c r="BA114" s="344"/>
      <c r="BB114" s="344"/>
    </row>
    <row r="115" spans="23:54" ht="16.5">
      <c r="W115" s="311" t="s">
        <v>139</v>
      </c>
      <c r="X115" s="311" t="s">
        <v>270</v>
      </c>
      <c r="Y115" s="312" t="s">
        <v>270</v>
      </c>
      <c r="Z115" s="324">
        <v>8</v>
      </c>
      <c r="AA115" s="307">
        <v>15</v>
      </c>
      <c r="AB115" s="325">
        <v>0.78125</v>
      </c>
      <c r="AC115" s="311">
        <v>7</v>
      </c>
      <c r="AD115" s="311">
        <v>5</v>
      </c>
      <c r="AE115" s="311">
        <v>2</v>
      </c>
      <c r="AF115" s="311">
        <v>1</v>
      </c>
      <c r="AG115" s="311">
        <v>0</v>
      </c>
      <c r="AH115" s="311">
        <v>0</v>
      </c>
      <c r="AI115" s="311">
        <v>0</v>
      </c>
      <c r="AJ115" s="326">
        <v>0.98890478051649255</v>
      </c>
      <c r="AK115" s="307" t="s">
        <v>69</v>
      </c>
      <c r="AL115" s="307">
        <v>4</v>
      </c>
      <c r="AM115" s="307" t="s">
        <v>597</v>
      </c>
      <c r="AN115" s="320" t="s">
        <v>519</v>
      </c>
      <c r="AO115" s="327">
        <v>19</v>
      </c>
      <c r="AP115" s="327">
        <v>1</v>
      </c>
      <c r="AQ115" s="327" t="s">
        <v>1033</v>
      </c>
      <c r="AS115" s="314"/>
      <c r="AT115" s="315"/>
      <c r="AU115" s="314"/>
      <c r="AV115" s="343"/>
      <c r="AW115" s="343"/>
      <c r="AX115" s="343"/>
      <c r="AY115" s="344"/>
      <c r="AZ115" s="344"/>
      <c r="BA115" s="344"/>
      <c r="BB115" s="344"/>
    </row>
    <row r="116" spans="23:54" ht="16.5">
      <c r="W116" s="311" t="s">
        <v>148</v>
      </c>
      <c r="X116" s="311" t="s">
        <v>271</v>
      </c>
      <c r="Y116" s="312" t="s">
        <v>271</v>
      </c>
      <c r="Z116" s="324">
        <v>18</v>
      </c>
      <c r="AA116" s="307">
        <v>29</v>
      </c>
      <c r="AB116" s="325">
        <v>0.67129629629629639</v>
      </c>
      <c r="AC116" s="311">
        <v>11</v>
      </c>
      <c r="AD116" s="311">
        <v>4</v>
      </c>
      <c r="AE116" s="311">
        <v>8</v>
      </c>
      <c r="AF116" s="311">
        <v>4</v>
      </c>
      <c r="AG116" s="311">
        <v>2</v>
      </c>
      <c r="AH116" s="311">
        <v>0</v>
      </c>
      <c r="AI116" s="311">
        <v>0</v>
      </c>
      <c r="AJ116" s="326">
        <v>0.95840893500023661</v>
      </c>
      <c r="AK116" s="307" t="s">
        <v>69</v>
      </c>
      <c r="AL116" s="307">
        <v>24</v>
      </c>
      <c r="AM116" s="307" t="s">
        <v>339</v>
      </c>
      <c r="AN116" s="320" t="s">
        <v>520</v>
      </c>
      <c r="AO116" s="327">
        <v>39</v>
      </c>
      <c r="AP116" s="327">
        <v>3</v>
      </c>
      <c r="AQ116" s="327" t="s">
        <v>1039</v>
      </c>
      <c r="AS116" s="314"/>
      <c r="AT116" s="315"/>
      <c r="AU116" s="314"/>
      <c r="AV116" s="343"/>
      <c r="AW116" s="343"/>
      <c r="AX116" s="343"/>
      <c r="AY116" s="344"/>
      <c r="AZ116" s="344"/>
      <c r="BA116" s="344"/>
      <c r="BB116" s="344"/>
    </row>
    <row r="117" spans="23:54" ht="16.5">
      <c r="W117" s="311" t="s">
        <v>148</v>
      </c>
      <c r="X117" s="311" t="s">
        <v>272</v>
      </c>
      <c r="Y117" s="312" t="s">
        <v>272</v>
      </c>
      <c r="Z117" s="324">
        <v>10</v>
      </c>
      <c r="AA117" s="307">
        <v>27</v>
      </c>
      <c r="AB117" s="325">
        <v>1.125</v>
      </c>
      <c r="AC117" s="311">
        <v>6</v>
      </c>
      <c r="AD117" s="311">
        <v>7</v>
      </c>
      <c r="AE117" s="311">
        <v>7</v>
      </c>
      <c r="AF117" s="311">
        <v>7</v>
      </c>
      <c r="AG117" s="311">
        <v>0</v>
      </c>
      <c r="AH117" s="311">
        <v>0</v>
      </c>
      <c r="AI117" s="311">
        <v>0</v>
      </c>
      <c r="AJ117" s="326">
        <v>0.95711984427688579</v>
      </c>
      <c r="AK117" s="307" t="s">
        <v>69</v>
      </c>
      <c r="AL117" s="307">
        <v>25</v>
      </c>
      <c r="AM117" s="307" t="s">
        <v>537</v>
      </c>
      <c r="AN117" s="320" t="s">
        <v>522</v>
      </c>
      <c r="AO117" s="327">
        <v>40</v>
      </c>
      <c r="AP117" s="327">
        <v>4</v>
      </c>
      <c r="AQ117" s="327" t="s">
        <v>1040</v>
      </c>
      <c r="AS117" s="314"/>
      <c r="AT117" s="315"/>
      <c r="AU117" s="314"/>
      <c r="AV117" s="343"/>
      <c r="AW117" s="343"/>
      <c r="AX117" s="343"/>
      <c r="AY117" s="344"/>
      <c r="AZ117" s="344"/>
      <c r="BA117" s="344"/>
      <c r="BB117" s="344"/>
    </row>
    <row r="118" spans="23:54" ht="16.5">
      <c r="W118" s="311" t="s">
        <v>148</v>
      </c>
      <c r="X118" s="311" t="s">
        <v>273</v>
      </c>
      <c r="Y118" s="312" t="s">
        <v>273</v>
      </c>
      <c r="Z118" s="324">
        <v>18</v>
      </c>
      <c r="AA118" s="307">
        <v>37</v>
      </c>
      <c r="AB118" s="325">
        <v>0.85648148148148162</v>
      </c>
      <c r="AC118" s="311">
        <v>8</v>
      </c>
      <c r="AD118" s="311">
        <v>11</v>
      </c>
      <c r="AE118" s="311">
        <v>16</v>
      </c>
      <c r="AF118" s="311">
        <v>1</v>
      </c>
      <c r="AG118" s="311">
        <v>0</v>
      </c>
      <c r="AH118" s="311">
        <v>1</v>
      </c>
      <c r="AI118" s="311">
        <v>0</v>
      </c>
      <c r="AJ118" s="326">
        <v>0.9657593769157905</v>
      </c>
      <c r="AK118" s="307" t="s">
        <v>69</v>
      </c>
      <c r="AL118" s="307">
        <v>18</v>
      </c>
      <c r="AM118" s="307" t="s">
        <v>392</v>
      </c>
      <c r="AN118" s="320" t="s">
        <v>523</v>
      </c>
      <c r="AO118" s="327">
        <v>33</v>
      </c>
      <c r="AP118" s="327">
        <v>2</v>
      </c>
      <c r="AQ118" s="327" t="s">
        <v>1038</v>
      </c>
      <c r="AS118" s="314"/>
      <c r="AT118" s="315"/>
      <c r="AU118" s="314"/>
      <c r="AV118" s="343"/>
      <c r="AW118" s="343"/>
      <c r="AX118" s="343"/>
      <c r="AY118" s="344"/>
      <c r="AZ118" s="344"/>
      <c r="BA118" s="344"/>
      <c r="BB118" s="344"/>
    </row>
    <row r="119" spans="23:54" ht="16.5">
      <c r="W119" s="311" t="s">
        <v>148</v>
      </c>
      <c r="X119" s="311" t="s">
        <v>274</v>
      </c>
      <c r="Y119" s="312" t="s">
        <v>274</v>
      </c>
      <c r="Z119" s="324">
        <v>6</v>
      </c>
      <c r="AA119" s="307">
        <v>12</v>
      </c>
      <c r="AB119" s="325">
        <v>0.83333333333333337</v>
      </c>
      <c r="AC119" s="311">
        <v>1</v>
      </c>
      <c r="AD119" s="311">
        <v>2</v>
      </c>
      <c r="AE119" s="311">
        <v>5</v>
      </c>
      <c r="AF119" s="311">
        <v>4</v>
      </c>
      <c r="AG119" s="311">
        <v>0</v>
      </c>
      <c r="AH119" s="311">
        <v>0</v>
      </c>
      <c r="AI119" s="311">
        <v>0</v>
      </c>
      <c r="AJ119" s="326">
        <v>0.90831194630465961</v>
      </c>
      <c r="AK119" s="307" t="s">
        <v>71</v>
      </c>
      <c r="AL119" s="307">
        <v>50</v>
      </c>
      <c r="AM119" s="307" t="s">
        <v>1206</v>
      </c>
      <c r="AN119" s="320" t="s">
        <v>525</v>
      </c>
      <c r="AO119" s="327">
        <v>95</v>
      </c>
      <c r="AP119" s="327">
        <v>6</v>
      </c>
      <c r="AQ119" s="327" t="s">
        <v>1042</v>
      </c>
      <c r="AS119" s="314"/>
      <c r="AT119" s="315"/>
      <c r="AU119" s="314"/>
      <c r="AV119" s="343"/>
      <c r="AW119" s="343"/>
      <c r="AX119" s="343"/>
      <c r="AY119" s="344"/>
      <c r="AZ119" s="344"/>
      <c r="BA119" s="344"/>
      <c r="BB119" s="344"/>
    </row>
    <row r="120" spans="23:54" ht="16.5">
      <c r="W120" s="311" t="s">
        <v>148</v>
      </c>
      <c r="X120" s="311" t="s">
        <v>275</v>
      </c>
      <c r="Y120" s="312" t="s">
        <v>275</v>
      </c>
      <c r="Z120" s="324">
        <v>15</v>
      </c>
      <c r="AA120" s="307">
        <v>28</v>
      </c>
      <c r="AB120" s="325">
        <v>0.77777777777777779</v>
      </c>
      <c r="AC120" s="311">
        <v>4</v>
      </c>
      <c r="AD120" s="311">
        <v>9</v>
      </c>
      <c r="AE120" s="311">
        <v>5</v>
      </c>
      <c r="AF120" s="311">
        <v>8</v>
      </c>
      <c r="AG120" s="311">
        <v>2</v>
      </c>
      <c r="AH120" s="311">
        <v>0</v>
      </c>
      <c r="AI120" s="311">
        <v>0</v>
      </c>
      <c r="AJ120" s="326">
        <v>0.92249514163206525</v>
      </c>
      <c r="AK120" s="307" t="s">
        <v>71</v>
      </c>
      <c r="AL120" s="307">
        <v>32</v>
      </c>
      <c r="AM120" s="307" t="s">
        <v>545</v>
      </c>
      <c r="AN120" s="320" t="s">
        <v>527</v>
      </c>
      <c r="AO120" s="327">
        <v>77</v>
      </c>
      <c r="AP120" s="327">
        <v>5</v>
      </c>
      <c r="AQ120" s="327" t="s">
        <v>1041</v>
      </c>
      <c r="AS120" s="314"/>
      <c r="AT120" s="315"/>
      <c r="AU120" s="314"/>
      <c r="AV120" s="343"/>
      <c r="AW120" s="343"/>
      <c r="AX120" s="343"/>
      <c r="AY120" s="344"/>
      <c r="AZ120" s="344"/>
      <c r="BA120" s="344"/>
      <c r="BB120" s="344"/>
    </row>
    <row r="121" spans="23:54" ht="16.5">
      <c r="W121" s="311" t="s">
        <v>148</v>
      </c>
      <c r="X121" s="311" t="s">
        <v>276</v>
      </c>
      <c r="Y121" s="312" t="s">
        <v>276</v>
      </c>
      <c r="Z121" s="324">
        <v>4</v>
      </c>
      <c r="AA121" s="307">
        <v>8</v>
      </c>
      <c r="AB121" s="325">
        <v>0.83333333333333337</v>
      </c>
      <c r="AC121" s="311">
        <v>7</v>
      </c>
      <c r="AD121" s="311">
        <v>1</v>
      </c>
      <c r="AE121" s="311">
        <v>0</v>
      </c>
      <c r="AF121" s="311">
        <v>0</v>
      </c>
      <c r="AG121" s="311">
        <v>0</v>
      </c>
      <c r="AH121" s="311">
        <v>0</v>
      </c>
      <c r="AI121" s="311">
        <v>0</v>
      </c>
      <c r="AJ121" s="326">
        <v>1.0566568543467942</v>
      </c>
      <c r="AK121" s="307" t="s">
        <v>74</v>
      </c>
      <c r="AL121" s="307">
        <v>3</v>
      </c>
      <c r="AM121" s="307" t="s">
        <v>394</v>
      </c>
      <c r="AN121" s="320" t="s">
        <v>528</v>
      </c>
      <c r="AO121" s="327">
        <v>3</v>
      </c>
      <c r="AP121" s="327">
        <v>1</v>
      </c>
      <c r="AQ121" s="327" t="s">
        <v>1037</v>
      </c>
      <c r="AS121" s="314"/>
      <c r="AT121" s="315"/>
      <c r="AU121" s="314"/>
      <c r="AV121" s="343"/>
      <c r="AW121" s="343"/>
      <c r="AX121" s="343"/>
      <c r="AY121" s="344"/>
      <c r="AZ121" s="344"/>
      <c r="BA121" s="344"/>
      <c r="BB121" s="344"/>
    </row>
    <row r="122" spans="23:54" ht="16.5">
      <c r="W122" s="311" t="s">
        <v>151</v>
      </c>
      <c r="X122" s="311" t="s">
        <v>277</v>
      </c>
      <c r="Y122" s="312" t="s">
        <v>277</v>
      </c>
      <c r="Z122" s="324">
        <v>16</v>
      </c>
      <c r="AA122" s="307">
        <v>42</v>
      </c>
      <c r="AB122" s="325">
        <v>1.09375</v>
      </c>
      <c r="AC122" s="311">
        <v>11</v>
      </c>
      <c r="AD122" s="311">
        <v>10</v>
      </c>
      <c r="AE122" s="311">
        <v>7</v>
      </c>
      <c r="AF122" s="311">
        <v>8</v>
      </c>
      <c r="AG122" s="311">
        <v>3</v>
      </c>
      <c r="AH122" s="311">
        <v>3</v>
      </c>
      <c r="AI122" s="311">
        <v>0</v>
      </c>
      <c r="AJ122" s="326">
        <v>0.93324899605149803</v>
      </c>
      <c r="AK122" s="307" t="s">
        <v>71</v>
      </c>
      <c r="AL122" s="307">
        <v>20</v>
      </c>
      <c r="AM122" s="307" t="s">
        <v>440</v>
      </c>
      <c r="AN122" s="320" t="s">
        <v>530</v>
      </c>
      <c r="AO122" s="327">
        <v>65</v>
      </c>
      <c r="AP122" s="327">
        <v>4</v>
      </c>
      <c r="AQ122" s="327" t="s">
        <v>1046</v>
      </c>
      <c r="AS122" s="314"/>
      <c r="AT122" s="315"/>
      <c r="AU122" s="314"/>
      <c r="AV122" s="343"/>
      <c r="AW122" s="343"/>
      <c r="AX122" s="343"/>
      <c r="AY122" s="344"/>
      <c r="AZ122" s="344"/>
      <c r="BA122" s="344"/>
      <c r="BB122" s="344"/>
    </row>
    <row r="123" spans="23:54" ht="16.5">
      <c r="W123" s="311" t="s">
        <v>151</v>
      </c>
      <c r="X123" s="311" t="s">
        <v>278</v>
      </c>
      <c r="Y123" s="312" t="s">
        <v>278</v>
      </c>
      <c r="Z123" s="324">
        <v>10</v>
      </c>
      <c r="AA123" s="307">
        <v>21</v>
      </c>
      <c r="AB123" s="325">
        <v>0.875</v>
      </c>
      <c r="AC123" s="311">
        <v>7</v>
      </c>
      <c r="AD123" s="311">
        <v>1</v>
      </c>
      <c r="AE123" s="311">
        <v>5</v>
      </c>
      <c r="AF123" s="311">
        <v>4</v>
      </c>
      <c r="AG123" s="311">
        <v>3</v>
      </c>
      <c r="AH123" s="311">
        <v>1</v>
      </c>
      <c r="AI123" s="311">
        <v>0</v>
      </c>
      <c r="AJ123" s="326">
        <v>0.93288081474629658</v>
      </c>
      <c r="AK123" s="307" t="s">
        <v>71</v>
      </c>
      <c r="AL123" s="307">
        <v>21</v>
      </c>
      <c r="AM123" s="307" t="s">
        <v>482</v>
      </c>
      <c r="AN123" s="320" t="s">
        <v>532</v>
      </c>
      <c r="AO123" s="327">
        <v>66</v>
      </c>
      <c r="AP123" s="327">
        <v>5</v>
      </c>
      <c r="AQ123" s="327" t="s">
        <v>1047</v>
      </c>
      <c r="AS123" s="314"/>
      <c r="AT123" s="315"/>
      <c r="AU123" s="314"/>
      <c r="AV123" s="343"/>
      <c r="AW123" s="343"/>
      <c r="AX123" s="343"/>
      <c r="AY123" s="344"/>
      <c r="AZ123" s="344"/>
      <c r="BA123" s="344"/>
      <c r="BB123" s="344"/>
    </row>
    <row r="124" spans="23:54" ht="16.5">
      <c r="W124" s="311" t="s">
        <v>151</v>
      </c>
      <c r="X124" s="311" t="s">
        <v>279</v>
      </c>
      <c r="Y124" s="312" t="s">
        <v>279</v>
      </c>
      <c r="Z124" s="324">
        <v>5</v>
      </c>
      <c r="AA124" s="307">
        <v>9</v>
      </c>
      <c r="AB124" s="325">
        <v>0.75</v>
      </c>
      <c r="AC124" s="311">
        <v>3</v>
      </c>
      <c r="AD124" s="311">
        <v>1</v>
      </c>
      <c r="AE124" s="311">
        <v>2</v>
      </c>
      <c r="AF124" s="311">
        <v>2</v>
      </c>
      <c r="AG124" s="311">
        <v>1</v>
      </c>
      <c r="AH124" s="311">
        <v>0</v>
      </c>
      <c r="AI124" s="311">
        <v>0</v>
      </c>
      <c r="AJ124" s="326">
        <v>0.9502448517270905</v>
      </c>
      <c r="AK124" s="307" t="s">
        <v>69</v>
      </c>
      <c r="AL124" s="307">
        <v>29</v>
      </c>
      <c r="AM124" s="307" t="s">
        <v>430</v>
      </c>
      <c r="AN124" s="320" t="s">
        <v>534</v>
      </c>
      <c r="AO124" s="327">
        <v>44</v>
      </c>
      <c r="AP124" s="327">
        <v>2</v>
      </c>
      <c r="AQ124" s="327" t="s">
        <v>1044</v>
      </c>
      <c r="AS124" s="314"/>
      <c r="AT124" s="315"/>
      <c r="AU124" s="314"/>
      <c r="AV124" s="343"/>
      <c r="AW124" s="343"/>
      <c r="AX124" s="343"/>
      <c r="AY124" s="344"/>
      <c r="AZ124" s="344"/>
      <c r="BA124" s="344"/>
      <c r="BB124" s="344"/>
    </row>
    <row r="125" spans="23:54" ht="16.5">
      <c r="W125" s="311" t="s">
        <v>151</v>
      </c>
      <c r="X125" s="311" t="s">
        <v>280</v>
      </c>
      <c r="Y125" s="312" t="s">
        <v>280</v>
      </c>
      <c r="Z125" s="324">
        <v>1</v>
      </c>
      <c r="AA125" s="307">
        <v>5</v>
      </c>
      <c r="AB125" s="325">
        <v>2.0833333333333335</v>
      </c>
      <c r="AC125" s="311">
        <v>1</v>
      </c>
      <c r="AD125" s="311">
        <v>2</v>
      </c>
      <c r="AE125" s="311">
        <v>2</v>
      </c>
      <c r="AF125" s="311">
        <v>0</v>
      </c>
      <c r="AG125" s="311">
        <v>0</v>
      </c>
      <c r="AH125" s="311">
        <v>0</v>
      </c>
      <c r="AI125" s="311">
        <v>0</v>
      </c>
      <c r="AJ125" s="326">
        <v>0.94359999999999999</v>
      </c>
      <c r="AK125" s="307" t="s">
        <v>71</v>
      </c>
      <c r="AL125" s="307">
        <v>8</v>
      </c>
      <c r="AM125" s="307" t="s">
        <v>368</v>
      </c>
      <c r="AN125" s="320" t="s">
        <v>536</v>
      </c>
      <c r="AO125" s="327">
        <v>53</v>
      </c>
      <c r="AP125" s="327">
        <v>3</v>
      </c>
      <c r="AQ125" s="327" t="s">
        <v>1045</v>
      </c>
      <c r="AS125" s="314"/>
      <c r="AT125" s="315"/>
      <c r="AU125" s="314"/>
      <c r="AV125" s="343"/>
      <c r="AW125" s="343"/>
      <c r="AX125" s="343"/>
      <c r="AY125" s="344"/>
      <c r="AZ125" s="344"/>
      <c r="BA125" s="344"/>
      <c r="BB125" s="344"/>
    </row>
    <row r="126" spans="23:54" ht="16.5">
      <c r="W126" s="311" t="s">
        <v>151</v>
      </c>
      <c r="X126" s="311" t="s">
        <v>281</v>
      </c>
      <c r="Y126" s="312" t="s">
        <v>281</v>
      </c>
      <c r="Z126" s="324">
        <v>3</v>
      </c>
      <c r="AA126" s="307">
        <v>7</v>
      </c>
      <c r="AB126" s="325">
        <v>0.97222222222222232</v>
      </c>
      <c r="AC126" s="311">
        <v>1</v>
      </c>
      <c r="AD126" s="311">
        <v>2</v>
      </c>
      <c r="AE126" s="311">
        <v>1</v>
      </c>
      <c r="AF126" s="311">
        <v>0</v>
      </c>
      <c r="AG126" s="311">
        <v>3</v>
      </c>
      <c r="AH126" s="311">
        <v>0</v>
      </c>
      <c r="AI126" s="311">
        <v>0</v>
      </c>
      <c r="AJ126" s="326">
        <v>0.90666863690607502</v>
      </c>
      <c r="AK126" s="307" t="s">
        <v>71</v>
      </c>
      <c r="AL126" s="307">
        <v>52</v>
      </c>
      <c r="AM126" s="307" t="s">
        <v>1207</v>
      </c>
      <c r="AN126" s="320" t="s">
        <v>538</v>
      </c>
      <c r="AO126" s="327">
        <v>97</v>
      </c>
      <c r="AP126" s="327">
        <v>6</v>
      </c>
      <c r="AQ126" s="327" t="s">
        <v>1048</v>
      </c>
      <c r="AS126" s="314"/>
      <c r="AT126" s="315"/>
      <c r="AU126" s="314"/>
      <c r="AV126" s="343"/>
      <c r="AW126" s="343"/>
      <c r="AX126" s="343"/>
      <c r="AY126" s="344"/>
      <c r="AZ126" s="344"/>
      <c r="BA126" s="344"/>
      <c r="BB126" s="344"/>
    </row>
    <row r="127" spans="23:54" ht="16.5">
      <c r="W127" s="311" t="s">
        <v>151</v>
      </c>
      <c r="X127" s="311" t="s">
        <v>327</v>
      </c>
      <c r="Y127" s="312" t="s">
        <v>327</v>
      </c>
      <c r="Z127" s="324">
        <v>1</v>
      </c>
      <c r="AA127" s="307">
        <v>2</v>
      </c>
      <c r="AB127" s="325">
        <v>0.83333333333333337</v>
      </c>
      <c r="AC127" s="311">
        <v>0</v>
      </c>
      <c r="AD127" s="311">
        <v>0</v>
      </c>
      <c r="AE127" s="311">
        <v>0</v>
      </c>
      <c r="AF127" s="311">
        <v>2</v>
      </c>
      <c r="AG127" s="311">
        <v>0</v>
      </c>
      <c r="AH127" s="311">
        <v>0</v>
      </c>
      <c r="AI127" s="311">
        <v>0</v>
      </c>
      <c r="AJ127" s="326">
        <v>0.88279999999999992</v>
      </c>
      <c r="AK127" s="307" t="s">
        <v>72</v>
      </c>
      <c r="AL127" s="307">
        <v>24</v>
      </c>
      <c r="AM127" s="307" t="s">
        <v>911</v>
      </c>
      <c r="AN127" s="320" t="s">
        <v>540</v>
      </c>
      <c r="AO127" s="327">
        <v>128</v>
      </c>
      <c r="AP127" s="327">
        <v>7</v>
      </c>
      <c r="AQ127" s="327" t="s">
        <v>1049</v>
      </c>
      <c r="AS127" s="314"/>
      <c r="AT127" s="315"/>
      <c r="AU127" s="314"/>
      <c r="AV127" s="343"/>
      <c r="AW127" s="343"/>
      <c r="AX127" s="343"/>
      <c r="AY127" s="344"/>
      <c r="AZ127" s="344"/>
      <c r="BA127" s="344"/>
      <c r="BB127" s="344"/>
    </row>
    <row r="128" spans="23:54" ht="16.5">
      <c r="W128" s="311" t="s">
        <v>151</v>
      </c>
      <c r="X128" s="311" t="s">
        <v>333</v>
      </c>
      <c r="Y128" s="312" t="s">
        <v>333</v>
      </c>
      <c r="Z128" s="324">
        <v>1</v>
      </c>
      <c r="AA128" s="307">
        <v>4</v>
      </c>
      <c r="AB128" s="325">
        <v>1.6666666666666667</v>
      </c>
      <c r="AC128" s="311">
        <v>2</v>
      </c>
      <c r="AD128" s="311">
        <v>0</v>
      </c>
      <c r="AE128" s="311">
        <v>1</v>
      </c>
      <c r="AF128" s="311">
        <v>1</v>
      </c>
      <c r="AG128" s="311">
        <v>0</v>
      </c>
      <c r="AH128" s="311">
        <v>0</v>
      </c>
      <c r="AI128" s="311">
        <v>0</v>
      </c>
      <c r="AJ128" s="326">
        <v>1.0152941176470589</v>
      </c>
      <c r="AK128" s="307" t="s">
        <v>74</v>
      </c>
      <c r="AL128" s="307">
        <v>9</v>
      </c>
      <c r="AM128" s="307" t="s">
        <v>1208</v>
      </c>
      <c r="AN128" s="320" t="s">
        <v>542</v>
      </c>
      <c r="AO128" s="327">
        <v>9</v>
      </c>
      <c r="AP128" s="327">
        <v>1</v>
      </c>
      <c r="AQ128" s="327" t="s">
        <v>1043</v>
      </c>
      <c r="AS128" s="314"/>
      <c r="AT128" s="315"/>
      <c r="AU128" s="314"/>
      <c r="AV128" s="343"/>
      <c r="AW128" s="343"/>
      <c r="AX128" s="343"/>
      <c r="AY128" s="344"/>
      <c r="AZ128" s="344"/>
      <c r="BA128" s="344"/>
      <c r="BB128" s="344"/>
    </row>
    <row r="129" spans="23:54" ht="16.5">
      <c r="W129" s="311" t="s">
        <v>162</v>
      </c>
      <c r="X129" s="311" t="s">
        <v>282</v>
      </c>
      <c r="Y129" s="312" t="s">
        <v>282</v>
      </c>
      <c r="Z129" s="324">
        <v>20</v>
      </c>
      <c r="AA129" s="307">
        <v>47</v>
      </c>
      <c r="AB129" s="325">
        <v>0.97916666666666663</v>
      </c>
      <c r="AC129" s="311">
        <v>0</v>
      </c>
      <c r="AD129" s="311">
        <v>0</v>
      </c>
      <c r="AE129" s="311">
        <v>0</v>
      </c>
      <c r="AF129" s="311">
        <v>4</v>
      </c>
      <c r="AG129" s="311">
        <v>8</v>
      </c>
      <c r="AH129" s="311">
        <v>35</v>
      </c>
      <c r="AI129" s="311">
        <v>0</v>
      </c>
      <c r="AJ129" s="326">
        <v>0.77224501366423004</v>
      </c>
      <c r="AK129" s="307" t="s">
        <v>73</v>
      </c>
      <c r="AL129" s="307">
        <v>5</v>
      </c>
      <c r="AM129" s="307" t="s">
        <v>1163</v>
      </c>
      <c r="AN129" s="320" t="s">
        <v>544</v>
      </c>
      <c r="AO129" s="327">
        <v>166</v>
      </c>
      <c r="AP129" s="327">
        <v>2</v>
      </c>
      <c r="AQ129" s="327" t="s">
        <v>1051</v>
      </c>
      <c r="AS129" s="314"/>
      <c r="AT129" s="315"/>
      <c r="AU129" s="314"/>
      <c r="AV129" s="343"/>
      <c r="AW129" s="343"/>
      <c r="AX129" s="343"/>
      <c r="AY129" s="344"/>
      <c r="AZ129" s="344"/>
      <c r="BA129" s="344"/>
      <c r="BB129" s="344"/>
    </row>
    <row r="130" spans="23:54" ht="16.5">
      <c r="W130" s="311" t="s">
        <v>162</v>
      </c>
      <c r="X130" s="311" t="s">
        <v>187</v>
      </c>
      <c r="Y130" s="312" t="s">
        <v>187</v>
      </c>
      <c r="Z130" s="324">
        <v>4</v>
      </c>
      <c r="AA130" s="307">
        <v>10</v>
      </c>
      <c r="AB130" s="325">
        <v>1.0416666666666667</v>
      </c>
      <c r="AC130" s="311">
        <v>0</v>
      </c>
      <c r="AD130" s="311">
        <v>0</v>
      </c>
      <c r="AE130" s="311">
        <v>1</v>
      </c>
      <c r="AF130" s="311">
        <v>2</v>
      </c>
      <c r="AG130" s="311">
        <v>7</v>
      </c>
      <c r="AH130" s="311">
        <v>0</v>
      </c>
      <c r="AI130" s="311">
        <v>0</v>
      </c>
      <c r="AJ130" s="326">
        <v>0.83928906094668898</v>
      </c>
      <c r="AK130" s="307" t="s">
        <v>70</v>
      </c>
      <c r="AL130" s="307">
        <v>6</v>
      </c>
      <c r="AM130" s="307" t="s">
        <v>910</v>
      </c>
      <c r="AN130" s="320" t="s">
        <v>546</v>
      </c>
      <c r="AO130" s="327">
        <v>150</v>
      </c>
      <c r="AP130" s="327">
        <v>1</v>
      </c>
      <c r="AQ130" s="327" t="s">
        <v>1050</v>
      </c>
      <c r="AS130" s="314"/>
      <c r="AT130" s="315"/>
      <c r="AU130" s="314"/>
      <c r="AV130" s="343"/>
      <c r="AW130" s="343"/>
      <c r="AX130" s="343"/>
      <c r="AY130" s="344"/>
      <c r="AZ130" s="344"/>
      <c r="BA130" s="344"/>
      <c r="BB130" s="344"/>
    </row>
    <row r="131" spans="23:54" ht="16.5">
      <c r="W131" s="311" t="s">
        <v>162</v>
      </c>
      <c r="X131" s="311" t="s">
        <v>283</v>
      </c>
      <c r="Y131" s="312" t="s">
        <v>283</v>
      </c>
      <c r="Z131" s="324">
        <v>19</v>
      </c>
      <c r="AA131" s="307">
        <v>47</v>
      </c>
      <c r="AB131" s="325">
        <v>1.0307017543859649</v>
      </c>
      <c r="AC131" s="311">
        <v>0</v>
      </c>
      <c r="AD131" s="311">
        <v>1</v>
      </c>
      <c r="AE131" s="311">
        <v>0</v>
      </c>
      <c r="AF131" s="311">
        <v>1</v>
      </c>
      <c r="AG131" s="311">
        <v>5</v>
      </c>
      <c r="AH131" s="311">
        <v>40</v>
      </c>
      <c r="AI131" s="311">
        <v>0</v>
      </c>
      <c r="AJ131" s="326">
        <v>0.75380790711931511</v>
      </c>
      <c r="AK131" s="307" t="s">
        <v>73</v>
      </c>
      <c r="AL131" s="307">
        <v>6</v>
      </c>
      <c r="AM131" s="307" t="s">
        <v>1156</v>
      </c>
      <c r="AN131" s="320" t="s">
        <v>548</v>
      </c>
      <c r="AO131" s="327">
        <v>167</v>
      </c>
      <c r="AP131" s="327">
        <v>3</v>
      </c>
      <c r="AQ131" s="327" t="s">
        <v>1052</v>
      </c>
      <c r="AS131" s="314"/>
      <c r="AT131" s="315"/>
      <c r="AU131" s="314"/>
      <c r="AV131" s="343"/>
      <c r="AW131" s="343"/>
      <c r="AX131" s="343"/>
      <c r="AY131" s="344"/>
      <c r="AZ131" s="344"/>
      <c r="BA131" s="344"/>
      <c r="BB131" s="344"/>
    </row>
    <row r="132" spans="23:54" ht="16.5">
      <c r="W132" s="311" t="s">
        <v>164</v>
      </c>
      <c r="X132" s="311" t="s">
        <v>284</v>
      </c>
      <c r="Y132" s="312" t="s">
        <v>284</v>
      </c>
      <c r="Z132" s="324">
        <v>14</v>
      </c>
      <c r="AA132" s="307">
        <v>29</v>
      </c>
      <c r="AB132" s="325">
        <v>0.86309523809523803</v>
      </c>
      <c r="AC132" s="311">
        <v>0</v>
      </c>
      <c r="AD132" s="311">
        <v>2</v>
      </c>
      <c r="AE132" s="311">
        <v>2</v>
      </c>
      <c r="AF132" s="311">
        <v>6</v>
      </c>
      <c r="AG132" s="311">
        <v>6</v>
      </c>
      <c r="AH132" s="311">
        <v>13</v>
      </c>
      <c r="AI132" s="311">
        <v>0</v>
      </c>
      <c r="AJ132" s="326">
        <v>0.81125113001826321</v>
      </c>
      <c r="AK132" s="307" t="s">
        <v>70</v>
      </c>
      <c r="AL132" s="307">
        <v>14</v>
      </c>
      <c r="AM132" s="307" t="s">
        <v>907</v>
      </c>
      <c r="AN132" s="320" t="s">
        <v>550</v>
      </c>
      <c r="AO132" s="327">
        <v>158</v>
      </c>
      <c r="AP132" s="327">
        <v>4</v>
      </c>
      <c r="AQ132" s="327" t="s">
        <v>1056</v>
      </c>
      <c r="AS132" s="314"/>
      <c r="AT132" s="315"/>
      <c r="AU132" s="314"/>
      <c r="AV132" s="343"/>
      <c r="AW132" s="343"/>
      <c r="AX132" s="343"/>
      <c r="AY132" s="344"/>
      <c r="AZ132" s="344"/>
      <c r="BA132" s="344"/>
      <c r="BB132" s="344"/>
    </row>
    <row r="133" spans="23:54" ht="16.5">
      <c r="W133" s="311" t="s">
        <v>164</v>
      </c>
      <c r="X133" s="311" t="s">
        <v>285</v>
      </c>
      <c r="Y133" s="312" t="s">
        <v>285</v>
      </c>
      <c r="Z133" s="324">
        <v>9</v>
      </c>
      <c r="AA133" s="307">
        <v>21</v>
      </c>
      <c r="AB133" s="325">
        <v>0.97222222222222232</v>
      </c>
      <c r="AC133" s="311">
        <v>1</v>
      </c>
      <c r="AD133" s="311">
        <v>1</v>
      </c>
      <c r="AE133" s="311">
        <v>2</v>
      </c>
      <c r="AF133" s="311">
        <v>4</v>
      </c>
      <c r="AG133" s="311">
        <v>4</v>
      </c>
      <c r="AH133" s="311">
        <v>9</v>
      </c>
      <c r="AI133" s="311">
        <v>0</v>
      </c>
      <c r="AJ133" s="326">
        <v>0.82083348382996746</v>
      </c>
      <c r="AK133" s="307" t="s">
        <v>70</v>
      </c>
      <c r="AL133" s="307">
        <v>11</v>
      </c>
      <c r="AM133" s="307" t="s">
        <v>901</v>
      </c>
      <c r="AN133" s="320" t="s">
        <v>552</v>
      </c>
      <c r="AO133" s="327">
        <v>155</v>
      </c>
      <c r="AP133" s="327">
        <v>2</v>
      </c>
      <c r="AQ133" s="327" t="s">
        <v>1054</v>
      </c>
      <c r="AS133" s="314"/>
      <c r="AT133" s="315"/>
      <c r="AU133" s="314"/>
      <c r="AV133" s="343"/>
      <c r="AW133" s="343"/>
      <c r="AX133" s="343"/>
      <c r="AY133" s="344"/>
      <c r="AZ133" s="344"/>
      <c r="BA133" s="344"/>
      <c r="BB133" s="344"/>
    </row>
    <row r="134" spans="23:54" ht="16.5">
      <c r="W134" s="311" t="s">
        <v>164</v>
      </c>
      <c r="X134" s="311" t="s">
        <v>286</v>
      </c>
      <c r="Y134" s="312" t="s">
        <v>286</v>
      </c>
      <c r="Z134" s="324">
        <v>9</v>
      </c>
      <c r="AA134" s="307">
        <v>21</v>
      </c>
      <c r="AB134" s="325">
        <v>0.97222222222222232</v>
      </c>
      <c r="AC134" s="311">
        <v>1</v>
      </c>
      <c r="AD134" s="311">
        <v>0</v>
      </c>
      <c r="AE134" s="311">
        <v>2</v>
      </c>
      <c r="AF134" s="311">
        <v>2</v>
      </c>
      <c r="AG134" s="311">
        <v>3</v>
      </c>
      <c r="AH134" s="311">
        <v>13</v>
      </c>
      <c r="AI134" s="311">
        <v>0</v>
      </c>
      <c r="AJ134" s="326">
        <v>0.80653028067075161</v>
      </c>
      <c r="AK134" s="307" t="s">
        <v>70</v>
      </c>
      <c r="AL134" s="307">
        <v>15</v>
      </c>
      <c r="AM134" s="307" t="s">
        <v>1161</v>
      </c>
      <c r="AN134" s="320" t="s">
        <v>554</v>
      </c>
      <c r="AO134" s="327">
        <v>159</v>
      </c>
      <c r="AP134" s="327">
        <v>5</v>
      </c>
      <c r="AQ134" s="327" t="s">
        <v>1057</v>
      </c>
      <c r="AS134" s="314"/>
      <c r="AT134" s="315"/>
      <c r="AU134" s="314"/>
      <c r="AV134" s="343"/>
      <c r="AW134" s="343"/>
      <c r="AX134" s="343"/>
      <c r="AY134" s="344"/>
      <c r="AZ134" s="344"/>
      <c r="BA134" s="344"/>
      <c r="BB134" s="344"/>
    </row>
    <row r="135" spans="23:54" ht="16.5">
      <c r="W135" s="311" t="s">
        <v>164</v>
      </c>
      <c r="X135" s="311" t="s">
        <v>287</v>
      </c>
      <c r="Y135" s="312" t="s">
        <v>287</v>
      </c>
      <c r="Z135" s="324">
        <v>5</v>
      </c>
      <c r="AA135" s="307">
        <v>12</v>
      </c>
      <c r="AB135" s="325">
        <v>1</v>
      </c>
      <c r="AC135" s="311">
        <v>0</v>
      </c>
      <c r="AD135" s="311">
        <v>0</v>
      </c>
      <c r="AE135" s="311">
        <v>2</v>
      </c>
      <c r="AF135" s="311">
        <v>2</v>
      </c>
      <c r="AG135" s="311">
        <v>4</v>
      </c>
      <c r="AH135" s="311">
        <v>4</v>
      </c>
      <c r="AI135" s="311">
        <v>0</v>
      </c>
      <c r="AJ135" s="326">
        <v>0.82036827516806698</v>
      </c>
      <c r="AK135" s="307" t="s">
        <v>70</v>
      </c>
      <c r="AL135" s="307">
        <v>12</v>
      </c>
      <c r="AM135" s="307" t="s">
        <v>921</v>
      </c>
      <c r="AN135" s="320" t="s">
        <v>556</v>
      </c>
      <c r="AO135" s="327">
        <v>156</v>
      </c>
      <c r="AP135" s="327">
        <v>3</v>
      </c>
      <c r="AQ135" s="327" t="s">
        <v>1055</v>
      </c>
      <c r="AS135" s="314"/>
      <c r="AT135" s="315"/>
      <c r="AU135" s="314"/>
      <c r="AV135" s="343"/>
      <c r="AW135" s="343"/>
      <c r="AX135" s="343"/>
      <c r="AY135" s="344"/>
      <c r="AZ135" s="344"/>
      <c r="BA135" s="344"/>
      <c r="BB135" s="344"/>
    </row>
    <row r="136" spans="23:54" ht="16.5">
      <c r="W136" s="311" t="s">
        <v>164</v>
      </c>
      <c r="X136" s="311" t="s">
        <v>288</v>
      </c>
      <c r="Y136" s="312" t="s">
        <v>288</v>
      </c>
      <c r="Z136" s="324">
        <v>3</v>
      </c>
      <c r="AA136" s="307">
        <v>8</v>
      </c>
      <c r="AB136" s="325">
        <v>1.1111111111111112</v>
      </c>
      <c r="AC136" s="311">
        <v>0</v>
      </c>
      <c r="AD136" s="311">
        <v>0</v>
      </c>
      <c r="AE136" s="311">
        <v>3</v>
      </c>
      <c r="AF136" s="311">
        <v>2</v>
      </c>
      <c r="AG136" s="311">
        <v>2</v>
      </c>
      <c r="AH136" s="311">
        <v>1</v>
      </c>
      <c r="AI136" s="311">
        <v>0</v>
      </c>
      <c r="AJ136" s="326">
        <v>0.87629346014824561</v>
      </c>
      <c r="AK136" s="307" t="s">
        <v>72</v>
      </c>
      <c r="AL136" s="307">
        <v>28</v>
      </c>
      <c r="AM136" s="307" t="s">
        <v>922</v>
      </c>
      <c r="AN136" s="320" t="s">
        <v>557</v>
      </c>
      <c r="AO136" s="327">
        <v>132</v>
      </c>
      <c r="AP136" s="327">
        <v>1</v>
      </c>
      <c r="AQ136" s="327" t="s">
        <v>1053</v>
      </c>
      <c r="AS136" s="314"/>
      <c r="AT136" s="315"/>
      <c r="AU136" s="314"/>
      <c r="AV136" s="343"/>
      <c r="AW136" s="343"/>
      <c r="AX136" s="343"/>
      <c r="AY136" s="344"/>
      <c r="AZ136" s="344"/>
      <c r="BA136" s="344"/>
      <c r="BB136" s="344"/>
    </row>
    <row r="137" spans="23:54" ht="16.5">
      <c r="W137" s="311" t="s">
        <v>136</v>
      </c>
      <c r="X137" s="311" t="s">
        <v>289</v>
      </c>
      <c r="Y137" s="312" t="s">
        <v>289</v>
      </c>
      <c r="Z137" s="324">
        <v>13</v>
      </c>
      <c r="AA137" s="307">
        <v>28</v>
      </c>
      <c r="AB137" s="325">
        <v>0.89743589743589747</v>
      </c>
      <c r="AC137" s="311">
        <v>16</v>
      </c>
      <c r="AD137" s="311">
        <v>8</v>
      </c>
      <c r="AE137" s="311">
        <v>4</v>
      </c>
      <c r="AF137" s="311">
        <v>0</v>
      </c>
      <c r="AG137" s="311">
        <v>0</v>
      </c>
      <c r="AH137" s="311">
        <v>0</v>
      </c>
      <c r="AI137" s="311">
        <v>0</v>
      </c>
      <c r="AJ137" s="326">
        <v>1.0115595431371751</v>
      </c>
      <c r="AK137" s="307" t="s">
        <v>74</v>
      </c>
      <c r="AL137" s="307">
        <v>11</v>
      </c>
      <c r="AM137" s="307" t="s">
        <v>1209</v>
      </c>
      <c r="AN137" s="320" t="s">
        <v>558</v>
      </c>
      <c r="AO137" s="327">
        <v>11</v>
      </c>
      <c r="AP137" s="327">
        <v>1</v>
      </c>
      <c r="AQ137" s="327" t="s">
        <v>1058</v>
      </c>
      <c r="AS137" s="314"/>
      <c r="AT137" s="315"/>
      <c r="AU137" s="314"/>
      <c r="AV137" s="343"/>
      <c r="AW137" s="343"/>
      <c r="AX137" s="343"/>
      <c r="AY137" s="344"/>
      <c r="AZ137" s="344"/>
      <c r="BA137" s="344"/>
      <c r="BB137" s="344"/>
    </row>
    <row r="138" spans="23:54" ht="16.5">
      <c r="W138" s="311" t="s">
        <v>136</v>
      </c>
      <c r="X138" s="311" t="s">
        <v>290</v>
      </c>
      <c r="Y138" s="312" t="s">
        <v>290</v>
      </c>
      <c r="Z138" s="324">
        <v>12</v>
      </c>
      <c r="AA138" s="307">
        <v>28</v>
      </c>
      <c r="AB138" s="325">
        <v>0.97222222222222232</v>
      </c>
      <c r="AC138" s="311">
        <v>7</v>
      </c>
      <c r="AD138" s="311">
        <v>8</v>
      </c>
      <c r="AE138" s="311">
        <v>4</v>
      </c>
      <c r="AF138" s="311">
        <v>8</v>
      </c>
      <c r="AG138" s="311">
        <v>1</v>
      </c>
      <c r="AH138" s="311">
        <v>0</v>
      </c>
      <c r="AI138" s="311">
        <v>0</v>
      </c>
      <c r="AJ138" s="326">
        <v>0.95913123327601657</v>
      </c>
      <c r="AK138" s="307" t="s">
        <v>69</v>
      </c>
      <c r="AL138" s="307">
        <v>23</v>
      </c>
      <c r="AM138" s="307" t="s">
        <v>574</v>
      </c>
      <c r="AN138" s="320" t="s">
        <v>560</v>
      </c>
      <c r="AO138" s="327">
        <v>38</v>
      </c>
      <c r="AP138" s="327">
        <v>5</v>
      </c>
      <c r="AQ138" s="327" t="s">
        <v>566</v>
      </c>
      <c r="AS138" s="314"/>
      <c r="AT138" s="315"/>
      <c r="AU138" s="314"/>
      <c r="AV138" s="343"/>
      <c r="AW138" s="343"/>
      <c r="AX138" s="343"/>
      <c r="AY138" s="344"/>
      <c r="AZ138" s="344"/>
      <c r="BA138" s="344"/>
      <c r="BB138" s="344"/>
    </row>
    <row r="139" spans="23:54" ht="16.5">
      <c r="W139" s="311" t="s">
        <v>136</v>
      </c>
      <c r="X139" s="311" t="s">
        <v>291</v>
      </c>
      <c r="Y139" s="312" t="s">
        <v>291</v>
      </c>
      <c r="Z139" s="324">
        <v>13</v>
      </c>
      <c r="AA139" s="307">
        <v>27</v>
      </c>
      <c r="AB139" s="325">
        <v>0.86538461538461542</v>
      </c>
      <c r="AC139" s="311">
        <v>5</v>
      </c>
      <c r="AD139" s="311">
        <v>11</v>
      </c>
      <c r="AE139" s="311">
        <v>9</v>
      </c>
      <c r="AF139" s="311">
        <v>2</v>
      </c>
      <c r="AG139" s="311">
        <v>0</v>
      </c>
      <c r="AH139" s="311">
        <v>0</v>
      </c>
      <c r="AI139" s="311">
        <v>0</v>
      </c>
      <c r="AJ139" s="326">
        <v>0.96638611095451132</v>
      </c>
      <c r="AK139" s="307" t="s">
        <v>69</v>
      </c>
      <c r="AL139" s="307">
        <v>14</v>
      </c>
      <c r="AM139" s="307" t="s">
        <v>435</v>
      </c>
      <c r="AN139" s="320" t="s">
        <v>562</v>
      </c>
      <c r="AO139" s="327">
        <v>29</v>
      </c>
      <c r="AP139" s="327">
        <v>4</v>
      </c>
      <c r="AQ139" s="327" t="s">
        <v>1061</v>
      </c>
      <c r="AS139" s="314"/>
      <c r="AT139" s="315"/>
      <c r="AU139" s="314"/>
      <c r="AV139" s="343"/>
      <c r="AW139" s="343"/>
      <c r="AX139" s="343"/>
      <c r="AY139" s="344"/>
      <c r="AZ139" s="344"/>
      <c r="BA139" s="344"/>
      <c r="BB139" s="344"/>
    </row>
    <row r="140" spans="23:54" ht="16.5">
      <c r="W140" s="311" t="s">
        <v>136</v>
      </c>
      <c r="X140" s="311" t="s">
        <v>292</v>
      </c>
      <c r="Y140" s="312" t="s">
        <v>292</v>
      </c>
      <c r="Z140" s="324">
        <v>13</v>
      </c>
      <c r="AA140" s="307">
        <v>33</v>
      </c>
      <c r="AB140" s="325">
        <v>1.0576923076923077</v>
      </c>
      <c r="AC140" s="311">
        <v>8</v>
      </c>
      <c r="AD140" s="311">
        <v>7</v>
      </c>
      <c r="AE140" s="311">
        <v>5</v>
      </c>
      <c r="AF140" s="311">
        <v>11</v>
      </c>
      <c r="AG140" s="311">
        <v>2</v>
      </c>
      <c r="AH140" s="311">
        <v>0</v>
      </c>
      <c r="AI140" s="311">
        <v>0</v>
      </c>
      <c r="AJ140" s="326">
        <v>0.93440047153289851</v>
      </c>
      <c r="AK140" s="307" t="s">
        <v>71</v>
      </c>
      <c r="AL140" s="307">
        <v>19</v>
      </c>
      <c r="AM140" s="307" t="s">
        <v>428</v>
      </c>
      <c r="AN140" s="320" t="s">
        <v>564</v>
      </c>
      <c r="AO140" s="327">
        <v>64</v>
      </c>
      <c r="AP140" s="327">
        <v>6</v>
      </c>
      <c r="AQ140" s="327" t="s">
        <v>1062</v>
      </c>
      <c r="AS140" s="314"/>
      <c r="AT140" s="315"/>
      <c r="AU140" s="314"/>
      <c r="AV140" s="343"/>
      <c r="AW140" s="343"/>
      <c r="AX140" s="343"/>
      <c r="AY140" s="344"/>
      <c r="AZ140" s="344"/>
      <c r="BA140" s="344"/>
      <c r="BB140" s="344"/>
    </row>
    <row r="141" spans="23:54" ht="16.5">
      <c r="W141" s="311" t="s">
        <v>136</v>
      </c>
      <c r="X141" s="311" t="s">
        <v>293</v>
      </c>
      <c r="Y141" s="312" t="s">
        <v>293</v>
      </c>
      <c r="Z141" s="324">
        <v>12</v>
      </c>
      <c r="AA141" s="307">
        <v>31</v>
      </c>
      <c r="AB141" s="325">
        <v>1.0763888888888891</v>
      </c>
      <c r="AC141" s="311">
        <v>9</v>
      </c>
      <c r="AD141" s="311">
        <v>11</v>
      </c>
      <c r="AE141" s="311">
        <v>7</v>
      </c>
      <c r="AF141" s="311">
        <v>4</v>
      </c>
      <c r="AG141" s="311">
        <v>0</v>
      </c>
      <c r="AH141" s="311">
        <v>0</v>
      </c>
      <c r="AI141" s="311">
        <v>0</v>
      </c>
      <c r="AJ141" s="326">
        <v>0.98740700332083975</v>
      </c>
      <c r="AK141" s="307" t="s">
        <v>69</v>
      </c>
      <c r="AL141" s="307">
        <v>5</v>
      </c>
      <c r="AM141" s="307" t="s">
        <v>390</v>
      </c>
      <c r="AN141" s="320" t="s">
        <v>566</v>
      </c>
      <c r="AO141" s="327">
        <v>20</v>
      </c>
      <c r="AP141" s="327">
        <v>2</v>
      </c>
      <c r="AQ141" s="327" t="s">
        <v>1059</v>
      </c>
      <c r="AS141" s="314"/>
      <c r="AT141" s="315"/>
      <c r="AU141" s="314"/>
      <c r="AV141" s="343"/>
      <c r="AW141" s="343"/>
      <c r="AX141" s="343"/>
      <c r="AY141" s="344"/>
      <c r="AZ141" s="344"/>
      <c r="BA141" s="344"/>
      <c r="BB141" s="344"/>
    </row>
    <row r="142" spans="23:54" ht="16.5">
      <c r="W142" s="311" t="s">
        <v>136</v>
      </c>
      <c r="X142" s="311" t="s">
        <v>328</v>
      </c>
      <c r="Y142" s="312" t="s">
        <v>328</v>
      </c>
      <c r="Z142" s="324">
        <v>6</v>
      </c>
      <c r="AA142" s="307">
        <v>12</v>
      </c>
      <c r="AB142" s="325">
        <v>0.83333333333333337</v>
      </c>
      <c r="AC142" s="311">
        <v>4</v>
      </c>
      <c r="AD142" s="311">
        <v>4</v>
      </c>
      <c r="AE142" s="311">
        <v>4</v>
      </c>
      <c r="AF142" s="311">
        <v>0</v>
      </c>
      <c r="AG142" s="311">
        <v>0</v>
      </c>
      <c r="AH142" s="311">
        <v>0</v>
      </c>
      <c r="AI142" s="311">
        <v>0</v>
      </c>
      <c r="AJ142" s="326">
        <v>0.98099022108063105</v>
      </c>
      <c r="AK142" s="307" t="s">
        <v>69</v>
      </c>
      <c r="AL142" s="307">
        <v>7</v>
      </c>
      <c r="AM142" s="307" t="s">
        <v>561</v>
      </c>
      <c r="AN142" s="320" t="s">
        <v>568</v>
      </c>
      <c r="AO142" s="327">
        <v>22</v>
      </c>
      <c r="AP142" s="327">
        <v>3</v>
      </c>
      <c r="AQ142" s="327" t="s">
        <v>1060</v>
      </c>
      <c r="AS142" s="314"/>
      <c r="AT142" s="315"/>
      <c r="AU142" s="314"/>
      <c r="AV142" s="343"/>
      <c r="AW142" s="343"/>
      <c r="AX142" s="343"/>
      <c r="AY142" s="344"/>
      <c r="AZ142" s="344"/>
      <c r="BA142" s="344"/>
      <c r="BB142" s="344"/>
    </row>
    <row r="143" spans="23:54" ht="16.5">
      <c r="W143" s="311" t="s">
        <v>156</v>
      </c>
      <c r="X143" s="311" t="s">
        <v>294</v>
      </c>
      <c r="Y143" s="312" t="s">
        <v>294</v>
      </c>
      <c r="Z143" s="324">
        <v>35</v>
      </c>
      <c r="AA143" s="307">
        <v>75</v>
      </c>
      <c r="AB143" s="325">
        <v>0.8928571428571429</v>
      </c>
      <c r="AC143" s="311">
        <v>5</v>
      </c>
      <c r="AD143" s="311">
        <v>5</v>
      </c>
      <c r="AE143" s="311">
        <v>9</v>
      </c>
      <c r="AF143" s="311">
        <v>25</v>
      </c>
      <c r="AG143" s="311">
        <v>20</v>
      </c>
      <c r="AH143" s="311">
        <v>11</v>
      </c>
      <c r="AI143" s="311">
        <v>0</v>
      </c>
      <c r="AJ143" s="326">
        <v>0.87124301942787941</v>
      </c>
      <c r="AK143" s="307" t="s">
        <v>72</v>
      </c>
      <c r="AL143" s="307">
        <v>32</v>
      </c>
      <c r="AM143" s="307" t="s">
        <v>915</v>
      </c>
      <c r="AN143" s="320" t="s">
        <v>569</v>
      </c>
      <c r="AO143" s="327">
        <v>136</v>
      </c>
      <c r="AP143" s="327">
        <v>3</v>
      </c>
      <c r="AQ143" s="327" t="s">
        <v>1065</v>
      </c>
      <c r="AS143" s="314"/>
      <c r="AT143" s="315"/>
      <c r="AU143" s="314"/>
      <c r="AV143" s="343"/>
      <c r="AW143" s="343"/>
      <c r="AX143" s="343"/>
      <c r="AY143" s="344"/>
      <c r="AZ143" s="344"/>
      <c r="BA143" s="344"/>
      <c r="BB143" s="344"/>
    </row>
    <row r="144" spans="23:54" ht="16.5">
      <c r="W144" s="311" t="s">
        <v>156</v>
      </c>
      <c r="X144" s="311" t="s">
        <v>295</v>
      </c>
      <c r="Y144" s="312" t="s">
        <v>295</v>
      </c>
      <c r="Z144" s="324">
        <v>9</v>
      </c>
      <c r="AA144" s="307">
        <v>20</v>
      </c>
      <c r="AB144" s="325">
        <v>0.92592592592592604</v>
      </c>
      <c r="AC144" s="311">
        <v>4</v>
      </c>
      <c r="AD144" s="311">
        <v>1</v>
      </c>
      <c r="AE144" s="311">
        <v>5</v>
      </c>
      <c r="AF144" s="311">
        <v>5</v>
      </c>
      <c r="AG144" s="311">
        <v>3</v>
      </c>
      <c r="AH144" s="311">
        <v>2</v>
      </c>
      <c r="AI144" s="311">
        <v>0</v>
      </c>
      <c r="AJ144" s="326">
        <v>0.89402087872342462</v>
      </c>
      <c r="AK144" s="307" t="s">
        <v>72</v>
      </c>
      <c r="AL144" s="307">
        <v>8</v>
      </c>
      <c r="AM144" s="307" t="s">
        <v>398</v>
      </c>
      <c r="AN144" s="320" t="s">
        <v>570</v>
      </c>
      <c r="AO144" s="327">
        <v>112</v>
      </c>
      <c r="AP144" s="327">
        <v>1</v>
      </c>
      <c r="AQ144" s="327" t="s">
        <v>1063</v>
      </c>
      <c r="AS144" s="314"/>
      <c r="AT144" s="315"/>
      <c r="AU144" s="314"/>
      <c r="AV144" s="343"/>
      <c r="AW144" s="343"/>
      <c r="AX144" s="343"/>
      <c r="AY144" s="344"/>
      <c r="AZ144" s="344"/>
      <c r="BA144" s="344"/>
      <c r="BB144" s="344"/>
    </row>
    <row r="145" spans="23:54" ht="16.5">
      <c r="W145" s="311" t="s">
        <v>156</v>
      </c>
      <c r="X145" s="311" t="s">
        <v>296</v>
      </c>
      <c r="Y145" s="312" t="s">
        <v>296</v>
      </c>
      <c r="Z145" s="324">
        <v>10</v>
      </c>
      <c r="AA145" s="307">
        <v>25</v>
      </c>
      <c r="AB145" s="325">
        <v>1.0416666666666667</v>
      </c>
      <c r="AC145" s="311">
        <v>3</v>
      </c>
      <c r="AD145" s="311">
        <v>5</v>
      </c>
      <c r="AE145" s="311">
        <v>4</v>
      </c>
      <c r="AF145" s="311">
        <v>5</v>
      </c>
      <c r="AG145" s="311">
        <v>5</v>
      </c>
      <c r="AH145" s="311">
        <v>3</v>
      </c>
      <c r="AI145" s="311">
        <v>0</v>
      </c>
      <c r="AJ145" s="326">
        <v>0.89206652863849778</v>
      </c>
      <c r="AK145" s="307" t="s">
        <v>72</v>
      </c>
      <c r="AL145" s="307">
        <v>12</v>
      </c>
      <c r="AM145" s="307" t="s">
        <v>549</v>
      </c>
      <c r="AN145" s="320" t="s">
        <v>572</v>
      </c>
      <c r="AO145" s="327">
        <v>116</v>
      </c>
      <c r="AP145" s="327">
        <v>2</v>
      </c>
      <c r="AQ145" s="327" t="s">
        <v>1064</v>
      </c>
      <c r="AS145" s="314"/>
      <c r="AT145" s="315"/>
      <c r="AU145" s="314"/>
      <c r="AV145" s="343"/>
      <c r="AW145" s="343"/>
      <c r="AX145" s="343"/>
      <c r="AY145" s="344"/>
      <c r="AZ145" s="344"/>
      <c r="BA145" s="344"/>
      <c r="BB145" s="344"/>
    </row>
    <row r="146" spans="23:54" ht="16.5">
      <c r="W146" s="311" t="s">
        <v>138</v>
      </c>
      <c r="X146" s="311" t="s">
        <v>297</v>
      </c>
      <c r="Y146" s="312" t="s">
        <v>297</v>
      </c>
      <c r="Z146" s="324">
        <v>20</v>
      </c>
      <c r="AA146" s="307">
        <v>49</v>
      </c>
      <c r="AB146" s="325">
        <v>1.0208333333333333</v>
      </c>
      <c r="AC146" s="311">
        <v>7</v>
      </c>
      <c r="AD146" s="311">
        <v>8</v>
      </c>
      <c r="AE146" s="311">
        <v>15</v>
      </c>
      <c r="AF146" s="311">
        <v>13</v>
      </c>
      <c r="AG146" s="311">
        <v>4</v>
      </c>
      <c r="AH146" s="311">
        <v>2</v>
      </c>
      <c r="AI146" s="311">
        <v>0</v>
      </c>
      <c r="AJ146" s="326">
        <v>0.94218881125368148</v>
      </c>
      <c r="AK146" s="307" t="s">
        <v>71</v>
      </c>
      <c r="AL146" s="307">
        <v>10</v>
      </c>
      <c r="AM146" s="307" t="s">
        <v>405</v>
      </c>
      <c r="AN146" s="320" t="s">
        <v>573</v>
      </c>
      <c r="AO146" s="327">
        <v>55</v>
      </c>
      <c r="AP146" s="327">
        <v>1</v>
      </c>
      <c r="AQ146" s="327" t="s">
        <v>1066</v>
      </c>
      <c r="AS146" s="314"/>
      <c r="AT146" s="315"/>
      <c r="AU146" s="314"/>
      <c r="AV146" s="343"/>
      <c r="AW146" s="343"/>
      <c r="AX146" s="343"/>
      <c r="AY146" s="344"/>
      <c r="AZ146" s="344"/>
      <c r="BA146" s="344"/>
      <c r="BB146" s="344"/>
    </row>
    <row r="147" spans="23:54" ht="16.5">
      <c r="W147" s="311" t="s">
        <v>138</v>
      </c>
      <c r="X147" s="311" t="s">
        <v>298</v>
      </c>
      <c r="Y147" s="312" t="s">
        <v>298</v>
      </c>
      <c r="Z147" s="324">
        <v>14</v>
      </c>
      <c r="AA147" s="307">
        <v>36</v>
      </c>
      <c r="AB147" s="325">
        <v>1.0714285714285714</v>
      </c>
      <c r="AC147" s="311">
        <v>1</v>
      </c>
      <c r="AD147" s="311">
        <v>4</v>
      </c>
      <c r="AE147" s="311">
        <v>10</v>
      </c>
      <c r="AF147" s="311">
        <v>9</v>
      </c>
      <c r="AG147" s="311">
        <v>7</v>
      </c>
      <c r="AH147" s="311">
        <v>5</v>
      </c>
      <c r="AI147" s="311">
        <v>0</v>
      </c>
      <c r="AJ147" s="326">
        <v>0.87816604128230413</v>
      </c>
      <c r="AK147" s="307" t="s">
        <v>72</v>
      </c>
      <c r="AL147" s="307">
        <v>26</v>
      </c>
      <c r="AM147" s="307" t="s">
        <v>908</v>
      </c>
      <c r="AN147" s="320" t="s">
        <v>575</v>
      </c>
      <c r="AO147" s="327">
        <v>130</v>
      </c>
      <c r="AP147" s="327">
        <v>2</v>
      </c>
      <c r="AQ147" s="327" t="s">
        <v>1067</v>
      </c>
      <c r="AS147" s="314"/>
      <c r="AT147" s="315"/>
      <c r="AU147" s="314"/>
      <c r="AV147" s="343"/>
      <c r="AW147" s="343"/>
      <c r="AX147" s="343"/>
      <c r="AY147" s="344"/>
      <c r="AZ147" s="344"/>
      <c r="BA147" s="344"/>
      <c r="BB147" s="344"/>
    </row>
    <row r="148" spans="23:54" ht="16.5">
      <c r="W148" s="311" t="s">
        <v>138</v>
      </c>
      <c r="X148" s="311" t="s">
        <v>299</v>
      </c>
      <c r="Y148" s="312" t="s">
        <v>299</v>
      </c>
      <c r="Z148" s="324">
        <v>10</v>
      </c>
      <c r="AA148" s="307">
        <v>27</v>
      </c>
      <c r="AB148" s="325">
        <v>1.125</v>
      </c>
      <c r="AC148" s="311">
        <v>0</v>
      </c>
      <c r="AD148" s="311">
        <v>2</v>
      </c>
      <c r="AE148" s="311">
        <v>5</v>
      </c>
      <c r="AF148" s="311">
        <v>7</v>
      </c>
      <c r="AG148" s="311">
        <v>8</v>
      </c>
      <c r="AH148" s="311">
        <v>5</v>
      </c>
      <c r="AI148" s="311">
        <v>0</v>
      </c>
      <c r="AJ148" s="326">
        <v>0.84683423688480974</v>
      </c>
      <c r="AK148" s="307" t="s">
        <v>70</v>
      </c>
      <c r="AL148" s="307">
        <v>3</v>
      </c>
      <c r="AM148" s="307" t="s">
        <v>612</v>
      </c>
      <c r="AN148" s="320" t="s">
        <v>576</v>
      </c>
      <c r="AO148" s="327">
        <v>147</v>
      </c>
      <c r="AP148" s="327">
        <v>4</v>
      </c>
      <c r="AQ148" s="327" t="s">
        <v>1069</v>
      </c>
      <c r="AS148" s="314"/>
      <c r="AT148" s="315"/>
      <c r="AU148" s="314"/>
      <c r="AV148" s="343"/>
      <c r="AW148" s="343"/>
      <c r="AX148" s="343"/>
      <c r="AY148" s="344"/>
      <c r="AZ148" s="344"/>
      <c r="BA148" s="344"/>
      <c r="BB148" s="344"/>
    </row>
    <row r="149" spans="23:54" ht="16.5">
      <c r="W149" s="311" t="s">
        <v>138</v>
      </c>
      <c r="X149" s="311" t="s">
        <v>300</v>
      </c>
      <c r="Y149" s="312" t="s">
        <v>300</v>
      </c>
      <c r="Z149" s="324">
        <v>6</v>
      </c>
      <c r="AA149" s="307">
        <v>16</v>
      </c>
      <c r="AB149" s="325">
        <v>1.1111111111111112</v>
      </c>
      <c r="AC149" s="311">
        <v>1</v>
      </c>
      <c r="AD149" s="311">
        <v>1</v>
      </c>
      <c r="AE149" s="311">
        <v>1</v>
      </c>
      <c r="AF149" s="311">
        <v>5</v>
      </c>
      <c r="AG149" s="311">
        <v>6</v>
      </c>
      <c r="AH149" s="311">
        <v>2</v>
      </c>
      <c r="AI149" s="311">
        <v>0</v>
      </c>
      <c r="AJ149" s="326">
        <v>0.85027293149679206</v>
      </c>
      <c r="AK149" s="307" t="s">
        <v>72</v>
      </c>
      <c r="AL149" s="307">
        <v>40</v>
      </c>
      <c r="AM149" s="307" t="s">
        <v>1166</v>
      </c>
      <c r="AN149" s="320" t="s">
        <v>578</v>
      </c>
      <c r="AO149" s="327">
        <v>144</v>
      </c>
      <c r="AP149" s="327">
        <v>3</v>
      </c>
      <c r="AQ149" s="327" t="s">
        <v>1068</v>
      </c>
      <c r="AS149" s="314"/>
      <c r="AT149" s="315"/>
      <c r="AU149" s="314"/>
      <c r="AV149" s="343"/>
      <c r="AW149" s="343"/>
      <c r="AX149" s="343"/>
      <c r="AY149" s="344"/>
      <c r="AZ149" s="344"/>
      <c r="BA149" s="344"/>
      <c r="BB149" s="344"/>
    </row>
    <row r="150" spans="23:54" ht="16.5">
      <c r="W150" s="311" t="s">
        <v>144</v>
      </c>
      <c r="X150" s="311" t="s">
        <v>301</v>
      </c>
      <c r="Y150" s="312" t="s">
        <v>301</v>
      </c>
      <c r="Z150" s="324">
        <v>8</v>
      </c>
      <c r="AA150" s="307">
        <v>30</v>
      </c>
      <c r="AB150" s="325">
        <v>1.5625</v>
      </c>
      <c r="AC150" s="311">
        <v>5</v>
      </c>
      <c r="AD150" s="311">
        <v>5</v>
      </c>
      <c r="AE150" s="311">
        <v>7</v>
      </c>
      <c r="AF150" s="311">
        <v>9</v>
      </c>
      <c r="AG150" s="311">
        <v>2</v>
      </c>
      <c r="AH150" s="311">
        <v>2</v>
      </c>
      <c r="AI150" s="311">
        <v>0</v>
      </c>
      <c r="AJ150" s="326">
        <v>0.86846239219932408</v>
      </c>
      <c r="AK150" s="307" t="s">
        <v>72</v>
      </c>
      <c r="AL150" s="307">
        <v>35</v>
      </c>
      <c r="AM150" s="307" t="s">
        <v>912</v>
      </c>
      <c r="AN150" s="320" t="s">
        <v>580</v>
      </c>
      <c r="AO150" s="327">
        <v>139</v>
      </c>
      <c r="AP150" s="327">
        <v>4</v>
      </c>
      <c r="AQ150" s="327" t="s">
        <v>1073</v>
      </c>
      <c r="AS150" s="314"/>
      <c r="AT150" s="315"/>
      <c r="AU150" s="314"/>
      <c r="AV150" s="343"/>
      <c r="AW150" s="343"/>
      <c r="AX150" s="343"/>
      <c r="AY150" s="344"/>
      <c r="AZ150" s="344"/>
      <c r="BA150" s="344"/>
      <c r="BB150" s="344"/>
    </row>
    <row r="151" spans="23:54" ht="16.5">
      <c r="W151" s="311" t="s">
        <v>144</v>
      </c>
      <c r="X151" s="311" t="s">
        <v>302</v>
      </c>
      <c r="Y151" s="312" t="s">
        <v>302</v>
      </c>
      <c r="Z151" s="324">
        <v>21</v>
      </c>
      <c r="AA151" s="307">
        <v>22</v>
      </c>
      <c r="AB151" s="325">
        <v>0.43650793650793651</v>
      </c>
      <c r="AC151" s="311">
        <v>8</v>
      </c>
      <c r="AD151" s="311">
        <v>5</v>
      </c>
      <c r="AE151" s="311">
        <v>4</v>
      </c>
      <c r="AF151" s="311">
        <v>4</v>
      </c>
      <c r="AG151" s="311">
        <v>1</v>
      </c>
      <c r="AH151" s="311">
        <v>0</v>
      </c>
      <c r="AI151" s="311">
        <v>0</v>
      </c>
      <c r="AJ151" s="326">
        <v>0.97644890663137107</v>
      </c>
      <c r="AK151" s="307" t="s">
        <v>69</v>
      </c>
      <c r="AL151" s="307">
        <v>10</v>
      </c>
      <c r="AM151" s="307" t="s">
        <v>518</v>
      </c>
      <c r="AN151" s="320" t="s">
        <v>581</v>
      </c>
      <c r="AO151" s="327">
        <v>25</v>
      </c>
      <c r="AP151" s="327">
        <v>1</v>
      </c>
      <c r="AQ151" s="327" t="s">
        <v>1070</v>
      </c>
      <c r="AS151" s="314"/>
      <c r="AT151" s="315"/>
      <c r="AU151" s="314"/>
      <c r="AV151" s="343"/>
      <c r="AW151" s="343"/>
      <c r="AX151" s="343"/>
      <c r="AY151" s="344"/>
      <c r="AZ151" s="344"/>
      <c r="BA151" s="344"/>
      <c r="BB151" s="344"/>
    </row>
    <row r="152" spans="23:54" ht="16.5">
      <c r="W152" s="311" t="s">
        <v>144</v>
      </c>
      <c r="X152" s="311" t="s">
        <v>303</v>
      </c>
      <c r="Y152" s="312" t="s">
        <v>303</v>
      </c>
      <c r="Z152" s="324">
        <v>8</v>
      </c>
      <c r="AA152" s="307">
        <v>16</v>
      </c>
      <c r="AB152" s="325">
        <v>0.83333333333333337</v>
      </c>
      <c r="AC152" s="311">
        <v>4</v>
      </c>
      <c r="AD152" s="311">
        <v>5</v>
      </c>
      <c r="AE152" s="311">
        <v>3</v>
      </c>
      <c r="AF152" s="311">
        <v>3</v>
      </c>
      <c r="AG152" s="311">
        <v>1</v>
      </c>
      <c r="AH152" s="311">
        <v>0</v>
      </c>
      <c r="AI152" s="311">
        <v>0</v>
      </c>
      <c r="AJ152" s="326">
        <v>0.9496310169348009</v>
      </c>
      <c r="AK152" s="307" t="s">
        <v>71</v>
      </c>
      <c r="AL152" s="307">
        <v>2</v>
      </c>
      <c r="AM152" s="307" t="s">
        <v>463</v>
      </c>
      <c r="AN152" s="320" t="s">
        <v>583</v>
      </c>
      <c r="AO152" s="327">
        <v>47</v>
      </c>
      <c r="AP152" s="327">
        <v>3</v>
      </c>
      <c r="AQ152" s="327" t="s">
        <v>1072</v>
      </c>
      <c r="AS152" s="314"/>
      <c r="AT152" s="315"/>
      <c r="AU152" s="314"/>
      <c r="AV152" s="343"/>
      <c r="AW152" s="343"/>
      <c r="AX152" s="343"/>
      <c r="AY152" s="344"/>
      <c r="AZ152" s="344"/>
      <c r="BA152" s="344"/>
      <c r="BB152" s="344"/>
    </row>
    <row r="153" spans="23:54" ht="16.5">
      <c r="W153" s="311" t="s">
        <v>144</v>
      </c>
      <c r="X153" s="311" t="s">
        <v>304</v>
      </c>
      <c r="Y153" s="312" t="s">
        <v>304</v>
      </c>
      <c r="Z153" s="324">
        <v>5</v>
      </c>
      <c r="AA153" s="307">
        <v>12</v>
      </c>
      <c r="AB153" s="325">
        <v>1</v>
      </c>
      <c r="AC153" s="311">
        <v>6</v>
      </c>
      <c r="AD153" s="311">
        <v>0</v>
      </c>
      <c r="AE153" s="311">
        <v>0</v>
      </c>
      <c r="AF153" s="311">
        <v>4</v>
      </c>
      <c r="AG153" s="311">
        <v>1</v>
      </c>
      <c r="AH153" s="311">
        <v>1</v>
      </c>
      <c r="AI153" s="311">
        <v>0</v>
      </c>
      <c r="AJ153" s="326">
        <v>0.96375461381279104</v>
      </c>
      <c r="AK153" s="307" t="s">
        <v>69</v>
      </c>
      <c r="AL153" s="307">
        <v>19</v>
      </c>
      <c r="AM153" s="307" t="s">
        <v>486</v>
      </c>
      <c r="AN153" s="320" t="s">
        <v>585</v>
      </c>
      <c r="AO153" s="327">
        <v>34</v>
      </c>
      <c r="AP153" s="327">
        <v>2</v>
      </c>
      <c r="AQ153" s="327" t="s">
        <v>1071</v>
      </c>
      <c r="AS153" s="314"/>
      <c r="AT153" s="315"/>
      <c r="AU153" s="314"/>
      <c r="AV153" s="343"/>
      <c r="AW153" s="343"/>
      <c r="AX153" s="343"/>
      <c r="AY153" s="344"/>
      <c r="AZ153" s="344"/>
      <c r="BA153" s="344"/>
      <c r="BB153" s="344"/>
    </row>
    <row r="154" spans="23:54" ht="16.5">
      <c r="W154" s="311" t="s">
        <v>154</v>
      </c>
      <c r="X154" s="311" t="s">
        <v>305</v>
      </c>
      <c r="Y154" s="312" t="s">
        <v>305</v>
      </c>
      <c r="Z154" s="324">
        <v>10</v>
      </c>
      <c r="AA154" s="307">
        <v>14</v>
      </c>
      <c r="AB154" s="325">
        <v>0.58333333333333337</v>
      </c>
      <c r="AC154" s="311">
        <v>4</v>
      </c>
      <c r="AD154" s="311">
        <v>1</v>
      </c>
      <c r="AE154" s="311">
        <v>2</v>
      </c>
      <c r="AF154" s="311">
        <v>0</v>
      </c>
      <c r="AG154" s="311">
        <v>4</v>
      </c>
      <c r="AH154" s="311">
        <v>3</v>
      </c>
      <c r="AI154" s="311">
        <v>0</v>
      </c>
      <c r="AJ154" s="326">
        <v>0.9108902518496419</v>
      </c>
      <c r="AK154" s="307" t="s">
        <v>71</v>
      </c>
      <c r="AL154" s="307">
        <v>47</v>
      </c>
      <c r="AM154" s="307" t="s">
        <v>386</v>
      </c>
      <c r="AN154" s="320" t="s">
        <v>587</v>
      </c>
      <c r="AO154" s="327">
        <v>92</v>
      </c>
      <c r="AP154" s="327">
        <v>6</v>
      </c>
      <c r="AQ154" s="327" t="s">
        <v>1079</v>
      </c>
      <c r="AS154" s="314"/>
      <c r="AT154" s="315"/>
      <c r="AU154" s="314"/>
      <c r="AV154" s="343"/>
      <c r="AW154" s="343"/>
      <c r="AX154" s="343"/>
      <c r="AY154" s="344"/>
      <c r="AZ154" s="344"/>
      <c r="BA154" s="344"/>
      <c r="BB154" s="344"/>
    </row>
    <row r="155" spans="23:54" ht="16.5">
      <c r="W155" s="311" t="s">
        <v>154</v>
      </c>
      <c r="X155" s="311" t="s">
        <v>306</v>
      </c>
      <c r="Y155" s="312" t="s">
        <v>306</v>
      </c>
      <c r="Z155" s="324">
        <v>6</v>
      </c>
      <c r="AA155" s="307">
        <v>15</v>
      </c>
      <c r="AB155" s="325">
        <v>1.0416666666666667</v>
      </c>
      <c r="AC155" s="311">
        <v>0</v>
      </c>
      <c r="AD155" s="311">
        <v>0</v>
      </c>
      <c r="AE155" s="311">
        <v>5</v>
      </c>
      <c r="AF155" s="311">
        <v>5</v>
      </c>
      <c r="AG155" s="311">
        <v>4</v>
      </c>
      <c r="AH155" s="311">
        <v>1</v>
      </c>
      <c r="AI155" s="311">
        <v>0</v>
      </c>
      <c r="AJ155" s="326">
        <v>0.8638085758395061</v>
      </c>
      <c r="AK155" s="307" t="s">
        <v>72</v>
      </c>
      <c r="AL155" s="307">
        <v>37</v>
      </c>
      <c r="AM155" s="307" t="s">
        <v>1160</v>
      </c>
      <c r="AN155" s="320" t="s">
        <v>589</v>
      </c>
      <c r="AO155" s="327">
        <v>141</v>
      </c>
      <c r="AP155" s="327">
        <v>9</v>
      </c>
      <c r="AQ155" s="327" t="s">
        <v>1082</v>
      </c>
      <c r="AS155" s="314"/>
      <c r="AT155" s="315"/>
      <c r="AU155" s="314"/>
      <c r="AV155" s="343"/>
      <c r="AW155" s="343"/>
      <c r="AX155" s="343"/>
      <c r="AY155" s="344"/>
      <c r="AZ155" s="344"/>
      <c r="BA155" s="344"/>
      <c r="BB155" s="344"/>
    </row>
    <row r="156" spans="23:54" ht="16.5">
      <c r="W156" s="311" t="s">
        <v>154</v>
      </c>
      <c r="X156" s="311" t="s">
        <v>307</v>
      </c>
      <c r="Y156" s="312" t="s">
        <v>307</v>
      </c>
      <c r="Z156" s="324">
        <v>7</v>
      </c>
      <c r="AA156" s="307">
        <v>13</v>
      </c>
      <c r="AB156" s="325">
        <v>0.77380952380952372</v>
      </c>
      <c r="AC156" s="311">
        <v>3</v>
      </c>
      <c r="AD156" s="311">
        <v>3</v>
      </c>
      <c r="AE156" s="311">
        <v>3</v>
      </c>
      <c r="AF156" s="311">
        <v>0</v>
      </c>
      <c r="AG156" s="311">
        <v>4</v>
      </c>
      <c r="AH156" s="311">
        <v>0</v>
      </c>
      <c r="AI156" s="311">
        <v>0</v>
      </c>
      <c r="AJ156" s="326">
        <v>0.95151609241036261</v>
      </c>
      <c r="AK156" s="307" t="s">
        <v>69</v>
      </c>
      <c r="AL156" s="307">
        <v>28</v>
      </c>
      <c r="AM156" s="307" t="s">
        <v>424</v>
      </c>
      <c r="AN156" s="320" t="s">
        <v>591</v>
      </c>
      <c r="AO156" s="327">
        <v>43</v>
      </c>
      <c r="AP156" s="327">
        <v>3</v>
      </c>
      <c r="AQ156" s="327" t="s">
        <v>1076</v>
      </c>
      <c r="AS156" s="314"/>
      <c r="AT156" s="315"/>
      <c r="AU156" s="314"/>
      <c r="AV156" s="343"/>
      <c r="AW156" s="343"/>
      <c r="AX156" s="343"/>
      <c r="AY156" s="344"/>
      <c r="AZ156" s="344"/>
      <c r="BA156" s="344"/>
      <c r="BB156" s="344"/>
    </row>
    <row r="157" spans="23:54" ht="16.5">
      <c r="W157" s="311" t="s">
        <v>154</v>
      </c>
      <c r="X157" s="311" t="s">
        <v>308</v>
      </c>
      <c r="Y157" s="312" t="s">
        <v>308</v>
      </c>
      <c r="Z157" s="324">
        <v>10</v>
      </c>
      <c r="AA157" s="307">
        <v>15</v>
      </c>
      <c r="AB157" s="325">
        <v>0.625</v>
      </c>
      <c r="AC157" s="311">
        <v>0</v>
      </c>
      <c r="AD157" s="311">
        <v>8</v>
      </c>
      <c r="AE157" s="311">
        <v>1</v>
      </c>
      <c r="AF157" s="311">
        <v>1</v>
      </c>
      <c r="AG157" s="311">
        <v>4</v>
      </c>
      <c r="AH157" s="311">
        <v>1</v>
      </c>
      <c r="AI157" s="311">
        <v>0</v>
      </c>
      <c r="AJ157" s="326">
        <v>0.90189382708432886</v>
      </c>
      <c r="AK157" s="307" t="s">
        <v>71</v>
      </c>
      <c r="AL157" s="307">
        <v>57</v>
      </c>
      <c r="AM157" s="307" t="s">
        <v>1210</v>
      </c>
      <c r="AN157" s="320" t="s">
        <v>593</v>
      </c>
      <c r="AO157" s="327">
        <v>102</v>
      </c>
      <c r="AP157" s="327">
        <v>7</v>
      </c>
      <c r="AQ157" s="327" t="s">
        <v>1080</v>
      </c>
      <c r="AS157" s="314"/>
      <c r="AT157" s="315"/>
      <c r="AU157" s="314"/>
      <c r="AV157" s="343"/>
      <c r="AW157" s="343"/>
      <c r="AX157" s="343"/>
      <c r="AY157" s="344"/>
      <c r="AZ157" s="344"/>
      <c r="BA157" s="344"/>
      <c r="BB157" s="344"/>
    </row>
    <row r="158" spans="23:54" ht="16.5">
      <c r="W158" s="311" t="s">
        <v>154</v>
      </c>
      <c r="X158" s="311" t="s">
        <v>309</v>
      </c>
      <c r="Y158" s="312" t="s">
        <v>309</v>
      </c>
      <c r="Z158" s="324">
        <v>10</v>
      </c>
      <c r="AA158" s="307">
        <v>18</v>
      </c>
      <c r="AB158" s="325">
        <v>0.75</v>
      </c>
      <c r="AC158" s="311">
        <v>3</v>
      </c>
      <c r="AD158" s="311">
        <v>1</v>
      </c>
      <c r="AE158" s="311">
        <v>4</v>
      </c>
      <c r="AF158" s="311">
        <v>4</v>
      </c>
      <c r="AG158" s="311">
        <v>4</v>
      </c>
      <c r="AH158" s="311">
        <v>2</v>
      </c>
      <c r="AI158" s="311">
        <v>0</v>
      </c>
      <c r="AJ158" s="326">
        <v>0.88782004729580222</v>
      </c>
      <c r="AK158" s="307" t="s">
        <v>72</v>
      </c>
      <c r="AL158" s="307">
        <v>20</v>
      </c>
      <c r="AM158" s="307" t="s">
        <v>553</v>
      </c>
      <c r="AN158" s="320" t="s">
        <v>595</v>
      </c>
      <c r="AO158" s="327">
        <v>124</v>
      </c>
      <c r="AP158" s="327">
        <v>8</v>
      </c>
      <c r="AQ158" s="327" t="s">
        <v>1081</v>
      </c>
      <c r="AS158" s="314"/>
      <c r="AT158" s="315"/>
      <c r="AU158" s="314"/>
      <c r="AV158" s="343"/>
      <c r="AW158" s="343"/>
      <c r="AX158" s="343"/>
      <c r="AY158" s="344"/>
      <c r="AZ158" s="344"/>
      <c r="BA158" s="344"/>
      <c r="BB158" s="344"/>
    </row>
    <row r="159" spans="23:54" ht="16.5">
      <c r="W159" s="311" t="s">
        <v>154</v>
      </c>
      <c r="X159" s="311" t="s">
        <v>310</v>
      </c>
      <c r="Y159" s="312" t="s">
        <v>310</v>
      </c>
      <c r="Z159" s="324">
        <v>5</v>
      </c>
      <c r="AA159" s="307">
        <v>12</v>
      </c>
      <c r="AB159" s="325">
        <v>1</v>
      </c>
      <c r="AC159" s="311">
        <v>6</v>
      </c>
      <c r="AD159" s="311">
        <v>4</v>
      </c>
      <c r="AE159" s="311">
        <v>0</v>
      </c>
      <c r="AF159" s="311">
        <v>1</v>
      </c>
      <c r="AG159" s="311">
        <v>0</v>
      </c>
      <c r="AH159" s="311">
        <v>1</v>
      </c>
      <c r="AI159" s="311">
        <v>0</v>
      </c>
      <c r="AJ159" s="326">
        <v>1.0030003423434941</v>
      </c>
      <c r="AK159" s="307" t="s">
        <v>74</v>
      </c>
      <c r="AL159" s="307">
        <v>14</v>
      </c>
      <c r="AM159" s="307" t="s">
        <v>1211</v>
      </c>
      <c r="AN159" s="320" t="s">
        <v>596</v>
      </c>
      <c r="AO159" s="327">
        <v>14</v>
      </c>
      <c r="AP159" s="327">
        <v>1</v>
      </c>
      <c r="AQ159" s="327" t="s">
        <v>1074</v>
      </c>
      <c r="AS159" s="314"/>
      <c r="AT159" s="315"/>
      <c r="AU159" s="314"/>
      <c r="AV159" s="343"/>
      <c r="AW159" s="343"/>
      <c r="AX159" s="343"/>
      <c r="AY159" s="344"/>
      <c r="AZ159" s="344"/>
      <c r="BA159" s="344"/>
      <c r="BB159" s="344"/>
    </row>
    <row r="160" spans="23:54" ht="16.5">
      <c r="W160" s="311" t="s">
        <v>154</v>
      </c>
      <c r="X160" s="311" t="s">
        <v>311</v>
      </c>
      <c r="Y160" s="312" t="s">
        <v>311</v>
      </c>
      <c r="Z160" s="324">
        <v>2</v>
      </c>
      <c r="AA160" s="307">
        <v>7</v>
      </c>
      <c r="AB160" s="325">
        <v>1.4583333333333335</v>
      </c>
      <c r="AC160" s="311">
        <v>2</v>
      </c>
      <c r="AD160" s="311">
        <v>1</v>
      </c>
      <c r="AE160" s="311">
        <v>4</v>
      </c>
      <c r="AF160" s="311">
        <v>0</v>
      </c>
      <c r="AG160" s="311">
        <v>0</v>
      </c>
      <c r="AH160" s="311">
        <v>0</v>
      </c>
      <c r="AI160" s="311">
        <v>0</v>
      </c>
      <c r="AJ160" s="326">
        <v>0.96229764584195521</v>
      </c>
      <c r="AK160" s="307" t="s">
        <v>69</v>
      </c>
      <c r="AL160" s="307">
        <v>21</v>
      </c>
      <c r="AM160" s="307" t="s">
        <v>480</v>
      </c>
      <c r="AN160" s="320" t="s">
        <v>598</v>
      </c>
      <c r="AO160" s="327">
        <v>36</v>
      </c>
      <c r="AP160" s="327">
        <v>2</v>
      </c>
      <c r="AQ160" s="327" t="s">
        <v>1075</v>
      </c>
      <c r="AS160" s="314"/>
      <c r="AT160" s="315"/>
      <c r="AU160" s="314"/>
      <c r="AV160" s="343"/>
      <c r="AW160" s="343"/>
      <c r="AX160" s="343"/>
      <c r="AY160" s="344"/>
      <c r="AZ160" s="344"/>
      <c r="BA160" s="344"/>
      <c r="BB160" s="344"/>
    </row>
    <row r="161" spans="23:54" ht="16.5">
      <c r="W161" s="311" t="s">
        <v>154</v>
      </c>
      <c r="X161" s="311" t="s">
        <v>312</v>
      </c>
      <c r="Y161" s="312" t="s">
        <v>312</v>
      </c>
      <c r="Z161" s="324">
        <v>2</v>
      </c>
      <c r="AA161" s="307">
        <v>2</v>
      </c>
      <c r="AB161" s="325">
        <v>0.41666666666666669</v>
      </c>
      <c r="AC161" s="311">
        <v>0</v>
      </c>
      <c r="AD161" s="311">
        <v>0</v>
      </c>
      <c r="AE161" s="311">
        <v>0</v>
      </c>
      <c r="AF161" s="311">
        <v>0</v>
      </c>
      <c r="AG161" s="311">
        <v>0</v>
      </c>
      <c r="AH161" s="311">
        <v>0</v>
      </c>
      <c r="AI161" s="311">
        <v>2</v>
      </c>
      <c r="AJ161" s="326">
        <v>0</v>
      </c>
      <c r="AK161" s="307" t="s">
        <v>330</v>
      </c>
      <c r="AL161" s="307">
        <v>1</v>
      </c>
      <c r="AM161" s="307" t="s">
        <v>1162</v>
      </c>
      <c r="AN161" s="320" t="s">
        <v>600</v>
      </c>
      <c r="AO161" s="327">
        <v>169</v>
      </c>
      <c r="AP161" s="327">
        <v>10</v>
      </c>
      <c r="AQ161" s="327" t="s">
        <v>1083</v>
      </c>
      <c r="AS161" s="314"/>
      <c r="AT161" s="315"/>
      <c r="AU161" s="314"/>
      <c r="AV161" s="343"/>
      <c r="AW161" s="343"/>
      <c r="AX161" s="343"/>
      <c r="AY161" s="344"/>
      <c r="AZ161" s="344"/>
      <c r="BA161" s="344"/>
      <c r="BB161" s="344"/>
    </row>
    <row r="162" spans="23:54" ht="16.5">
      <c r="W162" s="311" t="s">
        <v>154</v>
      </c>
      <c r="X162" s="311" t="s">
        <v>313</v>
      </c>
      <c r="Y162" s="312" t="s">
        <v>313</v>
      </c>
      <c r="Z162" s="324">
        <v>1</v>
      </c>
      <c r="AA162" s="307">
        <v>2</v>
      </c>
      <c r="AB162" s="325">
        <v>0.83333333333333337</v>
      </c>
      <c r="AC162" s="311">
        <v>1</v>
      </c>
      <c r="AD162" s="311">
        <v>1</v>
      </c>
      <c r="AE162" s="311">
        <v>0</v>
      </c>
      <c r="AF162" s="311">
        <v>0</v>
      </c>
      <c r="AG162" s="311">
        <v>0</v>
      </c>
      <c r="AH162" s="311">
        <v>0</v>
      </c>
      <c r="AI162" s="311">
        <v>0</v>
      </c>
      <c r="AJ162" s="326">
        <v>0.92520000000000002</v>
      </c>
      <c r="AK162" s="307" t="s">
        <v>71</v>
      </c>
      <c r="AL162" s="307">
        <v>29</v>
      </c>
      <c r="AM162" s="307" t="s">
        <v>449</v>
      </c>
      <c r="AN162" s="320" t="s">
        <v>602</v>
      </c>
      <c r="AO162" s="327">
        <v>74</v>
      </c>
      <c r="AP162" s="327">
        <v>5</v>
      </c>
      <c r="AQ162" s="327" t="s">
        <v>1078</v>
      </c>
      <c r="AS162" s="314"/>
      <c r="AT162" s="315"/>
      <c r="AU162" s="314"/>
      <c r="AV162" s="343"/>
      <c r="AW162" s="343"/>
      <c r="AX162" s="343"/>
      <c r="AY162" s="344"/>
      <c r="AZ162" s="344"/>
      <c r="BA162" s="344"/>
      <c r="BB162" s="344"/>
    </row>
    <row r="163" spans="23:54" ht="16.5">
      <c r="W163" s="311" t="s">
        <v>154</v>
      </c>
      <c r="X163" s="311" t="s">
        <v>314</v>
      </c>
      <c r="Y163" s="312" t="s">
        <v>314</v>
      </c>
      <c r="Z163" s="324">
        <v>4</v>
      </c>
      <c r="AA163" s="307">
        <v>7</v>
      </c>
      <c r="AB163" s="325">
        <v>0.72916666666666674</v>
      </c>
      <c r="AC163" s="311">
        <v>2</v>
      </c>
      <c r="AD163" s="311">
        <v>2</v>
      </c>
      <c r="AE163" s="311">
        <v>1</v>
      </c>
      <c r="AF163" s="311">
        <v>1</v>
      </c>
      <c r="AG163" s="311">
        <v>1</v>
      </c>
      <c r="AH163" s="311">
        <v>0</v>
      </c>
      <c r="AI163" s="311">
        <v>0</v>
      </c>
      <c r="AJ163" s="326">
        <v>0.93465108034837474</v>
      </c>
      <c r="AK163" s="307" t="s">
        <v>71</v>
      </c>
      <c r="AL163" s="307">
        <v>18</v>
      </c>
      <c r="AM163" s="307" t="s">
        <v>614</v>
      </c>
      <c r="AN163" s="320" t="s">
        <v>604</v>
      </c>
      <c r="AO163" s="327">
        <v>63</v>
      </c>
      <c r="AP163" s="327">
        <v>4</v>
      </c>
      <c r="AQ163" s="327" t="s">
        <v>1077</v>
      </c>
      <c r="AS163" s="314"/>
      <c r="AT163" s="315"/>
      <c r="AU163" s="314"/>
      <c r="AV163" s="343"/>
      <c r="AW163" s="343"/>
      <c r="AX163" s="343"/>
      <c r="AY163" s="344"/>
      <c r="AZ163" s="344"/>
      <c r="BA163" s="344"/>
      <c r="BB163" s="344"/>
    </row>
    <row r="164" spans="23:54" ht="16.5">
      <c r="W164" s="311" t="s">
        <v>163</v>
      </c>
      <c r="X164" s="311" t="s">
        <v>315</v>
      </c>
      <c r="Y164" s="312" t="s">
        <v>315</v>
      </c>
      <c r="Z164" s="324">
        <v>22</v>
      </c>
      <c r="AA164" s="307">
        <v>54</v>
      </c>
      <c r="AB164" s="325">
        <v>1.0227272727272727</v>
      </c>
      <c r="AC164" s="311">
        <v>22</v>
      </c>
      <c r="AD164" s="311">
        <v>15</v>
      </c>
      <c r="AE164" s="311">
        <v>10</v>
      </c>
      <c r="AF164" s="311">
        <v>5</v>
      </c>
      <c r="AG164" s="311">
        <v>2</v>
      </c>
      <c r="AH164" s="311">
        <v>0</v>
      </c>
      <c r="AI164" s="311">
        <v>0</v>
      </c>
      <c r="AJ164" s="326">
        <v>0.97761319035189642</v>
      </c>
      <c r="AK164" s="307" t="s">
        <v>69</v>
      </c>
      <c r="AL164" s="307">
        <v>9</v>
      </c>
      <c r="AM164" s="307" t="s">
        <v>361</v>
      </c>
      <c r="AN164" s="320" t="s">
        <v>605</v>
      </c>
      <c r="AO164" s="327">
        <v>24</v>
      </c>
      <c r="AP164" s="327">
        <v>1</v>
      </c>
      <c r="AQ164" s="327" t="s">
        <v>1084</v>
      </c>
      <c r="AS164" s="314"/>
      <c r="AT164" s="315"/>
      <c r="AU164" s="314"/>
      <c r="AV164" s="343"/>
      <c r="AW164" s="343"/>
      <c r="AX164" s="343"/>
      <c r="AY164" s="344"/>
      <c r="AZ164" s="344"/>
      <c r="BA164" s="344"/>
      <c r="BB164" s="344"/>
    </row>
    <row r="165" spans="23:54" ht="16.5">
      <c r="W165" s="311" t="s">
        <v>163</v>
      </c>
      <c r="X165" s="311" t="s">
        <v>316</v>
      </c>
      <c r="Y165" s="312" t="s">
        <v>316</v>
      </c>
      <c r="Z165" s="324">
        <v>11</v>
      </c>
      <c r="AA165" s="307">
        <v>20</v>
      </c>
      <c r="AB165" s="325">
        <v>0.75757575757575757</v>
      </c>
      <c r="AC165" s="311">
        <v>5</v>
      </c>
      <c r="AD165" s="311">
        <v>1</v>
      </c>
      <c r="AE165" s="311">
        <v>2</v>
      </c>
      <c r="AF165" s="311">
        <v>6</v>
      </c>
      <c r="AG165" s="311">
        <v>3</v>
      </c>
      <c r="AH165" s="311">
        <v>3</v>
      </c>
      <c r="AI165" s="311">
        <v>0</v>
      </c>
      <c r="AJ165" s="326">
        <v>0.89727748345915737</v>
      </c>
      <c r="AK165" s="307" t="s">
        <v>72</v>
      </c>
      <c r="AL165" s="307">
        <v>3</v>
      </c>
      <c r="AM165" s="307" t="s">
        <v>409</v>
      </c>
      <c r="AN165" s="320" t="s">
        <v>607</v>
      </c>
      <c r="AO165" s="327">
        <v>107</v>
      </c>
      <c r="AP165" s="327">
        <v>6</v>
      </c>
      <c r="AQ165" s="327" t="s">
        <v>1089</v>
      </c>
      <c r="AS165" s="314"/>
      <c r="AT165" s="315"/>
      <c r="AU165" s="314"/>
      <c r="AV165" s="343"/>
      <c r="AW165" s="343"/>
      <c r="AX165" s="343"/>
      <c r="AY165" s="344"/>
      <c r="AZ165" s="344"/>
      <c r="BA165" s="344"/>
      <c r="BB165" s="344"/>
    </row>
    <row r="166" spans="23:54" ht="16.5">
      <c r="W166" s="311" t="s">
        <v>163</v>
      </c>
      <c r="X166" s="311" t="s">
        <v>317</v>
      </c>
      <c r="Y166" s="312" t="s">
        <v>317</v>
      </c>
      <c r="Z166" s="324">
        <v>1</v>
      </c>
      <c r="AA166" s="307">
        <v>1</v>
      </c>
      <c r="AB166" s="325">
        <v>0.41666666666666669</v>
      </c>
      <c r="AC166" s="311">
        <v>0</v>
      </c>
      <c r="AD166" s="311">
        <v>0</v>
      </c>
      <c r="AE166" s="311">
        <v>0</v>
      </c>
      <c r="AF166" s="311">
        <v>0</v>
      </c>
      <c r="AG166" s="311">
        <v>1</v>
      </c>
      <c r="AH166" s="311">
        <v>0</v>
      </c>
      <c r="AI166" s="311">
        <v>0</v>
      </c>
      <c r="AJ166" s="326">
        <v>0.81928571428571439</v>
      </c>
      <c r="AK166" s="307" t="s">
        <v>70</v>
      </c>
      <c r="AL166" s="307">
        <v>13</v>
      </c>
      <c r="AM166" s="307" t="s">
        <v>916</v>
      </c>
      <c r="AN166" s="320" t="s">
        <v>609</v>
      </c>
      <c r="AO166" s="327">
        <v>157</v>
      </c>
      <c r="AP166" s="327">
        <v>9</v>
      </c>
      <c r="AQ166" s="327" t="s">
        <v>1092</v>
      </c>
      <c r="AS166" s="314"/>
      <c r="AT166" s="315"/>
      <c r="AU166" s="314"/>
      <c r="AV166" s="343"/>
      <c r="AW166" s="343"/>
      <c r="AX166" s="343"/>
      <c r="AY166" s="344"/>
      <c r="AZ166" s="344"/>
      <c r="BA166" s="344"/>
      <c r="BB166" s="344"/>
    </row>
    <row r="167" spans="23:54" ht="16.5">
      <c r="W167" s="311" t="s">
        <v>163</v>
      </c>
      <c r="X167" s="311" t="s">
        <v>318</v>
      </c>
      <c r="Y167" s="312" t="s">
        <v>318</v>
      </c>
      <c r="Z167" s="324">
        <v>5</v>
      </c>
      <c r="AA167" s="307">
        <v>2</v>
      </c>
      <c r="AB167" s="325">
        <v>0.16666666666666666</v>
      </c>
      <c r="AC167" s="311">
        <v>0</v>
      </c>
      <c r="AD167" s="311">
        <v>0</v>
      </c>
      <c r="AE167" s="311">
        <v>1</v>
      </c>
      <c r="AF167" s="311">
        <v>0</v>
      </c>
      <c r="AG167" s="311">
        <v>1</v>
      </c>
      <c r="AH167" s="311">
        <v>0</v>
      </c>
      <c r="AI167" s="311">
        <v>0</v>
      </c>
      <c r="AJ167" s="326">
        <v>0.80320880359894009</v>
      </c>
      <c r="AK167" s="307" t="s">
        <v>70</v>
      </c>
      <c r="AL167" s="307">
        <v>17</v>
      </c>
      <c r="AM167" s="307" t="s">
        <v>1165</v>
      </c>
      <c r="AN167" s="320" t="s">
        <v>611</v>
      </c>
      <c r="AO167" s="327">
        <v>161</v>
      </c>
      <c r="AP167" s="327">
        <v>10</v>
      </c>
      <c r="AQ167" s="327" t="s">
        <v>1093</v>
      </c>
      <c r="AS167" s="314"/>
      <c r="AT167" s="315"/>
      <c r="AU167" s="314"/>
      <c r="AV167" s="343"/>
      <c r="AW167" s="343"/>
      <c r="AX167" s="343"/>
      <c r="AY167" s="344"/>
      <c r="AZ167" s="344"/>
      <c r="BA167" s="344"/>
      <c r="BB167" s="344"/>
    </row>
    <row r="168" spans="23:54" ht="16.5">
      <c r="W168" s="311" t="s">
        <v>163</v>
      </c>
      <c r="X168" s="311" t="s">
        <v>319</v>
      </c>
      <c r="Y168" s="312" t="s">
        <v>319</v>
      </c>
      <c r="Z168" s="324">
        <v>5</v>
      </c>
      <c r="AA168" s="307">
        <v>0</v>
      </c>
      <c r="AB168" s="325">
        <v>0</v>
      </c>
      <c r="AC168" s="311">
        <v>0</v>
      </c>
      <c r="AD168" s="311">
        <v>0</v>
      </c>
      <c r="AE168" s="311">
        <v>0</v>
      </c>
      <c r="AF168" s="311">
        <v>0</v>
      </c>
      <c r="AG168" s="311">
        <v>0</v>
      </c>
      <c r="AH168" s="311">
        <v>0</v>
      </c>
      <c r="AI168" s="311">
        <v>0</v>
      </c>
      <c r="AJ168" s="326">
        <v>0.7780670140122532</v>
      </c>
      <c r="AK168" s="307" t="s">
        <v>73</v>
      </c>
      <c r="AL168" s="307">
        <v>3</v>
      </c>
      <c r="AM168" s="307" t="s">
        <v>920</v>
      </c>
      <c r="AN168" s="320" t="s">
        <v>613</v>
      </c>
      <c r="AO168" s="327">
        <v>164</v>
      </c>
      <c r="AP168" s="327">
        <v>11</v>
      </c>
      <c r="AQ168" s="327" t="s">
        <v>1094</v>
      </c>
      <c r="AS168" s="314"/>
      <c r="AT168" s="315"/>
      <c r="AU168" s="314"/>
      <c r="AV168" s="343"/>
      <c r="AW168" s="343"/>
      <c r="AX168" s="343"/>
      <c r="AY168" s="344"/>
      <c r="AZ168" s="344"/>
      <c r="BA168" s="344"/>
      <c r="BB168" s="344"/>
    </row>
    <row r="169" spans="23:54" ht="16.5">
      <c r="W169" s="311" t="s">
        <v>163</v>
      </c>
      <c r="X169" s="311" t="s">
        <v>320</v>
      </c>
      <c r="Y169" s="312" t="s">
        <v>320</v>
      </c>
      <c r="Z169" s="324">
        <v>6</v>
      </c>
      <c r="AA169" s="307">
        <v>12</v>
      </c>
      <c r="AB169" s="325">
        <v>0.83333333333333337</v>
      </c>
      <c r="AC169" s="311">
        <v>3</v>
      </c>
      <c r="AD169" s="311">
        <v>4</v>
      </c>
      <c r="AE169" s="311">
        <v>1</v>
      </c>
      <c r="AF169" s="311">
        <v>2</v>
      </c>
      <c r="AG169" s="311">
        <v>1</v>
      </c>
      <c r="AH169" s="311">
        <v>1</v>
      </c>
      <c r="AI169" s="311">
        <v>0</v>
      </c>
      <c r="AJ169" s="326">
        <v>0.92451705531973327</v>
      </c>
      <c r="AK169" s="307" t="s">
        <v>71</v>
      </c>
      <c r="AL169" s="307">
        <v>30</v>
      </c>
      <c r="AM169" s="307" t="s">
        <v>433</v>
      </c>
      <c r="AN169" s="320" t="s">
        <v>615</v>
      </c>
      <c r="AO169" s="327">
        <v>75</v>
      </c>
      <c r="AP169" s="327">
        <v>4</v>
      </c>
      <c r="AQ169" s="327" t="s">
        <v>1087</v>
      </c>
      <c r="AS169" s="314"/>
      <c r="AT169" s="315"/>
      <c r="AU169" s="314"/>
      <c r="AV169" s="343"/>
      <c r="AW169" s="343"/>
      <c r="AX169" s="343"/>
      <c r="AY169" s="344"/>
      <c r="AZ169" s="344"/>
      <c r="BA169" s="344"/>
      <c r="BB169" s="344"/>
    </row>
    <row r="170" spans="23:54" ht="16.5">
      <c r="W170" s="311" t="s">
        <v>163</v>
      </c>
      <c r="X170" s="311" t="s">
        <v>321</v>
      </c>
      <c r="Y170" s="312" t="s">
        <v>321</v>
      </c>
      <c r="Z170" s="324">
        <v>1</v>
      </c>
      <c r="AA170" s="307">
        <v>4</v>
      </c>
      <c r="AB170" s="325">
        <v>1.6666666666666667</v>
      </c>
      <c r="AC170" s="311">
        <v>1</v>
      </c>
      <c r="AD170" s="311">
        <v>0</v>
      </c>
      <c r="AE170" s="311">
        <v>0</v>
      </c>
      <c r="AF170" s="311">
        <v>3</v>
      </c>
      <c r="AG170" s="311">
        <v>0</v>
      </c>
      <c r="AH170" s="311">
        <v>0</v>
      </c>
      <c r="AI170" s="311">
        <v>0</v>
      </c>
      <c r="AJ170" s="326">
        <v>0.86897435897435893</v>
      </c>
      <c r="AK170" s="307" t="s">
        <v>72</v>
      </c>
      <c r="AL170" s="307">
        <v>34</v>
      </c>
      <c r="AM170" s="307" t="s">
        <v>909</v>
      </c>
      <c r="AN170" s="320" t="s">
        <v>617</v>
      </c>
      <c r="AO170" s="327">
        <v>138</v>
      </c>
      <c r="AP170" s="327">
        <v>8</v>
      </c>
      <c r="AQ170" s="327" t="s">
        <v>1091</v>
      </c>
      <c r="AS170" s="314"/>
      <c r="AT170" s="315"/>
      <c r="AU170" s="314"/>
      <c r="AV170" s="343"/>
      <c r="AW170" s="343"/>
      <c r="AX170" s="343"/>
      <c r="AY170" s="344"/>
      <c r="AZ170" s="344"/>
      <c r="BA170" s="344"/>
      <c r="BB170" s="344"/>
    </row>
    <row r="171" spans="23:54" ht="16.5">
      <c r="W171" s="311" t="s">
        <v>163</v>
      </c>
      <c r="X171" s="311" t="s">
        <v>322</v>
      </c>
      <c r="Y171" s="312" t="s">
        <v>322</v>
      </c>
      <c r="Z171" s="324">
        <v>3</v>
      </c>
      <c r="AA171" s="307">
        <v>7</v>
      </c>
      <c r="AB171" s="325">
        <v>0.97222222222222232</v>
      </c>
      <c r="AC171" s="311">
        <v>3</v>
      </c>
      <c r="AD171" s="311">
        <v>1</v>
      </c>
      <c r="AE171" s="311">
        <v>2</v>
      </c>
      <c r="AF171" s="311">
        <v>0</v>
      </c>
      <c r="AG171" s="311">
        <v>1</v>
      </c>
      <c r="AH171" s="311">
        <v>0</v>
      </c>
      <c r="AI171" s="311">
        <v>0</v>
      </c>
      <c r="AJ171" s="326">
        <v>0.92766390298273049</v>
      </c>
      <c r="AK171" s="307" t="s">
        <v>71</v>
      </c>
      <c r="AL171" s="307">
        <v>28</v>
      </c>
      <c r="AM171" s="307" t="s">
        <v>377</v>
      </c>
      <c r="AN171" s="320" t="s">
        <v>618</v>
      </c>
      <c r="AO171" s="327">
        <v>73</v>
      </c>
      <c r="AP171" s="327">
        <v>3</v>
      </c>
      <c r="AQ171" s="327" t="s">
        <v>1086</v>
      </c>
      <c r="AS171" s="314"/>
      <c r="AT171" s="315"/>
      <c r="AU171" s="314"/>
      <c r="AV171" s="343"/>
      <c r="AW171" s="343"/>
      <c r="AX171" s="343"/>
      <c r="AY171" s="344"/>
      <c r="AZ171" s="344"/>
      <c r="BA171" s="344"/>
      <c r="BB171" s="344"/>
    </row>
    <row r="172" spans="23:54" ht="16.5">
      <c r="W172" s="311" t="s">
        <v>163</v>
      </c>
      <c r="X172" s="311" t="s">
        <v>323</v>
      </c>
      <c r="Y172" s="312" t="s">
        <v>323</v>
      </c>
      <c r="Z172" s="324">
        <v>9</v>
      </c>
      <c r="AA172" s="307">
        <v>21</v>
      </c>
      <c r="AB172" s="325">
        <v>0.97222222222222232</v>
      </c>
      <c r="AC172" s="311">
        <v>8</v>
      </c>
      <c r="AD172" s="311">
        <v>0</v>
      </c>
      <c r="AE172" s="311">
        <v>1</v>
      </c>
      <c r="AF172" s="311">
        <v>3</v>
      </c>
      <c r="AG172" s="311">
        <v>8</v>
      </c>
      <c r="AH172" s="311">
        <v>1</v>
      </c>
      <c r="AI172" s="311">
        <v>0</v>
      </c>
      <c r="AJ172" s="326">
        <v>0.92237074672464936</v>
      </c>
      <c r="AK172" s="307" t="s">
        <v>71</v>
      </c>
      <c r="AL172" s="307">
        <v>33</v>
      </c>
      <c r="AM172" s="307" t="s">
        <v>443</v>
      </c>
      <c r="AN172" s="320" t="s">
        <v>620</v>
      </c>
      <c r="AO172" s="327">
        <v>78</v>
      </c>
      <c r="AP172" s="327">
        <v>5</v>
      </c>
      <c r="AQ172" s="327" t="s">
        <v>1088</v>
      </c>
      <c r="AS172" s="314"/>
      <c r="AT172" s="315"/>
      <c r="AU172" s="314"/>
      <c r="AV172" s="343"/>
      <c r="AW172" s="343"/>
      <c r="AX172" s="343"/>
      <c r="AY172" s="344"/>
      <c r="AZ172" s="344"/>
      <c r="BA172" s="344"/>
      <c r="BB172" s="344"/>
    </row>
    <row r="173" spans="23:54" ht="16.5">
      <c r="W173" s="311" t="s">
        <v>163</v>
      </c>
      <c r="X173" s="311" t="s">
        <v>324</v>
      </c>
      <c r="Y173" s="312" t="s">
        <v>324</v>
      </c>
      <c r="Z173" s="324">
        <v>9</v>
      </c>
      <c r="AA173" s="307">
        <v>20</v>
      </c>
      <c r="AB173" s="325">
        <v>0.92592592592592604</v>
      </c>
      <c r="AC173" s="311">
        <v>1</v>
      </c>
      <c r="AD173" s="311">
        <v>4</v>
      </c>
      <c r="AE173" s="311">
        <v>4</v>
      </c>
      <c r="AF173" s="311">
        <v>7</v>
      </c>
      <c r="AG173" s="311">
        <v>4</v>
      </c>
      <c r="AH173" s="311">
        <v>0</v>
      </c>
      <c r="AI173" s="311">
        <v>0</v>
      </c>
      <c r="AJ173" s="326">
        <v>0.89405624237130632</v>
      </c>
      <c r="AK173" s="307" t="s">
        <v>72</v>
      </c>
      <c r="AL173" s="307">
        <v>7</v>
      </c>
      <c r="AM173" s="307" t="s">
        <v>621</v>
      </c>
      <c r="AN173" s="320" t="s">
        <v>622</v>
      </c>
      <c r="AO173" s="327">
        <v>111</v>
      </c>
      <c r="AP173" s="327">
        <v>7</v>
      </c>
      <c r="AQ173" s="327" t="s">
        <v>1090</v>
      </c>
      <c r="AS173" s="314"/>
      <c r="AT173" s="315"/>
      <c r="AU173" s="314"/>
      <c r="AV173" s="343"/>
      <c r="AW173" s="343"/>
      <c r="AX173" s="343"/>
      <c r="AY173" s="344"/>
      <c r="AZ173" s="344"/>
      <c r="BA173" s="344"/>
      <c r="BB173" s="344"/>
    </row>
    <row r="174" spans="23:54" ht="16.5">
      <c r="W174" s="311" t="s">
        <v>163</v>
      </c>
      <c r="X174" s="311" t="s">
        <v>329</v>
      </c>
      <c r="Y174" s="312" t="s">
        <v>329</v>
      </c>
      <c r="Z174" s="324">
        <v>1</v>
      </c>
      <c r="AA174" s="307">
        <v>3</v>
      </c>
      <c r="AB174" s="325">
        <v>1.25</v>
      </c>
      <c r="AC174" s="311">
        <v>1</v>
      </c>
      <c r="AD174" s="311">
        <v>0</v>
      </c>
      <c r="AE174" s="311">
        <v>2</v>
      </c>
      <c r="AF174" s="311">
        <v>0</v>
      </c>
      <c r="AG174" s="311">
        <v>0</v>
      </c>
      <c r="AH174" s="311">
        <v>0</v>
      </c>
      <c r="AI174" s="311">
        <v>0</v>
      </c>
      <c r="AJ174" s="326">
        <v>0.97269230769230763</v>
      </c>
      <c r="AK174" s="307" t="s">
        <v>69</v>
      </c>
      <c r="AL174" s="307">
        <v>13</v>
      </c>
      <c r="AM174" s="307" t="s">
        <v>563</v>
      </c>
      <c r="AN174" s="320" t="s">
        <v>624</v>
      </c>
      <c r="AO174" s="327">
        <v>28</v>
      </c>
      <c r="AP174" s="327">
        <v>2</v>
      </c>
      <c r="AQ174" s="327" t="s">
        <v>1085</v>
      </c>
      <c r="AS174" s="314"/>
      <c r="AT174" s="315"/>
      <c r="AU174" s="314"/>
      <c r="AV174" s="343"/>
      <c r="AW174" s="343"/>
      <c r="AX174" s="343"/>
      <c r="AY174" s="344"/>
      <c r="AZ174" s="344"/>
      <c r="BA174" s="344"/>
      <c r="BB174" s="344"/>
    </row>
    <row r="175" spans="23:54" ht="16.5">
      <c r="AP175" s="327">
        <v>1</v>
      </c>
      <c r="AQ175" s="327" t="s">
        <v>263</v>
      </c>
      <c r="AS175" s="314"/>
      <c r="AT175" s="315"/>
      <c r="AU175" s="314"/>
      <c r="AV175" s="343"/>
      <c r="AW175" s="343"/>
      <c r="AX175" s="343"/>
      <c r="AY175" s="344"/>
      <c r="AZ175" s="344"/>
      <c r="BA175" s="344"/>
      <c r="BB175" s="344"/>
    </row>
    <row r="176" spans="23:54" ht="16.5">
      <c r="AP176" s="327">
        <v>1</v>
      </c>
      <c r="AQ176" s="327" t="s">
        <v>263</v>
      </c>
      <c r="AS176" s="314"/>
      <c r="AT176" s="315"/>
      <c r="AU176" s="314"/>
      <c r="AV176" s="343"/>
      <c r="AW176" s="343"/>
      <c r="AX176" s="343"/>
      <c r="AY176" s="344"/>
      <c r="AZ176" s="344"/>
      <c r="BA176" s="344"/>
      <c r="BB176" s="344"/>
    </row>
    <row r="177" spans="42:54" ht="16.5">
      <c r="AP177" s="327">
        <v>1</v>
      </c>
      <c r="AQ177" s="327" t="s">
        <v>263</v>
      </c>
      <c r="AS177" s="314"/>
      <c r="AT177" s="315"/>
      <c r="AU177" s="314"/>
      <c r="AV177" s="343"/>
      <c r="AW177" s="343"/>
      <c r="AX177" s="343"/>
      <c r="AY177" s="344"/>
      <c r="AZ177" s="344"/>
      <c r="BA177" s="344"/>
      <c r="BB177" s="344"/>
    </row>
    <row r="178" spans="42:54" ht="16.5">
      <c r="AP178" s="327">
        <v>1</v>
      </c>
      <c r="AQ178" s="327" t="s">
        <v>263</v>
      </c>
      <c r="AS178" s="314"/>
      <c r="AT178" s="315"/>
      <c r="AU178" s="314"/>
      <c r="AV178" s="343"/>
      <c r="AW178" s="343"/>
      <c r="AX178" s="343"/>
      <c r="AY178" s="344"/>
      <c r="AZ178" s="344"/>
      <c r="BA178" s="344"/>
      <c r="BB178" s="344"/>
    </row>
    <row r="179" spans="42:54" ht="16.5">
      <c r="AP179" s="327">
        <v>1</v>
      </c>
      <c r="AQ179" s="327" t="s">
        <v>263</v>
      </c>
      <c r="AS179" s="314"/>
      <c r="AT179" s="315"/>
      <c r="AU179" s="314"/>
      <c r="AV179" s="343"/>
      <c r="AW179" s="343"/>
      <c r="AX179" s="343"/>
      <c r="AY179" s="344"/>
      <c r="AZ179" s="344"/>
      <c r="BA179" s="344"/>
      <c r="BB179" s="344"/>
    </row>
    <row r="180" spans="42:54" ht="16.5">
      <c r="AP180" s="327">
        <v>1</v>
      </c>
      <c r="AQ180" s="327" t="s">
        <v>263</v>
      </c>
      <c r="AS180" s="314"/>
      <c r="AT180" s="315"/>
      <c r="AU180" s="314"/>
      <c r="AV180" s="343"/>
      <c r="AW180" s="343"/>
      <c r="AX180" s="343"/>
      <c r="AY180" s="344"/>
      <c r="AZ180" s="344"/>
      <c r="BA180" s="344"/>
      <c r="BB180" s="344"/>
    </row>
    <row r="181" spans="42:54" ht="16.5">
      <c r="AP181" s="327">
        <v>1</v>
      </c>
      <c r="AQ181" s="327" t="s">
        <v>263</v>
      </c>
      <c r="AS181" s="314"/>
      <c r="AT181" s="315"/>
      <c r="AU181" s="314"/>
      <c r="AV181" s="343"/>
      <c r="AW181" s="343"/>
      <c r="AX181" s="343"/>
      <c r="AY181" s="344"/>
      <c r="AZ181" s="344"/>
      <c r="BA181" s="344"/>
      <c r="BB181" s="344"/>
    </row>
    <row r="182" spans="42:54" ht="16.5">
      <c r="AP182" s="327">
        <v>1</v>
      </c>
      <c r="AQ182" s="327" t="s">
        <v>263</v>
      </c>
      <c r="AS182" s="314"/>
      <c r="AT182" s="315"/>
      <c r="AU182" s="314"/>
      <c r="AV182" s="343"/>
      <c r="AW182" s="343"/>
      <c r="AX182" s="343"/>
      <c r="AY182" s="344"/>
      <c r="AZ182" s="344"/>
      <c r="BA182" s="344"/>
      <c r="BB182" s="344"/>
    </row>
    <row r="183" spans="42:54" ht="16.5">
      <c r="AP183" s="327">
        <v>1</v>
      </c>
      <c r="AQ183" s="327" t="s">
        <v>263</v>
      </c>
      <c r="AS183" s="314"/>
      <c r="AT183" s="315"/>
      <c r="AU183" s="314"/>
      <c r="AV183" s="343"/>
      <c r="AW183" s="343"/>
      <c r="AX183" s="343"/>
      <c r="AY183" s="344"/>
      <c r="AZ183" s="344"/>
      <c r="BA183" s="344"/>
      <c r="BB183" s="344"/>
    </row>
    <row r="184" spans="42:54" ht="16.5">
      <c r="AP184" s="327">
        <v>1</v>
      </c>
      <c r="AQ184" s="327" t="s">
        <v>263</v>
      </c>
      <c r="AS184" s="314"/>
      <c r="AT184" s="315"/>
      <c r="AU184" s="314"/>
      <c r="AV184" s="343"/>
      <c r="AW184" s="343"/>
      <c r="AX184" s="343"/>
      <c r="AY184" s="344"/>
      <c r="AZ184" s="344"/>
      <c r="BA184" s="344"/>
      <c r="BB184" s="344"/>
    </row>
    <row r="185" spans="42:54" ht="16.5">
      <c r="AP185" s="327">
        <v>1</v>
      </c>
      <c r="AQ185" s="327" t="s">
        <v>263</v>
      </c>
      <c r="AS185" s="314"/>
      <c r="AT185" s="315"/>
      <c r="AU185" s="314"/>
      <c r="AV185" s="343"/>
      <c r="AW185" s="343"/>
      <c r="AX185" s="343"/>
      <c r="AY185" s="344"/>
      <c r="AZ185" s="344"/>
      <c r="BA185" s="344"/>
      <c r="BB185" s="344"/>
    </row>
    <row r="186" spans="42:54" ht="16.5">
      <c r="AP186" s="327">
        <v>1</v>
      </c>
      <c r="AQ186" s="327" t="s">
        <v>263</v>
      </c>
      <c r="AS186" s="314"/>
      <c r="AT186" s="315"/>
      <c r="AU186" s="314"/>
      <c r="AV186" s="343"/>
      <c r="AW186" s="343"/>
      <c r="AX186" s="343"/>
      <c r="AY186" s="344"/>
      <c r="AZ186" s="344"/>
      <c r="BA186" s="344"/>
      <c r="BB186" s="344"/>
    </row>
    <row r="187" spans="42:54" ht="16.5">
      <c r="AP187" s="327">
        <v>1</v>
      </c>
      <c r="AQ187" s="327" t="s">
        <v>263</v>
      </c>
      <c r="AS187" s="314"/>
      <c r="AT187" s="315"/>
      <c r="AU187" s="314"/>
      <c r="AV187" s="343"/>
      <c r="AW187" s="343"/>
      <c r="AX187" s="343"/>
      <c r="AY187" s="344"/>
      <c r="AZ187" s="344"/>
      <c r="BA187" s="344"/>
      <c r="BB187" s="344"/>
    </row>
    <row r="188" spans="42:54" ht="16.5">
      <c r="AP188" s="327">
        <v>1</v>
      </c>
      <c r="AQ188" s="327" t="s">
        <v>263</v>
      </c>
      <c r="AS188" s="314"/>
      <c r="AT188" s="315"/>
      <c r="AU188" s="314"/>
      <c r="AV188" s="343"/>
      <c r="AW188" s="343"/>
      <c r="AX188" s="343"/>
      <c r="AY188" s="344"/>
      <c r="AZ188" s="344"/>
      <c r="BA188" s="344"/>
      <c r="BB188" s="344"/>
    </row>
    <row r="189" spans="42:54" ht="16.5">
      <c r="AP189" s="327">
        <v>1</v>
      </c>
      <c r="AQ189" s="327" t="s">
        <v>263</v>
      </c>
      <c r="AS189" s="314"/>
      <c r="AT189" s="315"/>
      <c r="AU189" s="314"/>
      <c r="AV189" s="343"/>
      <c r="AW189" s="343"/>
      <c r="AX189" s="343"/>
      <c r="AY189" s="344"/>
      <c r="AZ189" s="344"/>
      <c r="BA189" s="344"/>
      <c r="BB189" s="344"/>
    </row>
    <row r="190" spans="42:54" ht="16.5">
      <c r="AP190" s="327">
        <v>1</v>
      </c>
      <c r="AQ190" s="327" t="s">
        <v>263</v>
      </c>
      <c r="AS190" s="314"/>
      <c r="AT190" s="315"/>
      <c r="AU190" s="314"/>
      <c r="AV190" s="343"/>
      <c r="AW190" s="343"/>
      <c r="AX190" s="343"/>
      <c r="AY190" s="344"/>
      <c r="AZ190" s="344"/>
      <c r="BA190" s="344"/>
      <c r="BB190" s="344"/>
    </row>
    <row r="191" spans="42:54" ht="16.5">
      <c r="AP191" s="327">
        <v>1</v>
      </c>
      <c r="AQ191" s="327" t="s">
        <v>263</v>
      </c>
      <c r="AS191" s="314"/>
      <c r="AT191" s="315"/>
      <c r="AU191" s="314"/>
      <c r="AV191" s="343"/>
      <c r="AW191" s="343"/>
      <c r="AX191" s="343"/>
      <c r="AY191" s="344"/>
      <c r="AZ191" s="344"/>
      <c r="BA191" s="344"/>
      <c r="BB191" s="344"/>
    </row>
    <row r="192" spans="42:54" ht="16.5">
      <c r="AP192" s="327">
        <v>1</v>
      </c>
      <c r="AQ192" s="327" t="s">
        <v>263</v>
      </c>
      <c r="AS192" s="314"/>
      <c r="AT192" s="315"/>
      <c r="AU192" s="314"/>
      <c r="AV192" s="343"/>
      <c r="AW192" s="343"/>
      <c r="AX192" s="343"/>
      <c r="AY192" s="344"/>
      <c r="AZ192" s="344"/>
      <c r="BA192" s="344"/>
      <c r="BB192" s="344"/>
    </row>
    <row r="193" spans="42:54" ht="16.5">
      <c r="AP193" s="327">
        <v>1</v>
      </c>
      <c r="AQ193" s="327" t="s">
        <v>263</v>
      </c>
      <c r="AS193" s="314"/>
      <c r="AT193" s="315"/>
      <c r="AU193" s="314"/>
      <c r="AV193" s="343"/>
      <c r="AW193" s="343"/>
      <c r="AX193" s="343"/>
      <c r="AY193" s="344"/>
      <c r="AZ193" s="344"/>
      <c r="BA193" s="344"/>
      <c r="BB193" s="344"/>
    </row>
    <row r="194" spans="42:54" ht="16.5">
      <c r="AP194" s="327">
        <v>1</v>
      </c>
      <c r="AQ194" s="327" t="s">
        <v>263</v>
      </c>
      <c r="AS194" s="314"/>
      <c r="AT194" s="315"/>
      <c r="AU194" s="314"/>
      <c r="AV194" s="343"/>
      <c r="AW194" s="343"/>
      <c r="AX194" s="343"/>
      <c r="AY194" s="344"/>
      <c r="AZ194" s="344"/>
      <c r="BA194" s="344"/>
      <c r="BB194" s="344"/>
    </row>
    <row r="195" spans="42:54" ht="16.5">
      <c r="AP195" s="327">
        <v>1</v>
      </c>
      <c r="AQ195" s="327" t="s">
        <v>263</v>
      </c>
      <c r="AS195" s="314"/>
      <c r="AT195" s="315"/>
      <c r="AU195" s="314"/>
      <c r="AV195" s="343"/>
      <c r="AW195" s="343"/>
      <c r="AX195" s="343"/>
      <c r="AY195" s="344"/>
      <c r="AZ195" s="344"/>
      <c r="BA195" s="344"/>
      <c r="BB195" s="344"/>
    </row>
    <row r="196" spans="42:54" ht="16.5">
      <c r="AP196" s="327">
        <v>1</v>
      </c>
      <c r="AQ196" s="327" t="s">
        <v>263</v>
      </c>
      <c r="AS196" s="314"/>
      <c r="AT196" s="315"/>
      <c r="AU196" s="314"/>
      <c r="AV196" s="343"/>
      <c r="AW196" s="343"/>
      <c r="AX196" s="343"/>
      <c r="AY196" s="344"/>
      <c r="AZ196" s="344"/>
      <c r="BA196" s="344"/>
      <c r="BB196" s="344"/>
    </row>
    <row r="197" spans="42:54" ht="16.5">
      <c r="AP197" s="327">
        <v>1</v>
      </c>
      <c r="AQ197" s="327" t="s">
        <v>263</v>
      </c>
      <c r="AS197" s="314"/>
      <c r="AT197" s="315"/>
      <c r="AU197" s="314"/>
      <c r="AV197" s="343"/>
      <c r="AW197" s="343"/>
      <c r="AX197" s="343"/>
      <c r="AY197" s="344"/>
      <c r="AZ197" s="344"/>
      <c r="BA197" s="344"/>
      <c r="BB197" s="344"/>
    </row>
    <row r="198" spans="42:54" ht="16.5">
      <c r="AP198" s="327">
        <v>1</v>
      </c>
      <c r="AQ198" s="327" t="s">
        <v>263</v>
      </c>
      <c r="AS198" s="314"/>
      <c r="AT198" s="315"/>
      <c r="AU198" s="314"/>
      <c r="AV198" s="343"/>
      <c r="AW198" s="343"/>
      <c r="AX198" s="343"/>
      <c r="AY198" s="344"/>
      <c r="AZ198" s="344"/>
      <c r="BA198" s="344"/>
      <c r="BB198" s="344"/>
    </row>
    <row r="199" spans="42:54" ht="16.5">
      <c r="AP199" s="327">
        <v>1</v>
      </c>
      <c r="AQ199" s="327" t="s">
        <v>263</v>
      </c>
      <c r="AS199" s="314"/>
      <c r="AT199" s="315"/>
      <c r="AU199" s="314"/>
      <c r="AV199" s="343"/>
      <c r="AW199" s="343"/>
      <c r="AX199" s="343"/>
      <c r="AY199" s="344"/>
      <c r="AZ199" s="344"/>
      <c r="BA199" s="344"/>
      <c r="BB199" s="344"/>
    </row>
    <row r="200" spans="42:54" ht="16.5">
      <c r="AP200" s="327">
        <v>1</v>
      </c>
      <c r="AQ200" s="327" t="s">
        <v>263</v>
      </c>
      <c r="AS200" s="314"/>
      <c r="AT200" s="315"/>
      <c r="AU200" s="314"/>
      <c r="AV200" s="343"/>
      <c r="AW200" s="343"/>
      <c r="AX200" s="343"/>
      <c r="AY200" s="344"/>
      <c r="AZ200" s="344"/>
      <c r="BA200" s="344"/>
      <c r="BB200" s="344"/>
    </row>
    <row r="201" spans="42:54" ht="16.5">
      <c r="AP201" s="327">
        <v>1</v>
      </c>
      <c r="AQ201" s="327" t="s">
        <v>263</v>
      </c>
      <c r="AS201" s="314"/>
      <c r="AT201" s="315"/>
      <c r="AU201" s="314"/>
      <c r="AV201" s="343"/>
      <c r="AW201" s="343"/>
      <c r="AX201" s="343"/>
      <c r="AY201" s="344"/>
      <c r="AZ201" s="344"/>
      <c r="BA201" s="344"/>
      <c r="BB201" s="344"/>
    </row>
    <row r="202" spans="42:54" ht="16.5">
      <c r="AP202" s="327">
        <v>1</v>
      </c>
      <c r="AQ202" s="327" t="s">
        <v>263</v>
      </c>
      <c r="AS202" s="314"/>
      <c r="AT202" s="315"/>
      <c r="AU202" s="314"/>
      <c r="AV202" s="343"/>
      <c r="AW202" s="343"/>
      <c r="AX202" s="343"/>
      <c r="AY202" s="344"/>
      <c r="AZ202" s="344"/>
      <c r="BA202" s="344"/>
      <c r="BB202" s="344"/>
    </row>
    <row r="203" spans="42:54" ht="16.5">
      <c r="AP203" s="327">
        <v>1</v>
      </c>
      <c r="AQ203" s="327" t="s">
        <v>263</v>
      </c>
      <c r="AS203" s="314"/>
      <c r="AT203" s="315"/>
      <c r="AU203" s="314"/>
      <c r="AV203" s="343"/>
      <c r="AW203" s="343"/>
      <c r="AX203" s="343"/>
      <c r="AY203" s="344"/>
      <c r="AZ203" s="344"/>
      <c r="BA203" s="344"/>
      <c r="BB203" s="344"/>
    </row>
    <row r="204" spans="42:54" ht="16.5">
      <c r="AP204" s="327">
        <v>1</v>
      </c>
      <c r="AQ204" s="327" t="s">
        <v>263</v>
      </c>
      <c r="AS204" s="314"/>
      <c r="AT204" s="315"/>
      <c r="AU204" s="314"/>
      <c r="AV204" s="343"/>
      <c r="AW204" s="343"/>
      <c r="AX204" s="343"/>
      <c r="AY204" s="344"/>
      <c r="AZ204" s="344"/>
      <c r="BA204" s="344"/>
      <c r="BB204" s="344"/>
    </row>
    <row r="205" spans="42:54" ht="16.5">
      <c r="AP205" s="327">
        <v>1</v>
      </c>
      <c r="AQ205" s="327" t="s">
        <v>263</v>
      </c>
      <c r="AS205" s="314"/>
      <c r="AT205" s="315"/>
      <c r="AU205" s="314"/>
      <c r="AV205" s="343"/>
      <c r="AW205" s="343"/>
      <c r="AX205" s="343"/>
      <c r="AY205" s="344"/>
      <c r="AZ205" s="344"/>
      <c r="BA205" s="344"/>
      <c r="BB205" s="344"/>
    </row>
    <row r="206" spans="42:54" ht="16.5">
      <c r="AP206" s="327">
        <v>1</v>
      </c>
      <c r="AQ206" s="327" t="s">
        <v>263</v>
      </c>
      <c r="AS206" s="314"/>
      <c r="AT206" s="315"/>
      <c r="AU206" s="314"/>
      <c r="AV206" s="343"/>
      <c r="AW206" s="343"/>
      <c r="AX206" s="343"/>
      <c r="AY206" s="344"/>
      <c r="AZ206" s="344"/>
      <c r="BA206" s="344"/>
      <c r="BB206" s="344"/>
    </row>
    <row r="207" spans="42:54" ht="16.5">
      <c r="AP207" s="327">
        <v>1</v>
      </c>
      <c r="AQ207" s="327" t="s">
        <v>263</v>
      </c>
      <c r="AS207" s="314"/>
      <c r="AT207" s="315"/>
      <c r="AU207" s="314"/>
      <c r="AV207" s="343"/>
      <c r="AW207" s="343"/>
      <c r="AX207" s="343"/>
      <c r="AY207" s="344"/>
      <c r="AZ207" s="344"/>
      <c r="BA207" s="344"/>
      <c r="BB207" s="344"/>
    </row>
    <row r="208" spans="42:54" ht="16.5">
      <c r="AP208" s="327">
        <v>1</v>
      </c>
      <c r="AQ208" s="327" t="s">
        <v>263</v>
      </c>
      <c r="AS208" s="314"/>
      <c r="AT208" s="315"/>
      <c r="AU208" s="314"/>
      <c r="AV208" s="343"/>
      <c r="AW208" s="343"/>
      <c r="AX208" s="343"/>
      <c r="AY208" s="344"/>
      <c r="AZ208" s="344"/>
      <c r="BA208" s="344"/>
      <c r="BB208" s="344"/>
    </row>
    <row r="209" spans="42:54" ht="16.5">
      <c r="AP209" s="327">
        <v>1</v>
      </c>
      <c r="AQ209" s="327" t="s">
        <v>263</v>
      </c>
      <c r="AS209" s="314"/>
      <c r="AT209" s="315"/>
      <c r="AU209" s="314"/>
      <c r="AV209" s="343"/>
      <c r="AW209" s="343"/>
      <c r="AX209" s="343"/>
      <c r="AY209" s="344"/>
      <c r="AZ209" s="344"/>
      <c r="BA209" s="344"/>
      <c r="BB209" s="344"/>
    </row>
    <row r="210" spans="42:54" ht="16.5">
      <c r="AP210" s="327">
        <v>1</v>
      </c>
      <c r="AQ210" s="327" t="s">
        <v>263</v>
      </c>
      <c r="AS210" s="314"/>
      <c r="AT210" s="315"/>
      <c r="AU210" s="314"/>
      <c r="AV210" s="343"/>
      <c r="AW210" s="343"/>
      <c r="AX210" s="343"/>
      <c r="AY210" s="344"/>
      <c r="AZ210" s="344"/>
      <c r="BA210" s="344"/>
      <c r="BB210" s="344"/>
    </row>
    <row r="211" spans="42:54" ht="16.5">
      <c r="AP211" s="327">
        <v>1</v>
      </c>
      <c r="AQ211" s="327" t="s">
        <v>263</v>
      </c>
      <c r="AS211" s="314"/>
      <c r="AT211" s="315"/>
      <c r="AU211" s="314"/>
      <c r="AV211" s="343"/>
      <c r="AW211" s="343"/>
      <c r="AX211" s="343"/>
      <c r="AY211" s="344"/>
      <c r="AZ211" s="344"/>
      <c r="BA211" s="344"/>
      <c r="BB211" s="344"/>
    </row>
    <row r="212" spans="42:54" ht="16.5">
      <c r="AP212" s="327">
        <v>1</v>
      </c>
      <c r="AQ212" s="327" t="s">
        <v>263</v>
      </c>
      <c r="AS212" s="314"/>
      <c r="AT212" s="315"/>
      <c r="AU212" s="314"/>
      <c r="AV212" s="343"/>
      <c r="AW212" s="343"/>
      <c r="AX212" s="343"/>
      <c r="AY212" s="344"/>
      <c r="AZ212" s="344"/>
      <c r="BA212" s="344"/>
      <c r="BB212" s="344"/>
    </row>
    <row r="213" spans="42:54" ht="16.5">
      <c r="AP213" s="327">
        <v>1</v>
      </c>
      <c r="AQ213" s="327" t="s">
        <v>263</v>
      </c>
      <c r="AS213" s="314"/>
      <c r="AT213" s="315"/>
      <c r="AU213" s="314"/>
      <c r="AV213" s="343"/>
      <c r="AW213" s="343"/>
      <c r="AX213" s="343"/>
      <c r="AY213" s="344"/>
      <c r="AZ213" s="344"/>
      <c r="BA213" s="344"/>
      <c r="BB213" s="344"/>
    </row>
    <row r="214" spans="42:54" ht="16.5">
      <c r="AP214" s="327">
        <v>1</v>
      </c>
      <c r="AQ214" s="327" t="s">
        <v>263</v>
      </c>
      <c r="AS214" s="314"/>
      <c r="AT214" s="315"/>
      <c r="AU214" s="314"/>
      <c r="AV214" s="343"/>
      <c r="AW214" s="343"/>
      <c r="AX214" s="343"/>
      <c r="AY214" s="344"/>
      <c r="AZ214" s="344"/>
      <c r="BA214" s="344"/>
      <c r="BB214" s="344"/>
    </row>
    <row r="215" spans="42:54" ht="16.5">
      <c r="AP215" s="327">
        <v>1</v>
      </c>
      <c r="AQ215" s="327" t="s">
        <v>263</v>
      </c>
      <c r="AS215" s="314"/>
      <c r="AT215" s="315"/>
      <c r="AU215" s="314"/>
      <c r="AV215" s="343"/>
      <c r="AW215" s="343"/>
      <c r="AX215" s="343"/>
      <c r="AY215" s="344"/>
      <c r="AZ215" s="344"/>
      <c r="BA215" s="344"/>
      <c r="BB215" s="344"/>
    </row>
    <row r="216" spans="42:54" ht="16.5">
      <c r="AP216" s="327">
        <v>1</v>
      </c>
      <c r="AQ216" s="327" t="s">
        <v>263</v>
      </c>
      <c r="AS216" s="314"/>
      <c r="AT216" s="315"/>
      <c r="AU216" s="314"/>
      <c r="AV216" s="343"/>
      <c r="AW216" s="343"/>
      <c r="AX216" s="343"/>
      <c r="AY216" s="344"/>
      <c r="AZ216" s="344"/>
      <c r="BA216" s="344"/>
      <c r="BB216" s="344"/>
    </row>
    <row r="217" spans="42:54" ht="16.5">
      <c r="AP217" s="327">
        <v>1</v>
      </c>
      <c r="AQ217" s="327" t="s">
        <v>263</v>
      </c>
      <c r="AS217" s="314"/>
      <c r="AT217" s="315"/>
      <c r="AU217" s="314"/>
      <c r="AV217" s="343"/>
      <c r="AW217" s="343"/>
      <c r="AX217" s="343"/>
      <c r="AY217" s="344"/>
      <c r="AZ217" s="344"/>
      <c r="BA217" s="344"/>
      <c r="BB217" s="344"/>
    </row>
    <row r="218" spans="42:54" ht="16.5">
      <c r="AP218" s="327">
        <v>1</v>
      </c>
      <c r="AQ218" s="327" t="s">
        <v>263</v>
      </c>
      <c r="AS218" s="314"/>
      <c r="AT218" s="315"/>
      <c r="AU218" s="314"/>
      <c r="AV218" s="343"/>
      <c r="AW218" s="343"/>
      <c r="AX218" s="343"/>
      <c r="AY218" s="344"/>
      <c r="AZ218" s="344"/>
      <c r="BA218" s="344"/>
      <c r="BB218" s="344"/>
    </row>
    <row r="219" spans="42:54" ht="16.5">
      <c r="AP219" s="327">
        <v>1</v>
      </c>
      <c r="AQ219" s="327" t="s">
        <v>263</v>
      </c>
      <c r="AS219" s="314"/>
      <c r="AT219" s="315"/>
      <c r="AU219" s="314"/>
      <c r="AV219" s="343"/>
      <c r="AW219" s="343"/>
      <c r="AX219" s="343"/>
      <c r="AY219" s="344"/>
      <c r="AZ219" s="344"/>
      <c r="BA219" s="344"/>
      <c r="BB219" s="344"/>
    </row>
    <row r="220" spans="42:54" ht="16.5">
      <c r="AP220" s="327">
        <v>1</v>
      </c>
      <c r="AQ220" s="327" t="s">
        <v>263</v>
      </c>
      <c r="AS220" s="314"/>
      <c r="AT220" s="315"/>
      <c r="AU220" s="314"/>
      <c r="AV220" s="343"/>
      <c r="AW220" s="343"/>
      <c r="AX220" s="343"/>
      <c r="AY220" s="344"/>
      <c r="AZ220" s="344"/>
      <c r="BA220" s="344"/>
      <c r="BB220" s="344"/>
    </row>
    <row r="221" spans="42:54" ht="16.5">
      <c r="AP221" s="327">
        <v>1</v>
      </c>
      <c r="AQ221" s="327" t="s">
        <v>263</v>
      </c>
      <c r="AS221" s="314"/>
      <c r="AT221" s="315"/>
      <c r="AU221" s="314"/>
      <c r="AV221" s="343"/>
      <c r="AW221" s="343"/>
      <c r="AX221" s="343"/>
      <c r="AY221" s="344"/>
      <c r="AZ221" s="344"/>
      <c r="BA221" s="344"/>
      <c r="BB221" s="344"/>
    </row>
    <row r="222" spans="42:54" ht="16.5">
      <c r="AP222" s="327">
        <v>1</v>
      </c>
      <c r="AQ222" s="327" t="s">
        <v>263</v>
      </c>
      <c r="AS222" s="314"/>
      <c r="AT222" s="315"/>
      <c r="AU222" s="314"/>
      <c r="AV222" s="343"/>
      <c r="AW222" s="343"/>
      <c r="AX222" s="343"/>
      <c r="AY222" s="344"/>
      <c r="AZ222" s="344"/>
      <c r="BA222" s="344"/>
      <c r="BB222" s="344"/>
    </row>
    <row r="223" spans="42:54" ht="16.5">
      <c r="AP223" s="327">
        <v>1</v>
      </c>
      <c r="AQ223" s="327" t="s">
        <v>263</v>
      </c>
      <c r="AS223" s="314"/>
      <c r="AT223" s="315"/>
      <c r="AU223" s="314"/>
      <c r="AV223" s="343"/>
      <c r="AW223" s="343"/>
      <c r="AX223" s="343"/>
      <c r="AY223" s="344"/>
      <c r="AZ223" s="344"/>
      <c r="BA223" s="344"/>
      <c r="BB223" s="344"/>
    </row>
    <row r="224" spans="42:54" ht="16.5">
      <c r="AP224" s="327">
        <v>1</v>
      </c>
      <c r="AQ224" s="327" t="s">
        <v>263</v>
      </c>
      <c r="AS224" s="314"/>
      <c r="AT224" s="315"/>
      <c r="AU224" s="314"/>
      <c r="AV224" s="343"/>
      <c r="AW224" s="343"/>
      <c r="AX224" s="343"/>
      <c r="AY224" s="344"/>
      <c r="AZ224" s="344"/>
      <c r="BA224" s="344"/>
      <c r="BB224" s="344"/>
    </row>
    <row r="225" spans="42:54" ht="16.5">
      <c r="AP225" s="327">
        <v>1</v>
      </c>
      <c r="AQ225" s="327" t="s">
        <v>263</v>
      </c>
      <c r="AS225" s="314"/>
      <c r="AT225" s="315"/>
      <c r="AU225" s="314"/>
      <c r="AV225" s="343"/>
      <c r="AW225" s="343"/>
      <c r="AX225" s="343"/>
      <c r="AY225" s="344"/>
      <c r="AZ225" s="344"/>
      <c r="BA225" s="344"/>
      <c r="BB225" s="344"/>
    </row>
    <row r="226" spans="42:54" ht="16.5">
      <c r="AP226" s="327">
        <v>1</v>
      </c>
      <c r="AQ226" s="327" t="s">
        <v>263</v>
      </c>
      <c r="AS226" s="314"/>
      <c r="AT226" s="315"/>
      <c r="AU226" s="314"/>
      <c r="AV226" s="343"/>
      <c r="AW226" s="343"/>
      <c r="AX226" s="343"/>
      <c r="AY226" s="344"/>
      <c r="AZ226" s="344"/>
      <c r="BA226" s="344"/>
      <c r="BB226" s="344"/>
    </row>
    <row r="227" spans="42:54" ht="16.5">
      <c r="AP227" s="327">
        <v>1</v>
      </c>
      <c r="AQ227" s="327" t="s">
        <v>263</v>
      </c>
      <c r="AS227" s="314"/>
      <c r="AT227" s="315"/>
      <c r="AU227" s="314"/>
      <c r="AV227" s="343"/>
      <c r="AW227" s="343"/>
      <c r="AX227" s="343"/>
      <c r="AY227" s="344"/>
      <c r="AZ227" s="344"/>
      <c r="BA227" s="344"/>
      <c r="BB227" s="344"/>
    </row>
    <row r="228" spans="42:54" ht="16.5">
      <c r="AP228" s="327">
        <v>1</v>
      </c>
      <c r="AQ228" s="327" t="s">
        <v>263</v>
      </c>
      <c r="AS228" s="314"/>
      <c r="AT228" s="315"/>
      <c r="AU228" s="314"/>
      <c r="AV228" s="343"/>
      <c r="AW228" s="343"/>
      <c r="AX228" s="343"/>
      <c r="AY228" s="344"/>
      <c r="AZ228" s="344"/>
      <c r="BA228" s="344"/>
      <c r="BB228" s="344"/>
    </row>
    <row r="229" spans="42:54" ht="16.5">
      <c r="AP229" s="327">
        <v>1</v>
      </c>
      <c r="AQ229" s="327" t="s">
        <v>263</v>
      </c>
      <c r="AS229" s="314"/>
      <c r="AT229" s="315"/>
      <c r="AU229" s="314"/>
      <c r="AV229" s="343"/>
      <c r="AW229" s="343"/>
      <c r="AX229" s="343"/>
      <c r="AY229" s="344"/>
      <c r="AZ229" s="344"/>
      <c r="BA229" s="344"/>
      <c r="BB229" s="344"/>
    </row>
    <row r="230" spans="42:54" ht="16.5">
      <c r="AP230" s="327">
        <v>1</v>
      </c>
      <c r="AQ230" s="327" t="s">
        <v>263</v>
      </c>
      <c r="AS230" s="314"/>
      <c r="AT230" s="315"/>
      <c r="AU230" s="314"/>
      <c r="AV230" s="343"/>
      <c r="AW230" s="343"/>
      <c r="AX230" s="343"/>
      <c r="AY230" s="344"/>
      <c r="AZ230" s="344"/>
      <c r="BA230" s="344"/>
      <c r="BB230" s="344"/>
    </row>
    <row r="231" spans="42:54" ht="16.5">
      <c r="AP231" s="327">
        <v>1</v>
      </c>
      <c r="AQ231" s="327" t="s">
        <v>263</v>
      </c>
      <c r="AS231" s="314"/>
      <c r="AT231" s="315"/>
      <c r="AU231" s="314"/>
      <c r="AV231" s="343"/>
      <c r="AW231" s="343"/>
      <c r="AX231" s="343"/>
      <c r="AY231" s="344"/>
      <c r="AZ231" s="344"/>
      <c r="BA231" s="344"/>
      <c r="BB231" s="344"/>
    </row>
    <row r="232" spans="42:54" ht="16.5">
      <c r="AP232" s="327">
        <v>1</v>
      </c>
      <c r="AQ232" s="327" t="s">
        <v>263</v>
      </c>
      <c r="AS232" s="314"/>
      <c r="AT232" s="315"/>
      <c r="AU232" s="314"/>
      <c r="AV232" s="343"/>
      <c r="AW232" s="343"/>
      <c r="AX232" s="343"/>
      <c r="AY232" s="344"/>
      <c r="AZ232" s="344"/>
      <c r="BA232" s="344"/>
      <c r="BB232" s="344"/>
    </row>
    <row r="233" spans="42:54" ht="16.5">
      <c r="AP233" s="327">
        <v>1</v>
      </c>
      <c r="AQ233" s="327" t="s">
        <v>263</v>
      </c>
      <c r="AS233" s="314"/>
      <c r="AT233" s="315"/>
      <c r="AU233" s="314"/>
      <c r="AV233" s="343"/>
      <c r="AW233" s="343"/>
      <c r="AX233" s="343"/>
      <c r="AY233" s="344"/>
      <c r="AZ233" s="344"/>
      <c r="BA233" s="344"/>
      <c r="BB233" s="344"/>
    </row>
    <row r="234" spans="42:54" ht="16.5">
      <c r="AP234" s="327">
        <v>1</v>
      </c>
      <c r="AQ234" s="327" t="s">
        <v>263</v>
      </c>
      <c r="AS234" s="314"/>
      <c r="AT234" s="315"/>
      <c r="AU234" s="314"/>
      <c r="AV234" s="343"/>
      <c r="AW234" s="343"/>
      <c r="AX234" s="343"/>
      <c r="AY234" s="344"/>
      <c r="AZ234" s="344"/>
      <c r="BA234" s="344"/>
      <c r="BB234" s="344"/>
    </row>
    <row r="235" spans="42:54" ht="16.5">
      <c r="AP235" s="327">
        <v>1</v>
      </c>
      <c r="AQ235" s="327" t="s">
        <v>263</v>
      </c>
      <c r="AS235" s="314"/>
      <c r="AT235" s="315"/>
      <c r="AU235" s="314"/>
      <c r="AV235" s="343"/>
      <c r="AW235" s="343"/>
      <c r="AX235" s="343"/>
      <c r="AY235" s="344"/>
      <c r="AZ235" s="344"/>
      <c r="BA235" s="344"/>
      <c r="BB235" s="344"/>
    </row>
    <row r="236" spans="42:54" ht="16.5">
      <c r="AP236" s="327">
        <v>1</v>
      </c>
      <c r="AQ236" s="327" t="s">
        <v>263</v>
      </c>
      <c r="AS236" s="314"/>
      <c r="AT236" s="315"/>
      <c r="AU236" s="314"/>
      <c r="AV236" s="343"/>
      <c r="AW236" s="343"/>
      <c r="AX236" s="343"/>
      <c r="AY236" s="344"/>
      <c r="AZ236" s="344"/>
      <c r="BA236" s="344"/>
      <c r="BB236" s="344"/>
    </row>
    <row r="237" spans="42:54" ht="16.5">
      <c r="AP237" s="327">
        <v>1</v>
      </c>
      <c r="AQ237" s="327" t="s">
        <v>263</v>
      </c>
      <c r="AS237" s="314"/>
      <c r="AT237" s="315"/>
      <c r="AU237" s="314"/>
      <c r="AV237" s="343"/>
      <c r="AW237" s="343"/>
      <c r="AX237" s="343"/>
      <c r="AY237" s="344"/>
      <c r="AZ237" s="344"/>
      <c r="BA237" s="344"/>
      <c r="BB237" s="344"/>
    </row>
    <row r="238" spans="42:54" ht="16.5">
      <c r="AP238" s="327">
        <v>1</v>
      </c>
      <c r="AQ238" s="327" t="s">
        <v>263</v>
      </c>
      <c r="AS238" s="314"/>
      <c r="AT238" s="315"/>
      <c r="AU238" s="314"/>
      <c r="AV238" s="343"/>
      <c r="AW238" s="343"/>
      <c r="AX238" s="343"/>
      <c r="AY238" s="344"/>
      <c r="AZ238" s="344"/>
      <c r="BA238" s="344"/>
      <c r="BB238" s="344"/>
    </row>
    <row r="239" spans="42:54" ht="16.5">
      <c r="AP239" s="327">
        <v>1</v>
      </c>
      <c r="AQ239" s="327" t="s">
        <v>263</v>
      </c>
      <c r="AS239" s="314"/>
      <c r="AT239" s="315"/>
      <c r="AU239" s="314"/>
      <c r="AV239" s="343"/>
      <c r="AW239" s="343"/>
      <c r="AX239" s="343"/>
      <c r="AY239" s="344"/>
      <c r="AZ239" s="344"/>
      <c r="BA239" s="344"/>
      <c r="BB239" s="344"/>
    </row>
    <row r="240" spans="42:54" ht="16.5">
      <c r="AP240" s="327">
        <v>1</v>
      </c>
      <c r="AQ240" s="327" t="s">
        <v>263</v>
      </c>
      <c r="AS240" s="314"/>
      <c r="AT240" s="315"/>
      <c r="AU240" s="314"/>
      <c r="AV240" s="343"/>
      <c r="AW240" s="343"/>
      <c r="AX240" s="343"/>
      <c r="AY240" s="344"/>
      <c r="AZ240" s="344"/>
      <c r="BA240" s="344"/>
      <c r="BB240" s="344"/>
    </row>
    <row r="241" spans="42:54" ht="16.5">
      <c r="AP241" s="327">
        <v>1</v>
      </c>
      <c r="AQ241" s="327" t="s">
        <v>263</v>
      </c>
      <c r="AS241" s="314"/>
      <c r="AT241" s="315"/>
      <c r="AU241" s="314"/>
      <c r="AV241" s="343"/>
      <c r="AW241" s="343"/>
      <c r="AX241" s="343"/>
      <c r="AY241" s="344"/>
      <c r="AZ241" s="344"/>
      <c r="BA241" s="344"/>
      <c r="BB241" s="344"/>
    </row>
    <row r="242" spans="42:54" ht="16.5">
      <c r="AP242" s="327">
        <v>1</v>
      </c>
      <c r="AQ242" s="327" t="s">
        <v>263</v>
      </c>
      <c r="AS242" s="314"/>
      <c r="AT242" s="315"/>
      <c r="AU242" s="314"/>
      <c r="AV242" s="343"/>
      <c r="AW242" s="343"/>
      <c r="AX242" s="343"/>
      <c r="AY242" s="344"/>
      <c r="AZ242" s="344"/>
      <c r="BA242" s="344"/>
      <c r="BB242" s="344"/>
    </row>
    <row r="243" spans="42:54" ht="16.5">
      <c r="AP243" s="327">
        <v>1</v>
      </c>
      <c r="AQ243" s="327" t="s">
        <v>263</v>
      </c>
      <c r="AS243" s="314"/>
      <c r="AT243" s="315"/>
      <c r="AU243" s="314"/>
      <c r="AV243" s="343"/>
      <c r="AW243" s="343"/>
      <c r="AX243" s="343"/>
      <c r="AY243" s="344"/>
      <c r="AZ243" s="344"/>
      <c r="BA243" s="344"/>
      <c r="BB243" s="344"/>
    </row>
    <row r="244" spans="42:54" ht="16.5">
      <c r="AP244" s="327">
        <v>1</v>
      </c>
      <c r="AQ244" s="327" t="s">
        <v>263</v>
      </c>
      <c r="AS244" s="314"/>
      <c r="AT244" s="315"/>
      <c r="AU244" s="314"/>
      <c r="AV244" s="343"/>
      <c r="AW244" s="343"/>
      <c r="AX244" s="343"/>
      <c r="AY244" s="344"/>
      <c r="AZ244" s="344"/>
      <c r="BA244" s="344"/>
      <c r="BB244" s="344"/>
    </row>
    <row r="245" spans="42:54" ht="16.5">
      <c r="AP245" s="327">
        <v>1</v>
      </c>
      <c r="AQ245" s="327" t="s">
        <v>263</v>
      </c>
      <c r="AS245" s="314"/>
      <c r="AT245" s="315"/>
      <c r="AU245" s="314"/>
      <c r="AV245" s="343"/>
      <c r="AW245" s="343"/>
      <c r="AX245" s="343"/>
      <c r="AY245" s="344"/>
      <c r="AZ245" s="344"/>
      <c r="BA245" s="344"/>
      <c r="BB245" s="344"/>
    </row>
    <row r="246" spans="42:54" ht="16.5">
      <c r="AP246" s="327">
        <v>1</v>
      </c>
      <c r="AQ246" s="327" t="s">
        <v>263</v>
      </c>
      <c r="AS246" s="314"/>
      <c r="AT246" s="315"/>
      <c r="AU246" s="314"/>
      <c r="AV246" s="343"/>
      <c r="AW246" s="343"/>
      <c r="AX246" s="343"/>
      <c r="AY246" s="344"/>
      <c r="AZ246" s="344"/>
      <c r="BA246" s="344"/>
      <c r="BB246" s="344"/>
    </row>
    <row r="247" spans="42:54" ht="16.5">
      <c r="AP247" s="327">
        <v>1</v>
      </c>
      <c r="AQ247" s="327" t="s">
        <v>263</v>
      </c>
      <c r="AS247" s="314"/>
      <c r="AT247" s="315"/>
      <c r="AU247" s="314"/>
      <c r="AV247" s="343"/>
      <c r="AW247" s="343"/>
      <c r="AX247" s="343"/>
      <c r="AY247" s="344"/>
      <c r="AZ247" s="344"/>
      <c r="BA247" s="344"/>
      <c r="BB247" s="344"/>
    </row>
    <row r="248" spans="42:54" ht="16.5">
      <c r="AP248" s="327">
        <v>1</v>
      </c>
      <c r="AQ248" s="327" t="s">
        <v>263</v>
      </c>
      <c r="AS248" s="314"/>
      <c r="AT248" s="315"/>
      <c r="AU248" s="314"/>
      <c r="AV248" s="343"/>
      <c r="AW248" s="343"/>
      <c r="AX248" s="343"/>
      <c r="AY248" s="344"/>
      <c r="AZ248" s="344"/>
      <c r="BA248" s="344"/>
      <c r="BB248" s="344"/>
    </row>
    <row r="249" spans="42:54" ht="16.5">
      <c r="AP249" s="327">
        <v>1</v>
      </c>
      <c r="AQ249" s="327" t="s">
        <v>263</v>
      </c>
      <c r="AS249" s="314"/>
      <c r="AT249" s="315"/>
      <c r="AU249" s="314"/>
      <c r="AV249" s="343"/>
      <c r="AW249" s="343"/>
      <c r="AX249" s="343"/>
      <c r="AY249" s="344"/>
      <c r="AZ249" s="344"/>
      <c r="BA249" s="344"/>
      <c r="BB249" s="344"/>
    </row>
    <row r="250" spans="42:54" ht="16.5">
      <c r="AP250" s="327">
        <v>1</v>
      </c>
      <c r="AQ250" s="327" t="s">
        <v>263</v>
      </c>
      <c r="AS250" s="314"/>
      <c r="AT250" s="315"/>
      <c r="AU250" s="314"/>
      <c r="AV250" s="343"/>
      <c r="AW250" s="343"/>
      <c r="AX250" s="343"/>
      <c r="AY250" s="344"/>
      <c r="AZ250" s="344"/>
      <c r="BA250" s="344"/>
      <c r="BB250" s="344"/>
    </row>
    <row r="251" spans="42:54" ht="16.5">
      <c r="AP251" s="327">
        <v>1</v>
      </c>
      <c r="AQ251" s="327" t="s">
        <v>263</v>
      </c>
      <c r="AS251" s="314"/>
      <c r="AT251" s="315"/>
      <c r="AU251" s="314"/>
      <c r="AV251" s="343"/>
      <c r="AW251" s="343"/>
      <c r="AX251" s="343"/>
      <c r="AY251" s="344"/>
      <c r="AZ251" s="344"/>
      <c r="BA251" s="344"/>
      <c r="BB251" s="344"/>
    </row>
    <row r="252" spans="42:54" ht="16.5">
      <c r="AP252" s="327">
        <v>1</v>
      </c>
      <c r="AQ252" s="327" t="s">
        <v>263</v>
      </c>
      <c r="AS252" s="314"/>
      <c r="AT252" s="315"/>
      <c r="AU252" s="314"/>
      <c r="AV252" s="343"/>
      <c r="AW252" s="343"/>
      <c r="AX252" s="343"/>
      <c r="AY252" s="344"/>
      <c r="AZ252" s="344"/>
      <c r="BA252" s="344"/>
      <c r="BB252" s="344"/>
    </row>
    <row r="253" spans="42:54" ht="16.5">
      <c r="AP253" s="327">
        <v>1</v>
      </c>
      <c r="AQ253" s="327" t="s">
        <v>263</v>
      </c>
      <c r="AS253" s="314"/>
      <c r="AT253" s="315"/>
      <c r="AU253" s="314"/>
      <c r="AV253" s="343"/>
      <c r="AW253" s="343"/>
      <c r="AX253" s="343"/>
      <c r="AY253" s="344"/>
      <c r="AZ253" s="344"/>
      <c r="BA253" s="344"/>
      <c r="BB253" s="344"/>
    </row>
    <row r="254" spans="42:54" ht="16.5">
      <c r="AP254" s="327">
        <v>1</v>
      </c>
      <c r="AQ254" s="327" t="s">
        <v>263</v>
      </c>
      <c r="AS254" s="314"/>
      <c r="AT254" s="315"/>
      <c r="AU254" s="314"/>
      <c r="AV254" s="343"/>
      <c r="AW254" s="343"/>
      <c r="AX254" s="343"/>
      <c r="AY254" s="344"/>
      <c r="AZ254" s="344"/>
      <c r="BA254" s="344"/>
      <c r="BB254" s="344"/>
    </row>
    <row r="255" spans="42:54" ht="16.5">
      <c r="AP255" s="327">
        <v>1</v>
      </c>
      <c r="AQ255" s="327" t="s">
        <v>263</v>
      </c>
      <c r="AS255" s="314"/>
      <c r="AT255" s="315"/>
      <c r="AU255" s="314"/>
      <c r="AV255" s="343"/>
      <c r="AW255" s="343"/>
      <c r="AX255" s="343"/>
      <c r="AY255" s="344"/>
      <c r="AZ255" s="344"/>
      <c r="BA255" s="344"/>
      <c r="BB255" s="344"/>
    </row>
    <row r="256" spans="42:54" ht="16.5">
      <c r="AP256" s="327">
        <v>1</v>
      </c>
      <c r="AQ256" s="327" t="s">
        <v>263</v>
      </c>
      <c r="AS256" s="314"/>
      <c r="AT256" s="315"/>
      <c r="AU256" s="314"/>
      <c r="AV256" s="343"/>
      <c r="AW256" s="343"/>
      <c r="AX256" s="343"/>
      <c r="AY256" s="344"/>
      <c r="AZ256" s="344"/>
      <c r="BA256" s="344"/>
      <c r="BB256" s="344"/>
    </row>
    <row r="257" spans="42:54" ht="16.5">
      <c r="AP257" s="327">
        <v>1</v>
      </c>
      <c r="AQ257" s="327" t="s">
        <v>263</v>
      </c>
      <c r="AS257" s="314"/>
      <c r="AT257" s="315"/>
      <c r="AU257" s="314"/>
      <c r="AV257" s="343"/>
      <c r="AW257" s="343"/>
      <c r="AX257" s="343"/>
      <c r="AY257" s="344"/>
      <c r="AZ257" s="344"/>
      <c r="BA257" s="344"/>
      <c r="BB257" s="344"/>
    </row>
    <row r="258" spans="42:54" ht="16.5">
      <c r="AP258" s="327">
        <v>1</v>
      </c>
      <c r="AQ258" s="327" t="s">
        <v>263</v>
      </c>
      <c r="AS258" s="314"/>
      <c r="AT258" s="315"/>
      <c r="AU258" s="314"/>
      <c r="AV258" s="343"/>
      <c r="AW258" s="343"/>
      <c r="AX258" s="343"/>
      <c r="AY258" s="344"/>
      <c r="AZ258" s="344"/>
      <c r="BA258" s="344"/>
      <c r="BB258" s="344"/>
    </row>
    <row r="259" spans="42:54" ht="16.5">
      <c r="AP259" s="327">
        <v>1</v>
      </c>
      <c r="AQ259" s="327" t="s">
        <v>263</v>
      </c>
      <c r="AS259" s="314"/>
      <c r="AT259" s="315"/>
      <c r="AU259" s="314"/>
      <c r="AV259" s="343"/>
      <c r="AW259" s="343"/>
      <c r="AX259" s="343"/>
      <c r="AY259" s="344"/>
      <c r="AZ259" s="344"/>
      <c r="BA259" s="344"/>
      <c r="BB259" s="344"/>
    </row>
    <row r="260" spans="42:54" ht="16.5">
      <c r="AP260" s="327">
        <v>1</v>
      </c>
      <c r="AQ260" s="327" t="s">
        <v>263</v>
      </c>
      <c r="AS260" s="314"/>
      <c r="AT260" s="315"/>
      <c r="AU260" s="314"/>
      <c r="AV260" s="343"/>
      <c r="AW260" s="343"/>
      <c r="AX260" s="343"/>
      <c r="AY260" s="344"/>
      <c r="AZ260" s="344"/>
      <c r="BA260" s="344"/>
      <c r="BB260" s="344"/>
    </row>
    <row r="261" spans="42:54" ht="16.5">
      <c r="AP261" s="327">
        <v>1</v>
      </c>
      <c r="AQ261" s="327" t="s">
        <v>263</v>
      </c>
      <c r="AS261" s="314"/>
      <c r="AT261" s="315"/>
      <c r="AU261" s="314"/>
      <c r="AV261" s="343"/>
      <c r="AW261" s="343"/>
      <c r="AX261" s="343"/>
      <c r="AY261" s="344"/>
      <c r="AZ261" s="344"/>
      <c r="BA261" s="344"/>
      <c r="BB261" s="344"/>
    </row>
    <row r="262" spans="42:54" ht="16.5">
      <c r="AP262" s="327">
        <v>1</v>
      </c>
      <c r="AQ262" s="327" t="s">
        <v>263</v>
      </c>
      <c r="AS262" s="314"/>
      <c r="AT262" s="315"/>
      <c r="AU262" s="314"/>
      <c r="AV262" s="343"/>
      <c r="AW262" s="343"/>
      <c r="AX262" s="343"/>
      <c r="AY262" s="344"/>
      <c r="AZ262" s="344"/>
      <c r="BA262" s="344"/>
      <c r="BB262" s="344"/>
    </row>
    <row r="263" spans="42:54" ht="16.5">
      <c r="AP263" s="327">
        <v>1</v>
      </c>
      <c r="AQ263" s="327" t="s">
        <v>263</v>
      </c>
      <c r="AS263" s="314"/>
      <c r="AT263" s="315"/>
      <c r="AU263" s="314"/>
      <c r="AV263" s="343"/>
      <c r="AW263" s="343"/>
      <c r="AX263" s="343"/>
      <c r="AY263" s="344"/>
      <c r="AZ263" s="344"/>
      <c r="BA263" s="344"/>
      <c r="BB263" s="344"/>
    </row>
    <row r="264" spans="42:54" ht="16.5">
      <c r="AP264" s="327">
        <v>1</v>
      </c>
      <c r="AQ264" s="327" t="s">
        <v>263</v>
      </c>
      <c r="AS264" s="314"/>
      <c r="AT264" s="315"/>
      <c r="AU264" s="314"/>
      <c r="AV264" s="343"/>
      <c r="AW264" s="343"/>
      <c r="AX264" s="343"/>
      <c r="AY264" s="344"/>
      <c r="AZ264" s="344"/>
      <c r="BA264" s="344"/>
      <c r="BB264" s="344"/>
    </row>
    <row r="265" spans="42:54" ht="16.5">
      <c r="AP265" s="327">
        <v>1</v>
      </c>
      <c r="AQ265" s="327" t="s">
        <v>263</v>
      </c>
      <c r="AS265" s="314"/>
      <c r="AT265" s="315"/>
      <c r="AU265" s="314"/>
      <c r="AV265" s="343"/>
      <c r="AW265" s="343"/>
      <c r="AX265" s="343"/>
      <c r="AY265" s="344"/>
      <c r="AZ265" s="344"/>
      <c r="BA265" s="344"/>
      <c r="BB265" s="344"/>
    </row>
    <row r="266" spans="42:54" ht="16.5">
      <c r="AP266" s="327">
        <v>1</v>
      </c>
      <c r="AQ266" s="327" t="s">
        <v>263</v>
      </c>
      <c r="AS266" s="314"/>
      <c r="AT266" s="315"/>
      <c r="AU266" s="314"/>
      <c r="AV266" s="343"/>
      <c r="AW266" s="343"/>
      <c r="AX266" s="343"/>
      <c r="AY266" s="344"/>
      <c r="AZ266" s="344"/>
      <c r="BA266" s="344"/>
      <c r="BB266" s="344"/>
    </row>
    <row r="267" spans="42:54" ht="16.5">
      <c r="AP267" s="327">
        <v>1</v>
      </c>
      <c r="AQ267" s="327" t="s">
        <v>263</v>
      </c>
      <c r="AS267" s="314"/>
      <c r="AT267" s="315"/>
      <c r="AU267" s="314"/>
      <c r="AV267" s="343"/>
      <c r="AW267" s="343"/>
      <c r="AX267" s="343"/>
      <c r="AY267" s="344"/>
      <c r="AZ267" s="344"/>
      <c r="BA267" s="344"/>
      <c r="BB267" s="344"/>
    </row>
    <row r="268" spans="42:54" ht="16.5">
      <c r="AP268" s="327">
        <v>1</v>
      </c>
      <c r="AQ268" s="327" t="s">
        <v>263</v>
      </c>
      <c r="AS268" s="314"/>
      <c r="AT268" s="315"/>
      <c r="AU268" s="314"/>
      <c r="AV268" s="343"/>
      <c r="AW268" s="343"/>
      <c r="AX268" s="343"/>
      <c r="AY268" s="344"/>
      <c r="AZ268" s="344"/>
      <c r="BA268" s="344"/>
      <c r="BB268" s="344"/>
    </row>
    <row r="269" spans="42:54" ht="16.5">
      <c r="AP269" s="327">
        <v>1</v>
      </c>
      <c r="AQ269" s="327" t="s">
        <v>263</v>
      </c>
      <c r="AS269" s="314"/>
      <c r="AT269" s="315"/>
      <c r="AU269" s="314"/>
      <c r="AV269" s="343"/>
      <c r="AW269" s="343"/>
      <c r="AX269" s="343"/>
      <c r="AY269" s="344"/>
      <c r="AZ269" s="344"/>
      <c r="BA269" s="344"/>
      <c r="BB269" s="344"/>
    </row>
    <row r="270" spans="42:54" ht="16.5">
      <c r="AP270" s="327">
        <v>1</v>
      </c>
      <c r="AQ270" s="327" t="s">
        <v>263</v>
      </c>
      <c r="AS270" s="314"/>
      <c r="AT270" s="315"/>
      <c r="AU270" s="314"/>
      <c r="AV270" s="343"/>
      <c r="AW270" s="343"/>
      <c r="AX270" s="343"/>
      <c r="AY270" s="344"/>
      <c r="AZ270" s="344"/>
      <c r="BA270" s="344"/>
      <c r="BB270" s="344"/>
    </row>
    <row r="271" spans="42:54" ht="16.5">
      <c r="AP271" s="327">
        <v>1</v>
      </c>
      <c r="AQ271" s="327" t="s">
        <v>263</v>
      </c>
      <c r="AS271" s="314"/>
      <c r="AT271" s="315"/>
      <c r="AU271" s="314"/>
      <c r="AV271" s="343"/>
      <c r="AW271" s="343"/>
      <c r="AX271" s="343"/>
      <c r="AY271" s="344"/>
      <c r="AZ271" s="344"/>
      <c r="BA271" s="344"/>
      <c r="BB271" s="344"/>
    </row>
    <row r="272" spans="42:54" ht="16.5">
      <c r="AP272" s="327">
        <v>1</v>
      </c>
      <c r="AQ272" s="327" t="s">
        <v>263</v>
      </c>
      <c r="AS272" s="314"/>
      <c r="AT272" s="315"/>
      <c r="AU272" s="314"/>
      <c r="AV272" s="343"/>
      <c r="AW272" s="343"/>
      <c r="AX272" s="343"/>
      <c r="AY272" s="344"/>
      <c r="AZ272" s="344"/>
      <c r="BA272" s="344"/>
      <c r="BB272" s="344"/>
    </row>
    <row r="273" spans="42:54" ht="16.5">
      <c r="AP273" s="327">
        <v>1</v>
      </c>
      <c r="AQ273" s="327" t="s">
        <v>263</v>
      </c>
      <c r="AS273" s="314"/>
      <c r="AT273" s="315"/>
      <c r="AU273" s="314"/>
      <c r="AV273" s="343"/>
      <c r="AW273" s="343"/>
      <c r="AX273" s="343"/>
      <c r="AY273" s="344"/>
      <c r="AZ273" s="344"/>
      <c r="BA273" s="344"/>
      <c r="BB273" s="344"/>
    </row>
    <row r="274" spans="42:54" ht="16.5">
      <c r="AP274" s="327">
        <v>1</v>
      </c>
      <c r="AQ274" s="327" t="s">
        <v>263</v>
      </c>
      <c r="AS274" s="314"/>
      <c r="AT274" s="315"/>
      <c r="AU274" s="314"/>
      <c r="AV274" s="343"/>
      <c r="AW274" s="343"/>
      <c r="AX274" s="343"/>
      <c r="AY274" s="344"/>
      <c r="AZ274" s="344"/>
      <c r="BA274" s="344"/>
      <c r="BB274" s="344"/>
    </row>
    <row r="275" spans="42:54" ht="16.5">
      <c r="AP275" s="327">
        <v>1</v>
      </c>
      <c r="AQ275" s="327" t="s">
        <v>263</v>
      </c>
      <c r="AS275" s="314"/>
      <c r="AT275" s="315"/>
      <c r="AU275" s="314"/>
      <c r="AV275" s="343"/>
      <c r="AW275" s="343"/>
      <c r="AX275" s="343"/>
      <c r="AY275" s="344"/>
      <c r="AZ275" s="344"/>
      <c r="BA275" s="344"/>
      <c r="BB275" s="344"/>
    </row>
    <row r="276" spans="42:54" ht="16.5">
      <c r="AP276" s="327">
        <v>1</v>
      </c>
      <c r="AQ276" s="327" t="s">
        <v>263</v>
      </c>
      <c r="AS276" s="314"/>
      <c r="AT276" s="315"/>
      <c r="AU276" s="314"/>
      <c r="AV276" s="343"/>
      <c r="AW276" s="343"/>
      <c r="AX276" s="343"/>
      <c r="AY276" s="344"/>
      <c r="AZ276" s="344"/>
      <c r="BA276" s="344"/>
      <c r="BB276" s="344"/>
    </row>
    <row r="277" spans="42:54" ht="16.5">
      <c r="AP277" s="327">
        <v>1</v>
      </c>
      <c r="AQ277" s="327" t="s">
        <v>263</v>
      </c>
      <c r="AS277" s="314"/>
      <c r="AT277" s="315"/>
      <c r="AU277" s="314"/>
      <c r="AV277" s="343"/>
      <c r="AW277" s="343"/>
      <c r="AX277" s="343"/>
      <c r="AY277" s="344"/>
      <c r="AZ277" s="344"/>
      <c r="BA277" s="344"/>
      <c r="BB277" s="344"/>
    </row>
    <row r="278" spans="42:54" ht="16.5">
      <c r="AP278" s="327">
        <v>1</v>
      </c>
      <c r="AQ278" s="327" t="s">
        <v>263</v>
      </c>
      <c r="AS278" s="314"/>
      <c r="AT278" s="315"/>
      <c r="AU278" s="314"/>
      <c r="AV278" s="343"/>
      <c r="AW278" s="343"/>
      <c r="AX278" s="343"/>
      <c r="AY278" s="344"/>
      <c r="AZ278" s="344"/>
      <c r="BA278" s="344"/>
      <c r="BB278" s="344"/>
    </row>
    <row r="279" spans="42:54" ht="16.5">
      <c r="AP279" s="327">
        <v>1</v>
      </c>
      <c r="AQ279" s="327" t="s">
        <v>263</v>
      </c>
      <c r="AS279" s="314"/>
      <c r="AT279" s="315"/>
      <c r="AU279" s="314"/>
      <c r="AV279" s="343"/>
      <c r="AW279" s="343"/>
      <c r="AX279" s="343"/>
      <c r="AY279" s="344"/>
      <c r="AZ279" s="344"/>
      <c r="BA279" s="344"/>
      <c r="BB279" s="344"/>
    </row>
    <row r="280" spans="42:54" ht="16.5">
      <c r="AP280" s="327">
        <v>1</v>
      </c>
      <c r="AQ280" s="327" t="s">
        <v>263</v>
      </c>
      <c r="AS280" s="314"/>
      <c r="AT280" s="315"/>
      <c r="AU280" s="314"/>
      <c r="AV280" s="343"/>
      <c r="AW280" s="343"/>
      <c r="AX280" s="343"/>
      <c r="AY280" s="344"/>
      <c r="AZ280" s="344"/>
      <c r="BA280" s="344"/>
      <c r="BB280" s="344"/>
    </row>
    <row r="281" spans="42:54" ht="16.5">
      <c r="AP281" s="327">
        <v>1</v>
      </c>
      <c r="AQ281" s="327" t="s">
        <v>263</v>
      </c>
      <c r="AS281" s="314"/>
      <c r="AT281" s="315"/>
      <c r="AU281" s="314"/>
      <c r="AV281" s="343"/>
      <c r="AW281" s="343"/>
      <c r="AX281" s="343"/>
      <c r="AY281" s="344"/>
      <c r="AZ281" s="344"/>
      <c r="BA281" s="344"/>
      <c r="BB281" s="344"/>
    </row>
    <row r="282" spans="42:54" ht="16.5">
      <c r="AP282" s="327">
        <v>1</v>
      </c>
      <c r="AQ282" s="327" t="s">
        <v>263</v>
      </c>
      <c r="AS282" s="314"/>
      <c r="AT282" s="315"/>
      <c r="AU282" s="314"/>
      <c r="AV282" s="343"/>
      <c r="AW282" s="343"/>
      <c r="AX282" s="343"/>
      <c r="AY282" s="344"/>
      <c r="AZ282" s="344"/>
      <c r="BA282" s="344"/>
      <c r="BB282" s="344"/>
    </row>
    <row r="283" spans="42:54" ht="16.5">
      <c r="AP283" s="327">
        <v>1</v>
      </c>
      <c r="AQ283" s="327" t="s">
        <v>263</v>
      </c>
      <c r="AS283" s="314"/>
      <c r="AT283" s="315"/>
      <c r="AU283" s="314"/>
      <c r="AV283" s="343"/>
      <c r="AW283" s="343"/>
      <c r="AX283" s="343"/>
      <c r="AY283" s="344"/>
      <c r="AZ283" s="344"/>
      <c r="BA283" s="344"/>
      <c r="BB283" s="344"/>
    </row>
    <row r="284" spans="42:54" ht="16.5">
      <c r="AP284" s="327">
        <v>1</v>
      </c>
      <c r="AQ284" s="327" t="s">
        <v>263</v>
      </c>
      <c r="AS284" s="314"/>
      <c r="AT284" s="315"/>
      <c r="AU284" s="314"/>
      <c r="AV284" s="343"/>
      <c r="AW284" s="343"/>
      <c r="AX284" s="343"/>
      <c r="AY284" s="344"/>
      <c r="AZ284" s="344"/>
      <c r="BA284" s="344"/>
      <c r="BB284" s="344"/>
    </row>
    <row r="285" spans="42:54" ht="16.5">
      <c r="AP285" s="327">
        <v>1</v>
      </c>
      <c r="AQ285" s="327" t="s">
        <v>263</v>
      </c>
      <c r="AS285" s="314"/>
      <c r="AT285" s="315"/>
      <c r="AU285" s="314"/>
      <c r="AV285" s="343"/>
      <c r="AW285" s="343"/>
      <c r="AX285" s="343"/>
      <c r="AY285" s="344"/>
      <c r="AZ285" s="344"/>
      <c r="BA285" s="344"/>
      <c r="BB285" s="344"/>
    </row>
    <row r="286" spans="42:54" ht="16.5">
      <c r="AP286" s="327">
        <v>1</v>
      </c>
      <c r="AQ286" s="327" t="s">
        <v>263</v>
      </c>
      <c r="AS286" s="314"/>
      <c r="AT286" s="315"/>
      <c r="AU286" s="314"/>
      <c r="AV286" s="343"/>
      <c r="AW286" s="343"/>
      <c r="AX286" s="343"/>
      <c r="AY286" s="344"/>
      <c r="AZ286" s="344"/>
      <c r="BA286" s="344"/>
      <c r="BB286" s="344"/>
    </row>
    <row r="287" spans="42:54" ht="16.5">
      <c r="AP287" s="327">
        <v>1</v>
      </c>
      <c r="AQ287" s="327" t="s">
        <v>263</v>
      </c>
      <c r="AS287" s="314"/>
      <c r="AT287" s="315"/>
      <c r="AU287" s="314"/>
      <c r="AV287" s="343"/>
      <c r="AW287" s="343"/>
      <c r="AX287" s="343"/>
      <c r="AY287" s="344"/>
      <c r="AZ287" s="344"/>
      <c r="BA287" s="344"/>
      <c r="BB287" s="344"/>
    </row>
    <row r="288" spans="42:54" ht="16.5">
      <c r="AP288" s="327">
        <v>1</v>
      </c>
      <c r="AQ288" s="327" t="s">
        <v>263</v>
      </c>
      <c r="AS288" s="314"/>
      <c r="AT288" s="315"/>
      <c r="AU288" s="314"/>
      <c r="AV288" s="343"/>
      <c r="AW288" s="343"/>
      <c r="AX288" s="343"/>
      <c r="AY288" s="344"/>
      <c r="AZ288" s="344"/>
      <c r="BA288" s="344"/>
      <c r="BB288" s="344"/>
    </row>
    <row r="289" spans="42:54" ht="16.5">
      <c r="AP289" s="327">
        <v>1</v>
      </c>
      <c r="AQ289" s="327" t="s">
        <v>263</v>
      </c>
      <c r="AS289" s="314"/>
      <c r="AT289" s="315"/>
      <c r="AU289" s="314"/>
      <c r="AV289" s="343"/>
      <c r="AW289" s="343"/>
      <c r="AX289" s="343"/>
      <c r="AY289" s="344"/>
      <c r="AZ289" s="344"/>
      <c r="BA289" s="344"/>
      <c r="BB289" s="344"/>
    </row>
    <row r="290" spans="42:54" ht="16.5">
      <c r="AP290" s="327">
        <v>1</v>
      </c>
      <c r="AQ290" s="327" t="s">
        <v>263</v>
      </c>
      <c r="AS290" s="314"/>
      <c r="AT290" s="315"/>
      <c r="AU290" s="314"/>
      <c r="AV290" s="343"/>
      <c r="AW290" s="343"/>
      <c r="AX290" s="343"/>
      <c r="AY290" s="344"/>
      <c r="AZ290" s="344"/>
      <c r="BA290" s="344"/>
      <c r="BB290" s="344"/>
    </row>
    <row r="291" spans="42:54" ht="16.5">
      <c r="AP291" s="327">
        <v>1</v>
      </c>
      <c r="AQ291" s="327" t="s">
        <v>263</v>
      </c>
      <c r="AS291" s="314"/>
      <c r="AT291" s="315"/>
      <c r="AU291" s="314"/>
      <c r="AV291" s="343"/>
      <c r="AW291" s="343"/>
      <c r="AX291" s="343"/>
      <c r="AY291" s="344"/>
      <c r="AZ291" s="344"/>
      <c r="BA291" s="344"/>
      <c r="BB291" s="344"/>
    </row>
    <row r="292" spans="42:54" ht="16.5">
      <c r="AP292" s="327">
        <v>1</v>
      </c>
      <c r="AQ292" s="327" t="s">
        <v>263</v>
      </c>
      <c r="AS292" s="314"/>
      <c r="AT292" s="315"/>
      <c r="AU292" s="314"/>
      <c r="AV292" s="343"/>
      <c r="AW292" s="343"/>
      <c r="AX292" s="343"/>
      <c r="AY292" s="344"/>
      <c r="AZ292" s="344"/>
      <c r="BA292" s="344"/>
      <c r="BB292" s="344"/>
    </row>
    <row r="293" spans="42:54" ht="16.5">
      <c r="AP293" s="327">
        <v>1</v>
      </c>
      <c r="AQ293" s="327" t="s">
        <v>263</v>
      </c>
      <c r="AS293" s="314"/>
      <c r="AT293" s="315"/>
      <c r="AU293" s="314"/>
      <c r="AV293" s="343"/>
      <c r="AW293" s="343"/>
      <c r="AX293" s="343"/>
      <c r="AY293" s="344"/>
      <c r="AZ293" s="344"/>
      <c r="BA293" s="344"/>
      <c r="BB293" s="344"/>
    </row>
    <row r="294" spans="42:54" ht="16.5">
      <c r="AP294" s="327">
        <v>1</v>
      </c>
      <c r="AQ294" s="327" t="s">
        <v>263</v>
      </c>
      <c r="AS294" s="314"/>
      <c r="AT294" s="315"/>
      <c r="AU294" s="314"/>
      <c r="AV294" s="343"/>
      <c r="AW294" s="343"/>
      <c r="AX294" s="343"/>
      <c r="AY294" s="344"/>
      <c r="AZ294" s="344"/>
      <c r="BA294" s="344"/>
      <c r="BB294" s="344"/>
    </row>
    <row r="295" spans="42:54" ht="16.5">
      <c r="AP295" s="327">
        <v>1</v>
      </c>
      <c r="AQ295" s="327" t="s">
        <v>263</v>
      </c>
      <c r="AS295" s="314"/>
      <c r="AT295" s="315"/>
      <c r="AU295" s="314"/>
      <c r="AV295" s="343"/>
      <c r="AW295" s="343"/>
      <c r="AX295" s="343"/>
      <c r="AY295" s="344"/>
      <c r="AZ295" s="344"/>
      <c r="BA295" s="344"/>
      <c r="BB295" s="344"/>
    </row>
    <row r="296" spans="42:54" ht="16.5">
      <c r="AP296" s="327">
        <v>1</v>
      </c>
      <c r="AQ296" s="327" t="s">
        <v>263</v>
      </c>
      <c r="AS296" s="314"/>
      <c r="AT296" s="315"/>
      <c r="AU296" s="314"/>
      <c r="AV296" s="343"/>
      <c r="AW296" s="343"/>
      <c r="AX296" s="343"/>
      <c r="AY296" s="344"/>
      <c r="AZ296" s="344"/>
      <c r="BA296" s="344"/>
      <c r="BB296" s="344"/>
    </row>
    <row r="297" spans="42:54" ht="16.5">
      <c r="AP297" s="327">
        <v>1</v>
      </c>
      <c r="AQ297" s="327" t="s">
        <v>263</v>
      </c>
      <c r="AS297" s="314"/>
      <c r="AT297" s="315"/>
      <c r="AU297" s="314"/>
      <c r="AV297" s="343"/>
      <c r="AW297" s="343"/>
      <c r="AX297" s="343"/>
      <c r="AY297" s="344"/>
      <c r="AZ297" s="344"/>
      <c r="BA297" s="344"/>
      <c r="BB297" s="344"/>
    </row>
    <row r="298" spans="42:54" ht="16.5">
      <c r="AP298" s="327">
        <v>1</v>
      </c>
      <c r="AQ298" s="327" t="s">
        <v>263</v>
      </c>
      <c r="AS298" s="314"/>
      <c r="AT298" s="315"/>
      <c r="AU298" s="314"/>
      <c r="AV298" s="343"/>
      <c r="AW298" s="343"/>
      <c r="AX298" s="343"/>
      <c r="AY298" s="344"/>
      <c r="AZ298" s="344"/>
      <c r="BA298" s="344"/>
      <c r="BB298" s="344"/>
    </row>
    <row r="299" spans="42:54" ht="16.5">
      <c r="AP299" s="327">
        <v>1</v>
      </c>
      <c r="AQ299" s="327" t="s">
        <v>263</v>
      </c>
      <c r="AS299" s="314"/>
      <c r="AT299" s="315"/>
      <c r="AU299" s="314"/>
      <c r="AV299" s="343"/>
      <c r="AW299" s="343"/>
      <c r="AX299" s="343"/>
      <c r="AY299" s="344"/>
      <c r="AZ299" s="344"/>
      <c r="BA299" s="344"/>
      <c r="BB299" s="344"/>
    </row>
    <row r="300" spans="42:54" ht="16.5">
      <c r="AP300" s="327">
        <v>1</v>
      </c>
      <c r="AQ300" s="327" t="s">
        <v>263</v>
      </c>
      <c r="AS300" s="314"/>
      <c r="AT300" s="315"/>
      <c r="AU300" s="314"/>
      <c r="AV300" s="343"/>
      <c r="AW300" s="343"/>
      <c r="AX300" s="343"/>
      <c r="AY300" s="344"/>
      <c r="AZ300" s="344"/>
      <c r="BA300" s="344"/>
      <c r="BB300" s="344"/>
    </row>
    <row r="301" spans="42:54" ht="16.5">
      <c r="AP301" s="327">
        <v>1</v>
      </c>
      <c r="AQ301" s="327" t="s">
        <v>263</v>
      </c>
      <c r="AS301" s="314"/>
      <c r="AT301" s="315"/>
      <c r="AU301" s="314"/>
      <c r="AV301" s="343"/>
      <c r="AW301" s="343"/>
      <c r="AX301" s="343"/>
      <c r="AY301" s="344"/>
      <c r="AZ301" s="344"/>
      <c r="BA301" s="344"/>
      <c r="BB301" s="344"/>
    </row>
    <row r="302" spans="42:54" ht="16.5">
      <c r="AP302" s="327">
        <v>1</v>
      </c>
      <c r="AQ302" s="327" t="s">
        <v>263</v>
      </c>
      <c r="AS302" s="314"/>
      <c r="AT302" s="315"/>
      <c r="AU302" s="314"/>
      <c r="AV302" s="343"/>
      <c r="AW302" s="343"/>
      <c r="AX302" s="343"/>
      <c r="AY302" s="344"/>
      <c r="AZ302" s="344"/>
      <c r="BA302" s="344"/>
      <c r="BB302" s="344"/>
    </row>
    <row r="303" spans="42:54" ht="16.5">
      <c r="AP303" s="327">
        <v>1</v>
      </c>
      <c r="AQ303" s="327" t="s">
        <v>263</v>
      </c>
      <c r="AS303" s="314"/>
      <c r="AT303" s="315"/>
      <c r="AU303" s="314"/>
      <c r="AV303" s="343"/>
      <c r="AW303" s="343"/>
      <c r="AX303" s="343"/>
      <c r="AY303" s="344"/>
      <c r="AZ303" s="344"/>
      <c r="BA303" s="344"/>
      <c r="BB303" s="344"/>
    </row>
    <row r="304" spans="42:54" ht="16.5">
      <c r="AP304" s="327">
        <v>1</v>
      </c>
      <c r="AQ304" s="327" t="s">
        <v>263</v>
      </c>
      <c r="AS304" s="314"/>
      <c r="AT304" s="315"/>
      <c r="AU304" s="314"/>
      <c r="AV304" s="343"/>
      <c r="AW304" s="343"/>
      <c r="AX304" s="343"/>
      <c r="AY304" s="344"/>
      <c r="AZ304" s="344"/>
      <c r="BA304" s="344"/>
      <c r="BB304" s="344"/>
    </row>
    <row r="305" spans="42:54" ht="16.5">
      <c r="AP305" s="327">
        <v>1</v>
      </c>
      <c r="AQ305" s="327" t="s">
        <v>263</v>
      </c>
      <c r="AS305" s="314"/>
      <c r="AT305" s="315"/>
      <c r="AU305" s="314"/>
      <c r="AV305" s="343"/>
      <c r="AW305" s="343"/>
      <c r="AX305" s="343"/>
      <c r="AY305" s="344"/>
      <c r="AZ305" s="344"/>
      <c r="BA305" s="344"/>
      <c r="BB305" s="344"/>
    </row>
    <row r="306" spans="42:54" ht="16.5">
      <c r="AP306" s="327">
        <v>1</v>
      </c>
      <c r="AQ306" s="327" t="s">
        <v>263</v>
      </c>
      <c r="AS306" s="314"/>
      <c r="AT306" s="315"/>
      <c r="AU306" s="314"/>
      <c r="AV306" s="343"/>
      <c r="AW306" s="343"/>
      <c r="AX306" s="343"/>
      <c r="AY306" s="344"/>
      <c r="AZ306" s="344"/>
      <c r="BA306" s="344"/>
      <c r="BB306" s="344"/>
    </row>
    <row r="307" spans="42:54" ht="16.5">
      <c r="AP307" s="327">
        <v>1</v>
      </c>
      <c r="AQ307" s="327" t="s">
        <v>263</v>
      </c>
      <c r="AS307" s="314"/>
      <c r="AT307" s="315"/>
      <c r="AU307" s="314"/>
      <c r="AV307" s="343"/>
      <c r="AW307" s="343"/>
      <c r="AX307" s="343"/>
      <c r="AY307" s="344"/>
      <c r="AZ307" s="344"/>
      <c r="BA307" s="344"/>
      <c r="BB307" s="344"/>
    </row>
    <row r="308" spans="42:54" ht="16.5">
      <c r="AP308" s="327">
        <v>1</v>
      </c>
      <c r="AQ308" s="327" t="s">
        <v>263</v>
      </c>
      <c r="AS308" s="314"/>
      <c r="AT308" s="315"/>
      <c r="AU308" s="314"/>
      <c r="AV308" s="343"/>
      <c r="AW308" s="343"/>
      <c r="AX308" s="343"/>
      <c r="AY308" s="344"/>
      <c r="AZ308" s="344"/>
      <c r="BA308" s="344"/>
      <c r="BB308" s="344"/>
    </row>
    <row r="309" spans="42:54" ht="16.5">
      <c r="AP309" s="327">
        <v>1</v>
      </c>
      <c r="AQ309" s="327" t="s">
        <v>263</v>
      </c>
      <c r="AS309" s="314"/>
      <c r="AT309" s="315"/>
      <c r="AU309" s="314"/>
      <c r="AV309" s="343"/>
      <c r="AW309" s="343"/>
      <c r="AX309" s="343"/>
      <c r="AY309" s="344"/>
      <c r="AZ309" s="344"/>
      <c r="BA309" s="344"/>
      <c r="BB309" s="344"/>
    </row>
    <row r="310" spans="42:54" ht="16.5">
      <c r="AP310" s="327">
        <v>1</v>
      </c>
      <c r="AQ310" s="327" t="s">
        <v>263</v>
      </c>
      <c r="AS310" s="314"/>
      <c r="AT310" s="315"/>
      <c r="AU310" s="314"/>
      <c r="AV310" s="343"/>
      <c r="AW310" s="343"/>
      <c r="AX310" s="343"/>
      <c r="AY310" s="344"/>
      <c r="AZ310" s="344"/>
      <c r="BA310" s="344"/>
      <c r="BB310" s="344"/>
    </row>
    <row r="311" spans="42:54" ht="16.5">
      <c r="AP311" s="327">
        <v>1</v>
      </c>
      <c r="AQ311" s="327" t="s">
        <v>263</v>
      </c>
      <c r="AS311" s="314"/>
      <c r="AT311" s="315"/>
      <c r="AU311" s="314"/>
      <c r="AV311" s="343"/>
      <c r="AW311" s="343"/>
      <c r="AX311" s="343"/>
      <c r="AY311" s="344"/>
      <c r="AZ311" s="344"/>
      <c r="BA311" s="344"/>
      <c r="BB311" s="344"/>
    </row>
    <row r="312" spans="42:54" ht="16.5">
      <c r="AP312" s="327">
        <v>1</v>
      </c>
      <c r="AQ312" s="327" t="s">
        <v>263</v>
      </c>
      <c r="AS312" s="314"/>
      <c r="AT312" s="315"/>
      <c r="AU312" s="314"/>
      <c r="AV312" s="343"/>
      <c r="AW312" s="343"/>
      <c r="AX312" s="343"/>
      <c r="AY312" s="344"/>
      <c r="AZ312" s="344"/>
      <c r="BA312" s="344"/>
      <c r="BB312" s="344"/>
    </row>
    <row r="313" spans="42:54" ht="16.5">
      <c r="AP313" s="327">
        <v>1</v>
      </c>
      <c r="AQ313" s="327" t="s">
        <v>263</v>
      </c>
      <c r="AS313" s="314"/>
      <c r="AT313" s="315"/>
      <c r="AU313" s="314"/>
      <c r="AV313" s="343"/>
      <c r="AW313" s="343"/>
      <c r="AX313" s="343"/>
      <c r="AY313" s="344"/>
      <c r="AZ313" s="344"/>
      <c r="BA313" s="344"/>
      <c r="BB313" s="344"/>
    </row>
    <row r="314" spans="42:54" ht="16.5">
      <c r="AP314" s="327">
        <v>1</v>
      </c>
      <c r="AQ314" s="327" t="s">
        <v>263</v>
      </c>
      <c r="AS314" s="314"/>
      <c r="AT314" s="315"/>
      <c r="AU314" s="314"/>
      <c r="AV314" s="343"/>
      <c r="AW314" s="343"/>
      <c r="AX314" s="343"/>
      <c r="AY314" s="344"/>
      <c r="AZ314" s="344"/>
      <c r="BA314" s="344"/>
      <c r="BB314" s="344"/>
    </row>
    <row r="315" spans="42:54" ht="16.5">
      <c r="AP315" s="327">
        <v>1</v>
      </c>
      <c r="AQ315" s="327" t="s">
        <v>263</v>
      </c>
      <c r="AS315" s="314"/>
      <c r="AT315" s="315"/>
      <c r="AU315" s="314"/>
      <c r="AV315" s="343"/>
      <c r="AW315" s="343"/>
      <c r="AX315" s="343"/>
      <c r="AY315" s="344"/>
      <c r="AZ315" s="344"/>
      <c r="BA315" s="344"/>
      <c r="BB315" s="344"/>
    </row>
    <row r="316" spans="42:54" ht="16.5">
      <c r="AP316" s="327">
        <v>1</v>
      </c>
      <c r="AQ316" s="327" t="s">
        <v>263</v>
      </c>
      <c r="AS316" s="314"/>
      <c r="AT316" s="315"/>
      <c r="AU316" s="314"/>
      <c r="AV316" s="343"/>
      <c r="AW316" s="343"/>
      <c r="AX316" s="343"/>
      <c r="AY316" s="344"/>
      <c r="AZ316" s="344"/>
      <c r="BA316" s="344"/>
      <c r="BB316" s="344"/>
    </row>
    <row r="317" spans="42:54" ht="16.5">
      <c r="AP317" s="327">
        <v>1</v>
      </c>
      <c r="AQ317" s="327" t="s">
        <v>263</v>
      </c>
      <c r="AS317" s="314"/>
      <c r="AT317" s="315"/>
      <c r="AU317" s="314"/>
      <c r="AV317" s="343"/>
      <c r="AW317" s="343"/>
      <c r="AX317" s="343"/>
      <c r="AY317" s="344"/>
      <c r="AZ317" s="344"/>
      <c r="BA317" s="344"/>
      <c r="BB317" s="344"/>
    </row>
    <row r="318" spans="42:54" ht="16.5">
      <c r="AP318" s="327">
        <v>1</v>
      </c>
      <c r="AQ318" s="327" t="s">
        <v>263</v>
      </c>
      <c r="AS318" s="314"/>
      <c r="AT318" s="315"/>
      <c r="AU318" s="314"/>
      <c r="AV318" s="343"/>
      <c r="AW318" s="343"/>
      <c r="AX318" s="343"/>
      <c r="AY318" s="344"/>
      <c r="AZ318" s="344"/>
      <c r="BA318" s="344"/>
      <c r="BB318" s="344"/>
    </row>
    <row r="319" spans="42:54" ht="16.5">
      <c r="AP319" s="327">
        <v>1</v>
      </c>
      <c r="AQ319" s="327" t="s">
        <v>263</v>
      </c>
      <c r="AS319" s="314"/>
      <c r="AT319" s="315"/>
      <c r="AU319" s="314"/>
      <c r="AV319" s="343"/>
      <c r="AW319" s="343"/>
      <c r="AX319" s="343"/>
      <c r="AY319" s="344"/>
      <c r="AZ319" s="344"/>
      <c r="BA319" s="344"/>
      <c r="BB319" s="344"/>
    </row>
    <row r="320" spans="42:54" ht="16.5">
      <c r="AP320" s="327">
        <v>1</v>
      </c>
      <c r="AQ320" s="327" t="s">
        <v>263</v>
      </c>
      <c r="AS320" s="314"/>
      <c r="AT320" s="315"/>
      <c r="AU320" s="314"/>
      <c r="AV320" s="343"/>
      <c r="AW320" s="343"/>
      <c r="AX320" s="343"/>
      <c r="AY320" s="344"/>
      <c r="AZ320" s="344"/>
      <c r="BA320" s="344"/>
      <c r="BB320" s="344"/>
    </row>
    <row r="321" spans="42:54" ht="16.5">
      <c r="AP321" s="327">
        <v>1</v>
      </c>
      <c r="AQ321" s="327" t="s">
        <v>263</v>
      </c>
      <c r="AS321" s="314"/>
      <c r="AT321" s="315"/>
      <c r="AU321" s="314"/>
      <c r="AV321" s="343"/>
      <c r="AW321" s="343"/>
      <c r="AX321" s="343"/>
      <c r="AY321" s="344"/>
      <c r="AZ321" s="344"/>
      <c r="BA321" s="344"/>
      <c r="BB321" s="344"/>
    </row>
    <row r="322" spans="42:54" ht="16.5">
      <c r="AP322" s="327">
        <v>1</v>
      </c>
      <c r="AQ322" s="327" t="s">
        <v>263</v>
      </c>
      <c r="AS322" s="314"/>
      <c r="AT322" s="315"/>
      <c r="AU322" s="314"/>
      <c r="AV322" s="343"/>
      <c r="AW322" s="343"/>
      <c r="AX322" s="343"/>
      <c r="AY322" s="344"/>
      <c r="AZ322" s="344"/>
      <c r="BA322" s="344"/>
      <c r="BB322" s="344"/>
    </row>
    <row r="323" spans="42:54" ht="16.5">
      <c r="AP323" s="327">
        <v>1</v>
      </c>
      <c r="AQ323" s="327" t="s">
        <v>263</v>
      </c>
      <c r="AS323" s="314"/>
      <c r="AT323" s="315"/>
      <c r="AU323" s="314"/>
      <c r="AV323" s="343"/>
      <c r="AW323" s="343"/>
      <c r="AX323" s="343"/>
      <c r="AY323" s="344"/>
      <c r="AZ323" s="344"/>
      <c r="BA323" s="344"/>
      <c r="BB323" s="344"/>
    </row>
    <row r="324" spans="42:54" ht="16.5">
      <c r="AP324" s="327">
        <v>1</v>
      </c>
      <c r="AQ324" s="327" t="s">
        <v>263</v>
      </c>
      <c r="AS324" s="314"/>
      <c r="AT324" s="315"/>
      <c r="AU324" s="314"/>
      <c r="AV324" s="343"/>
      <c r="AW324" s="343"/>
      <c r="AX324" s="343"/>
      <c r="AY324" s="344"/>
      <c r="AZ324" s="344"/>
      <c r="BA324" s="344"/>
      <c r="BB324" s="344"/>
    </row>
    <row r="325" spans="42:54" ht="16.5">
      <c r="AP325" s="327">
        <v>1</v>
      </c>
      <c r="AQ325" s="327" t="s">
        <v>263</v>
      </c>
      <c r="AS325" s="314"/>
      <c r="AT325" s="315"/>
      <c r="AU325" s="314"/>
      <c r="AV325" s="343"/>
      <c r="AW325" s="343"/>
      <c r="AX325" s="343"/>
      <c r="AY325" s="344"/>
      <c r="AZ325" s="344"/>
      <c r="BA325" s="344"/>
      <c r="BB325" s="344"/>
    </row>
    <row r="326" spans="42:54" ht="16.5">
      <c r="AP326" s="327">
        <v>1</v>
      </c>
      <c r="AQ326" s="327" t="s">
        <v>263</v>
      </c>
      <c r="AS326" s="314"/>
      <c r="AT326" s="315"/>
      <c r="AU326" s="314"/>
      <c r="AV326" s="343"/>
      <c r="AW326" s="343"/>
      <c r="AX326" s="343"/>
      <c r="AY326" s="344"/>
      <c r="AZ326" s="344"/>
      <c r="BA326" s="344"/>
      <c r="BB326" s="344"/>
    </row>
    <row r="327" spans="42:54" ht="16.5">
      <c r="AP327" s="327">
        <v>1</v>
      </c>
      <c r="AQ327" s="327" t="s">
        <v>263</v>
      </c>
      <c r="AS327" s="314"/>
      <c r="AT327" s="315"/>
      <c r="AU327" s="314"/>
      <c r="AV327" s="343"/>
      <c r="AW327" s="343"/>
      <c r="AX327" s="343"/>
      <c r="AY327" s="344"/>
      <c r="AZ327" s="344"/>
      <c r="BA327" s="344"/>
      <c r="BB327" s="344"/>
    </row>
    <row r="328" spans="42:54" ht="16.5">
      <c r="AP328" s="327">
        <v>1</v>
      </c>
      <c r="AQ328" s="327" t="s">
        <v>263</v>
      </c>
      <c r="AS328" s="314"/>
      <c r="AT328" s="315"/>
      <c r="AU328" s="314"/>
      <c r="AV328" s="343"/>
      <c r="AW328" s="343"/>
      <c r="AX328" s="343"/>
      <c r="AY328" s="344"/>
      <c r="AZ328" s="344"/>
      <c r="BA328" s="344"/>
      <c r="BB328" s="344"/>
    </row>
    <row r="329" spans="42:54" ht="16.5">
      <c r="AP329" s="327">
        <v>1</v>
      </c>
      <c r="AQ329" s="327" t="s">
        <v>263</v>
      </c>
      <c r="AS329" s="314"/>
      <c r="AT329" s="315"/>
      <c r="AU329" s="314"/>
      <c r="AV329" s="343"/>
      <c r="AW329" s="343"/>
      <c r="AX329" s="343"/>
      <c r="AY329" s="344"/>
      <c r="AZ329" s="344"/>
      <c r="BA329" s="344"/>
      <c r="BB329" s="344"/>
    </row>
    <row r="330" spans="42:54" ht="16.5">
      <c r="AP330" s="327">
        <v>1</v>
      </c>
      <c r="AQ330" s="327" t="s">
        <v>263</v>
      </c>
      <c r="AS330" s="314"/>
      <c r="AT330" s="315"/>
      <c r="AU330" s="314"/>
      <c r="AV330" s="343"/>
      <c r="AW330" s="343"/>
      <c r="AX330" s="343"/>
      <c r="AY330" s="344"/>
      <c r="AZ330" s="344"/>
      <c r="BA330" s="344"/>
      <c r="BB330" s="344"/>
    </row>
    <row r="331" spans="42:54" ht="16.5">
      <c r="AP331" s="327">
        <v>1</v>
      </c>
      <c r="AQ331" s="327" t="s">
        <v>263</v>
      </c>
      <c r="AS331" s="314"/>
      <c r="AT331" s="315"/>
      <c r="AU331" s="314"/>
      <c r="AV331" s="343"/>
      <c r="AW331" s="343"/>
      <c r="AX331" s="343"/>
      <c r="AY331" s="344"/>
      <c r="AZ331" s="344"/>
      <c r="BA331" s="344"/>
      <c r="BB331" s="344"/>
    </row>
    <row r="332" spans="42:54" ht="16.5">
      <c r="AP332" s="327">
        <v>1</v>
      </c>
      <c r="AQ332" s="327" t="s">
        <v>263</v>
      </c>
      <c r="AS332" s="314"/>
      <c r="AT332" s="315"/>
      <c r="AU332" s="314"/>
      <c r="AV332" s="343"/>
      <c r="AW332" s="343"/>
      <c r="AX332" s="343"/>
      <c r="AY332" s="344"/>
      <c r="AZ332" s="344"/>
      <c r="BA332" s="344"/>
      <c r="BB332" s="344"/>
    </row>
    <row r="333" spans="42:54" ht="16.5">
      <c r="AP333" s="327">
        <v>1</v>
      </c>
      <c r="AQ333" s="327" t="s">
        <v>263</v>
      </c>
      <c r="AS333" s="314"/>
      <c r="AT333" s="315"/>
      <c r="AU333" s="314"/>
      <c r="AV333" s="343"/>
      <c r="AW333" s="343"/>
      <c r="AX333" s="343"/>
      <c r="AY333" s="344"/>
      <c r="AZ333" s="344"/>
      <c r="BA333" s="344"/>
      <c r="BB333" s="344"/>
    </row>
    <row r="334" spans="42:54" ht="16.5">
      <c r="AP334" s="327">
        <v>1</v>
      </c>
      <c r="AQ334" s="327" t="s">
        <v>263</v>
      </c>
      <c r="AS334" s="314"/>
      <c r="AT334" s="315"/>
      <c r="AU334" s="314"/>
      <c r="AV334" s="343"/>
      <c r="AW334" s="343"/>
      <c r="AX334" s="343"/>
      <c r="AY334" s="344"/>
      <c r="AZ334" s="344"/>
      <c r="BA334" s="344"/>
      <c r="BB334" s="344"/>
    </row>
    <row r="335" spans="42:54" ht="16.5">
      <c r="AP335" s="327">
        <v>1</v>
      </c>
      <c r="AQ335" s="327" t="s">
        <v>263</v>
      </c>
      <c r="AS335" s="314"/>
      <c r="AT335" s="315"/>
      <c r="AU335" s="314"/>
      <c r="AV335" s="343"/>
      <c r="AW335" s="343"/>
      <c r="AX335" s="343"/>
      <c r="AY335" s="344"/>
      <c r="AZ335" s="344"/>
      <c r="BA335" s="344"/>
      <c r="BB335" s="344"/>
    </row>
    <row r="336" spans="42:54" ht="16.5">
      <c r="AP336" s="327">
        <v>1</v>
      </c>
      <c r="AQ336" s="327" t="s">
        <v>263</v>
      </c>
      <c r="AS336" s="314"/>
      <c r="AT336" s="315"/>
      <c r="AU336" s="314"/>
      <c r="AV336" s="343"/>
      <c r="AW336" s="343"/>
      <c r="AX336" s="343"/>
      <c r="AY336" s="344"/>
      <c r="AZ336" s="344"/>
      <c r="BA336" s="344"/>
      <c r="BB336" s="344"/>
    </row>
    <row r="337" spans="42:54" ht="16.5">
      <c r="AP337" s="327">
        <v>1</v>
      </c>
      <c r="AQ337" s="327" t="s">
        <v>263</v>
      </c>
      <c r="AS337" s="314"/>
      <c r="AT337" s="315"/>
      <c r="AU337" s="314"/>
      <c r="AV337" s="343"/>
      <c r="AW337" s="343"/>
      <c r="AX337" s="343"/>
      <c r="AY337" s="344"/>
      <c r="AZ337" s="344"/>
      <c r="BA337" s="344"/>
      <c r="BB337" s="344"/>
    </row>
    <row r="338" spans="42:54" ht="16.5">
      <c r="AP338" s="327">
        <v>1</v>
      </c>
      <c r="AQ338" s="327" t="s">
        <v>263</v>
      </c>
      <c r="AS338" s="314"/>
      <c r="AT338" s="315"/>
      <c r="AU338" s="314"/>
      <c r="AV338" s="343"/>
      <c r="AW338" s="343"/>
      <c r="AX338" s="343"/>
      <c r="AY338" s="344"/>
      <c r="AZ338" s="344"/>
      <c r="BA338" s="344"/>
      <c r="BB338" s="344"/>
    </row>
    <row r="339" spans="42:54" ht="16.5">
      <c r="AP339" s="327">
        <v>1</v>
      </c>
      <c r="AQ339" s="327" t="s">
        <v>263</v>
      </c>
      <c r="AS339" s="314"/>
      <c r="AT339" s="315"/>
      <c r="AU339" s="314"/>
      <c r="AV339" s="343"/>
      <c r="AW339" s="343"/>
      <c r="AX339" s="343"/>
      <c r="AY339" s="344"/>
      <c r="AZ339" s="344"/>
      <c r="BA339" s="344"/>
      <c r="BB339" s="344"/>
    </row>
    <row r="340" spans="42:54" ht="16.5">
      <c r="AP340" s="327">
        <v>1</v>
      </c>
      <c r="AQ340" s="327" t="s">
        <v>263</v>
      </c>
      <c r="AS340" s="314"/>
      <c r="AT340" s="315"/>
      <c r="AU340" s="314"/>
      <c r="AV340" s="343"/>
      <c r="AW340" s="343"/>
      <c r="AX340" s="343"/>
      <c r="AY340" s="344"/>
      <c r="AZ340" s="344"/>
      <c r="BA340" s="344"/>
      <c r="BB340" s="344"/>
    </row>
    <row r="341" spans="42:54" ht="16.5">
      <c r="AP341" s="327">
        <v>1</v>
      </c>
      <c r="AQ341" s="327" t="s">
        <v>263</v>
      </c>
      <c r="AS341" s="314"/>
      <c r="AT341" s="315"/>
      <c r="AU341" s="314"/>
      <c r="AV341" s="343"/>
      <c r="AW341" s="343"/>
      <c r="AX341" s="343"/>
      <c r="AY341" s="344"/>
      <c r="AZ341" s="344"/>
      <c r="BA341" s="344"/>
      <c r="BB341" s="344"/>
    </row>
    <row r="342" spans="42:54" ht="16.5">
      <c r="AP342" s="327">
        <v>1</v>
      </c>
      <c r="AQ342" s="327" t="s">
        <v>263</v>
      </c>
      <c r="AS342" s="314"/>
      <c r="AT342" s="315"/>
      <c r="AU342" s="314"/>
      <c r="AV342" s="343"/>
      <c r="AW342" s="343"/>
      <c r="AX342" s="343"/>
      <c r="AY342" s="344"/>
      <c r="AZ342" s="344"/>
      <c r="BA342" s="344"/>
      <c r="BB342" s="344"/>
    </row>
    <row r="343" spans="42:54" ht="16.5">
      <c r="AP343" s="327">
        <v>1</v>
      </c>
      <c r="AQ343" s="327" t="s">
        <v>263</v>
      </c>
      <c r="AS343" s="314"/>
      <c r="AT343" s="315"/>
      <c r="AU343" s="314"/>
      <c r="AV343" s="343"/>
      <c r="AW343" s="343"/>
      <c r="AX343" s="343"/>
      <c r="AY343" s="344"/>
      <c r="AZ343" s="344"/>
      <c r="BA343" s="344"/>
      <c r="BB343" s="344"/>
    </row>
    <row r="344" spans="42:54" ht="16.5">
      <c r="AP344" s="327">
        <v>1</v>
      </c>
      <c r="AQ344" s="327" t="s">
        <v>263</v>
      </c>
      <c r="AS344" s="314"/>
      <c r="AT344" s="315"/>
      <c r="AU344" s="314"/>
      <c r="AV344" s="343"/>
      <c r="AW344" s="343"/>
      <c r="AX344" s="343"/>
      <c r="AY344" s="344"/>
      <c r="AZ344" s="344"/>
      <c r="BA344" s="344"/>
      <c r="BB344" s="344"/>
    </row>
    <row r="345" spans="42:54" ht="16.5">
      <c r="AP345" s="327">
        <v>1</v>
      </c>
      <c r="AQ345" s="327" t="s">
        <v>263</v>
      </c>
      <c r="AS345" s="314"/>
      <c r="AT345" s="315"/>
      <c r="AU345" s="314"/>
      <c r="AV345" s="343"/>
      <c r="AW345" s="343"/>
      <c r="AX345" s="343"/>
      <c r="AY345" s="344"/>
      <c r="AZ345" s="344"/>
      <c r="BA345" s="344"/>
      <c r="BB345" s="344"/>
    </row>
    <row r="346" spans="42:54" ht="16.5">
      <c r="AP346" s="327">
        <v>1</v>
      </c>
      <c r="AQ346" s="327" t="s">
        <v>263</v>
      </c>
      <c r="AS346" s="314"/>
      <c r="AT346" s="315"/>
      <c r="AU346" s="314"/>
      <c r="AV346" s="343"/>
      <c r="AW346" s="343"/>
      <c r="AX346" s="343"/>
      <c r="AY346" s="344"/>
      <c r="AZ346" s="344"/>
      <c r="BA346" s="344"/>
      <c r="BB346" s="344"/>
    </row>
    <row r="347" spans="42:54" ht="16.5">
      <c r="AP347" s="327">
        <v>1</v>
      </c>
      <c r="AQ347" s="327" t="s">
        <v>263</v>
      </c>
      <c r="AS347" s="314"/>
      <c r="AT347" s="315"/>
      <c r="AU347" s="314"/>
      <c r="AV347" s="343"/>
      <c r="AW347" s="343"/>
      <c r="AX347" s="343"/>
      <c r="AY347" s="344"/>
      <c r="AZ347" s="344"/>
      <c r="BA347" s="344"/>
      <c r="BB347" s="344"/>
    </row>
    <row r="348" spans="42:54" ht="16.5">
      <c r="AP348" s="327">
        <v>1</v>
      </c>
      <c r="AQ348" s="327" t="s">
        <v>263</v>
      </c>
      <c r="AS348" s="314"/>
      <c r="AT348" s="315"/>
      <c r="AU348" s="314"/>
      <c r="AV348" s="343"/>
      <c r="AW348" s="343"/>
      <c r="AX348" s="343"/>
      <c r="AY348" s="344"/>
      <c r="AZ348" s="344"/>
      <c r="BA348" s="344"/>
      <c r="BB348" s="344"/>
    </row>
    <row r="349" spans="42:54" ht="16.5">
      <c r="AP349" s="327">
        <v>1</v>
      </c>
      <c r="AQ349" s="327" t="s">
        <v>263</v>
      </c>
      <c r="AS349" s="314"/>
      <c r="AT349" s="315"/>
      <c r="AU349" s="314"/>
      <c r="AV349" s="343"/>
      <c r="AW349" s="343"/>
      <c r="AX349" s="343"/>
      <c r="AY349" s="344"/>
      <c r="AZ349" s="344"/>
      <c r="BA349" s="344"/>
      <c r="BB349" s="344"/>
    </row>
    <row r="350" spans="42:54" ht="16.5">
      <c r="AP350" s="327">
        <v>1</v>
      </c>
      <c r="AQ350" s="327" t="s">
        <v>263</v>
      </c>
      <c r="AS350" s="314"/>
      <c r="AT350" s="315"/>
      <c r="AU350" s="314"/>
      <c r="AV350" s="343"/>
      <c r="AW350" s="343"/>
      <c r="AX350" s="343"/>
      <c r="AY350" s="344"/>
      <c r="AZ350" s="344"/>
      <c r="BA350" s="344"/>
      <c r="BB350" s="344"/>
    </row>
    <row r="351" spans="42:54" ht="16.5">
      <c r="AP351" s="327">
        <v>1</v>
      </c>
      <c r="AQ351" s="327" t="s">
        <v>263</v>
      </c>
      <c r="AS351" s="314"/>
      <c r="AT351" s="315"/>
      <c r="AU351" s="314"/>
      <c r="AV351" s="343"/>
      <c r="AW351" s="343"/>
      <c r="AX351" s="343"/>
      <c r="AY351" s="344"/>
      <c r="AZ351" s="344"/>
      <c r="BA351" s="344"/>
      <c r="BB351" s="344"/>
    </row>
    <row r="352" spans="42:54" ht="16.5">
      <c r="AP352" s="327">
        <v>1</v>
      </c>
      <c r="AQ352" s="327" t="s">
        <v>263</v>
      </c>
      <c r="AS352" s="314"/>
      <c r="AT352" s="315"/>
      <c r="AU352" s="314"/>
      <c r="AV352" s="343"/>
      <c r="AW352" s="343"/>
      <c r="AX352" s="343"/>
      <c r="AY352" s="344"/>
      <c r="AZ352" s="344"/>
      <c r="BA352" s="344"/>
      <c r="BB352" s="344"/>
    </row>
    <row r="353" spans="42:54" ht="16.5">
      <c r="AP353" s="327">
        <v>1</v>
      </c>
      <c r="AQ353" s="327" t="s">
        <v>263</v>
      </c>
      <c r="AS353" s="314"/>
      <c r="AT353" s="315"/>
      <c r="AU353" s="314"/>
      <c r="AV353" s="343"/>
      <c r="AW353" s="343"/>
      <c r="AX353" s="343"/>
      <c r="AY353" s="344"/>
      <c r="AZ353" s="344"/>
      <c r="BA353" s="344"/>
      <c r="BB353" s="344"/>
    </row>
    <row r="354" spans="42:54" ht="16.5">
      <c r="AP354" s="327">
        <v>1</v>
      </c>
      <c r="AQ354" s="327" t="s">
        <v>263</v>
      </c>
      <c r="AS354" s="314"/>
      <c r="AT354" s="315"/>
      <c r="AU354" s="314"/>
      <c r="AV354" s="343"/>
      <c r="AW354" s="343"/>
      <c r="AX354" s="343"/>
      <c r="AY354" s="344"/>
      <c r="AZ354" s="344"/>
      <c r="BA354" s="344"/>
      <c r="BB354" s="344"/>
    </row>
    <row r="355" spans="42:54" ht="16.5">
      <c r="AP355" s="327">
        <v>1</v>
      </c>
      <c r="AQ355" s="327" t="s">
        <v>263</v>
      </c>
      <c r="AS355" s="314"/>
      <c r="AT355" s="315"/>
      <c r="AU355" s="314"/>
      <c r="AV355" s="343"/>
      <c r="AW355" s="343"/>
      <c r="AX355" s="343"/>
      <c r="AY355" s="344"/>
      <c r="AZ355" s="344"/>
      <c r="BA355" s="344"/>
      <c r="BB355" s="344"/>
    </row>
    <row r="356" spans="42:54" ht="16.5">
      <c r="AP356" s="327">
        <v>1</v>
      </c>
      <c r="AQ356" s="327" t="s">
        <v>263</v>
      </c>
      <c r="AS356" s="314"/>
      <c r="AT356" s="315"/>
      <c r="AU356" s="314"/>
      <c r="AV356" s="343"/>
      <c r="AW356" s="343"/>
      <c r="AX356" s="343"/>
      <c r="AY356" s="344"/>
      <c r="AZ356" s="344"/>
      <c r="BA356" s="344"/>
      <c r="BB356" s="344"/>
    </row>
    <row r="357" spans="42:54" ht="16.5">
      <c r="AP357" s="327">
        <v>1</v>
      </c>
      <c r="AQ357" s="327" t="s">
        <v>263</v>
      </c>
      <c r="AS357" s="314"/>
      <c r="AT357" s="315"/>
      <c r="AU357" s="314"/>
      <c r="AV357" s="343"/>
      <c r="AW357" s="343"/>
      <c r="AX357" s="343"/>
      <c r="AY357" s="344"/>
      <c r="AZ357" s="344"/>
      <c r="BA357" s="344"/>
      <c r="BB357" s="344"/>
    </row>
    <row r="358" spans="42:54" ht="16.5">
      <c r="AP358" s="327">
        <v>1</v>
      </c>
      <c r="AQ358" s="327" t="s">
        <v>263</v>
      </c>
      <c r="AS358" s="314"/>
      <c r="AT358" s="315"/>
      <c r="AU358" s="314"/>
      <c r="AV358" s="343"/>
      <c r="AW358" s="343"/>
      <c r="AX358" s="343"/>
      <c r="AY358" s="344"/>
      <c r="AZ358" s="344"/>
      <c r="BA358" s="344"/>
      <c r="BB358" s="344"/>
    </row>
    <row r="359" spans="42:54" ht="16.5">
      <c r="AP359" s="327">
        <v>1</v>
      </c>
      <c r="AQ359" s="327" t="s">
        <v>263</v>
      </c>
      <c r="AS359" s="314"/>
      <c r="AT359" s="315"/>
      <c r="AU359" s="314"/>
      <c r="AV359" s="343"/>
      <c r="AW359" s="343"/>
      <c r="AX359" s="343"/>
      <c r="AY359" s="344"/>
      <c r="AZ359" s="344"/>
      <c r="BA359" s="344"/>
      <c r="BB359" s="344"/>
    </row>
    <row r="360" spans="42:54" ht="16.5">
      <c r="AP360" s="327">
        <v>1</v>
      </c>
      <c r="AQ360" s="327" t="s">
        <v>263</v>
      </c>
      <c r="AS360" s="314"/>
      <c r="AT360" s="315"/>
      <c r="AU360" s="314"/>
      <c r="AV360" s="343"/>
      <c r="AW360" s="343"/>
      <c r="AX360" s="343"/>
      <c r="AY360" s="344"/>
      <c r="AZ360" s="344"/>
      <c r="BA360" s="344"/>
      <c r="BB360" s="344"/>
    </row>
    <row r="361" spans="42:54" ht="16.5">
      <c r="AP361" s="327">
        <v>1</v>
      </c>
      <c r="AQ361" s="327" t="s">
        <v>263</v>
      </c>
      <c r="AS361" s="314"/>
      <c r="AT361" s="315"/>
      <c r="AU361" s="314"/>
      <c r="AV361" s="343"/>
      <c r="AW361" s="343"/>
      <c r="AX361" s="343"/>
      <c r="AY361" s="344"/>
      <c r="AZ361" s="344"/>
      <c r="BA361" s="344"/>
      <c r="BB361" s="344"/>
    </row>
    <row r="362" spans="42:54" ht="16.5">
      <c r="AP362" s="327">
        <v>1</v>
      </c>
      <c r="AQ362" s="327" t="s">
        <v>263</v>
      </c>
      <c r="AS362" s="314"/>
      <c r="AT362" s="315"/>
      <c r="AU362" s="314"/>
      <c r="AV362" s="343"/>
      <c r="AW362" s="343"/>
      <c r="AX362" s="343"/>
      <c r="AY362" s="344"/>
      <c r="AZ362" s="344"/>
      <c r="BA362" s="344"/>
      <c r="BB362" s="344"/>
    </row>
    <row r="363" spans="42:54" ht="16.5">
      <c r="AP363" s="327">
        <v>1</v>
      </c>
      <c r="AQ363" s="327" t="s">
        <v>263</v>
      </c>
      <c r="AS363" s="314"/>
      <c r="AT363" s="315"/>
      <c r="AU363" s="314"/>
      <c r="AV363" s="343"/>
      <c r="AW363" s="343"/>
      <c r="AX363" s="343"/>
      <c r="AY363" s="344"/>
      <c r="AZ363" s="344"/>
      <c r="BA363" s="344"/>
      <c r="BB363" s="344"/>
    </row>
    <row r="364" spans="42:54" ht="16.5">
      <c r="AP364" s="327">
        <v>1</v>
      </c>
      <c r="AQ364" s="327" t="s">
        <v>263</v>
      </c>
      <c r="AS364" s="314"/>
      <c r="AT364" s="315"/>
      <c r="AU364" s="314"/>
      <c r="AV364" s="343"/>
      <c r="AW364" s="343"/>
      <c r="AX364" s="343"/>
      <c r="AY364" s="344"/>
      <c r="AZ364" s="344"/>
      <c r="BA364" s="344"/>
      <c r="BB364" s="344"/>
    </row>
    <row r="365" spans="42:54" ht="16.5">
      <c r="AP365" s="327">
        <v>1</v>
      </c>
      <c r="AQ365" s="327" t="s">
        <v>263</v>
      </c>
      <c r="AS365" s="314"/>
      <c r="AT365" s="315"/>
      <c r="AU365" s="314"/>
      <c r="AV365" s="343"/>
      <c r="AW365" s="343"/>
      <c r="AX365" s="343"/>
      <c r="AY365" s="344"/>
      <c r="AZ365" s="344"/>
      <c r="BA365" s="344"/>
      <c r="BB365" s="344"/>
    </row>
    <row r="366" spans="42:54" ht="16.5">
      <c r="AP366" s="327">
        <v>1</v>
      </c>
      <c r="AQ366" s="327" t="s">
        <v>263</v>
      </c>
      <c r="AS366" s="314"/>
      <c r="AT366" s="315"/>
      <c r="AU366" s="314"/>
      <c r="AV366" s="343"/>
      <c r="AW366" s="343"/>
      <c r="AX366" s="343"/>
      <c r="AY366" s="344"/>
      <c r="AZ366" s="344"/>
      <c r="BA366" s="344"/>
      <c r="BB366" s="344"/>
    </row>
    <row r="367" spans="42:54" ht="16.5">
      <c r="AP367" s="327">
        <v>1</v>
      </c>
      <c r="AQ367" s="327" t="s">
        <v>263</v>
      </c>
      <c r="AS367" s="314"/>
      <c r="AT367" s="315"/>
      <c r="AU367" s="314"/>
      <c r="AV367" s="343"/>
      <c r="AW367" s="343"/>
      <c r="AX367" s="343"/>
      <c r="AY367" s="344"/>
      <c r="AZ367" s="344"/>
      <c r="BA367" s="344"/>
      <c r="BB367" s="344"/>
    </row>
    <row r="368" spans="42:54" ht="16.5">
      <c r="AP368" s="327">
        <v>1</v>
      </c>
      <c r="AQ368" s="327" t="s">
        <v>263</v>
      </c>
      <c r="AS368" s="314"/>
      <c r="AT368" s="315"/>
      <c r="AU368" s="314"/>
      <c r="AV368" s="343"/>
      <c r="AW368" s="343"/>
      <c r="AX368" s="343"/>
      <c r="AY368" s="344"/>
      <c r="AZ368" s="344"/>
      <c r="BA368" s="344"/>
      <c r="BB368" s="344"/>
    </row>
    <row r="369" spans="42:54" ht="16.5">
      <c r="AP369" s="327">
        <v>1</v>
      </c>
      <c r="AQ369" s="327" t="s">
        <v>263</v>
      </c>
      <c r="AS369" s="314"/>
      <c r="AT369" s="315"/>
      <c r="AU369" s="314"/>
      <c r="AV369" s="343"/>
      <c r="AW369" s="343"/>
      <c r="AX369" s="343"/>
      <c r="AY369" s="344"/>
      <c r="AZ369" s="344"/>
      <c r="BA369" s="344"/>
      <c r="BB369" s="344"/>
    </row>
    <row r="370" spans="42:54" ht="16.5">
      <c r="AP370" s="327">
        <v>1</v>
      </c>
      <c r="AQ370" s="327" t="s">
        <v>263</v>
      </c>
      <c r="AS370" s="314"/>
      <c r="AT370" s="315"/>
      <c r="AU370" s="314"/>
      <c r="AV370" s="343"/>
      <c r="AW370" s="343"/>
      <c r="AX370" s="343"/>
      <c r="AY370" s="344"/>
      <c r="AZ370" s="344"/>
      <c r="BA370" s="344"/>
      <c r="BB370" s="344"/>
    </row>
    <row r="371" spans="42:54" ht="16.5">
      <c r="AP371" s="327">
        <v>1</v>
      </c>
      <c r="AQ371" s="327" t="s">
        <v>263</v>
      </c>
      <c r="AS371" s="314"/>
      <c r="AT371" s="315"/>
      <c r="AU371" s="314"/>
      <c r="AV371" s="343"/>
      <c r="AW371" s="343"/>
      <c r="AX371" s="343"/>
      <c r="AY371" s="344"/>
      <c r="AZ371" s="344"/>
      <c r="BA371" s="344"/>
      <c r="BB371" s="344"/>
    </row>
    <row r="372" spans="42:54" ht="16.5">
      <c r="AP372" s="327">
        <v>1</v>
      </c>
      <c r="AQ372" s="327" t="s">
        <v>263</v>
      </c>
      <c r="AS372" s="314"/>
      <c r="AT372" s="315"/>
      <c r="AU372" s="314"/>
      <c r="AV372" s="343"/>
      <c r="AW372" s="343"/>
      <c r="AX372" s="343"/>
      <c r="AY372" s="344"/>
      <c r="AZ372" s="344"/>
      <c r="BA372" s="344"/>
      <c r="BB372" s="344"/>
    </row>
    <row r="373" spans="42:54" ht="16.5">
      <c r="AP373" s="327">
        <v>1</v>
      </c>
      <c r="AQ373" s="327" t="s">
        <v>263</v>
      </c>
      <c r="AS373" s="314"/>
      <c r="AT373" s="315"/>
      <c r="AU373" s="314"/>
      <c r="AV373" s="343"/>
      <c r="AW373" s="343"/>
      <c r="AX373" s="343"/>
      <c r="AY373" s="344"/>
      <c r="AZ373" s="344"/>
      <c r="BA373" s="344"/>
      <c r="BB373" s="344"/>
    </row>
    <row r="374" spans="42:54" ht="16.5">
      <c r="AP374" s="327">
        <v>1</v>
      </c>
      <c r="AQ374" s="327" t="s">
        <v>263</v>
      </c>
      <c r="AS374" s="314"/>
      <c r="AT374" s="315"/>
      <c r="AU374" s="314"/>
      <c r="AV374" s="343"/>
      <c r="AW374" s="343"/>
      <c r="AX374" s="343"/>
      <c r="AY374" s="344"/>
      <c r="AZ374" s="344"/>
      <c r="BA374" s="344"/>
      <c r="BB374" s="344"/>
    </row>
    <row r="375" spans="42:54" ht="16.5">
      <c r="AP375" s="327">
        <v>1</v>
      </c>
      <c r="AQ375" s="327" t="s">
        <v>263</v>
      </c>
      <c r="AS375" s="314"/>
      <c r="AT375" s="315"/>
      <c r="AU375" s="314"/>
      <c r="AV375" s="343"/>
      <c r="AW375" s="343"/>
      <c r="AX375" s="343"/>
      <c r="AY375" s="344"/>
      <c r="AZ375" s="344"/>
      <c r="BA375" s="344"/>
      <c r="BB375" s="344"/>
    </row>
    <row r="376" spans="42:54" ht="16.5">
      <c r="AP376" s="327">
        <v>1</v>
      </c>
      <c r="AQ376" s="327" t="s">
        <v>263</v>
      </c>
      <c r="AS376" s="314"/>
      <c r="AT376" s="315"/>
      <c r="AU376" s="314"/>
      <c r="AV376" s="343"/>
      <c r="AW376" s="343"/>
      <c r="AX376" s="343"/>
      <c r="AY376" s="344"/>
      <c r="AZ376" s="344"/>
      <c r="BA376" s="344"/>
      <c r="BB376" s="344"/>
    </row>
    <row r="377" spans="42:54" ht="16.5">
      <c r="AP377" s="327">
        <v>1</v>
      </c>
      <c r="AQ377" s="327" t="s">
        <v>263</v>
      </c>
      <c r="AS377" s="314"/>
      <c r="AT377" s="315"/>
      <c r="AU377" s="314"/>
      <c r="AV377" s="343"/>
      <c r="AW377" s="343"/>
      <c r="AX377" s="343"/>
      <c r="AY377" s="344"/>
      <c r="AZ377" s="344"/>
      <c r="BA377" s="344"/>
      <c r="BB377" s="344"/>
    </row>
    <row r="378" spans="42:54" ht="16.5">
      <c r="AP378" s="327">
        <v>1</v>
      </c>
      <c r="AQ378" s="327" t="s">
        <v>263</v>
      </c>
      <c r="AS378" s="314"/>
      <c r="AT378" s="315"/>
      <c r="AU378" s="314"/>
      <c r="AV378" s="343"/>
      <c r="AW378" s="343"/>
      <c r="AX378" s="343"/>
      <c r="AY378" s="344"/>
      <c r="AZ378" s="344"/>
      <c r="BA378" s="344"/>
      <c r="BB378" s="344"/>
    </row>
    <row r="379" spans="42:54" ht="16.5">
      <c r="AP379" s="327">
        <v>1</v>
      </c>
      <c r="AQ379" s="327" t="s">
        <v>263</v>
      </c>
      <c r="AS379" s="314"/>
      <c r="AT379" s="315"/>
      <c r="AU379" s="314"/>
      <c r="AV379" s="343"/>
      <c r="AW379" s="343"/>
      <c r="AX379" s="343"/>
      <c r="AY379" s="344"/>
      <c r="AZ379" s="344"/>
      <c r="BA379" s="344"/>
      <c r="BB379" s="344"/>
    </row>
    <row r="380" spans="42:54" ht="16.5">
      <c r="AP380" s="327">
        <v>1</v>
      </c>
      <c r="AQ380" s="327" t="s">
        <v>263</v>
      </c>
      <c r="AS380" s="314"/>
      <c r="AT380" s="315"/>
      <c r="AU380" s="314"/>
      <c r="AV380" s="343"/>
      <c r="AW380" s="343"/>
      <c r="AX380" s="343"/>
      <c r="AY380" s="344"/>
      <c r="AZ380" s="344"/>
      <c r="BA380" s="344"/>
      <c r="BB380" s="344"/>
    </row>
    <row r="381" spans="42:54" ht="16.5">
      <c r="AP381" s="327">
        <v>1</v>
      </c>
      <c r="AQ381" s="327" t="s">
        <v>263</v>
      </c>
      <c r="AS381" s="314"/>
      <c r="AT381" s="315"/>
      <c r="AU381" s="314"/>
      <c r="AV381" s="343"/>
      <c r="AW381" s="343"/>
      <c r="AX381" s="343"/>
      <c r="AY381" s="344"/>
      <c r="AZ381" s="344"/>
      <c r="BA381" s="344"/>
      <c r="BB381" s="344"/>
    </row>
    <row r="382" spans="42:54" ht="16.5">
      <c r="AP382" s="327">
        <v>1</v>
      </c>
      <c r="AQ382" s="327" t="s">
        <v>263</v>
      </c>
      <c r="AS382" s="314"/>
      <c r="AT382" s="315"/>
      <c r="AU382" s="314"/>
      <c r="AV382" s="343"/>
      <c r="AW382" s="343"/>
      <c r="AX382" s="343"/>
      <c r="AY382" s="344"/>
      <c r="AZ382" s="344"/>
      <c r="BA382" s="344"/>
      <c r="BB382" s="344"/>
    </row>
    <row r="383" spans="42:54" ht="16.5">
      <c r="AP383" s="327">
        <v>1</v>
      </c>
      <c r="AQ383" s="327" t="s">
        <v>263</v>
      </c>
      <c r="AS383" s="314"/>
      <c r="AT383" s="315"/>
      <c r="AU383" s="314"/>
      <c r="AV383" s="343"/>
      <c r="AW383" s="343"/>
      <c r="AX383" s="343"/>
      <c r="AY383" s="344"/>
      <c r="AZ383" s="344"/>
      <c r="BA383" s="344"/>
      <c r="BB383" s="344"/>
    </row>
    <row r="384" spans="42:54" ht="16.5">
      <c r="AP384" s="327">
        <v>1</v>
      </c>
      <c r="AQ384" s="327" t="s">
        <v>263</v>
      </c>
      <c r="AS384" s="314"/>
      <c r="AT384" s="315"/>
      <c r="AU384" s="314"/>
      <c r="AV384" s="343"/>
      <c r="AW384" s="343"/>
      <c r="AX384" s="343"/>
      <c r="AY384" s="344"/>
      <c r="AZ384" s="344"/>
      <c r="BA384" s="344"/>
      <c r="BB384" s="344"/>
    </row>
    <row r="385" spans="42:54" ht="16.5">
      <c r="AP385" s="327">
        <v>1</v>
      </c>
      <c r="AQ385" s="327" t="s">
        <v>263</v>
      </c>
      <c r="AS385" s="314"/>
      <c r="AT385" s="315"/>
      <c r="AU385" s="314"/>
      <c r="AV385" s="343"/>
      <c r="AW385" s="343"/>
      <c r="AX385" s="343"/>
      <c r="AY385" s="344"/>
      <c r="AZ385" s="344"/>
      <c r="BA385" s="344"/>
      <c r="BB385" s="344"/>
    </row>
    <row r="386" spans="42:54" ht="16.5">
      <c r="AP386" s="327">
        <v>1</v>
      </c>
      <c r="AQ386" s="327" t="s">
        <v>263</v>
      </c>
      <c r="AS386" s="314"/>
      <c r="AT386" s="315"/>
      <c r="AU386" s="314"/>
      <c r="AV386" s="343"/>
      <c r="AW386" s="343"/>
      <c r="AX386" s="343"/>
      <c r="AY386" s="344"/>
      <c r="AZ386" s="344"/>
      <c r="BA386" s="344"/>
      <c r="BB386" s="344"/>
    </row>
    <row r="387" spans="42:54" ht="16.5">
      <c r="AP387" s="327">
        <v>1</v>
      </c>
      <c r="AQ387" s="327" t="s">
        <v>263</v>
      </c>
      <c r="AS387" s="314"/>
      <c r="AT387" s="315"/>
      <c r="AU387" s="314"/>
      <c r="AV387" s="343"/>
      <c r="AW387" s="343"/>
      <c r="AX387" s="343"/>
      <c r="AY387" s="344"/>
      <c r="AZ387" s="344"/>
      <c r="BA387" s="344"/>
      <c r="BB387" s="344"/>
    </row>
    <row r="388" spans="42:54" ht="16.5">
      <c r="AP388" s="327">
        <v>1</v>
      </c>
      <c r="AQ388" s="327" t="s">
        <v>263</v>
      </c>
      <c r="AS388" s="314"/>
      <c r="AT388" s="315"/>
      <c r="AU388" s="314"/>
      <c r="AV388" s="343"/>
      <c r="AW388" s="343"/>
      <c r="AX388" s="343"/>
      <c r="AY388" s="344"/>
      <c r="AZ388" s="344"/>
      <c r="BA388" s="344"/>
      <c r="BB388" s="344"/>
    </row>
    <row r="389" spans="42:54" ht="16.5">
      <c r="AP389" s="327">
        <v>1</v>
      </c>
      <c r="AQ389" s="327" t="s">
        <v>263</v>
      </c>
      <c r="AS389" s="314"/>
      <c r="AT389" s="315"/>
      <c r="AU389" s="314"/>
      <c r="AV389" s="343"/>
      <c r="AW389" s="343"/>
      <c r="AX389" s="343"/>
      <c r="AY389" s="344"/>
      <c r="AZ389" s="344"/>
      <c r="BA389" s="344"/>
      <c r="BB389" s="344"/>
    </row>
    <row r="390" spans="42:54" ht="16.5">
      <c r="AP390" s="327">
        <v>1</v>
      </c>
      <c r="AQ390" s="327" t="s">
        <v>263</v>
      </c>
      <c r="AS390" s="314"/>
      <c r="AT390" s="315"/>
      <c r="AU390" s="314"/>
      <c r="AV390" s="343"/>
      <c r="AW390" s="343"/>
      <c r="AX390" s="343"/>
      <c r="AY390" s="344"/>
      <c r="AZ390" s="344"/>
      <c r="BA390" s="344"/>
      <c r="BB390" s="344"/>
    </row>
    <row r="391" spans="42:54" ht="16.5">
      <c r="AP391" s="327">
        <v>1</v>
      </c>
      <c r="AQ391" s="327" t="s">
        <v>263</v>
      </c>
      <c r="AS391" s="314"/>
      <c r="AT391" s="315"/>
      <c r="AU391" s="314"/>
      <c r="AV391" s="343"/>
      <c r="AW391" s="343"/>
      <c r="AX391" s="343"/>
      <c r="AY391" s="344"/>
      <c r="AZ391" s="344"/>
      <c r="BA391" s="344"/>
      <c r="BB391" s="344"/>
    </row>
    <row r="392" spans="42:54" ht="16.5">
      <c r="AP392" s="327">
        <v>1</v>
      </c>
      <c r="AQ392" s="327" t="s">
        <v>263</v>
      </c>
      <c r="AS392" s="314"/>
      <c r="AT392" s="315"/>
      <c r="AU392" s="314"/>
      <c r="AV392" s="343"/>
      <c r="AW392" s="343"/>
      <c r="AX392" s="343"/>
      <c r="AY392" s="344"/>
      <c r="AZ392" s="344"/>
      <c r="BA392" s="344"/>
      <c r="BB392" s="344"/>
    </row>
    <row r="393" spans="42:54" ht="16.5">
      <c r="AP393" s="327">
        <v>1</v>
      </c>
      <c r="AQ393" s="327" t="s">
        <v>263</v>
      </c>
      <c r="AS393" s="314"/>
      <c r="AT393" s="315"/>
      <c r="AU393" s="314"/>
      <c r="AV393" s="343"/>
      <c r="AW393" s="343"/>
      <c r="AX393" s="343"/>
      <c r="AY393" s="344"/>
      <c r="AZ393" s="344"/>
      <c r="BA393" s="344"/>
      <c r="BB393" s="344"/>
    </row>
    <row r="394" spans="42:54" ht="16.5">
      <c r="AP394" s="327">
        <v>1</v>
      </c>
      <c r="AQ394" s="327" t="s">
        <v>263</v>
      </c>
      <c r="AS394" s="314"/>
      <c r="AT394" s="315"/>
      <c r="AU394" s="314"/>
      <c r="AV394" s="343"/>
      <c r="AW394" s="343"/>
      <c r="AX394" s="343"/>
      <c r="AY394" s="344"/>
      <c r="AZ394" s="344"/>
      <c r="BA394" s="344"/>
      <c r="BB394" s="344"/>
    </row>
    <row r="395" spans="42:54" ht="16.5">
      <c r="AP395" s="327">
        <v>1</v>
      </c>
      <c r="AQ395" s="327" t="s">
        <v>263</v>
      </c>
      <c r="AS395" s="314"/>
      <c r="AT395" s="315"/>
      <c r="AU395" s="314"/>
      <c r="AV395" s="343"/>
      <c r="AW395" s="343"/>
      <c r="AX395" s="343"/>
      <c r="AY395" s="344"/>
      <c r="AZ395" s="344"/>
      <c r="BA395" s="344"/>
      <c r="BB395" s="344"/>
    </row>
    <row r="396" spans="42:54" ht="16.5">
      <c r="AP396" s="327">
        <v>1</v>
      </c>
      <c r="AQ396" s="327" t="s">
        <v>263</v>
      </c>
      <c r="AS396" s="314"/>
      <c r="AT396" s="315"/>
      <c r="AU396" s="314"/>
      <c r="AV396" s="343"/>
      <c r="AW396" s="343"/>
      <c r="AX396" s="343"/>
      <c r="AY396" s="344"/>
      <c r="AZ396" s="344"/>
      <c r="BA396" s="344"/>
      <c r="BB396" s="344"/>
    </row>
    <row r="397" spans="42:54" ht="16.5">
      <c r="AP397" s="327">
        <v>1</v>
      </c>
      <c r="AQ397" s="327" t="s">
        <v>263</v>
      </c>
      <c r="AS397" s="314"/>
      <c r="AT397" s="315"/>
      <c r="AU397" s="314"/>
      <c r="AV397" s="343"/>
      <c r="AW397" s="343"/>
      <c r="AX397" s="343"/>
      <c r="AY397" s="344"/>
      <c r="AZ397" s="344"/>
      <c r="BA397" s="344"/>
      <c r="BB397" s="344"/>
    </row>
    <row r="398" spans="42:54" ht="16.5">
      <c r="AP398" s="327">
        <v>1</v>
      </c>
      <c r="AQ398" s="327" t="s">
        <v>263</v>
      </c>
      <c r="AS398" s="314"/>
      <c r="AT398" s="315"/>
      <c r="AU398" s="314"/>
      <c r="AV398" s="343"/>
      <c r="AW398" s="343"/>
      <c r="AX398" s="343"/>
      <c r="AY398" s="344"/>
      <c r="AZ398" s="344"/>
      <c r="BA398" s="344"/>
      <c r="BB398" s="344"/>
    </row>
    <row r="399" spans="42:54" ht="16.5">
      <c r="AP399" s="327">
        <v>1</v>
      </c>
      <c r="AQ399" s="327" t="s">
        <v>263</v>
      </c>
      <c r="AS399" s="314"/>
      <c r="AT399" s="315"/>
      <c r="AU399" s="314"/>
      <c r="AV399" s="343"/>
      <c r="AW399" s="343"/>
      <c r="AX399" s="343"/>
      <c r="AY399" s="344"/>
      <c r="AZ399" s="344"/>
      <c r="BA399" s="344"/>
      <c r="BB399" s="344"/>
    </row>
    <row r="400" spans="42:54" ht="16.5">
      <c r="AP400" s="327">
        <v>1</v>
      </c>
      <c r="AQ400" s="327" t="s">
        <v>263</v>
      </c>
      <c r="AS400" s="314"/>
      <c r="AT400" s="315"/>
      <c r="AU400" s="314"/>
      <c r="AV400" s="343"/>
      <c r="AW400" s="343"/>
      <c r="AX400" s="343"/>
      <c r="AY400" s="344"/>
      <c r="AZ400" s="344"/>
      <c r="BA400" s="344"/>
      <c r="BB400" s="344"/>
    </row>
    <row r="401" spans="42:54" ht="16.5">
      <c r="AP401" s="327">
        <v>1</v>
      </c>
      <c r="AQ401" s="327" t="s">
        <v>263</v>
      </c>
      <c r="AS401" s="314"/>
      <c r="AT401" s="315"/>
      <c r="AU401" s="314"/>
      <c r="AV401" s="343"/>
      <c r="AW401" s="343"/>
      <c r="AX401" s="343"/>
      <c r="AY401" s="344"/>
      <c r="AZ401" s="344"/>
      <c r="BA401" s="344"/>
      <c r="BB401" s="344"/>
    </row>
    <row r="402" spans="42:54" ht="16.5">
      <c r="AP402" s="327">
        <v>1</v>
      </c>
      <c r="AQ402" s="327" t="s">
        <v>263</v>
      </c>
      <c r="AS402" s="314"/>
      <c r="AT402" s="315"/>
      <c r="AU402" s="314"/>
      <c r="AV402" s="343"/>
      <c r="AW402" s="343"/>
      <c r="AX402" s="343"/>
      <c r="AY402" s="344"/>
      <c r="AZ402" s="344"/>
      <c r="BA402" s="344"/>
      <c r="BB402" s="344"/>
    </row>
    <row r="403" spans="42:54" ht="16.5">
      <c r="AP403" s="327">
        <v>1</v>
      </c>
      <c r="AQ403" s="327" t="s">
        <v>263</v>
      </c>
      <c r="AS403" s="314"/>
      <c r="AT403" s="315"/>
      <c r="AU403" s="314"/>
      <c r="AV403" s="343"/>
      <c r="AW403" s="343"/>
      <c r="AX403" s="343"/>
      <c r="AY403" s="344"/>
      <c r="AZ403" s="344"/>
      <c r="BA403" s="344"/>
      <c r="BB403" s="344"/>
    </row>
    <row r="404" spans="42:54" ht="16.5">
      <c r="AP404" s="327">
        <v>1</v>
      </c>
      <c r="AQ404" s="327" t="s">
        <v>263</v>
      </c>
      <c r="AS404" s="314"/>
      <c r="AT404" s="315"/>
      <c r="AU404" s="314"/>
      <c r="AV404" s="343"/>
      <c r="AW404" s="343"/>
      <c r="AX404" s="343"/>
      <c r="AY404" s="344"/>
      <c r="AZ404" s="344"/>
      <c r="BA404" s="344"/>
      <c r="BB404" s="344"/>
    </row>
    <row r="405" spans="42:54" ht="16.5">
      <c r="AP405" s="327">
        <v>1</v>
      </c>
      <c r="AQ405" s="327" t="s">
        <v>263</v>
      </c>
      <c r="AS405" s="314"/>
      <c r="AT405" s="315"/>
      <c r="AU405" s="314"/>
      <c r="AV405" s="343"/>
      <c r="AW405" s="343"/>
      <c r="AX405" s="343"/>
      <c r="AY405" s="344"/>
      <c r="AZ405" s="344"/>
      <c r="BA405" s="344"/>
      <c r="BB405" s="344"/>
    </row>
    <row r="406" spans="42:54" ht="16.5">
      <c r="AP406" s="327">
        <v>1</v>
      </c>
      <c r="AQ406" s="327" t="s">
        <v>263</v>
      </c>
      <c r="AS406" s="314"/>
      <c r="AT406" s="315"/>
      <c r="AU406" s="314"/>
      <c r="AV406" s="343"/>
      <c r="AW406" s="343"/>
      <c r="AX406" s="343"/>
      <c r="AY406" s="344"/>
      <c r="AZ406" s="344"/>
      <c r="BA406" s="344"/>
      <c r="BB406" s="344"/>
    </row>
    <row r="407" spans="42:54" ht="16.5">
      <c r="AP407" s="327">
        <v>1</v>
      </c>
      <c r="AQ407" s="327" t="s">
        <v>263</v>
      </c>
      <c r="AS407" s="314"/>
      <c r="AT407" s="315"/>
      <c r="AU407" s="314"/>
      <c r="AV407" s="343"/>
      <c r="AW407" s="343"/>
      <c r="AX407" s="343"/>
      <c r="AY407" s="344"/>
      <c r="AZ407" s="344"/>
      <c r="BA407" s="344"/>
      <c r="BB407" s="344"/>
    </row>
    <row r="408" spans="42:54" ht="16.5">
      <c r="AP408" s="327">
        <v>1</v>
      </c>
      <c r="AQ408" s="327" t="s">
        <v>263</v>
      </c>
      <c r="AS408" s="314"/>
      <c r="AT408" s="315"/>
      <c r="AU408" s="314"/>
      <c r="AV408" s="343"/>
      <c r="AW408" s="343"/>
      <c r="AX408" s="343"/>
      <c r="AY408" s="344"/>
      <c r="AZ408" s="344"/>
      <c r="BA408" s="344"/>
      <c r="BB408" s="344"/>
    </row>
    <row r="409" spans="42:54" ht="16.5">
      <c r="AP409" s="327">
        <v>1</v>
      </c>
      <c r="AQ409" s="327" t="s">
        <v>263</v>
      </c>
      <c r="AS409" s="314"/>
      <c r="AT409" s="315"/>
      <c r="AU409" s="314"/>
      <c r="AV409" s="343"/>
      <c r="AW409" s="343"/>
      <c r="AX409" s="343"/>
      <c r="AY409" s="344"/>
      <c r="AZ409" s="344"/>
      <c r="BA409" s="344"/>
      <c r="BB409" s="344"/>
    </row>
    <row r="410" spans="42:54" ht="16.5">
      <c r="AP410" s="327">
        <v>1</v>
      </c>
      <c r="AQ410" s="327" t="s">
        <v>263</v>
      </c>
      <c r="AS410" s="314"/>
      <c r="AT410" s="315"/>
      <c r="AU410" s="314"/>
      <c r="AV410" s="343"/>
      <c r="AW410" s="343"/>
      <c r="AX410" s="343"/>
      <c r="AY410" s="344"/>
      <c r="AZ410" s="344"/>
      <c r="BA410" s="344"/>
      <c r="BB410" s="344"/>
    </row>
    <row r="411" spans="42:54" ht="16.5">
      <c r="AP411" s="327">
        <v>1</v>
      </c>
      <c r="AQ411" s="327" t="s">
        <v>263</v>
      </c>
      <c r="AS411" s="314"/>
      <c r="AT411" s="315"/>
      <c r="AU411" s="314"/>
      <c r="AV411" s="343"/>
      <c r="AW411" s="343"/>
      <c r="AX411" s="343"/>
      <c r="AY411" s="344"/>
      <c r="AZ411" s="344"/>
      <c r="BA411" s="344"/>
      <c r="BB411" s="344"/>
    </row>
    <row r="412" spans="42:54" ht="16.5">
      <c r="AP412" s="327">
        <v>1</v>
      </c>
      <c r="AQ412" s="327" t="s">
        <v>263</v>
      </c>
      <c r="AS412" s="314"/>
      <c r="AT412" s="315"/>
      <c r="AU412" s="314"/>
      <c r="AV412" s="343"/>
      <c r="AW412" s="343"/>
      <c r="AX412" s="343"/>
      <c r="AY412" s="344"/>
      <c r="AZ412" s="344"/>
      <c r="BA412" s="344"/>
      <c r="BB412" s="344"/>
    </row>
    <row r="413" spans="42:54" ht="16.5">
      <c r="AP413" s="327">
        <v>1</v>
      </c>
      <c r="AQ413" s="327" t="s">
        <v>263</v>
      </c>
      <c r="AS413" s="314"/>
      <c r="AT413" s="315"/>
      <c r="AU413" s="314"/>
      <c r="AV413" s="343"/>
      <c r="AW413" s="343"/>
      <c r="AX413" s="343"/>
      <c r="AY413" s="344"/>
      <c r="AZ413" s="344"/>
      <c r="BA413" s="344"/>
      <c r="BB413" s="344"/>
    </row>
    <row r="414" spans="42:54" ht="16.5">
      <c r="AP414" s="327">
        <v>1</v>
      </c>
      <c r="AQ414" s="327" t="s">
        <v>263</v>
      </c>
      <c r="AS414" s="314"/>
      <c r="AT414" s="315"/>
      <c r="AU414" s="314"/>
      <c r="AV414" s="343"/>
      <c r="AW414" s="343"/>
      <c r="AX414" s="343"/>
      <c r="AY414" s="344"/>
      <c r="AZ414" s="344"/>
      <c r="BA414" s="344"/>
      <c r="BB414" s="344"/>
    </row>
    <row r="415" spans="42:54" ht="16.5">
      <c r="AP415" s="327">
        <v>1</v>
      </c>
      <c r="AQ415" s="327" t="s">
        <v>263</v>
      </c>
      <c r="AS415" s="314"/>
      <c r="AT415" s="315"/>
      <c r="AU415" s="314"/>
      <c r="AV415" s="343"/>
      <c r="AW415" s="343"/>
      <c r="AX415" s="343"/>
      <c r="AY415" s="344"/>
      <c r="AZ415" s="344"/>
      <c r="BA415" s="344"/>
      <c r="BB415" s="344"/>
    </row>
    <row r="416" spans="42:54" ht="16.5">
      <c r="AP416" s="327">
        <v>1</v>
      </c>
      <c r="AQ416" s="327" t="s">
        <v>263</v>
      </c>
      <c r="AS416" s="314"/>
      <c r="AT416" s="315"/>
      <c r="AU416" s="314"/>
      <c r="AV416" s="343"/>
      <c r="AW416" s="343"/>
      <c r="AX416" s="343"/>
      <c r="AY416" s="344"/>
      <c r="AZ416" s="344"/>
      <c r="BA416" s="344"/>
      <c r="BB416" s="344"/>
    </row>
    <row r="417" spans="42:54" ht="16.5">
      <c r="AP417" s="327">
        <v>1</v>
      </c>
      <c r="AQ417" s="327" t="s">
        <v>263</v>
      </c>
      <c r="AS417" s="314"/>
      <c r="AT417" s="315"/>
      <c r="AU417" s="314"/>
      <c r="AV417" s="343"/>
      <c r="AW417" s="343"/>
      <c r="AX417" s="343"/>
      <c r="AY417" s="344"/>
      <c r="AZ417" s="344"/>
      <c r="BA417" s="344"/>
      <c r="BB417" s="344"/>
    </row>
    <row r="418" spans="42:54" ht="16.5">
      <c r="AP418" s="327">
        <v>1</v>
      </c>
      <c r="AQ418" s="327" t="s">
        <v>263</v>
      </c>
      <c r="AS418" s="314"/>
      <c r="AT418" s="315"/>
      <c r="AU418" s="314"/>
      <c r="AV418" s="343"/>
      <c r="AW418" s="343"/>
      <c r="AX418" s="343"/>
      <c r="AY418" s="344"/>
      <c r="AZ418" s="344"/>
      <c r="BA418" s="344"/>
      <c r="BB418" s="344"/>
    </row>
    <row r="419" spans="42:54" ht="16.5">
      <c r="AP419" s="327">
        <v>1</v>
      </c>
      <c r="AQ419" s="327" t="s">
        <v>263</v>
      </c>
      <c r="AS419" s="314"/>
      <c r="AT419" s="315"/>
      <c r="AU419" s="314"/>
      <c r="AV419" s="343"/>
      <c r="AW419" s="343"/>
      <c r="AX419" s="343"/>
      <c r="AY419" s="344"/>
      <c r="AZ419" s="344"/>
      <c r="BA419" s="344"/>
      <c r="BB419" s="344"/>
    </row>
    <row r="420" spans="42:54" ht="16.5">
      <c r="AP420" s="327">
        <v>1</v>
      </c>
      <c r="AQ420" s="327" t="s">
        <v>263</v>
      </c>
      <c r="AS420" s="314"/>
      <c r="AT420" s="315"/>
      <c r="AU420" s="314"/>
      <c r="AV420" s="343"/>
      <c r="AW420" s="343"/>
      <c r="AX420" s="343"/>
      <c r="AY420" s="344"/>
      <c r="AZ420" s="344"/>
      <c r="BA420" s="344"/>
      <c r="BB420" s="344"/>
    </row>
    <row r="421" spans="42:54" ht="16.5">
      <c r="AP421" s="327">
        <v>1</v>
      </c>
      <c r="AQ421" s="327" t="s">
        <v>263</v>
      </c>
      <c r="AS421" s="314"/>
      <c r="AT421" s="315"/>
      <c r="AU421" s="314"/>
      <c r="AV421" s="343"/>
      <c r="AW421" s="343"/>
      <c r="AX421" s="343"/>
      <c r="AY421" s="344"/>
      <c r="AZ421" s="344"/>
      <c r="BA421" s="344"/>
      <c r="BB421" s="344"/>
    </row>
    <row r="422" spans="42:54" ht="16.5">
      <c r="AP422" s="327">
        <v>1</v>
      </c>
      <c r="AQ422" s="327" t="s">
        <v>263</v>
      </c>
      <c r="AS422" s="314"/>
      <c r="AT422" s="315"/>
      <c r="AU422" s="314"/>
      <c r="AV422" s="343"/>
      <c r="AW422" s="343"/>
      <c r="AX422" s="343"/>
      <c r="AY422" s="344"/>
      <c r="AZ422" s="344"/>
      <c r="BA422" s="344"/>
      <c r="BB422" s="344"/>
    </row>
    <row r="423" spans="42:54" ht="16.5">
      <c r="AP423" s="327">
        <v>1</v>
      </c>
      <c r="AQ423" s="327" t="s">
        <v>263</v>
      </c>
      <c r="AS423" s="314"/>
      <c r="AT423" s="315"/>
      <c r="AU423" s="314"/>
      <c r="AV423" s="343"/>
      <c r="AW423" s="343"/>
      <c r="AX423" s="343"/>
      <c r="AY423" s="344"/>
      <c r="AZ423" s="344"/>
      <c r="BA423" s="344"/>
      <c r="BB423" s="344"/>
    </row>
    <row r="424" spans="42:54" ht="16.5">
      <c r="AP424" s="327">
        <v>1</v>
      </c>
      <c r="AQ424" s="327" t="s">
        <v>263</v>
      </c>
      <c r="AS424" s="314"/>
      <c r="AT424" s="315"/>
      <c r="AU424" s="314"/>
      <c r="AV424" s="343"/>
      <c r="AW424" s="343"/>
      <c r="AX424" s="343"/>
      <c r="AY424" s="344"/>
      <c r="AZ424" s="344"/>
      <c r="BA424" s="344"/>
      <c r="BB424" s="344"/>
    </row>
    <row r="425" spans="42:54" ht="16.5">
      <c r="AP425" s="327">
        <v>1</v>
      </c>
      <c r="AQ425" s="327" t="s">
        <v>263</v>
      </c>
      <c r="AS425" s="314"/>
      <c r="AT425" s="315"/>
      <c r="AU425" s="314"/>
      <c r="AV425" s="343"/>
      <c r="AW425" s="343"/>
      <c r="AX425" s="343"/>
      <c r="AY425" s="344"/>
      <c r="AZ425" s="344"/>
      <c r="BA425" s="344"/>
      <c r="BB425" s="344"/>
    </row>
    <row r="426" spans="42:54" ht="16.5">
      <c r="AP426" s="327">
        <v>1</v>
      </c>
      <c r="AQ426" s="327" t="s">
        <v>263</v>
      </c>
      <c r="AS426" s="314"/>
      <c r="AT426" s="315"/>
      <c r="AU426" s="314"/>
      <c r="AV426" s="343"/>
      <c r="AW426" s="343"/>
      <c r="AX426" s="343"/>
      <c r="AY426" s="344"/>
      <c r="AZ426" s="344"/>
      <c r="BA426" s="344"/>
      <c r="BB426" s="344"/>
    </row>
    <row r="427" spans="42:54" ht="16.5">
      <c r="AP427" s="327">
        <v>1</v>
      </c>
      <c r="AQ427" s="327" t="s">
        <v>263</v>
      </c>
      <c r="AS427" s="314"/>
      <c r="AT427" s="315"/>
      <c r="AU427" s="314"/>
      <c r="AV427" s="343"/>
      <c r="AW427" s="343"/>
      <c r="AX427" s="343"/>
      <c r="AY427" s="344"/>
      <c r="AZ427" s="344"/>
      <c r="BA427" s="344"/>
      <c r="BB427" s="344"/>
    </row>
    <row r="428" spans="42:54" ht="16.5">
      <c r="AP428" s="327">
        <v>1</v>
      </c>
      <c r="AQ428" s="327" t="s">
        <v>263</v>
      </c>
      <c r="AS428" s="314"/>
      <c r="AT428" s="315"/>
      <c r="AU428" s="314"/>
      <c r="AV428" s="343"/>
      <c r="AW428" s="343"/>
      <c r="AX428" s="343"/>
      <c r="AY428" s="344"/>
      <c r="AZ428" s="344"/>
      <c r="BA428" s="344"/>
      <c r="BB428" s="344"/>
    </row>
    <row r="429" spans="42:54" ht="16.5">
      <c r="AP429" s="327">
        <v>1</v>
      </c>
      <c r="AQ429" s="327" t="s">
        <v>263</v>
      </c>
      <c r="AS429" s="314"/>
      <c r="AT429" s="315"/>
      <c r="AU429" s="314"/>
      <c r="AV429" s="343"/>
      <c r="AW429" s="343"/>
      <c r="AX429" s="343"/>
      <c r="AY429" s="344"/>
      <c r="AZ429" s="344"/>
      <c r="BA429" s="344"/>
      <c r="BB429" s="344"/>
    </row>
    <row r="430" spans="42:54" ht="16.5">
      <c r="AP430" s="327">
        <v>1</v>
      </c>
      <c r="AQ430" s="327" t="s">
        <v>263</v>
      </c>
      <c r="AS430" s="314"/>
      <c r="AT430" s="315"/>
      <c r="AU430" s="314"/>
      <c r="AV430" s="343"/>
      <c r="AW430" s="343"/>
      <c r="AX430" s="343"/>
      <c r="AY430" s="344"/>
      <c r="AZ430" s="344"/>
      <c r="BA430" s="344"/>
      <c r="BB430" s="344"/>
    </row>
    <row r="431" spans="42:54" ht="16.5">
      <c r="AP431" s="327">
        <v>1</v>
      </c>
      <c r="AQ431" s="327" t="s">
        <v>263</v>
      </c>
      <c r="AS431" s="314"/>
      <c r="AT431" s="315"/>
      <c r="AU431" s="314"/>
      <c r="AV431" s="343"/>
      <c r="AW431" s="343"/>
      <c r="AX431" s="343"/>
      <c r="AY431" s="344"/>
      <c r="AZ431" s="344"/>
      <c r="BA431" s="344"/>
      <c r="BB431" s="344"/>
    </row>
    <row r="432" spans="42:54" ht="16.5">
      <c r="AP432" s="327">
        <v>1</v>
      </c>
      <c r="AQ432" s="327" t="s">
        <v>263</v>
      </c>
      <c r="AS432" s="314"/>
      <c r="AT432" s="315"/>
      <c r="AU432" s="314"/>
      <c r="AV432" s="343"/>
      <c r="AW432" s="343"/>
      <c r="AX432" s="343"/>
      <c r="AY432" s="344"/>
      <c r="AZ432" s="344"/>
      <c r="BA432" s="344"/>
      <c r="BB432" s="344"/>
    </row>
    <row r="433" spans="42:54" ht="16.5">
      <c r="AP433" s="327">
        <v>1</v>
      </c>
      <c r="AQ433" s="327" t="s">
        <v>263</v>
      </c>
      <c r="AS433" s="314"/>
      <c r="AT433" s="315"/>
      <c r="AU433" s="314"/>
      <c r="AV433" s="343"/>
      <c r="AW433" s="343"/>
      <c r="AX433" s="343"/>
      <c r="AY433" s="344"/>
      <c r="AZ433" s="344"/>
      <c r="BA433" s="344"/>
      <c r="BB433" s="344"/>
    </row>
    <row r="434" spans="42:54" ht="16.5">
      <c r="AP434" s="327">
        <v>1</v>
      </c>
      <c r="AQ434" s="327" t="s">
        <v>263</v>
      </c>
      <c r="AS434" s="314"/>
      <c r="AT434" s="315"/>
      <c r="AU434" s="314"/>
      <c r="AV434" s="343"/>
      <c r="AW434" s="343"/>
      <c r="AX434" s="343"/>
      <c r="AY434" s="344"/>
      <c r="AZ434" s="344"/>
      <c r="BA434" s="344"/>
      <c r="BB434" s="344"/>
    </row>
    <row r="435" spans="42:54" ht="16.5">
      <c r="AP435" s="327">
        <v>1</v>
      </c>
      <c r="AQ435" s="327" t="s">
        <v>263</v>
      </c>
      <c r="AS435" s="314"/>
      <c r="AT435" s="315"/>
      <c r="AU435" s="314"/>
      <c r="AV435" s="343"/>
      <c r="AW435" s="343"/>
      <c r="AX435" s="343"/>
      <c r="AY435" s="344"/>
      <c r="AZ435" s="344"/>
      <c r="BA435" s="344"/>
      <c r="BB435" s="344"/>
    </row>
    <row r="436" spans="42:54" ht="16.5">
      <c r="AP436" s="327">
        <v>1</v>
      </c>
      <c r="AQ436" s="327" t="s">
        <v>263</v>
      </c>
      <c r="AS436" s="314"/>
      <c r="AT436" s="315"/>
      <c r="AU436" s="314"/>
      <c r="AV436" s="343"/>
      <c r="AW436" s="343"/>
      <c r="AX436" s="343"/>
      <c r="AY436" s="344"/>
      <c r="AZ436" s="344"/>
      <c r="BA436" s="344"/>
      <c r="BB436" s="344"/>
    </row>
    <row r="437" spans="42:54" ht="16.5">
      <c r="AP437" s="327">
        <v>1</v>
      </c>
      <c r="AQ437" s="327" t="s">
        <v>263</v>
      </c>
      <c r="AS437" s="314"/>
      <c r="AT437" s="315"/>
      <c r="AU437" s="314"/>
      <c r="AV437" s="343"/>
      <c r="AW437" s="343"/>
      <c r="AX437" s="343"/>
      <c r="AY437" s="344"/>
      <c r="AZ437" s="344"/>
      <c r="BA437" s="344"/>
      <c r="BB437" s="344"/>
    </row>
    <row r="438" spans="42:54" ht="16.5">
      <c r="AP438" s="327">
        <v>1</v>
      </c>
      <c r="AQ438" s="327" t="s">
        <v>263</v>
      </c>
      <c r="AS438" s="314"/>
      <c r="AT438" s="315"/>
      <c r="AU438" s="314"/>
      <c r="AV438" s="343"/>
      <c r="AW438" s="343"/>
      <c r="AX438" s="343"/>
      <c r="AY438" s="344"/>
      <c r="AZ438" s="344"/>
      <c r="BA438" s="344"/>
      <c r="BB438" s="344"/>
    </row>
    <row r="439" spans="42:54" ht="16.5">
      <c r="AP439" s="327">
        <v>1</v>
      </c>
      <c r="AQ439" s="327" t="s">
        <v>263</v>
      </c>
      <c r="AS439" s="314"/>
      <c r="AT439" s="315"/>
      <c r="AU439" s="314"/>
      <c r="AV439" s="343"/>
      <c r="AW439" s="343"/>
      <c r="AX439" s="343"/>
      <c r="AY439" s="344"/>
      <c r="AZ439" s="344"/>
      <c r="BA439" s="344"/>
      <c r="BB439" s="344"/>
    </row>
    <row r="440" spans="42:54" ht="16.5">
      <c r="AP440" s="327">
        <v>1</v>
      </c>
      <c r="AQ440" s="327" t="s">
        <v>263</v>
      </c>
      <c r="AS440" s="314"/>
      <c r="AT440" s="315"/>
      <c r="AU440" s="314"/>
      <c r="AV440" s="343"/>
      <c r="AW440" s="343"/>
      <c r="AX440" s="343"/>
      <c r="AY440" s="344"/>
      <c r="AZ440" s="344"/>
      <c r="BA440" s="344"/>
      <c r="BB440" s="344"/>
    </row>
    <row r="441" spans="42:54" ht="16.5">
      <c r="AS441" s="345"/>
      <c r="AT441" s="346"/>
      <c r="AU441" s="345"/>
      <c r="AV441" s="347"/>
      <c r="AW441" s="347"/>
      <c r="AX441" s="347"/>
      <c r="AY441" s="348"/>
      <c r="AZ441" s="348"/>
      <c r="BA441" s="348"/>
      <c r="BB441" s="348"/>
    </row>
    <row r="442" spans="42:54" ht="16.5">
      <c r="AS442" s="345"/>
      <c r="AT442" s="346"/>
      <c r="AU442" s="345"/>
      <c r="AV442" s="347"/>
      <c r="AW442" s="347"/>
      <c r="AX442" s="347"/>
      <c r="AY442" s="348"/>
      <c r="AZ442" s="348"/>
      <c r="BA442" s="348"/>
      <c r="BB442" s="348"/>
    </row>
    <row r="443" spans="42:54" ht="16.5">
      <c r="AS443" s="345"/>
      <c r="AT443" s="346"/>
      <c r="AU443" s="345"/>
      <c r="AV443" s="347"/>
      <c r="AW443" s="347"/>
      <c r="AX443" s="347"/>
      <c r="AY443" s="348"/>
      <c r="AZ443" s="348"/>
      <c r="BA443" s="348"/>
      <c r="BB443" s="348"/>
    </row>
    <row r="444" spans="42:54" ht="16.5">
      <c r="AS444" s="345"/>
      <c r="AT444" s="346"/>
      <c r="AU444" s="345"/>
      <c r="AV444" s="347"/>
      <c r="AW444" s="347"/>
      <c r="AX444" s="347"/>
      <c r="AY444" s="348"/>
      <c r="AZ444" s="348"/>
      <c r="BA444" s="348"/>
      <c r="BB444" s="348"/>
    </row>
    <row r="445" spans="42:54" ht="16.5">
      <c r="AS445" s="345"/>
      <c r="AT445" s="346"/>
      <c r="AU445" s="345"/>
      <c r="AV445" s="347"/>
      <c r="AW445" s="347"/>
      <c r="AX445" s="347"/>
      <c r="AY445" s="348"/>
      <c r="AZ445" s="348"/>
      <c r="BA445" s="348"/>
      <c r="BB445" s="348"/>
    </row>
    <row r="446" spans="42:54" ht="16.5">
      <c r="AS446" s="345"/>
      <c r="AT446" s="346"/>
      <c r="AU446" s="345"/>
      <c r="AV446" s="347"/>
      <c r="AW446" s="347"/>
      <c r="AX446" s="347"/>
      <c r="AY446" s="348"/>
      <c r="AZ446" s="348"/>
      <c r="BA446" s="348"/>
      <c r="BB446" s="348"/>
    </row>
    <row r="447" spans="42:54" ht="16.5">
      <c r="AS447" s="345"/>
      <c r="AT447" s="346"/>
      <c r="AU447" s="345"/>
      <c r="AV447" s="347"/>
      <c r="AW447" s="347"/>
      <c r="AX447" s="347"/>
      <c r="AY447" s="348"/>
      <c r="AZ447" s="348"/>
      <c r="BA447" s="348"/>
      <c r="BB447" s="348"/>
    </row>
    <row r="448" spans="42:54" ht="16.5">
      <c r="AS448" s="345"/>
      <c r="AT448" s="346"/>
      <c r="AU448" s="345"/>
      <c r="AV448" s="347"/>
      <c r="AW448" s="347"/>
      <c r="AX448" s="347"/>
      <c r="AY448" s="348"/>
      <c r="AZ448" s="348"/>
      <c r="BA448" s="348"/>
      <c r="BB448" s="348"/>
    </row>
    <row r="449" spans="45:54" ht="16.5">
      <c r="AS449" s="345"/>
      <c r="AT449" s="346"/>
      <c r="AU449" s="345"/>
      <c r="AV449" s="347"/>
      <c r="AW449" s="347"/>
      <c r="AX449" s="347"/>
      <c r="AY449" s="348"/>
      <c r="AZ449" s="348"/>
      <c r="BA449" s="348"/>
      <c r="BB449" s="348"/>
    </row>
    <row r="450" spans="45:54" ht="16.5">
      <c r="AS450" s="345"/>
      <c r="AT450" s="346"/>
      <c r="AU450" s="345"/>
      <c r="AV450" s="347"/>
      <c r="AW450" s="347"/>
      <c r="AX450" s="347"/>
      <c r="AY450" s="348"/>
      <c r="AZ450" s="348"/>
      <c r="BA450" s="348"/>
      <c r="BB450" s="348"/>
    </row>
    <row r="451" spans="45:54" ht="16.5">
      <c r="AS451" s="345"/>
      <c r="AT451" s="346"/>
      <c r="AU451" s="345"/>
      <c r="AV451" s="347"/>
      <c r="AW451" s="347"/>
      <c r="AX451" s="347"/>
      <c r="AY451" s="348"/>
      <c r="AZ451" s="348"/>
      <c r="BA451" s="348"/>
      <c r="BB451" s="348"/>
    </row>
    <row r="452" spans="45:54" ht="16.5">
      <c r="AS452" s="345"/>
      <c r="AT452" s="346"/>
      <c r="AU452" s="345"/>
      <c r="AV452" s="347"/>
      <c r="AW452" s="347"/>
      <c r="AX452" s="347"/>
      <c r="AY452" s="348"/>
      <c r="AZ452" s="348"/>
      <c r="BA452" s="348"/>
      <c r="BB452" s="348"/>
    </row>
    <row r="453" spans="45:54" ht="16.5">
      <c r="AS453" s="345"/>
      <c r="AT453" s="346"/>
      <c r="AU453" s="345"/>
      <c r="AV453" s="347"/>
      <c r="AW453" s="347"/>
      <c r="AX453" s="347"/>
      <c r="AY453" s="348"/>
      <c r="AZ453" s="348"/>
      <c r="BA453" s="348"/>
      <c r="BB453" s="348"/>
    </row>
    <row r="454" spans="45:54" ht="16.5">
      <c r="AS454" s="345"/>
      <c r="AT454" s="346"/>
      <c r="AU454" s="345"/>
      <c r="AV454" s="347"/>
      <c r="AW454" s="347"/>
      <c r="AX454" s="347"/>
      <c r="AY454" s="348"/>
      <c r="AZ454" s="348"/>
      <c r="BA454" s="348"/>
      <c r="BB454" s="348"/>
    </row>
    <row r="455" spans="45:54" ht="16.5">
      <c r="AS455" s="345"/>
      <c r="AT455" s="346"/>
      <c r="AU455" s="345"/>
      <c r="AV455" s="347"/>
      <c r="AW455" s="347"/>
      <c r="AX455" s="347"/>
      <c r="AY455" s="348"/>
      <c r="AZ455" s="348"/>
      <c r="BA455" s="348"/>
      <c r="BB455" s="348"/>
    </row>
    <row r="456" spans="45:54" ht="16.5">
      <c r="AS456" s="345"/>
      <c r="AT456" s="346"/>
      <c r="AU456" s="345"/>
      <c r="AV456" s="347"/>
      <c r="AW456" s="347"/>
      <c r="AX456" s="347"/>
      <c r="AY456" s="348"/>
      <c r="AZ456" s="348"/>
      <c r="BA456" s="348"/>
      <c r="BB456" s="348"/>
    </row>
    <row r="457" spans="45:54" ht="16.5">
      <c r="AS457" s="345"/>
      <c r="AT457" s="346"/>
      <c r="AU457" s="345"/>
      <c r="AV457" s="347"/>
      <c r="AW457" s="347"/>
      <c r="AX457" s="347"/>
      <c r="AY457" s="348"/>
      <c r="AZ457" s="348"/>
      <c r="BA457" s="348"/>
      <c r="BB457" s="348"/>
    </row>
    <row r="458" spans="45:54" ht="16.5">
      <c r="AS458" s="345"/>
      <c r="AT458" s="346"/>
      <c r="AU458" s="345"/>
      <c r="AV458" s="347"/>
      <c r="AW458" s="347"/>
      <c r="AX458" s="347"/>
      <c r="AY458" s="348"/>
      <c r="AZ458" s="348"/>
      <c r="BA458" s="348"/>
      <c r="BB458" s="348"/>
    </row>
    <row r="459" spans="45:54" ht="16.5">
      <c r="AS459" s="345"/>
      <c r="AT459" s="346"/>
      <c r="AU459" s="345"/>
      <c r="AV459" s="347"/>
      <c r="AW459" s="347"/>
      <c r="AX459" s="347"/>
      <c r="AY459" s="348"/>
      <c r="AZ459" s="348"/>
      <c r="BA459" s="348"/>
      <c r="BB459" s="348"/>
    </row>
    <row r="460" spans="45:54" ht="16.5">
      <c r="AS460" s="345"/>
      <c r="AT460" s="346"/>
      <c r="AU460" s="345"/>
      <c r="AV460" s="347"/>
      <c r="AW460" s="347"/>
      <c r="AX460" s="347"/>
      <c r="AY460" s="348"/>
      <c r="AZ460" s="348"/>
      <c r="BA460" s="348"/>
      <c r="BB460" s="348"/>
    </row>
    <row r="461" spans="45:54" ht="16.5">
      <c r="AS461" s="345"/>
      <c r="AT461" s="346"/>
      <c r="AU461" s="345"/>
      <c r="AV461" s="347"/>
      <c r="AW461" s="347"/>
      <c r="AX461" s="347"/>
      <c r="AY461" s="348"/>
      <c r="AZ461" s="348"/>
      <c r="BA461" s="348"/>
      <c r="BB461" s="348"/>
    </row>
    <row r="462" spans="45:54" ht="16.5">
      <c r="AS462" s="345"/>
      <c r="AT462" s="346"/>
      <c r="AU462" s="345"/>
      <c r="AV462" s="347"/>
      <c r="AW462" s="347"/>
      <c r="AX462" s="347"/>
      <c r="AY462" s="348"/>
      <c r="AZ462" s="348"/>
      <c r="BA462" s="348"/>
      <c r="BB462" s="348"/>
    </row>
    <row r="463" spans="45:54" ht="16.5">
      <c r="AS463" s="345"/>
      <c r="AT463" s="346"/>
      <c r="AU463" s="345"/>
      <c r="AV463" s="347"/>
      <c r="AW463" s="347"/>
      <c r="AX463" s="347"/>
      <c r="AY463" s="348"/>
      <c r="AZ463" s="348"/>
      <c r="BA463" s="348"/>
      <c r="BB463" s="348"/>
    </row>
    <row r="464" spans="45:54" ht="16.5">
      <c r="AS464" s="345"/>
      <c r="AT464" s="346"/>
      <c r="AU464" s="345"/>
      <c r="AV464" s="347"/>
      <c r="AW464" s="347"/>
      <c r="AX464" s="347"/>
      <c r="AY464" s="348"/>
      <c r="AZ464" s="348"/>
      <c r="BA464" s="348"/>
      <c r="BB464" s="348"/>
    </row>
    <row r="465" spans="45:54" ht="16.5">
      <c r="AS465" s="345"/>
      <c r="AT465" s="346"/>
      <c r="AU465" s="345"/>
      <c r="AV465" s="347"/>
      <c r="AW465" s="347"/>
      <c r="AX465" s="347"/>
      <c r="AY465" s="348"/>
      <c r="AZ465" s="348"/>
      <c r="BA465" s="348"/>
      <c r="BB465" s="348"/>
    </row>
    <row r="466" spans="45:54" ht="16.5">
      <c r="AS466" s="345"/>
      <c r="AT466" s="346"/>
      <c r="AU466" s="345"/>
      <c r="AV466" s="347"/>
      <c r="AW466" s="347"/>
      <c r="AX466" s="347"/>
      <c r="AY466" s="348"/>
      <c r="AZ466" s="348"/>
      <c r="BA466" s="348"/>
      <c r="BB466" s="348"/>
    </row>
    <row r="467" spans="45:54" ht="16.5">
      <c r="AS467" s="345"/>
      <c r="AT467" s="346"/>
      <c r="AU467" s="345"/>
      <c r="AV467" s="347"/>
      <c r="AW467" s="347"/>
      <c r="AX467" s="347"/>
      <c r="AY467" s="348"/>
      <c r="AZ467" s="348"/>
      <c r="BA467" s="348"/>
      <c r="BB467" s="348"/>
    </row>
    <row r="468" spans="45:54" ht="16.5">
      <c r="AS468" s="345"/>
      <c r="AT468" s="346"/>
      <c r="AU468" s="345"/>
      <c r="AV468" s="347"/>
      <c r="AW468" s="347"/>
      <c r="AX468" s="347"/>
      <c r="AY468" s="348"/>
      <c r="AZ468" s="348"/>
      <c r="BA468" s="348"/>
      <c r="BB468" s="348"/>
    </row>
    <row r="469" spans="45:54" ht="16.5">
      <c r="AS469" s="345"/>
      <c r="AT469" s="346"/>
      <c r="AU469" s="345"/>
      <c r="AV469" s="347"/>
      <c r="AW469" s="347"/>
      <c r="AX469" s="347"/>
      <c r="AY469" s="348"/>
      <c r="AZ469" s="348"/>
      <c r="BA469" s="348"/>
      <c r="BB469" s="348"/>
    </row>
    <row r="470" spans="45:54" ht="16.5">
      <c r="AS470" s="345"/>
      <c r="AT470" s="346"/>
      <c r="AU470" s="345"/>
      <c r="AV470" s="347"/>
      <c r="AW470" s="347"/>
      <c r="AX470" s="347"/>
      <c r="AY470" s="348"/>
      <c r="AZ470" s="348"/>
      <c r="BA470" s="348"/>
      <c r="BB470" s="348"/>
    </row>
    <row r="471" spans="45:54" ht="16.5">
      <c r="AS471" s="345"/>
      <c r="AT471" s="346"/>
      <c r="AU471" s="345"/>
      <c r="AV471" s="347"/>
      <c r="AW471" s="347"/>
      <c r="AX471" s="347"/>
      <c r="AY471" s="348"/>
      <c r="AZ471" s="348"/>
      <c r="BA471" s="348"/>
      <c r="BB471" s="348"/>
    </row>
    <row r="472" spans="45:54" ht="16.5">
      <c r="AS472" s="345"/>
      <c r="AT472" s="346"/>
      <c r="AU472" s="345"/>
      <c r="AV472" s="347"/>
      <c r="AW472" s="347"/>
      <c r="AX472" s="347"/>
      <c r="AY472" s="348"/>
      <c r="AZ472" s="348"/>
      <c r="BA472" s="348"/>
      <c r="BB472" s="348"/>
    </row>
    <row r="473" spans="45:54" ht="16.5">
      <c r="AS473" s="345"/>
      <c r="AT473" s="346"/>
      <c r="AU473" s="345"/>
      <c r="AV473" s="347"/>
      <c r="AW473" s="347"/>
      <c r="AX473" s="347"/>
      <c r="AY473" s="348"/>
      <c r="AZ473" s="348"/>
      <c r="BA473" s="348"/>
      <c r="BB473" s="348"/>
    </row>
    <row r="474" spans="45:54" ht="16.5">
      <c r="AS474" s="345"/>
      <c r="AT474" s="346"/>
      <c r="AU474" s="345"/>
      <c r="AV474" s="347"/>
      <c r="AW474" s="347"/>
      <c r="AX474" s="347"/>
      <c r="AY474" s="348"/>
      <c r="AZ474" s="348"/>
      <c r="BA474" s="348"/>
      <c r="BB474" s="348"/>
    </row>
    <row r="475" spans="45:54" ht="16.5">
      <c r="AS475" s="345"/>
      <c r="AT475" s="346"/>
      <c r="AU475" s="345"/>
      <c r="AV475" s="347"/>
      <c r="AW475" s="347"/>
      <c r="AX475" s="347"/>
      <c r="AY475" s="348"/>
      <c r="AZ475" s="348"/>
      <c r="BA475" s="348"/>
      <c r="BB475" s="348"/>
    </row>
    <row r="476" spans="45:54" ht="16.5">
      <c r="AS476" s="345"/>
      <c r="AT476" s="346"/>
      <c r="AU476" s="345"/>
      <c r="AV476" s="347"/>
      <c r="AW476" s="347"/>
      <c r="AX476" s="347"/>
      <c r="AY476" s="348"/>
      <c r="AZ476" s="348"/>
      <c r="BA476" s="348"/>
      <c r="BB476" s="348"/>
    </row>
    <row r="477" spans="45:54" ht="16.5">
      <c r="AS477" s="345"/>
      <c r="AT477" s="346"/>
      <c r="AU477" s="345"/>
      <c r="AV477" s="347"/>
      <c r="AW477" s="347"/>
      <c r="AX477" s="347"/>
      <c r="AY477" s="348"/>
      <c r="AZ477" s="348"/>
      <c r="BA477" s="348"/>
      <c r="BB477" s="348"/>
    </row>
    <row r="478" spans="45:54" ht="16.5">
      <c r="AS478" s="345"/>
      <c r="AT478" s="346"/>
      <c r="AU478" s="345"/>
      <c r="AV478" s="347"/>
      <c r="AW478" s="347"/>
      <c r="AX478" s="347"/>
      <c r="AY478" s="348"/>
      <c r="AZ478" s="348"/>
      <c r="BA478" s="348"/>
      <c r="BB478" s="348"/>
    </row>
    <row r="479" spans="45:54" ht="16.5">
      <c r="AS479" s="345"/>
      <c r="AT479" s="346"/>
      <c r="AU479" s="345"/>
      <c r="AV479" s="347"/>
      <c r="AW479" s="347"/>
      <c r="AX479" s="347"/>
      <c r="AY479" s="348"/>
      <c r="AZ479" s="348"/>
      <c r="BA479" s="348"/>
      <c r="BB479" s="348"/>
    </row>
    <row r="480" spans="45:54" ht="16.5">
      <c r="AS480" s="345"/>
      <c r="AT480" s="346"/>
      <c r="AU480" s="345"/>
      <c r="AV480" s="347"/>
      <c r="AW480" s="347"/>
      <c r="AX480" s="347"/>
      <c r="AY480" s="348"/>
      <c r="AZ480" s="348"/>
      <c r="BA480" s="348"/>
      <c r="BB480" s="348"/>
    </row>
    <row r="481" spans="45:54" ht="16.5">
      <c r="AS481" s="345"/>
      <c r="AT481" s="346"/>
      <c r="AU481" s="345"/>
      <c r="AV481" s="347"/>
      <c r="AW481" s="347"/>
      <c r="AX481" s="347"/>
      <c r="AY481" s="348"/>
      <c r="AZ481" s="348"/>
      <c r="BA481" s="348"/>
      <c r="BB481" s="348"/>
    </row>
    <row r="482" spans="45:54" ht="16.5">
      <c r="AS482" s="345"/>
      <c r="AT482" s="346"/>
      <c r="AU482" s="345"/>
      <c r="AV482" s="347"/>
      <c r="AW482" s="347"/>
      <c r="AX482" s="347"/>
      <c r="AY482" s="348"/>
      <c r="AZ482" s="348"/>
      <c r="BA482" s="348"/>
      <c r="BB482" s="348"/>
    </row>
    <row r="483" spans="45:54" ht="16.5">
      <c r="AS483" s="345"/>
      <c r="AT483" s="346"/>
      <c r="AU483" s="345"/>
      <c r="AV483" s="347"/>
      <c r="AW483" s="347"/>
      <c r="AX483" s="347"/>
      <c r="AY483" s="348"/>
      <c r="AZ483" s="348"/>
      <c r="BA483" s="348"/>
      <c r="BB483" s="348"/>
    </row>
    <row r="484" spans="45:54" ht="16.5">
      <c r="AS484" s="345"/>
      <c r="AT484" s="346"/>
      <c r="AU484" s="345"/>
      <c r="AV484" s="347"/>
      <c r="AW484" s="347"/>
      <c r="AX484" s="347"/>
      <c r="AY484" s="348"/>
      <c r="AZ484" s="348"/>
      <c r="BA484" s="348"/>
      <c r="BB484" s="348"/>
    </row>
    <row r="485" spans="45:54" ht="16.5">
      <c r="AS485" s="345"/>
      <c r="AT485" s="346"/>
      <c r="AU485" s="345"/>
      <c r="AV485" s="347"/>
      <c r="AW485" s="347"/>
      <c r="AX485" s="347"/>
      <c r="AY485" s="348"/>
      <c r="AZ485" s="348"/>
      <c r="BA485" s="348"/>
      <c r="BB485" s="348"/>
    </row>
    <row r="486" spans="45:54" ht="16.5">
      <c r="AS486" s="345"/>
      <c r="AT486" s="346"/>
      <c r="AU486" s="345"/>
      <c r="AV486" s="347"/>
      <c r="AW486" s="347"/>
      <c r="AX486" s="347"/>
      <c r="AY486" s="348"/>
      <c r="AZ486" s="348"/>
      <c r="BA486" s="348"/>
      <c r="BB486" s="348"/>
    </row>
    <row r="487" spans="45:54" ht="16.5">
      <c r="AS487" s="345"/>
      <c r="AT487" s="346"/>
      <c r="AU487" s="345"/>
      <c r="AV487" s="347"/>
      <c r="AW487" s="347"/>
      <c r="AX487" s="347"/>
      <c r="AY487" s="348"/>
      <c r="AZ487" s="348"/>
      <c r="BA487" s="348"/>
      <c r="BB487" s="348"/>
    </row>
    <row r="488" spans="45:54" ht="16.5">
      <c r="AS488" s="345"/>
      <c r="AT488" s="346"/>
      <c r="AU488" s="345"/>
      <c r="AV488" s="347"/>
      <c r="AW488" s="347"/>
      <c r="AX488" s="347"/>
      <c r="AY488" s="348"/>
      <c r="AZ488" s="348"/>
      <c r="BA488" s="348"/>
      <c r="BB488" s="348"/>
    </row>
    <row r="489" spans="45:54" ht="16.5">
      <c r="AS489" s="345"/>
      <c r="AT489" s="346"/>
      <c r="AU489" s="345"/>
      <c r="AV489" s="347"/>
      <c r="AW489" s="347"/>
      <c r="AX489" s="347"/>
      <c r="AY489" s="348"/>
      <c r="AZ489" s="348"/>
      <c r="BA489" s="348"/>
      <c r="BB489" s="348"/>
    </row>
    <row r="490" spans="45:54" ht="16.5">
      <c r="AS490" s="345"/>
      <c r="AT490" s="346"/>
      <c r="AU490" s="345"/>
      <c r="AV490" s="347"/>
      <c r="AW490" s="347"/>
      <c r="AX490" s="347"/>
      <c r="AY490" s="348"/>
      <c r="AZ490" s="348"/>
      <c r="BA490" s="348"/>
      <c r="BB490" s="348"/>
    </row>
    <row r="491" spans="45:54" ht="16.5">
      <c r="AS491" s="345"/>
      <c r="AT491" s="346"/>
      <c r="AU491" s="345"/>
      <c r="AV491" s="347"/>
      <c r="AW491" s="347"/>
      <c r="AX491" s="347"/>
      <c r="AY491" s="348"/>
      <c r="AZ491" s="348"/>
      <c r="BA491" s="348"/>
      <c r="BB491" s="348"/>
    </row>
    <row r="492" spans="45:54" ht="16.5">
      <c r="AS492" s="345"/>
      <c r="AT492" s="346"/>
      <c r="AU492" s="345"/>
      <c r="AV492" s="347"/>
      <c r="AW492" s="347"/>
      <c r="AX492" s="347"/>
      <c r="AY492" s="348"/>
      <c r="AZ492" s="348"/>
      <c r="BA492" s="348"/>
      <c r="BB492" s="348"/>
    </row>
    <row r="493" spans="45:54" ht="16.5">
      <c r="AS493" s="345"/>
      <c r="AT493" s="346"/>
      <c r="AU493" s="345"/>
      <c r="AV493" s="347"/>
      <c r="AW493" s="347"/>
      <c r="AX493" s="347"/>
      <c r="AY493" s="348"/>
      <c r="AZ493" s="348"/>
      <c r="BA493" s="348"/>
      <c r="BB493" s="348"/>
    </row>
    <row r="494" spans="45:54" ht="16.5">
      <c r="AS494" s="345"/>
      <c r="AT494" s="346"/>
      <c r="AU494" s="345"/>
      <c r="AV494" s="347"/>
      <c r="AW494" s="347"/>
      <c r="AX494" s="347"/>
      <c r="AY494" s="348"/>
      <c r="AZ494" s="348"/>
      <c r="BA494" s="348"/>
      <c r="BB494" s="348"/>
    </row>
    <row r="495" spans="45:54" ht="16.5">
      <c r="AS495" s="345"/>
      <c r="AT495" s="346"/>
      <c r="AU495" s="345"/>
      <c r="AV495" s="347"/>
      <c r="AW495" s="347"/>
      <c r="AX495" s="347"/>
      <c r="AY495" s="348"/>
      <c r="AZ495" s="348"/>
      <c r="BA495" s="348"/>
      <c r="BB495" s="348"/>
    </row>
    <row r="496" spans="45:54" ht="16.5">
      <c r="AS496" s="345"/>
      <c r="AT496" s="346"/>
      <c r="AU496" s="345"/>
      <c r="AV496" s="347"/>
      <c r="AW496" s="347"/>
      <c r="AX496" s="347"/>
      <c r="AY496" s="348"/>
      <c r="AZ496" s="348"/>
      <c r="BA496" s="348"/>
      <c r="BB496" s="348"/>
    </row>
    <row r="497" spans="45:54" ht="16.5">
      <c r="AS497" s="345"/>
      <c r="AT497" s="346"/>
      <c r="AU497" s="345"/>
      <c r="AV497" s="347"/>
      <c r="AW497" s="347"/>
      <c r="AX497" s="347"/>
      <c r="AY497" s="348"/>
      <c r="AZ497" s="348"/>
      <c r="BA497" s="348"/>
      <c r="BB497" s="348"/>
    </row>
    <row r="498" spans="45:54" ht="16.5">
      <c r="AS498" s="345"/>
      <c r="AT498" s="346"/>
      <c r="AU498" s="345"/>
      <c r="AV498" s="347"/>
      <c r="AW498" s="347"/>
      <c r="AX498" s="347"/>
      <c r="AY498" s="348"/>
      <c r="AZ498" s="348"/>
      <c r="BA498" s="348"/>
      <c r="BB498" s="348"/>
    </row>
    <row r="499" spans="45:54" ht="16.5">
      <c r="AS499" s="345"/>
      <c r="AT499" s="346"/>
      <c r="AU499" s="345"/>
      <c r="AV499" s="347"/>
      <c r="AW499" s="347"/>
      <c r="AX499" s="347"/>
      <c r="AY499" s="348"/>
      <c r="AZ499" s="348"/>
      <c r="BA499" s="348"/>
      <c r="BB499" s="348"/>
    </row>
    <row r="500" spans="45:54" ht="16.5">
      <c r="AS500" s="345"/>
      <c r="AT500" s="346"/>
      <c r="AU500" s="345"/>
      <c r="AV500" s="347"/>
      <c r="AW500" s="347"/>
      <c r="AX500" s="347"/>
      <c r="AY500" s="348"/>
      <c r="AZ500" s="348"/>
      <c r="BA500" s="348"/>
      <c r="BB500" s="348"/>
    </row>
    <row r="501" spans="45:54" ht="16.5">
      <c r="AS501" s="345"/>
      <c r="AT501" s="346"/>
      <c r="AU501" s="345"/>
      <c r="AV501" s="347"/>
      <c r="AW501" s="347"/>
      <c r="AX501" s="347"/>
      <c r="AY501" s="348"/>
      <c r="AZ501" s="348"/>
      <c r="BA501" s="348"/>
      <c r="BB501" s="348"/>
    </row>
    <row r="502" spans="45:54" ht="16.5">
      <c r="AS502" s="345"/>
      <c r="AT502" s="346"/>
      <c r="AU502" s="345"/>
      <c r="AV502" s="347"/>
      <c r="AW502" s="347"/>
      <c r="AX502" s="347"/>
      <c r="AY502" s="348"/>
      <c r="AZ502" s="348"/>
      <c r="BA502" s="348"/>
      <c r="BB502" s="348"/>
    </row>
    <row r="503" spans="45:54" ht="16.5">
      <c r="AS503" s="345"/>
      <c r="AT503" s="346"/>
      <c r="AU503" s="345"/>
      <c r="AV503" s="347"/>
      <c r="AW503" s="347"/>
      <c r="AX503" s="347"/>
      <c r="AY503" s="348"/>
      <c r="AZ503" s="348"/>
      <c r="BA503" s="348"/>
      <c r="BB503" s="348"/>
    </row>
    <row r="504" spans="45:54" ht="16.5">
      <c r="AS504" s="345"/>
      <c r="AT504" s="346"/>
      <c r="AU504" s="345"/>
      <c r="AV504" s="347"/>
      <c r="AW504" s="347"/>
      <c r="AX504" s="347"/>
      <c r="AY504" s="348"/>
      <c r="AZ504" s="348"/>
      <c r="BA504" s="348"/>
      <c r="BB504" s="348"/>
    </row>
    <row r="505" spans="45:54" ht="16.5">
      <c r="AS505" s="345"/>
      <c r="AT505" s="346"/>
      <c r="AU505" s="345"/>
      <c r="AV505" s="347"/>
      <c r="AW505" s="347"/>
      <c r="AX505" s="347"/>
      <c r="AY505" s="348"/>
      <c r="AZ505" s="348"/>
      <c r="BA505" s="348"/>
      <c r="BB505" s="348"/>
    </row>
    <row r="506" spans="45:54" ht="16.5">
      <c r="AS506" s="345"/>
      <c r="AT506" s="346"/>
      <c r="AU506" s="345"/>
      <c r="AV506" s="347"/>
      <c r="AW506" s="347"/>
      <c r="AX506" s="347"/>
      <c r="AY506" s="348"/>
      <c r="AZ506" s="348"/>
      <c r="BA506" s="348"/>
      <c r="BB506" s="348"/>
    </row>
    <row r="507" spans="45:54" ht="16.5">
      <c r="AS507" s="345"/>
      <c r="AT507" s="346"/>
      <c r="AU507" s="345"/>
      <c r="AV507" s="347"/>
      <c r="AW507" s="347"/>
      <c r="AX507" s="347"/>
      <c r="AY507" s="348"/>
      <c r="AZ507" s="348"/>
      <c r="BA507" s="348"/>
      <c r="BB507" s="348"/>
    </row>
    <row r="508" spans="45:54" ht="16.5">
      <c r="AS508" s="345"/>
      <c r="AT508" s="346"/>
      <c r="AU508" s="345"/>
      <c r="AV508" s="347"/>
      <c r="AW508" s="347"/>
      <c r="AX508" s="347"/>
      <c r="AY508" s="348"/>
      <c r="AZ508" s="348"/>
      <c r="BA508" s="348"/>
      <c r="BB508" s="348"/>
    </row>
    <row r="509" spans="45:54" ht="16.5">
      <c r="AS509" s="345"/>
      <c r="AT509" s="346"/>
      <c r="AU509" s="345"/>
      <c r="AV509" s="347"/>
      <c r="AW509" s="347"/>
      <c r="AX509" s="347"/>
      <c r="AY509" s="348"/>
      <c r="AZ509" s="348"/>
      <c r="BA509" s="348"/>
      <c r="BB509" s="348"/>
    </row>
    <row r="510" spans="45:54" ht="16.5">
      <c r="AS510" s="345"/>
      <c r="AT510" s="346"/>
      <c r="AU510" s="345"/>
      <c r="AV510" s="347"/>
      <c r="AW510" s="347"/>
      <c r="AX510" s="347"/>
      <c r="AY510" s="348"/>
      <c r="AZ510" s="348"/>
      <c r="BA510" s="348"/>
      <c r="BB510" s="348"/>
    </row>
    <row r="511" spans="45:54" ht="16.5">
      <c r="AS511" s="345"/>
      <c r="AT511" s="346"/>
      <c r="AU511" s="345"/>
      <c r="AV511" s="347"/>
      <c r="AW511" s="347"/>
      <c r="AX511" s="347"/>
      <c r="AY511" s="348"/>
      <c r="AZ511" s="348"/>
      <c r="BA511" s="348"/>
      <c r="BB511" s="348"/>
    </row>
    <row r="512" spans="45:54" ht="16.5">
      <c r="AS512" s="345"/>
      <c r="AT512" s="346"/>
      <c r="AU512" s="345"/>
      <c r="AV512" s="347"/>
      <c r="AW512" s="347"/>
      <c r="AX512" s="347"/>
      <c r="AY512" s="348"/>
      <c r="AZ512" s="348"/>
      <c r="BA512" s="348"/>
      <c r="BB512" s="348"/>
    </row>
    <row r="513" spans="45:54" ht="16.5">
      <c r="AS513" s="345"/>
      <c r="AT513" s="346"/>
      <c r="AU513" s="345"/>
      <c r="AV513" s="347"/>
      <c r="AW513" s="347"/>
      <c r="AX513" s="347"/>
      <c r="AY513" s="348"/>
      <c r="AZ513" s="348"/>
      <c r="BA513" s="348"/>
      <c r="BB513" s="348"/>
    </row>
    <row r="514" spans="45:54" ht="16.5">
      <c r="AS514" s="345"/>
      <c r="AT514" s="346"/>
      <c r="AU514" s="345"/>
      <c r="AV514" s="347"/>
      <c r="AW514" s="347"/>
      <c r="AX514" s="347"/>
      <c r="AY514" s="348"/>
      <c r="AZ514" s="348"/>
      <c r="BA514" s="348"/>
      <c r="BB514" s="348"/>
    </row>
    <row r="515" spans="45:54" ht="16.5">
      <c r="AS515" s="345"/>
      <c r="AT515" s="346"/>
      <c r="AU515" s="345"/>
      <c r="AV515" s="347"/>
      <c r="AW515" s="347"/>
      <c r="AX515" s="347"/>
      <c r="AY515" s="348"/>
      <c r="AZ515" s="348"/>
      <c r="BA515" s="348"/>
      <c r="BB515" s="348"/>
    </row>
    <row r="516" spans="45:54" ht="16.5">
      <c r="AS516" s="345"/>
      <c r="AT516" s="346"/>
      <c r="AU516" s="345"/>
      <c r="AV516" s="347"/>
      <c r="AW516" s="347"/>
      <c r="AX516" s="347"/>
      <c r="AY516" s="348"/>
      <c r="AZ516" s="348"/>
      <c r="BA516" s="348"/>
      <c r="BB516" s="348"/>
    </row>
    <row r="517" spans="45:54" ht="16.5">
      <c r="AS517" s="345"/>
      <c r="AT517" s="346"/>
      <c r="AU517" s="345"/>
      <c r="AV517" s="347"/>
      <c r="AW517" s="347"/>
      <c r="AX517" s="347"/>
      <c r="AY517" s="348"/>
      <c r="AZ517" s="348"/>
      <c r="BA517" s="348"/>
      <c r="BB517" s="348"/>
    </row>
    <row r="518" spans="45:54" ht="16.5">
      <c r="AS518" s="345"/>
      <c r="AT518" s="346"/>
      <c r="AU518" s="345"/>
      <c r="AV518" s="347"/>
      <c r="AW518" s="347"/>
      <c r="AX518" s="347"/>
      <c r="AY518" s="348"/>
      <c r="AZ518" s="348"/>
      <c r="BA518" s="348"/>
      <c r="BB518" s="348"/>
    </row>
    <row r="519" spans="45:54" ht="16.5">
      <c r="AS519" s="345"/>
      <c r="AT519" s="346"/>
      <c r="AU519" s="345"/>
      <c r="AV519" s="347"/>
      <c r="AW519" s="347"/>
      <c r="AX519" s="347"/>
      <c r="AY519" s="348"/>
      <c r="AZ519" s="348"/>
      <c r="BA519" s="348"/>
      <c r="BB519" s="348"/>
    </row>
    <row r="520" spans="45:54" ht="16.5">
      <c r="AS520" s="345"/>
      <c r="AT520" s="346"/>
      <c r="AU520" s="345"/>
      <c r="AV520" s="347"/>
      <c r="AW520" s="347"/>
      <c r="AX520" s="347"/>
      <c r="AY520" s="348"/>
      <c r="AZ520" s="348"/>
      <c r="BA520" s="348"/>
      <c r="BB520" s="348"/>
    </row>
    <row r="521" spans="45:54" ht="16.5">
      <c r="AS521" s="345"/>
      <c r="AT521" s="346"/>
      <c r="AU521" s="345"/>
      <c r="AV521" s="347"/>
      <c r="AW521" s="347"/>
      <c r="AX521" s="347"/>
      <c r="AY521" s="348"/>
      <c r="AZ521" s="348"/>
      <c r="BA521" s="348"/>
      <c r="BB521" s="348"/>
    </row>
    <row r="522" spans="45:54" ht="16.5">
      <c r="AS522" s="345"/>
      <c r="AT522" s="346"/>
      <c r="AU522" s="345"/>
      <c r="AV522" s="347"/>
      <c r="AW522" s="347"/>
      <c r="AX522" s="347"/>
      <c r="AY522" s="348"/>
      <c r="AZ522" s="348"/>
      <c r="BA522" s="348"/>
      <c r="BB522" s="348"/>
    </row>
    <row r="523" spans="45:54" ht="16.5">
      <c r="AS523" s="345"/>
      <c r="AT523" s="346"/>
      <c r="AU523" s="345"/>
      <c r="AV523" s="347"/>
      <c r="AW523" s="347"/>
      <c r="AX523" s="347"/>
      <c r="AY523" s="348"/>
      <c r="AZ523" s="348"/>
      <c r="BA523" s="348"/>
      <c r="BB523" s="348"/>
    </row>
    <row r="524" spans="45:54" ht="16.5">
      <c r="AS524" s="345"/>
      <c r="AT524" s="346"/>
      <c r="AU524" s="345"/>
      <c r="AV524" s="347"/>
      <c r="AW524" s="347"/>
      <c r="AX524" s="347"/>
      <c r="AY524" s="348"/>
      <c r="AZ524" s="348"/>
      <c r="BA524" s="348"/>
      <c r="BB524" s="348"/>
    </row>
    <row r="525" spans="45:54" ht="16.5">
      <c r="AS525" s="345"/>
      <c r="AT525" s="346"/>
      <c r="AU525" s="345"/>
      <c r="AV525" s="347"/>
      <c r="AW525" s="347"/>
      <c r="AX525" s="347"/>
      <c r="AY525" s="348"/>
      <c r="AZ525" s="348"/>
      <c r="BA525" s="348"/>
      <c r="BB525" s="348"/>
    </row>
    <row r="526" spans="45:54" ht="16.5">
      <c r="AS526" s="345"/>
      <c r="AT526" s="346"/>
      <c r="AU526" s="345"/>
      <c r="AV526" s="347"/>
      <c r="AW526" s="347"/>
      <c r="AX526" s="347"/>
      <c r="AY526" s="348"/>
      <c r="AZ526" s="348"/>
      <c r="BA526" s="348"/>
      <c r="BB526" s="348"/>
    </row>
    <row r="527" spans="45:54" ht="16.5">
      <c r="AS527" s="345"/>
      <c r="AT527" s="346"/>
      <c r="AU527" s="345"/>
      <c r="AV527" s="347"/>
      <c r="AW527" s="347"/>
      <c r="AX527" s="347"/>
      <c r="AY527" s="348"/>
      <c r="AZ527" s="348"/>
      <c r="BA527" s="348"/>
      <c r="BB527" s="348"/>
    </row>
    <row r="528" spans="45:54" ht="16.5">
      <c r="AS528" s="345"/>
      <c r="AT528" s="346"/>
      <c r="AU528" s="345"/>
      <c r="AV528" s="347"/>
      <c r="AW528" s="347"/>
      <c r="AX528" s="347"/>
      <c r="AY528" s="348"/>
      <c r="AZ528" s="348"/>
      <c r="BA528" s="348"/>
      <c r="BB528" s="348"/>
    </row>
    <row r="529" spans="45:54" ht="16.5">
      <c r="AS529" s="345"/>
      <c r="AT529" s="346"/>
      <c r="AU529" s="345"/>
      <c r="AV529" s="347"/>
      <c r="AW529" s="347"/>
      <c r="AX529" s="347"/>
      <c r="AY529" s="348"/>
      <c r="AZ529" s="348"/>
      <c r="BA529" s="348"/>
      <c r="BB529" s="348"/>
    </row>
    <row r="530" spans="45:54" ht="16.5">
      <c r="AS530" s="345"/>
      <c r="AT530" s="346"/>
      <c r="AU530" s="345"/>
      <c r="AV530" s="347"/>
      <c r="AW530" s="347"/>
      <c r="AX530" s="347"/>
      <c r="AY530" s="348"/>
      <c r="AZ530" s="348"/>
      <c r="BA530" s="348"/>
      <c r="BB530" s="348"/>
    </row>
    <row r="531" spans="45:54" ht="16.5">
      <c r="AS531" s="345"/>
      <c r="AT531" s="346"/>
      <c r="AU531" s="345"/>
      <c r="AV531" s="347"/>
      <c r="AW531" s="347"/>
      <c r="AX531" s="347"/>
      <c r="AY531" s="348"/>
      <c r="AZ531" s="348"/>
      <c r="BA531" s="348"/>
      <c r="BB531" s="348"/>
    </row>
    <row r="532" spans="45:54" ht="16.5">
      <c r="AS532" s="345"/>
      <c r="AT532" s="346"/>
      <c r="AU532" s="345"/>
      <c r="AV532" s="347"/>
      <c r="AW532" s="347"/>
      <c r="AX532" s="347"/>
      <c r="AY532" s="348"/>
      <c r="AZ532" s="348"/>
      <c r="BA532" s="348"/>
      <c r="BB532" s="348"/>
    </row>
    <row r="533" spans="45:54" ht="16.5">
      <c r="AS533" s="345"/>
      <c r="AT533" s="346"/>
      <c r="AU533" s="345"/>
      <c r="AV533" s="347"/>
      <c r="AW533" s="347"/>
      <c r="AX533" s="347"/>
      <c r="AY533" s="348"/>
      <c r="AZ533" s="348"/>
      <c r="BA533" s="348"/>
      <c r="BB533" s="348"/>
    </row>
    <row r="534" spans="45:54" ht="16.5">
      <c r="AS534" s="345"/>
      <c r="AT534" s="346"/>
      <c r="AU534" s="345"/>
      <c r="AV534" s="347"/>
      <c r="AW534" s="347"/>
      <c r="AX534" s="347"/>
      <c r="AY534" s="348"/>
      <c r="AZ534" s="348"/>
      <c r="BA534" s="348"/>
      <c r="BB534" s="348"/>
    </row>
    <row r="535" spans="45:54" ht="16.5">
      <c r="AS535" s="345"/>
      <c r="AT535" s="346"/>
      <c r="AU535" s="345"/>
      <c r="AV535" s="347"/>
      <c r="AW535" s="347"/>
      <c r="AX535" s="347"/>
      <c r="AY535" s="348"/>
      <c r="AZ535" s="348"/>
      <c r="BA535" s="348"/>
      <c r="BB535" s="348"/>
    </row>
    <row r="536" spans="45:54" ht="16.5">
      <c r="AS536" s="345"/>
      <c r="AT536" s="346"/>
      <c r="AU536" s="345"/>
      <c r="AV536" s="347"/>
      <c r="AW536" s="347"/>
      <c r="AX536" s="347"/>
      <c r="AY536" s="348"/>
      <c r="AZ536" s="348"/>
      <c r="BA536" s="348"/>
      <c r="BB536" s="348"/>
    </row>
    <row r="537" spans="45:54" ht="16.5">
      <c r="AS537" s="345"/>
      <c r="AT537" s="346"/>
      <c r="AU537" s="345"/>
      <c r="AV537" s="347"/>
      <c r="AW537" s="347"/>
      <c r="AX537" s="347"/>
      <c r="AY537" s="348"/>
      <c r="AZ537" s="348"/>
      <c r="BA537" s="348"/>
      <c r="BB537" s="348"/>
    </row>
    <row r="538" spans="45:54" ht="16.5">
      <c r="AS538" s="345"/>
      <c r="AT538" s="346"/>
      <c r="AU538" s="345"/>
      <c r="AV538" s="347"/>
      <c r="AW538" s="347"/>
      <c r="AX538" s="347"/>
      <c r="AY538" s="348"/>
      <c r="AZ538" s="348"/>
      <c r="BA538" s="348"/>
      <c r="BB538" s="348"/>
    </row>
    <row r="539" spans="45:54" ht="16.5">
      <c r="AS539" s="345"/>
      <c r="AT539" s="346"/>
      <c r="AU539" s="345"/>
      <c r="AV539" s="347"/>
      <c r="AW539" s="347"/>
      <c r="AX539" s="347"/>
      <c r="AY539" s="348"/>
      <c r="AZ539" s="348"/>
      <c r="BA539" s="348"/>
      <c r="BB539" s="348"/>
    </row>
    <row r="540" spans="45:54" ht="16.5">
      <c r="AS540" s="345"/>
      <c r="AT540" s="346"/>
      <c r="AU540" s="345"/>
      <c r="AV540" s="347"/>
      <c r="AW540" s="347"/>
      <c r="AX540" s="347"/>
      <c r="AY540" s="348"/>
      <c r="AZ540" s="348"/>
      <c r="BA540" s="348"/>
      <c r="BB540" s="348"/>
    </row>
    <row r="541" spans="45:54" ht="16.5">
      <c r="AS541" s="345"/>
      <c r="AT541" s="346"/>
      <c r="AU541" s="345"/>
      <c r="AV541" s="347"/>
      <c r="AW541" s="347"/>
      <c r="AX541" s="347"/>
      <c r="AY541" s="348"/>
      <c r="AZ541" s="348"/>
      <c r="BA541" s="348"/>
      <c r="BB541" s="348"/>
    </row>
    <row r="542" spans="45:54" ht="16.5">
      <c r="AS542" s="345"/>
      <c r="AT542" s="346"/>
      <c r="AU542" s="345"/>
      <c r="AV542" s="347"/>
      <c r="AW542" s="347"/>
      <c r="AX542" s="347"/>
      <c r="AY542" s="348"/>
      <c r="AZ542" s="348"/>
      <c r="BA542" s="348"/>
      <c r="BB542" s="348"/>
    </row>
    <row r="543" spans="45:54" ht="16.5">
      <c r="AS543" s="345"/>
      <c r="AT543" s="346"/>
      <c r="AU543" s="345"/>
      <c r="AV543" s="347"/>
      <c r="AW543" s="347"/>
      <c r="AX543" s="347"/>
      <c r="AY543" s="348"/>
      <c r="AZ543" s="348"/>
      <c r="BA543" s="348"/>
      <c r="BB543" s="348"/>
    </row>
    <row r="544" spans="45:54" ht="16.5">
      <c r="AS544" s="345"/>
      <c r="AT544" s="346"/>
      <c r="AU544" s="345"/>
      <c r="AV544" s="347"/>
      <c r="AW544" s="347"/>
      <c r="AX544" s="347"/>
      <c r="AY544" s="348"/>
      <c r="AZ544" s="348"/>
      <c r="BA544" s="348"/>
      <c r="BB544" s="348"/>
    </row>
    <row r="545" spans="45:54" ht="16.5">
      <c r="AS545" s="345"/>
      <c r="AT545" s="346"/>
      <c r="AU545" s="345"/>
      <c r="AV545" s="347"/>
      <c r="AW545" s="347"/>
      <c r="AX545" s="347"/>
      <c r="AY545" s="348"/>
      <c r="AZ545" s="348"/>
      <c r="BA545" s="348"/>
      <c r="BB545" s="348"/>
    </row>
    <row r="546" spans="45:54" ht="16.5">
      <c r="AS546" s="345"/>
      <c r="AT546" s="346"/>
      <c r="AU546" s="345"/>
      <c r="AV546" s="347"/>
      <c r="AW546" s="347"/>
      <c r="AX546" s="347"/>
      <c r="AY546" s="348"/>
      <c r="AZ546" s="348"/>
      <c r="BA546" s="348"/>
      <c r="BB546" s="348"/>
    </row>
    <row r="547" spans="45:54" ht="16.5">
      <c r="AS547" s="345"/>
      <c r="AT547" s="346"/>
      <c r="AU547" s="345"/>
      <c r="AV547" s="347"/>
      <c r="AW547" s="347"/>
      <c r="AX547" s="347"/>
      <c r="AY547" s="348"/>
      <c r="AZ547" s="348"/>
      <c r="BA547" s="348"/>
      <c r="BB547" s="348"/>
    </row>
    <row r="548" spans="45:54" ht="16.5">
      <c r="AS548" s="345"/>
      <c r="AT548" s="346"/>
      <c r="AU548" s="345"/>
      <c r="AV548" s="347"/>
      <c r="AW548" s="347"/>
      <c r="AX548" s="347"/>
      <c r="AY548" s="348"/>
      <c r="AZ548" s="348"/>
      <c r="BA548" s="348"/>
      <c r="BB548" s="348"/>
    </row>
    <row r="549" spans="45:54" ht="16.5">
      <c r="AS549" s="345"/>
      <c r="AT549" s="346"/>
      <c r="AU549" s="345"/>
      <c r="AV549" s="347"/>
      <c r="AW549" s="347"/>
      <c r="AX549" s="347"/>
      <c r="AY549" s="348"/>
      <c r="AZ549" s="348"/>
      <c r="BA549" s="348"/>
      <c r="BB549" s="348"/>
    </row>
    <row r="550" spans="45:54" ht="16.5">
      <c r="AS550" s="345"/>
      <c r="AT550" s="346"/>
      <c r="AU550" s="345"/>
      <c r="AV550" s="347"/>
      <c r="AW550" s="347"/>
      <c r="AX550" s="347"/>
      <c r="AY550" s="348"/>
      <c r="AZ550" s="348"/>
      <c r="BA550" s="348"/>
      <c r="BB550" s="348"/>
    </row>
    <row r="551" spans="45:54" ht="16.5">
      <c r="AS551" s="345"/>
      <c r="AT551" s="346"/>
      <c r="AU551" s="345"/>
      <c r="AV551" s="347"/>
      <c r="AW551" s="347"/>
      <c r="AX551" s="347"/>
      <c r="AY551" s="348"/>
      <c r="AZ551" s="348"/>
      <c r="BA551" s="348"/>
      <c r="BB551" s="348"/>
    </row>
    <row r="552" spans="45:54" ht="16.5">
      <c r="AS552" s="345"/>
      <c r="AT552" s="346"/>
      <c r="AU552" s="345"/>
      <c r="AV552" s="347"/>
      <c r="AW552" s="347"/>
      <c r="AX552" s="347"/>
      <c r="AY552" s="348"/>
      <c r="AZ552" s="348"/>
      <c r="BA552" s="348"/>
      <c r="BB552" s="348"/>
    </row>
    <row r="553" spans="45:54" ht="16.5">
      <c r="AS553" s="345"/>
      <c r="AT553" s="346"/>
      <c r="AU553" s="345"/>
      <c r="AV553" s="347"/>
      <c r="AW553" s="347"/>
      <c r="AX553" s="347"/>
      <c r="AY553" s="348"/>
      <c r="AZ553" s="348"/>
      <c r="BA553" s="348"/>
      <c r="BB553" s="348"/>
    </row>
    <row r="554" spans="45:54" ht="16.5">
      <c r="AS554" s="345"/>
      <c r="AT554" s="346"/>
      <c r="AU554" s="345"/>
      <c r="AV554" s="347"/>
      <c r="AW554" s="347"/>
      <c r="AX554" s="347"/>
      <c r="AY554" s="348"/>
      <c r="AZ554" s="348"/>
      <c r="BA554" s="348"/>
      <c r="BB554" s="348"/>
    </row>
    <row r="555" spans="45:54" ht="16.5">
      <c r="AS555" s="345"/>
      <c r="AT555" s="346"/>
      <c r="AU555" s="345"/>
      <c r="AV555" s="347"/>
      <c r="AW555" s="347"/>
      <c r="AX555" s="347"/>
      <c r="AY555" s="348"/>
      <c r="AZ555" s="348"/>
      <c r="BA555" s="348"/>
      <c r="BB555" s="348"/>
    </row>
    <row r="556" spans="45:54" ht="16.5">
      <c r="AS556" s="345"/>
      <c r="AT556" s="346"/>
      <c r="AU556" s="345"/>
      <c r="AV556" s="347"/>
      <c r="AW556" s="347"/>
      <c r="AX556" s="347"/>
      <c r="AY556" s="348"/>
      <c r="AZ556" s="348"/>
      <c r="BA556" s="348"/>
      <c r="BB556" s="348"/>
    </row>
    <row r="557" spans="45:54" ht="16.5">
      <c r="AS557" s="345"/>
      <c r="AT557" s="346"/>
      <c r="AU557" s="345"/>
      <c r="AV557" s="347"/>
      <c r="AW557" s="347"/>
      <c r="AX557" s="347"/>
      <c r="AY557" s="348"/>
      <c r="AZ557" s="348"/>
      <c r="BA557" s="348"/>
      <c r="BB557" s="348"/>
    </row>
    <row r="558" spans="45:54" ht="16.5">
      <c r="AS558" s="345"/>
      <c r="AT558" s="346"/>
      <c r="AU558" s="345"/>
      <c r="AV558" s="347"/>
      <c r="AW558" s="347"/>
      <c r="AX558" s="347"/>
      <c r="AY558" s="348"/>
      <c r="AZ558" s="348"/>
      <c r="BA558" s="348"/>
      <c r="BB558" s="348"/>
    </row>
    <row r="559" spans="45:54" ht="16.5">
      <c r="AS559" s="345"/>
      <c r="AT559" s="346"/>
      <c r="AU559" s="345"/>
      <c r="AV559" s="347"/>
      <c r="AW559" s="347"/>
      <c r="AX559" s="347"/>
      <c r="AY559" s="348"/>
      <c r="AZ559" s="348"/>
      <c r="BA559" s="348"/>
      <c r="BB559" s="348"/>
    </row>
    <row r="560" spans="45:54" ht="16.5">
      <c r="AS560" s="345"/>
      <c r="AT560" s="346"/>
      <c r="AU560" s="345"/>
      <c r="AV560" s="347"/>
      <c r="AW560" s="347"/>
      <c r="AX560" s="347"/>
      <c r="AY560" s="348"/>
      <c r="AZ560" s="348"/>
      <c r="BA560" s="348"/>
      <c r="BB560" s="348"/>
    </row>
    <row r="561" spans="45:54" ht="16.5">
      <c r="AS561" s="345"/>
      <c r="AT561" s="346"/>
      <c r="AU561" s="345"/>
      <c r="AV561" s="347"/>
      <c r="AW561" s="347"/>
      <c r="AX561" s="347"/>
      <c r="AY561" s="348"/>
      <c r="AZ561" s="348"/>
      <c r="BA561" s="348"/>
      <c r="BB561" s="348"/>
    </row>
    <row r="562" spans="45:54" ht="16.5">
      <c r="AS562" s="345"/>
      <c r="AT562" s="346"/>
      <c r="AU562" s="345"/>
      <c r="AV562" s="347"/>
      <c r="AW562" s="347"/>
      <c r="AX562" s="347"/>
      <c r="AY562" s="348"/>
      <c r="AZ562" s="348"/>
      <c r="BA562" s="348"/>
      <c r="BB562" s="348"/>
    </row>
    <row r="563" spans="45:54" ht="16.5">
      <c r="AS563" s="345"/>
      <c r="AT563" s="346"/>
      <c r="AU563" s="345"/>
      <c r="AV563" s="347"/>
      <c r="AW563" s="347"/>
      <c r="AX563" s="347"/>
      <c r="AY563" s="348"/>
      <c r="AZ563" s="348"/>
      <c r="BA563" s="348"/>
      <c r="BB563" s="348"/>
    </row>
    <row r="564" spans="45:54" ht="16.5">
      <c r="AS564" s="345"/>
      <c r="AT564" s="346"/>
      <c r="AU564" s="345"/>
      <c r="AV564" s="347"/>
      <c r="AW564" s="347"/>
      <c r="AX564" s="347"/>
      <c r="AY564" s="348"/>
      <c r="AZ564" s="348"/>
      <c r="BA564" s="348"/>
      <c r="BB564" s="348"/>
    </row>
    <row r="565" spans="45:54" ht="16.5">
      <c r="AS565" s="345"/>
      <c r="AT565" s="346"/>
      <c r="AU565" s="345"/>
      <c r="AV565" s="347"/>
      <c r="AW565" s="347"/>
      <c r="AX565" s="347"/>
      <c r="AY565" s="348"/>
      <c r="AZ565" s="348"/>
      <c r="BA565" s="348"/>
      <c r="BB565" s="348"/>
    </row>
    <row r="566" spans="45:54" ht="16.5">
      <c r="AS566" s="345"/>
      <c r="AT566" s="346"/>
      <c r="AU566" s="345"/>
      <c r="AV566" s="347"/>
      <c r="AW566" s="347"/>
      <c r="AX566" s="347"/>
      <c r="AY566" s="348"/>
      <c r="AZ566" s="348"/>
      <c r="BA566" s="348"/>
      <c r="BB566" s="348"/>
    </row>
    <row r="567" spans="45:54" ht="16.5">
      <c r="AS567" s="345"/>
      <c r="AT567" s="346"/>
      <c r="AU567" s="345"/>
      <c r="AV567" s="347"/>
      <c r="AW567" s="347"/>
      <c r="AX567" s="347"/>
      <c r="AY567" s="348"/>
      <c r="AZ567" s="348"/>
      <c r="BA567" s="348"/>
      <c r="BB567" s="348"/>
    </row>
    <row r="568" spans="45:54" ht="16.5">
      <c r="AS568" s="345"/>
      <c r="AT568" s="346"/>
      <c r="AU568" s="345"/>
      <c r="AV568" s="347"/>
      <c r="AW568" s="347"/>
      <c r="AX568" s="347"/>
      <c r="AY568" s="348"/>
      <c r="AZ568" s="348"/>
      <c r="BA568" s="348"/>
      <c r="BB568" s="348"/>
    </row>
    <row r="569" spans="45:54" ht="16.5">
      <c r="AS569" s="345"/>
      <c r="AT569" s="346"/>
      <c r="AU569" s="345"/>
      <c r="AV569" s="347"/>
      <c r="AW569" s="347"/>
      <c r="AX569" s="347"/>
      <c r="AY569" s="348"/>
      <c r="AZ569" s="348"/>
      <c r="BA569" s="348"/>
      <c r="BB569" s="348"/>
    </row>
    <row r="570" spans="45:54" ht="16.5">
      <c r="AS570" s="345"/>
      <c r="AT570" s="346"/>
      <c r="AU570" s="345"/>
      <c r="AV570" s="347"/>
      <c r="AW570" s="347"/>
      <c r="AX570" s="347"/>
      <c r="AY570" s="348"/>
      <c r="AZ570" s="348"/>
      <c r="BA570" s="348"/>
      <c r="BB570" s="348"/>
    </row>
    <row r="571" spans="45:54" ht="16.5">
      <c r="AS571" s="345"/>
      <c r="AT571" s="346"/>
      <c r="AU571" s="345"/>
      <c r="AV571" s="347"/>
      <c r="AW571" s="347"/>
      <c r="AX571" s="347"/>
      <c r="AY571" s="348"/>
      <c r="AZ571" s="348"/>
      <c r="BA571" s="348"/>
      <c r="BB571" s="348"/>
    </row>
    <row r="572" spans="45:54" ht="16.5">
      <c r="AS572" s="345"/>
      <c r="AT572" s="346"/>
      <c r="AU572" s="345"/>
      <c r="AV572" s="347"/>
      <c r="AW572" s="347"/>
      <c r="AX572" s="347"/>
      <c r="AY572" s="348"/>
      <c r="AZ572" s="348"/>
      <c r="BA572" s="348"/>
      <c r="BB572" s="348"/>
    </row>
    <row r="573" spans="45:54" ht="16.5">
      <c r="AS573" s="345"/>
      <c r="AT573" s="346"/>
      <c r="AU573" s="345"/>
      <c r="AV573" s="347"/>
      <c r="AW573" s="347"/>
      <c r="AX573" s="347"/>
      <c r="AY573" s="348"/>
      <c r="AZ573" s="348"/>
      <c r="BA573" s="348"/>
      <c r="BB573" s="348"/>
    </row>
    <row r="574" spans="45:54" ht="16.5">
      <c r="AS574" s="345"/>
      <c r="AT574" s="346"/>
      <c r="AU574" s="345"/>
      <c r="AV574" s="347"/>
      <c r="AW574" s="347"/>
      <c r="AX574" s="347"/>
      <c r="AY574" s="348"/>
      <c r="AZ574" s="348"/>
      <c r="BA574" s="348"/>
      <c r="BB574" s="348"/>
    </row>
    <row r="575" spans="45:54" ht="16.5">
      <c r="AS575" s="345"/>
      <c r="AT575" s="346"/>
      <c r="AU575" s="345"/>
      <c r="AV575" s="347"/>
      <c r="AW575" s="347"/>
      <c r="AX575" s="347"/>
      <c r="AY575" s="348"/>
      <c r="AZ575" s="348"/>
      <c r="BA575" s="348"/>
      <c r="BB575" s="348"/>
    </row>
    <row r="576" spans="45:54" ht="16.5">
      <c r="AS576" s="345"/>
      <c r="AT576" s="346"/>
      <c r="AU576" s="345"/>
      <c r="AV576" s="347"/>
      <c r="AW576" s="347"/>
      <c r="AX576" s="347"/>
      <c r="AY576" s="348"/>
      <c r="AZ576" s="348"/>
      <c r="BA576" s="348"/>
      <c r="BB576" s="348"/>
    </row>
    <row r="577" spans="45:54" ht="16.5">
      <c r="AS577" s="345"/>
      <c r="AT577" s="346"/>
      <c r="AU577" s="345"/>
      <c r="AV577" s="347"/>
      <c r="AW577" s="347"/>
      <c r="AX577" s="347"/>
      <c r="AY577" s="348"/>
      <c r="AZ577" s="348"/>
      <c r="BA577" s="348"/>
      <c r="BB577" s="348"/>
    </row>
    <row r="578" spans="45:54" ht="16.5">
      <c r="AS578" s="345"/>
      <c r="AT578" s="346"/>
      <c r="AU578" s="345"/>
      <c r="AV578" s="347"/>
      <c r="AW578" s="347"/>
      <c r="AX578" s="347"/>
      <c r="AY578" s="348"/>
      <c r="AZ578" s="348"/>
      <c r="BA578" s="348"/>
      <c r="BB578" s="348"/>
    </row>
    <row r="579" spans="45:54" ht="16.5">
      <c r="AS579" s="345"/>
      <c r="AT579" s="346"/>
      <c r="AU579" s="345"/>
      <c r="AV579" s="347"/>
      <c r="AW579" s="347"/>
      <c r="AX579" s="347"/>
      <c r="AY579" s="348"/>
      <c r="AZ579" s="348"/>
      <c r="BA579" s="348"/>
      <c r="BB579" s="348"/>
    </row>
    <row r="580" spans="45:54" ht="16.5">
      <c r="AS580" s="345"/>
      <c r="AT580" s="346"/>
      <c r="AU580" s="345"/>
      <c r="AV580" s="347"/>
      <c r="AW580" s="347"/>
      <c r="AX580" s="347"/>
      <c r="AY580" s="348"/>
      <c r="AZ580" s="348"/>
      <c r="BA580" s="348"/>
      <c r="BB580" s="348"/>
    </row>
    <row r="581" spans="45:54" ht="16.5">
      <c r="AS581" s="345"/>
      <c r="AT581" s="346"/>
      <c r="AU581" s="345"/>
      <c r="AV581" s="347"/>
      <c r="AW581" s="347"/>
      <c r="AX581" s="347"/>
      <c r="AY581" s="348"/>
      <c r="AZ581" s="348"/>
      <c r="BA581" s="348"/>
      <c r="BB581" s="348"/>
    </row>
    <row r="582" spans="45:54" ht="16.5">
      <c r="AS582" s="345"/>
      <c r="AT582" s="346"/>
      <c r="AU582" s="345"/>
      <c r="AV582" s="347"/>
      <c r="AW582" s="347"/>
      <c r="AX582" s="347"/>
      <c r="AY582" s="348"/>
      <c r="AZ582" s="348"/>
      <c r="BA582" s="348"/>
      <c r="BB582" s="348"/>
    </row>
    <row r="583" spans="45:54" ht="16.5">
      <c r="AS583" s="345"/>
      <c r="AT583" s="346"/>
      <c r="AU583" s="345"/>
      <c r="AV583" s="347"/>
      <c r="AW583" s="347"/>
      <c r="AX583" s="347"/>
      <c r="AY583" s="348"/>
      <c r="AZ583" s="348"/>
      <c r="BA583" s="348"/>
      <c r="BB583" s="348"/>
    </row>
    <row r="584" spans="45:54" ht="16.5">
      <c r="AS584" s="345"/>
      <c r="AT584" s="346"/>
      <c r="AU584" s="345"/>
      <c r="AV584" s="347"/>
      <c r="AW584" s="347"/>
      <c r="AX584" s="347"/>
      <c r="AY584" s="348"/>
      <c r="AZ584" s="348"/>
      <c r="BA584" s="348"/>
      <c r="BB584" s="348"/>
    </row>
    <row r="585" spans="45:54" ht="16.5">
      <c r="AS585" s="345"/>
      <c r="AT585" s="346"/>
      <c r="AU585" s="345"/>
      <c r="AV585" s="347"/>
      <c r="AW585" s="347"/>
      <c r="AX585" s="347"/>
      <c r="AY585" s="348"/>
      <c r="AZ585" s="348"/>
      <c r="BA585" s="348"/>
      <c r="BB585" s="348"/>
    </row>
    <row r="586" spans="45:54" ht="16.5">
      <c r="AS586" s="345"/>
      <c r="AT586" s="346"/>
      <c r="AU586" s="345"/>
      <c r="AV586" s="347"/>
      <c r="AW586" s="347"/>
      <c r="AX586" s="347"/>
      <c r="AY586" s="348"/>
      <c r="AZ586" s="348"/>
      <c r="BA586" s="348"/>
      <c r="BB586" s="348"/>
    </row>
    <row r="587" spans="45:54" ht="16.5">
      <c r="AS587" s="345"/>
      <c r="AT587" s="346"/>
      <c r="AU587" s="345"/>
      <c r="AV587" s="347"/>
      <c r="AW587" s="347"/>
      <c r="AX587" s="347"/>
      <c r="AY587" s="348"/>
      <c r="AZ587" s="348"/>
      <c r="BA587" s="348"/>
      <c r="BB587" s="348"/>
    </row>
    <row r="588" spans="45:54" ht="16.5">
      <c r="AS588" s="345"/>
      <c r="AT588" s="346"/>
      <c r="AU588" s="345"/>
      <c r="AV588" s="347"/>
      <c r="AW588" s="347"/>
      <c r="AX588" s="347"/>
      <c r="AY588" s="348"/>
      <c r="AZ588" s="348"/>
      <c r="BA588" s="348"/>
      <c r="BB588" s="348"/>
    </row>
    <row r="589" spans="45:54" ht="16.5">
      <c r="AS589" s="345"/>
      <c r="AT589" s="346"/>
      <c r="AU589" s="345"/>
      <c r="AV589" s="347"/>
      <c r="AW589" s="347"/>
      <c r="AX589" s="347"/>
      <c r="AY589" s="348"/>
      <c r="AZ589" s="348"/>
      <c r="BA589" s="348"/>
      <c r="BB589" s="348"/>
    </row>
    <row r="590" spans="45:54" ht="16.5">
      <c r="AS590" s="345"/>
      <c r="AT590" s="346"/>
      <c r="AU590" s="345"/>
      <c r="AV590" s="347"/>
      <c r="AW590" s="347"/>
      <c r="AX590" s="347"/>
      <c r="AY590" s="348"/>
      <c r="AZ590" s="348"/>
      <c r="BA590" s="348"/>
      <c r="BB590" s="348"/>
    </row>
    <row r="591" spans="45:54" ht="16.5">
      <c r="AS591" s="345"/>
      <c r="AT591" s="346"/>
      <c r="AU591" s="345"/>
      <c r="AV591" s="347"/>
      <c r="AW591" s="347"/>
      <c r="AX591" s="347"/>
      <c r="AY591" s="348"/>
      <c r="AZ591" s="348"/>
      <c r="BA591" s="348"/>
      <c r="BB591" s="348"/>
    </row>
    <row r="592" spans="45:54" ht="16.5">
      <c r="AS592" s="345"/>
      <c r="AT592" s="346"/>
      <c r="AU592" s="345"/>
      <c r="AV592" s="347"/>
      <c r="AW592" s="347"/>
      <c r="AX592" s="347"/>
      <c r="AY592" s="348"/>
      <c r="AZ592" s="348"/>
      <c r="BA592" s="348"/>
      <c r="BB592" s="348"/>
    </row>
    <row r="593" spans="45:54" ht="16.5">
      <c r="AS593" s="345"/>
      <c r="AT593" s="346"/>
      <c r="AU593" s="345"/>
      <c r="AV593" s="347"/>
      <c r="AW593" s="347"/>
      <c r="AX593" s="347"/>
      <c r="AY593" s="348"/>
      <c r="AZ593" s="348"/>
      <c r="BA593" s="348"/>
      <c r="BB593" s="348"/>
    </row>
    <row r="594" spans="45:54" ht="16.5">
      <c r="AS594" s="345"/>
      <c r="AT594" s="346"/>
      <c r="AU594" s="345"/>
      <c r="AV594" s="347"/>
      <c r="AW594" s="347"/>
      <c r="AX594" s="347"/>
      <c r="AY594" s="348"/>
      <c r="AZ594" s="348"/>
      <c r="BA594" s="348"/>
      <c r="BB594" s="348"/>
    </row>
    <row r="595" spans="45:54" ht="16.5">
      <c r="AS595" s="345"/>
      <c r="AT595" s="346"/>
      <c r="AU595" s="345"/>
      <c r="AV595" s="347"/>
      <c r="AW595" s="347"/>
      <c r="AX595" s="347"/>
      <c r="AY595" s="348"/>
      <c r="AZ595" s="348"/>
      <c r="BA595" s="348"/>
      <c r="BB595" s="348"/>
    </row>
    <row r="596" spans="45:54" ht="16.5">
      <c r="AS596" s="345"/>
      <c r="AT596" s="346"/>
      <c r="AU596" s="345"/>
      <c r="AV596" s="347"/>
      <c r="AW596" s="347"/>
      <c r="AX596" s="347"/>
      <c r="AY596" s="348"/>
      <c r="AZ596" s="348"/>
      <c r="BA596" s="348"/>
      <c r="BB596" s="348"/>
    </row>
    <row r="597" spans="45:54" ht="16.5">
      <c r="AS597" s="345"/>
      <c r="AT597" s="346"/>
      <c r="AU597" s="345"/>
      <c r="AV597" s="347"/>
      <c r="AW597" s="347"/>
      <c r="AX597" s="347"/>
      <c r="AY597" s="348"/>
      <c r="AZ597" s="348"/>
      <c r="BA597" s="348"/>
      <c r="BB597" s="348"/>
    </row>
    <row r="598" spans="45:54" ht="16.5">
      <c r="AS598" s="345"/>
      <c r="AT598" s="346"/>
      <c r="AU598" s="345"/>
      <c r="AV598" s="347"/>
      <c r="AW598" s="347"/>
      <c r="AX598" s="347"/>
      <c r="AY598" s="348"/>
      <c r="AZ598" s="348"/>
      <c r="BA598" s="348"/>
      <c r="BB598" s="348"/>
    </row>
    <row r="599" spans="45:54" ht="16.5">
      <c r="AS599" s="345"/>
      <c r="AT599" s="346"/>
      <c r="AU599" s="345"/>
      <c r="AV599" s="347"/>
      <c r="AW599" s="347"/>
      <c r="AX599" s="347"/>
      <c r="AY599" s="348"/>
      <c r="AZ599" s="348"/>
      <c r="BA599" s="348"/>
      <c r="BB599" s="348"/>
    </row>
    <row r="600" spans="45:54" ht="16.5">
      <c r="AS600" s="345"/>
      <c r="AT600" s="346"/>
      <c r="AU600" s="345"/>
      <c r="AV600" s="347"/>
      <c r="AW600" s="347"/>
      <c r="AX600" s="347"/>
      <c r="AY600" s="348"/>
      <c r="AZ600" s="348"/>
      <c r="BA600" s="348"/>
      <c r="BB600" s="348"/>
    </row>
    <row r="601" spans="45:54" ht="16.5">
      <c r="AS601" s="345"/>
      <c r="AT601" s="346"/>
      <c r="AU601" s="345"/>
      <c r="AV601" s="347"/>
      <c r="AW601" s="347"/>
      <c r="AX601" s="347"/>
      <c r="AY601" s="348"/>
      <c r="AZ601" s="348"/>
      <c r="BA601" s="348"/>
      <c r="BB601" s="348"/>
    </row>
    <row r="602" spans="45:54" ht="16.5">
      <c r="AS602" s="345"/>
      <c r="AT602" s="346"/>
      <c r="AU602" s="345"/>
      <c r="AV602" s="347"/>
      <c r="AW602" s="347"/>
      <c r="AX602" s="347"/>
      <c r="AY602" s="348"/>
      <c r="AZ602" s="348"/>
      <c r="BA602" s="348"/>
      <c r="BB602" s="348"/>
    </row>
    <row r="603" spans="45:54" ht="16.5">
      <c r="AS603" s="345"/>
      <c r="AT603" s="346"/>
      <c r="AU603" s="345"/>
      <c r="AV603" s="347"/>
      <c r="AW603" s="347"/>
      <c r="AX603" s="347"/>
      <c r="AY603" s="348"/>
      <c r="AZ603" s="348"/>
      <c r="BA603" s="348"/>
      <c r="BB603" s="348"/>
    </row>
    <row r="604" spans="45:54" ht="16.5">
      <c r="AS604" s="345"/>
      <c r="AT604" s="346"/>
      <c r="AU604" s="345"/>
      <c r="AV604" s="347"/>
      <c r="AW604" s="347"/>
      <c r="AX604" s="347"/>
      <c r="AY604" s="348"/>
      <c r="AZ604" s="348"/>
      <c r="BA604" s="348"/>
      <c r="BB604" s="348"/>
    </row>
    <row r="605" spans="45:54" ht="16.5">
      <c r="AS605" s="345"/>
      <c r="AT605" s="346"/>
      <c r="AU605" s="345"/>
      <c r="AV605" s="347"/>
      <c r="AW605" s="347"/>
      <c r="AX605" s="347"/>
      <c r="AY605" s="348"/>
      <c r="AZ605" s="348"/>
      <c r="BA605" s="348"/>
      <c r="BB605" s="348"/>
    </row>
    <row r="606" spans="45:54" ht="16.5">
      <c r="AS606" s="345"/>
      <c r="AT606" s="346"/>
      <c r="AU606" s="345"/>
      <c r="AV606" s="347"/>
      <c r="AW606" s="347"/>
      <c r="AX606" s="347"/>
      <c r="AY606" s="348"/>
      <c r="AZ606" s="348"/>
      <c r="BA606" s="348"/>
      <c r="BB606" s="348"/>
    </row>
    <row r="607" spans="45:54" ht="16.5">
      <c r="AS607" s="345"/>
      <c r="AT607" s="346"/>
      <c r="AU607" s="345"/>
      <c r="AV607" s="347"/>
      <c r="AW607" s="347"/>
      <c r="AX607" s="347"/>
      <c r="AY607" s="348"/>
      <c r="AZ607" s="348"/>
      <c r="BA607" s="348"/>
      <c r="BB607" s="348"/>
    </row>
    <row r="608" spans="45:54" ht="16.5">
      <c r="AS608" s="345"/>
      <c r="AT608" s="346"/>
      <c r="AU608" s="345"/>
      <c r="AV608" s="347"/>
      <c r="AW608" s="347"/>
      <c r="AX608" s="347"/>
      <c r="AY608" s="348"/>
      <c r="AZ608" s="348"/>
      <c r="BA608" s="348"/>
      <c r="BB608" s="348"/>
    </row>
    <row r="609" spans="45:54" ht="16.5">
      <c r="AS609" s="345"/>
      <c r="AT609" s="346"/>
      <c r="AU609" s="345"/>
      <c r="AV609" s="347"/>
      <c r="AW609" s="347"/>
      <c r="AX609" s="347"/>
      <c r="AY609" s="348"/>
      <c r="AZ609" s="348"/>
      <c r="BA609" s="348"/>
      <c r="BB609" s="348"/>
    </row>
    <row r="610" spans="45:54" ht="16.5">
      <c r="AS610" s="345"/>
      <c r="AT610" s="346"/>
      <c r="AU610" s="345"/>
      <c r="AV610" s="347"/>
      <c r="AW610" s="347"/>
      <c r="AX610" s="347"/>
      <c r="AY610" s="348"/>
      <c r="AZ610" s="348"/>
      <c r="BA610" s="348"/>
      <c r="BB610" s="348"/>
    </row>
    <row r="611" spans="45:54" ht="16.5">
      <c r="AS611" s="345"/>
      <c r="AT611" s="346"/>
      <c r="AU611" s="345"/>
      <c r="AV611" s="347"/>
      <c r="AW611" s="347"/>
      <c r="AX611" s="347"/>
      <c r="AY611" s="348"/>
      <c r="AZ611" s="348"/>
      <c r="BA611" s="348"/>
      <c r="BB611" s="348"/>
    </row>
    <row r="612" spans="45:54" ht="16.5">
      <c r="AS612" s="345"/>
      <c r="AT612" s="346"/>
      <c r="AU612" s="345"/>
      <c r="AV612" s="347"/>
      <c r="AW612" s="347"/>
      <c r="AX612" s="347"/>
      <c r="AY612" s="348"/>
      <c r="AZ612" s="348"/>
      <c r="BA612" s="348"/>
      <c r="BB612" s="348"/>
    </row>
    <row r="613" spans="45:54" ht="16.5">
      <c r="AS613" s="345"/>
      <c r="AT613" s="346"/>
      <c r="AU613" s="345"/>
      <c r="AV613" s="347"/>
      <c r="AW613" s="347"/>
      <c r="AX613" s="347"/>
      <c r="AY613" s="348"/>
      <c r="AZ613" s="348"/>
      <c r="BA613" s="348"/>
      <c r="BB613" s="348"/>
    </row>
    <row r="614" spans="45:54" ht="16.5">
      <c r="AS614" s="345"/>
      <c r="AT614" s="346"/>
      <c r="AU614" s="345"/>
      <c r="AV614" s="347"/>
      <c r="AW614" s="347"/>
      <c r="AX614" s="347"/>
      <c r="AY614" s="348"/>
      <c r="AZ614" s="348"/>
      <c r="BA614" s="348"/>
      <c r="BB614" s="348"/>
    </row>
    <row r="615" spans="45:54" ht="16.5">
      <c r="AS615" s="345"/>
      <c r="AT615" s="346"/>
      <c r="AU615" s="345"/>
      <c r="AV615" s="347"/>
      <c r="AW615" s="347"/>
      <c r="AX615" s="347"/>
      <c r="AY615" s="348"/>
      <c r="AZ615" s="348"/>
      <c r="BA615" s="348"/>
      <c r="BB615" s="348"/>
    </row>
    <row r="616" spans="45:54" ht="16.5">
      <c r="AS616" s="345"/>
      <c r="AT616" s="346"/>
      <c r="AU616" s="345"/>
      <c r="AV616" s="347"/>
      <c r="AW616" s="347"/>
      <c r="AX616" s="347"/>
      <c r="AY616" s="348"/>
      <c r="AZ616" s="348"/>
      <c r="BA616" s="348"/>
      <c r="BB616" s="348"/>
    </row>
    <row r="617" spans="45:54" ht="16.5">
      <c r="AS617" s="345"/>
      <c r="AT617" s="346"/>
      <c r="AU617" s="345"/>
      <c r="AV617" s="347"/>
      <c r="AW617" s="347"/>
      <c r="AX617" s="347"/>
      <c r="AY617" s="348"/>
      <c r="AZ617" s="348"/>
      <c r="BA617" s="348"/>
      <c r="BB617" s="348"/>
    </row>
    <row r="618" spans="45:54" ht="16.5">
      <c r="AS618" s="345"/>
      <c r="AT618" s="346"/>
      <c r="AU618" s="345"/>
      <c r="AV618" s="347"/>
      <c r="AW618" s="347"/>
      <c r="AX618" s="347"/>
      <c r="AY618" s="348"/>
      <c r="AZ618" s="348"/>
      <c r="BA618" s="348"/>
      <c r="BB618" s="348"/>
    </row>
    <row r="619" spans="45:54" ht="16.5">
      <c r="AS619" s="345"/>
      <c r="AT619" s="346"/>
      <c r="AU619" s="345"/>
      <c r="AV619" s="347"/>
      <c r="AW619" s="347"/>
      <c r="AX619" s="347"/>
      <c r="AY619" s="348"/>
      <c r="AZ619" s="348"/>
      <c r="BA619" s="348"/>
      <c r="BB619" s="348"/>
    </row>
    <row r="620" spans="45:54" ht="16.5">
      <c r="AS620" s="345"/>
      <c r="AT620" s="346"/>
      <c r="AU620" s="345"/>
      <c r="AV620" s="347"/>
      <c r="AW620" s="347"/>
      <c r="AX620" s="347"/>
      <c r="AY620" s="348"/>
      <c r="AZ620" s="348"/>
      <c r="BA620" s="348"/>
      <c r="BB620" s="348"/>
    </row>
    <row r="621" spans="45:54" ht="16.5">
      <c r="AS621" s="345"/>
      <c r="AT621" s="346"/>
      <c r="AU621" s="345"/>
      <c r="AV621" s="347"/>
      <c r="AW621" s="347"/>
      <c r="AX621" s="347"/>
      <c r="AY621" s="348"/>
      <c r="AZ621" s="348"/>
      <c r="BA621" s="348"/>
      <c r="BB621" s="348"/>
    </row>
    <row r="622" spans="45:54" ht="16.5">
      <c r="AS622" s="345"/>
      <c r="AT622" s="346"/>
      <c r="AU622" s="345"/>
      <c r="AV622" s="347"/>
      <c r="AW622" s="347"/>
      <c r="AX622" s="347"/>
      <c r="AY622" s="348"/>
      <c r="AZ622" s="348"/>
      <c r="BA622" s="348"/>
      <c r="BB622" s="348"/>
    </row>
    <row r="623" spans="45:54" ht="16.5">
      <c r="AS623" s="345"/>
      <c r="AT623" s="346"/>
      <c r="AU623" s="345"/>
      <c r="AV623" s="347"/>
      <c r="AW623" s="347"/>
      <c r="AX623" s="347"/>
      <c r="AY623" s="348"/>
      <c r="AZ623" s="348"/>
      <c r="BA623" s="348"/>
      <c r="BB623" s="348"/>
    </row>
    <row r="624" spans="45:54" ht="16.5">
      <c r="AS624" s="345"/>
      <c r="AT624" s="346"/>
      <c r="AU624" s="345"/>
      <c r="AV624" s="347"/>
      <c r="AW624" s="347"/>
      <c r="AX624" s="347"/>
      <c r="AY624" s="348"/>
      <c r="AZ624" s="348"/>
      <c r="BA624" s="348"/>
      <c r="BB624" s="348"/>
    </row>
    <row r="625" spans="45:54" ht="16.5">
      <c r="AS625" s="345"/>
      <c r="AT625" s="346"/>
      <c r="AU625" s="345"/>
      <c r="AV625" s="347"/>
      <c r="AW625" s="347"/>
      <c r="AX625" s="347"/>
      <c r="AY625" s="348"/>
      <c r="AZ625" s="348"/>
      <c r="BA625" s="348"/>
      <c r="BB625" s="348"/>
    </row>
    <row r="626" spans="45:54" ht="16.5">
      <c r="AS626" s="345"/>
      <c r="AT626" s="346"/>
      <c r="AU626" s="345"/>
      <c r="AV626" s="347"/>
      <c r="AW626" s="347"/>
      <c r="AX626" s="347"/>
      <c r="AY626" s="348"/>
      <c r="AZ626" s="348"/>
      <c r="BA626" s="348"/>
      <c r="BB626" s="348"/>
    </row>
    <row r="627" spans="45:54" ht="16.5">
      <c r="AS627" s="345"/>
      <c r="AT627" s="346"/>
      <c r="AU627" s="345"/>
      <c r="AV627" s="347"/>
      <c r="AW627" s="347"/>
      <c r="AX627" s="347"/>
      <c r="AY627" s="348"/>
      <c r="AZ627" s="348"/>
      <c r="BA627" s="348"/>
      <c r="BB627" s="348"/>
    </row>
    <row r="628" spans="45:54" ht="16.5">
      <c r="AS628" s="345"/>
      <c r="AT628" s="346"/>
      <c r="AU628" s="345"/>
      <c r="AV628" s="347"/>
      <c r="AW628" s="347"/>
      <c r="AX628" s="347"/>
      <c r="AY628" s="348"/>
      <c r="AZ628" s="348"/>
      <c r="BA628" s="348"/>
      <c r="BB628" s="348"/>
    </row>
    <row r="629" spans="45:54" ht="16.5">
      <c r="AS629" s="345"/>
      <c r="AT629" s="346"/>
      <c r="AU629" s="345"/>
      <c r="AV629" s="347"/>
      <c r="AW629" s="347"/>
      <c r="AX629" s="347"/>
      <c r="AY629" s="348"/>
      <c r="AZ629" s="348"/>
      <c r="BA629" s="348"/>
      <c r="BB629" s="348"/>
    </row>
    <row r="630" spans="45:54" ht="16.5">
      <c r="AS630" s="345"/>
      <c r="AT630" s="346"/>
      <c r="AU630" s="345"/>
      <c r="AV630" s="347"/>
      <c r="AW630" s="347"/>
      <c r="AX630" s="347"/>
      <c r="AY630" s="348"/>
      <c r="AZ630" s="348"/>
      <c r="BA630" s="348"/>
      <c r="BB630" s="348"/>
    </row>
    <row r="631" spans="45:54" ht="16.5">
      <c r="AS631" s="345"/>
      <c r="AT631" s="346"/>
      <c r="AU631" s="345"/>
      <c r="AV631" s="347"/>
      <c r="AW631" s="347"/>
      <c r="AX631" s="347"/>
      <c r="AY631" s="348"/>
      <c r="AZ631" s="348"/>
      <c r="BA631" s="348"/>
      <c r="BB631" s="348"/>
    </row>
    <row r="632" spans="45:54" ht="16.5">
      <c r="AS632" s="345"/>
      <c r="AT632" s="346"/>
      <c r="AU632" s="345"/>
      <c r="AV632" s="347"/>
      <c r="AW632" s="347"/>
      <c r="AX632" s="347"/>
      <c r="AY632" s="348"/>
      <c r="AZ632" s="348"/>
      <c r="BA632" s="348"/>
      <c r="BB632" s="348"/>
    </row>
    <row r="633" spans="45:54" ht="16.5">
      <c r="AS633" s="345"/>
      <c r="AT633" s="346"/>
      <c r="AU633" s="345"/>
      <c r="AV633" s="347"/>
      <c r="AW633" s="347"/>
      <c r="AX633" s="347"/>
      <c r="AY633" s="348"/>
      <c r="AZ633" s="348"/>
      <c r="BA633" s="348"/>
      <c r="BB633" s="348"/>
    </row>
    <row r="634" spans="45:54" ht="16.5">
      <c r="AS634" s="345"/>
      <c r="AT634" s="346"/>
      <c r="AU634" s="345"/>
      <c r="AV634" s="347"/>
      <c r="AW634" s="347"/>
      <c r="AX634" s="347"/>
      <c r="AY634" s="348"/>
      <c r="AZ634" s="348"/>
      <c r="BA634" s="348"/>
      <c r="BB634" s="348"/>
    </row>
    <row r="635" spans="45:54" ht="16.5">
      <c r="AS635" s="345"/>
      <c r="AT635" s="346"/>
      <c r="AU635" s="345"/>
      <c r="AV635" s="347"/>
      <c r="AW635" s="347"/>
      <c r="AX635" s="347"/>
      <c r="AY635" s="348"/>
      <c r="AZ635" s="348"/>
      <c r="BA635" s="348"/>
      <c r="BB635" s="348"/>
    </row>
    <row r="636" spans="45:54" ht="16.5">
      <c r="AS636" s="345"/>
      <c r="AT636" s="346"/>
      <c r="AU636" s="345"/>
      <c r="AV636" s="347"/>
      <c r="AW636" s="347"/>
      <c r="AX636" s="347"/>
      <c r="AY636" s="348"/>
      <c r="AZ636" s="348"/>
      <c r="BA636" s="348"/>
      <c r="BB636" s="348"/>
    </row>
    <row r="637" spans="45:54" ht="16.5">
      <c r="AS637" s="345"/>
      <c r="AT637" s="346"/>
      <c r="AU637" s="345"/>
      <c r="AV637" s="347"/>
      <c r="AW637" s="347"/>
      <c r="AX637" s="347"/>
      <c r="AY637" s="348"/>
      <c r="AZ637" s="348"/>
      <c r="BA637" s="348"/>
      <c r="BB637" s="348"/>
    </row>
    <row r="638" spans="45:54" ht="16.5">
      <c r="AS638" s="345"/>
      <c r="AT638" s="346"/>
      <c r="AU638" s="345"/>
      <c r="AV638" s="347"/>
      <c r="AW638" s="347"/>
      <c r="AX638" s="347"/>
      <c r="AY638" s="348"/>
      <c r="AZ638" s="348"/>
      <c r="BA638" s="348"/>
      <c r="BB638" s="348"/>
    </row>
    <row r="639" spans="45:54" ht="16.5">
      <c r="AS639" s="345"/>
      <c r="AT639" s="346"/>
      <c r="AU639" s="345"/>
      <c r="AV639" s="347"/>
      <c r="AW639" s="347"/>
      <c r="AX639" s="347"/>
      <c r="AY639" s="348"/>
      <c r="AZ639" s="348"/>
      <c r="BA639" s="348"/>
      <c r="BB639" s="348"/>
    </row>
    <row r="640" spans="45:54" ht="16.5">
      <c r="AS640" s="345"/>
      <c r="AT640" s="346"/>
      <c r="AU640" s="345"/>
      <c r="AV640" s="347"/>
      <c r="AW640" s="347"/>
      <c r="AX640" s="347"/>
      <c r="AY640" s="348"/>
      <c r="AZ640" s="348"/>
      <c r="BA640" s="348"/>
      <c r="BB640" s="348"/>
    </row>
    <row r="641" spans="45:54" ht="16.5">
      <c r="AS641" s="345"/>
      <c r="AT641" s="346"/>
      <c r="AU641" s="345"/>
      <c r="AV641" s="347"/>
      <c r="AW641" s="347"/>
      <c r="AX641" s="347"/>
      <c r="AY641" s="348"/>
      <c r="AZ641" s="348"/>
      <c r="BA641" s="348"/>
      <c r="BB641" s="348"/>
    </row>
    <row r="642" spans="45:54" ht="16.5">
      <c r="AS642" s="345"/>
      <c r="AT642" s="346"/>
      <c r="AU642" s="345"/>
      <c r="AV642" s="347"/>
      <c r="AW642" s="347"/>
      <c r="AX642" s="347"/>
      <c r="AY642" s="348"/>
      <c r="AZ642" s="348"/>
      <c r="BA642" s="348"/>
      <c r="BB642" s="348"/>
    </row>
    <row r="643" spans="45:54" ht="16.5">
      <c r="AS643" s="345"/>
      <c r="AT643" s="346"/>
      <c r="AU643" s="345"/>
      <c r="AV643" s="347"/>
      <c r="AW643" s="347"/>
      <c r="AX643" s="347"/>
      <c r="AY643" s="348"/>
      <c r="AZ643" s="348"/>
      <c r="BA643" s="348"/>
      <c r="BB643" s="348"/>
    </row>
    <row r="644" spans="45:54" ht="16.5">
      <c r="AS644" s="345"/>
      <c r="AT644" s="346"/>
      <c r="AU644" s="345"/>
      <c r="AV644" s="347"/>
      <c r="AW644" s="347"/>
      <c r="AX644" s="347"/>
      <c r="AY644" s="348"/>
      <c r="AZ644" s="348"/>
      <c r="BA644" s="348"/>
      <c r="BB644" s="348"/>
    </row>
    <row r="645" spans="45:54" ht="16.5">
      <c r="AS645" s="345"/>
      <c r="AT645" s="346"/>
      <c r="AU645" s="345"/>
      <c r="AV645" s="347"/>
      <c r="AW645" s="347"/>
      <c r="AX645" s="347"/>
      <c r="AY645" s="348"/>
      <c r="AZ645" s="348"/>
      <c r="BA645" s="348"/>
      <c r="BB645" s="348"/>
    </row>
    <row r="646" spans="45:54" ht="16.5">
      <c r="AS646" s="345"/>
      <c r="AT646" s="346"/>
      <c r="AU646" s="345"/>
      <c r="AV646" s="347"/>
      <c r="AW646" s="347"/>
      <c r="AX646" s="347"/>
      <c r="AY646" s="348"/>
      <c r="AZ646" s="348"/>
      <c r="BA646" s="348"/>
      <c r="BB646" s="348"/>
    </row>
    <row r="647" spans="45:54" ht="16.5">
      <c r="AS647" s="345"/>
      <c r="AT647" s="346"/>
      <c r="AU647" s="345"/>
      <c r="AV647" s="347"/>
      <c r="AW647" s="347"/>
      <c r="AX647" s="347"/>
      <c r="AY647" s="348"/>
      <c r="AZ647" s="348"/>
      <c r="BA647" s="348"/>
      <c r="BB647" s="348"/>
    </row>
    <row r="648" spans="45:54" ht="16.5">
      <c r="AS648" s="345"/>
      <c r="AT648" s="346"/>
      <c r="AU648" s="345"/>
      <c r="AV648" s="347"/>
      <c r="AW648" s="347"/>
      <c r="AX648" s="347"/>
      <c r="AY648" s="348"/>
      <c r="AZ648" s="348"/>
      <c r="BA648" s="348"/>
      <c r="BB648" s="348"/>
    </row>
    <row r="649" spans="45:54" ht="16.5">
      <c r="AS649" s="345"/>
      <c r="AT649" s="346"/>
      <c r="AU649" s="345"/>
      <c r="AV649" s="347"/>
      <c r="AW649" s="347"/>
      <c r="AX649" s="347"/>
      <c r="AY649" s="348"/>
      <c r="AZ649" s="348"/>
      <c r="BA649" s="348"/>
      <c r="BB649" s="348"/>
    </row>
    <row r="650" spans="45:54" ht="16.5">
      <c r="AS650" s="345"/>
      <c r="AT650" s="346"/>
      <c r="AU650" s="345"/>
      <c r="AV650" s="347"/>
      <c r="AW650" s="347"/>
      <c r="AX650" s="347"/>
      <c r="AY650" s="348"/>
      <c r="AZ650" s="348"/>
      <c r="BA650" s="348"/>
      <c r="BB650" s="348"/>
    </row>
    <row r="651" spans="45:54" ht="16.5">
      <c r="AS651" s="345"/>
      <c r="AT651" s="346"/>
      <c r="AU651" s="345"/>
      <c r="AV651" s="347"/>
      <c r="AW651" s="347"/>
      <c r="AX651" s="347"/>
      <c r="AY651" s="348"/>
      <c r="AZ651" s="348"/>
      <c r="BA651" s="348"/>
      <c r="BB651" s="348"/>
    </row>
    <row r="652" spans="45:54" ht="16.5">
      <c r="AS652" s="345"/>
      <c r="AT652" s="346"/>
      <c r="AU652" s="345"/>
      <c r="AV652" s="347"/>
      <c r="AW652" s="347"/>
      <c r="AX652" s="347"/>
      <c r="AY652" s="348"/>
      <c r="AZ652" s="348"/>
      <c r="BA652" s="348"/>
      <c r="BB652" s="348"/>
    </row>
    <row r="653" spans="45:54" ht="16.5">
      <c r="AS653" s="345"/>
      <c r="AT653" s="346"/>
      <c r="AU653" s="345"/>
      <c r="AV653" s="347"/>
      <c r="AW653" s="347"/>
      <c r="AX653" s="347"/>
      <c r="AY653" s="348"/>
      <c r="AZ653" s="348"/>
      <c r="BA653" s="348"/>
      <c r="BB653" s="348"/>
    </row>
    <row r="654" spans="45:54" ht="16.5">
      <c r="AS654" s="345"/>
      <c r="AT654" s="346"/>
      <c r="AU654" s="345"/>
      <c r="AV654" s="347"/>
      <c r="AW654" s="347"/>
      <c r="AX654" s="347"/>
      <c r="AY654" s="348"/>
      <c r="AZ654" s="348"/>
      <c r="BA654" s="348"/>
      <c r="BB654" s="348"/>
    </row>
    <row r="655" spans="45:54" ht="16.5">
      <c r="AS655" s="345"/>
      <c r="AT655" s="346"/>
      <c r="AU655" s="345"/>
      <c r="AV655" s="347"/>
      <c r="AW655" s="347"/>
      <c r="AX655" s="347"/>
      <c r="AY655" s="348"/>
      <c r="AZ655" s="348"/>
      <c r="BA655" s="348"/>
      <c r="BB655" s="348"/>
    </row>
    <row r="656" spans="45:54" ht="16.5">
      <c r="AS656" s="345"/>
      <c r="AT656" s="346"/>
      <c r="AU656" s="345"/>
      <c r="AV656" s="347"/>
      <c r="AW656" s="347"/>
      <c r="AX656" s="347"/>
      <c r="AY656" s="348"/>
      <c r="AZ656" s="348"/>
      <c r="BA656" s="348"/>
      <c r="BB656" s="348"/>
    </row>
    <row r="657" spans="45:54" ht="16.5">
      <c r="AS657" s="345"/>
      <c r="AT657" s="346"/>
      <c r="AU657" s="345"/>
      <c r="AV657" s="347"/>
      <c r="AW657" s="347"/>
      <c r="AX657" s="347"/>
      <c r="AY657" s="348"/>
      <c r="AZ657" s="348"/>
      <c r="BA657" s="348"/>
      <c r="BB657" s="348"/>
    </row>
    <row r="658" spans="45:54" ht="16.5">
      <c r="AS658" s="345"/>
      <c r="AT658" s="346"/>
      <c r="AU658" s="345"/>
      <c r="AV658" s="347"/>
      <c r="AW658" s="347"/>
      <c r="AX658" s="347"/>
      <c r="AY658" s="348"/>
      <c r="AZ658" s="348"/>
      <c r="BA658" s="348"/>
      <c r="BB658" s="348"/>
    </row>
    <row r="659" spans="45:54" ht="16.5">
      <c r="AS659" s="345"/>
      <c r="AT659" s="346"/>
      <c r="AU659" s="345"/>
      <c r="AV659" s="347"/>
      <c r="AW659" s="347"/>
      <c r="AX659" s="347"/>
      <c r="AY659" s="348"/>
      <c r="AZ659" s="348"/>
      <c r="BA659" s="348"/>
      <c r="BB659" s="348"/>
    </row>
    <row r="660" spans="45:54" ht="16.5">
      <c r="AS660" s="345"/>
      <c r="AT660" s="346"/>
      <c r="AU660" s="345"/>
      <c r="AV660" s="347"/>
      <c r="AW660" s="347"/>
      <c r="AX660" s="347"/>
      <c r="AY660" s="348"/>
      <c r="AZ660" s="348"/>
      <c r="BA660" s="348"/>
      <c r="BB660" s="348"/>
    </row>
    <row r="661" spans="45:54" ht="16.5">
      <c r="AS661" s="345"/>
      <c r="AT661" s="346"/>
      <c r="AU661" s="345"/>
      <c r="AV661" s="347"/>
      <c r="AW661" s="347"/>
      <c r="AX661" s="347"/>
      <c r="AY661" s="348"/>
      <c r="AZ661" s="348"/>
      <c r="BA661" s="348"/>
      <c r="BB661" s="348"/>
    </row>
    <row r="662" spans="45:54" ht="16.5">
      <c r="AS662" s="345"/>
      <c r="AT662" s="346"/>
      <c r="AU662" s="345"/>
      <c r="AV662" s="347"/>
      <c r="AW662" s="347"/>
      <c r="AX662" s="347"/>
      <c r="AY662" s="348"/>
      <c r="AZ662" s="348"/>
      <c r="BA662" s="348"/>
      <c r="BB662" s="348"/>
    </row>
    <row r="663" spans="45:54" ht="16.5">
      <c r="AS663" s="345"/>
      <c r="AT663" s="346"/>
      <c r="AU663" s="345"/>
      <c r="AV663" s="347"/>
      <c r="AW663" s="347"/>
      <c r="AX663" s="347"/>
      <c r="AY663" s="348"/>
      <c r="AZ663" s="348"/>
      <c r="BA663" s="348"/>
      <c r="BB663" s="348"/>
    </row>
    <row r="664" spans="45:54" ht="16.5">
      <c r="AV664" s="347"/>
      <c r="AW664" s="347"/>
      <c r="AX664" s="347"/>
      <c r="AY664" s="348"/>
      <c r="AZ664" s="348"/>
      <c r="BA664" s="348"/>
      <c r="BB664" s="348"/>
    </row>
    <row r="665" spans="45:54" ht="16.5">
      <c r="AV665" s="347"/>
      <c r="AW665" s="347"/>
      <c r="AX665" s="347"/>
      <c r="AY665" s="348"/>
      <c r="AZ665" s="348"/>
      <c r="BA665" s="348"/>
      <c r="BB665" s="348"/>
    </row>
    <row r="666" spans="45:54" ht="16.5">
      <c r="AV666" s="347"/>
      <c r="AW666" s="347"/>
      <c r="AX666" s="347"/>
      <c r="AY666" s="348"/>
      <c r="AZ666" s="348"/>
      <c r="BA666" s="348"/>
      <c r="BB666" s="348"/>
    </row>
    <row r="667" spans="45:54" ht="16.5">
      <c r="AV667" s="347"/>
      <c r="AW667" s="347"/>
      <c r="AX667" s="347"/>
      <c r="AY667" s="348"/>
      <c r="AZ667" s="348"/>
      <c r="BA667" s="348"/>
      <c r="BB667" s="348"/>
    </row>
    <row r="668" spans="45:54" ht="16.5">
      <c r="AV668" s="347"/>
      <c r="AW668" s="347"/>
      <c r="AX668" s="347"/>
      <c r="AY668" s="348"/>
      <c r="AZ668" s="348"/>
      <c r="BA668" s="348"/>
      <c r="BB668" s="348"/>
    </row>
    <row r="669" spans="45:54" ht="16.5">
      <c r="AV669" s="347"/>
      <c r="AW669" s="347"/>
      <c r="AX669" s="347"/>
      <c r="AY669" s="348"/>
      <c r="AZ669" s="348"/>
      <c r="BA669" s="348"/>
      <c r="BB669" s="348"/>
    </row>
    <row r="670" spans="45:54" ht="16.5">
      <c r="AV670" s="347"/>
      <c r="AW670" s="347"/>
      <c r="AX670" s="347"/>
      <c r="AY670" s="348"/>
      <c r="AZ670" s="348"/>
      <c r="BA670" s="348"/>
      <c r="BB670" s="348"/>
    </row>
    <row r="671" spans="45:54" ht="16.5">
      <c r="AV671" s="347"/>
      <c r="AW671" s="347"/>
      <c r="AX671" s="347"/>
      <c r="AY671" s="348"/>
      <c r="AZ671" s="348"/>
      <c r="BA671" s="348"/>
      <c r="BB671" s="348"/>
    </row>
    <row r="672" spans="45:54" ht="16.5">
      <c r="AV672" s="347"/>
      <c r="AW672" s="347"/>
      <c r="AX672" s="347"/>
      <c r="AY672" s="348"/>
      <c r="AZ672" s="348"/>
      <c r="BA672" s="348"/>
      <c r="BB672" s="348"/>
    </row>
    <row r="673" spans="48:54" ht="16.5">
      <c r="AV673" s="347"/>
      <c r="AW673" s="347"/>
      <c r="AX673" s="347"/>
      <c r="AY673" s="348"/>
      <c r="AZ673" s="348"/>
      <c r="BA673" s="348"/>
      <c r="BB673" s="348"/>
    </row>
    <row r="674" spans="48:54" ht="16.5">
      <c r="AV674" s="347"/>
      <c r="AW674" s="347"/>
      <c r="AX674" s="347"/>
      <c r="AY674" s="348"/>
      <c r="AZ674" s="348"/>
      <c r="BA674" s="348"/>
      <c r="BB674" s="348"/>
    </row>
    <row r="675" spans="48:54" ht="16.5">
      <c r="AV675" s="347"/>
      <c r="AW675" s="347"/>
      <c r="AX675" s="347"/>
      <c r="AY675" s="348"/>
      <c r="AZ675" s="348"/>
      <c r="BA675" s="348"/>
      <c r="BB675" s="348"/>
    </row>
    <row r="676" spans="48:54" ht="16.5">
      <c r="AV676" s="347"/>
      <c r="AW676" s="347"/>
      <c r="AX676" s="347"/>
      <c r="AY676" s="348"/>
      <c r="AZ676" s="348"/>
      <c r="BA676" s="348"/>
      <c r="BB676" s="348"/>
    </row>
    <row r="677" spans="48:54" ht="16.5">
      <c r="AV677" s="347"/>
      <c r="AW677" s="347"/>
      <c r="AX677" s="347"/>
      <c r="AY677" s="348"/>
      <c r="AZ677" s="348"/>
      <c r="BA677" s="348"/>
      <c r="BB677" s="348"/>
    </row>
    <row r="678" spans="48:54" ht="16.5">
      <c r="AV678" s="347"/>
      <c r="AW678" s="347"/>
      <c r="AX678" s="347"/>
      <c r="AY678" s="348"/>
      <c r="AZ678" s="348"/>
      <c r="BA678" s="348"/>
      <c r="BB678" s="348"/>
    </row>
    <row r="679" spans="48:54" ht="16.5">
      <c r="AV679" s="347"/>
      <c r="AW679" s="347"/>
      <c r="AX679" s="347"/>
      <c r="AY679" s="348"/>
      <c r="AZ679" s="348"/>
      <c r="BA679" s="348"/>
      <c r="BB679" s="348"/>
    </row>
    <row r="680" spans="48:54" ht="16.5">
      <c r="AV680" s="347"/>
      <c r="AW680" s="347"/>
      <c r="AX680" s="347"/>
      <c r="AY680" s="348"/>
      <c r="AZ680" s="348"/>
      <c r="BA680" s="348"/>
      <c r="BB680" s="348"/>
    </row>
    <row r="681" spans="48:54" ht="16.5">
      <c r="AV681" s="347"/>
      <c r="AW681" s="347"/>
      <c r="AX681" s="347"/>
      <c r="AY681" s="348"/>
      <c r="AZ681" s="348"/>
      <c r="BA681" s="348"/>
      <c r="BB681" s="348"/>
    </row>
    <row r="682" spans="48:54" ht="16.5">
      <c r="AV682" s="347"/>
      <c r="AW682" s="347"/>
      <c r="AX682" s="347"/>
      <c r="AY682" s="348"/>
      <c r="AZ682" s="348"/>
      <c r="BA682" s="348"/>
      <c r="BB682" s="348"/>
    </row>
    <row r="683" spans="48:54" ht="16.5">
      <c r="AV683" s="347"/>
      <c r="AW683" s="347"/>
      <c r="AX683" s="347"/>
      <c r="AY683" s="348"/>
      <c r="AZ683" s="348"/>
      <c r="BA683" s="348"/>
      <c r="BB683" s="348"/>
    </row>
    <row r="684" spans="48:54" ht="16.5">
      <c r="AV684" s="347"/>
      <c r="AW684" s="347"/>
      <c r="AX684" s="347"/>
      <c r="AY684" s="348"/>
      <c r="AZ684" s="348"/>
      <c r="BA684" s="348"/>
      <c r="BB684" s="348"/>
    </row>
    <row r="685" spans="48:54" ht="16.5">
      <c r="AV685" s="347"/>
      <c r="AW685" s="347"/>
      <c r="AX685" s="347"/>
      <c r="AY685" s="348"/>
      <c r="AZ685" s="348"/>
      <c r="BA685" s="348"/>
      <c r="BB685" s="348"/>
    </row>
    <row r="686" spans="48:54" ht="16.5">
      <c r="AV686" s="347"/>
      <c r="AW686" s="347"/>
      <c r="AX686" s="347"/>
      <c r="AY686" s="348"/>
      <c r="AZ686" s="348"/>
      <c r="BA686" s="348"/>
      <c r="BB686" s="348"/>
    </row>
    <row r="687" spans="48:54" ht="16.5">
      <c r="AV687" s="347"/>
      <c r="AW687" s="347"/>
      <c r="AX687" s="347"/>
      <c r="AY687" s="348"/>
      <c r="AZ687" s="348"/>
      <c r="BA687" s="348"/>
      <c r="BB687" s="348"/>
    </row>
    <row r="688" spans="48:54" ht="16.5">
      <c r="AV688" s="347"/>
      <c r="AW688" s="347"/>
      <c r="AX688" s="347"/>
      <c r="AY688" s="348"/>
      <c r="AZ688" s="348"/>
      <c r="BA688" s="348"/>
      <c r="BB688" s="348"/>
    </row>
    <row r="689" spans="48:54" ht="16.5">
      <c r="AV689" s="347"/>
      <c r="AW689" s="347"/>
      <c r="AX689" s="347"/>
      <c r="AY689" s="348"/>
      <c r="AZ689" s="348"/>
      <c r="BA689" s="348"/>
      <c r="BB689" s="348"/>
    </row>
    <row r="690" spans="48:54" ht="16.5">
      <c r="AV690" s="347"/>
      <c r="AW690" s="347"/>
      <c r="AX690" s="347"/>
      <c r="AY690" s="348"/>
      <c r="AZ690" s="348"/>
      <c r="BA690" s="348"/>
      <c r="BB690" s="348"/>
    </row>
    <row r="691" spans="48:54" ht="16.5">
      <c r="AV691" s="347"/>
      <c r="AW691" s="347"/>
      <c r="AX691" s="347"/>
      <c r="AY691" s="348"/>
      <c r="AZ691" s="348"/>
      <c r="BA691" s="348"/>
      <c r="BB691" s="348"/>
    </row>
    <row r="692" spans="48:54" ht="16.5">
      <c r="AV692" s="347"/>
      <c r="AW692" s="347"/>
      <c r="AX692" s="347"/>
      <c r="AY692" s="348"/>
      <c r="AZ692" s="348"/>
      <c r="BA692" s="348"/>
      <c r="BB692" s="348"/>
    </row>
    <row r="693" spans="48:54" ht="16.5">
      <c r="AV693" s="347"/>
      <c r="AW693" s="347"/>
      <c r="AX693" s="347"/>
      <c r="AY693" s="348"/>
      <c r="AZ693" s="348"/>
      <c r="BA693" s="348"/>
      <c r="BB693" s="348"/>
    </row>
    <row r="694" spans="48:54" ht="16.5">
      <c r="AV694" s="347"/>
      <c r="AW694" s="347"/>
      <c r="AX694" s="347"/>
      <c r="AY694" s="348"/>
      <c r="AZ694" s="348"/>
      <c r="BA694" s="348"/>
      <c r="BB694" s="348"/>
    </row>
    <row r="695" spans="48:54" ht="16.5">
      <c r="AV695" s="347"/>
      <c r="AW695" s="347"/>
      <c r="AX695" s="347"/>
      <c r="AY695" s="348"/>
      <c r="AZ695" s="348"/>
      <c r="BA695" s="348"/>
      <c r="BB695" s="348"/>
    </row>
    <row r="696" spans="48:54" ht="16.5">
      <c r="AV696" s="347"/>
      <c r="AW696" s="347"/>
      <c r="AX696" s="347"/>
      <c r="AY696" s="348"/>
      <c r="AZ696" s="348"/>
      <c r="BA696" s="348"/>
      <c r="BB696" s="348"/>
    </row>
    <row r="697" spans="48:54" ht="16.5">
      <c r="AV697" s="347"/>
      <c r="AW697" s="347"/>
      <c r="AX697" s="347"/>
      <c r="AY697" s="348"/>
      <c r="AZ697" s="348"/>
      <c r="BA697" s="348"/>
      <c r="BB697" s="348"/>
    </row>
    <row r="698" spans="48:54" ht="16.5">
      <c r="AV698" s="347"/>
      <c r="AW698" s="347"/>
      <c r="AX698" s="347"/>
      <c r="AY698" s="348"/>
      <c r="AZ698" s="348"/>
      <c r="BA698" s="348"/>
      <c r="BB698" s="348"/>
    </row>
    <row r="699" spans="48:54" ht="16.5">
      <c r="AV699" s="347"/>
      <c r="AW699" s="347"/>
      <c r="AX699" s="347"/>
      <c r="AY699" s="348"/>
      <c r="AZ699" s="348"/>
      <c r="BA699" s="348"/>
      <c r="BB699" s="348"/>
    </row>
    <row r="700" spans="48:54" ht="16.5">
      <c r="AV700" s="347"/>
      <c r="AW700" s="347"/>
      <c r="AX700" s="347"/>
      <c r="AY700" s="348"/>
      <c r="AZ700" s="348"/>
      <c r="BA700" s="348"/>
      <c r="BB700" s="348"/>
    </row>
    <row r="701" spans="48:54" ht="16.5">
      <c r="AV701" s="347"/>
      <c r="AW701" s="347"/>
      <c r="AX701" s="347"/>
      <c r="AY701" s="348"/>
      <c r="AZ701" s="348"/>
      <c r="BA701" s="348"/>
      <c r="BB701" s="348"/>
    </row>
    <row r="702" spans="48:54" ht="16.5">
      <c r="AV702" s="347"/>
      <c r="AW702" s="347"/>
      <c r="AX702" s="347"/>
      <c r="AY702" s="348"/>
      <c r="AZ702" s="348"/>
      <c r="BA702" s="348"/>
      <c r="BB702" s="348"/>
    </row>
    <row r="703" spans="48:54" ht="16.5">
      <c r="AV703" s="347"/>
      <c r="AW703" s="347"/>
      <c r="AX703" s="347"/>
      <c r="AY703" s="348"/>
      <c r="AZ703" s="348"/>
      <c r="BA703" s="348"/>
      <c r="BB703" s="348"/>
    </row>
    <row r="704" spans="48:54" ht="16.5">
      <c r="AV704" s="347"/>
      <c r="AW704" s="347"/>
      <c r="AX704" s="347"/>
      <c r="AY704" s="348"/>
      <c r="AZ704" s="348"/>
      <c r="BA704" s="348"/>
      <c r="BB704" s="348"/>
    </row>
    <row r="705" spans="48:54" ht="16.5">
      <c r="AV705" s="347"/>
      <c r="AW705" s="347"/>
      <c r="AX705" s="347"/>
      <c r="AY705" s="348"/>
      <c r="AZ705" s="348"/>
      <c r="BA705" s="348"/>
      <c r="BB705" s="348"/>
    </row>
    <row r="706" spans="48:54" ht="16.5">
      <c r="AV706" s="347"/>
      <c r="AW706" s="347"/>
      <c r="AX706" s="347"/>
      <c r="AY706" s="348"/>
      <c r="AZ706" s="348"/>
      <c r="BA706" s="348"/>
      <c r="BB706" s="348"/>
    </row>
    <row r="707" spans="48:54" ht="16.5">
      <c r="AV707" s="347"/>
      <c r="AW707" s="347"/>
      <c r="AX707" s="347"/>
      <c r="AY707" s="348"/>
      <c r="AZ707" s="348"/>
      <c r="BA707" s="348"/>
      <c r="BB707" s="348"/>
    </row>
    <row r="708" spans="48:54" ht="16.5">
      <c r="AV708" s="347"/>
      <c r="AW708" s="347"/>
      <c r="AX708" s="347"/>
      <c r="AY708" s="348"/>
      <c r="AZ708" s="348"/>
      <c r="BA708" s="348"/>
      <c r="BB708" s="348"/>
    </row>
    <row r="709" spans="48:54" ht="16.5">
      <c r="AV709" s="347"/>
      <c r="AW709" s="347"/>
      <c r="AX709" s="347"/>
      <c r="AY709" s="348"/>
      <c r="AZ709" s="348"/>
      <c r="BA709" s="348"/>
      <c r="BB709" s="348"/>
    </row>
    <row r="710" spans="48:54" ht="16.5">
      <c r="AV710" s="347"/>
      <c r="AW710" s="347"/>
      <c r="AX710" s="347"/>
      <c r="AY710" s="348"/>
      <c r="AZ710" s="348"/>
      <c r="BA710" s="348"/>
      <c r="BB710" s="348"/>
    </row>
    <row r="711" spans="48:54" ht="16.5">
      <c r="AV711" s="347"/>
      <c r="AW711" s="347"/>
      <c r="AX711" s="347"/>
      <c r="AY711" s="348"/>
      <c r="AZ711" s="348"/>
      <c r="BA711" s="348"/>
      <c r="BB711" s="348"/>
    </row>
    <row r="712" spans="48:54" ht="16.5">
      <c r="AV712" s="347"/>
      <c r="AW712" s="347"/>
      <c r="AX712" s="347"/>
      <c r="AY712" s="348"/>
      <c r="AZ712" s="348"/>
      <c r="BA712" s="348"/>
      <c r="BB712" s="348"/>
    </row>
    <row r="713" spans="48:54" ht="16.5">
      <c r="AV713" s="347"/>
      <c r="AW713" s="347"/>
      <c r="AX713" s="347"/>
      <c r="AY713" s="348"/>
      <c r="AZ713" s="348"/>
      <c r="BA713" s="348"/>
      <c r="BB713" s="348"/>
    </row>
    <row r="714" spans="48:54" ht="16.5">
      <c r="AV714" s="347"/>
      <c r="AW714" s="347"/>
      <c r="AX714" s="347"/>
      <c r="AY714" s="348"/>
      <c r="AZ714" s="348"/>
      <c r="BA714" s="348"/>
      <c r="BB714" s="348"/>
    </row>
    <row r="715" spans="48:54" ht="16.5">
      <c r="AV715" s="347"/>
      <c r="AW715" s="347"/>
      <c r="AX715" s="347"/>
      <c r="AY715" s="348"/>
      <c r="AZ715" s="348"/>
      <c r="BA715" s="348"/>
      <c r="BB715" s="348"/>
    </row>
    <row r="716" spans="48:54" ht="16.5">
      <c r="AV716" s="347"/>
      <c r="AW716" s="347"/>
      <c r="AX716" s="347"/>
      <c r="AY716" s="348"/>
      <c r="AZ716" s="348"/>
      <c r="BA716" s="348"/>
      <c r="BB716" s="348"/>
    </row>
    <row r="717" spans="48:54" ht="16.5">
      <c r="AV717" s="347"/>
      <c r="AW717" s="347"/>
      <c r="AX717" s="347"/>
      <c r="AY717" s="348"/>
      <c r="AZ717" s="348"/>
      <c r="BA717" s="348"/>
      <c r="BB717" s="348"/>
    </row>
    <row r="718" spans="48:54" ht="16.5">
      <c r="AV718" s="347"/>
      <c r="AW718" s="347"/>
      <c r="AX718" s="347"/>
      <c r="AY718" s="348"/>
      <c r="AZ718" s="348"/>
      <c r="BA718" s="348"/>
      <c r="BB718" s="348"/>
    </row>
    <row r="719" spans="48:54" ht="16.5">
      <c r="AV719" s="347"/>
      <c r="AW719" s="347"/>
      <c r="AX719" s="347"/>
      <c r="AY719" s="348"/>
      <c r="AZ719" s="348"/>
      <c r="BA719" s="348"/>
      <c r="BB719" s="348"/>
    </row>
    <row r="720" spans="48:54" ht="16.5">
      <c r="AV720" s="347"/>
      <c r="AW720" s="347"/>
      <c r="AX720" s="347"/>
      <c r="AY720" s="348"/>
      <c r="AZ720" s="348"/>
      <c r="BA720" s="348"/>
      <c r="BB720" s="348"/>
    </row>
    <row r="721" spans="48:54" ht="16.5">
      <c r="AV721" s="347"/>
      <c r="AW721" s="347"/>
      <c r="AX721" s="347"/>
      <c r="AY721" s="348"/>
      <c r="AZ721" s="348"/>
      <c r="BA721" s="348"/>
      <c r="BB721" s="348"/>
    </row>
    <row r="722" spans="48:54" ht="16.5">
      <c r="AV722" s="347"/>
      <c r="AW722" s="347"/>
      <c r="AX722" s="347"/>
      <c r="AY722" s="348"/>
      <c r="AZ722" s="348"/>
      <c r="BA722" s="348"/>
      <c r="BB722" s="348"/>
    </row>
    <row r="723" spans="48:54" ht="16.5">
      <c r="AV723" s="347"/>
      <c r="AW723" s="347"/>
      <c r="AX723" s="347"/>
      <c r="AY723" s="348"/>
      <c r="AZ723" s="348"/>
      <c r="BA723" s="348"/>
      <c r="BB723" s="348"/>
    </row>
    <row r="724" spans="48:54" ht="16.5">
      <c r="AV724" s="347"/>
      <c r="AW724" s="347"/>
      <c r="AX724" s="347"/>
      <c r="AY724" s="348"/>
      <c r="AZ724" s="348"/>
      <c r="BA724" s="348"/>
      <c r="BB724" s="348"/>
    </row>
    <row r="725" spans="48:54" ht="16.5">
      <c r="AV725" s="347"/>
      <c r="AW725" s="347"/>
      <c r="AX725" s="347"/>
      <c r="AY725" s="348"/>
      <c r="AZ725" s="348"/>
      <c r="BA725" s="348"/>
      <c r="BB725" s="348"/>
    </row>
    <row r="726" spans="48:54" ht="16.5">
      <c r="AV726" s="347"/>
      <c r="AW726" s="347"/>
      <c r="AX726" s="347"/>
      <c r="AY726" s="348"/>
      <c r="AZ726" s="348"/>
      <c r="BA726" s="348"/>
      <c r="BB726" s="348"/>
    </row>
    <row r="727" spans="48:54" ht="16.5">
      <c r="AV727" s="347"/>
      <c r="AW727" s="347"/>
      <c r="AX727" s="347"/>
      <c r="AY727" s="348"/>
      <c r="AZ727" s="348"/>
      <c r="BA727" s="348"/>
      <c r="BB727" s="348"/>
    </row>
    <row r="728" spans="48:54" ht="16.5">
      <c r="AV728" s="347"/>
      <c r="AW728" s="347"/>
      <c r="AX728" s="347"/>
      <c r="AY728" s="348"/>
      <c r="AZ728" s="348"/>
      <c r="BA728" s="348"/>
      <c r="BB728" s="348"/>
    </row>
    <row r="729" spans="48:54" ht="16.5">
      <c r="AV729" s="347"/>
      <c r="AW729" s="347"/>
      <c r="AX729" s="347"/>
      <c r="AY729" s="348"/>
      <c r="AZ729" s="348"/>
      <c r="BA729" s="348"/>
      <c r="BB729" s="348"/>
    </row>
    <row r="730" spans="48:54" ht="16.5">
      <c r="AV730" s="347"/>
      <c r="AW730" s="347"/>
      <c r="AX730" s="347"/>
      <c r="AY730" s="348"/>
      <c r="AZ730" s="348"/>
      <c r="BA730" s="348"/>
      <c r="BB730" s="348"/>
    </row>
    <row r="731" spans="48:54" ht="16.5">
      <c r="AV731" s="347"/>
      <c r="AW731" s="347"/>
      <c r="AX731" s="347"/>
      <c r="AY731" s="348"/>
      <c r="AZ731" s="348"/>
      <c r="BA731" s="348"/>
      <c r="BB731" s="348"/>
    </row>
    <row r="732" spans="48:54" ht="16.5">
      <c r="AV732" s="347"/>
      <c r="AW732" s="347"/>
      <c r="AX732" s="347"/>
      <c r="AY732" s="348"/>
      <c r="AZ732" s="348"/>
      <c r="BA732" s="348"/>
      <c r="BB732" s="348"/>
    </row>
    <row r="733" spans="48:54" ht="16.5">
      <c r="AV733" s="347"/>
      <c r="AW733" s="347"/>
      <c r="AX733" s="347"/>
      <c r="AY733" s="348"/>
      <c r="AZ733" s="348"/>
      <c r="BA733" s="348"/>
      <c r="BB733" s="348"/>
    </row>
    <row r="734" spans="48:54" ht="16.5">
      <c r="AV734" s="347"/>
      <c r="AW734" s="347"/>
      <c r="AX734" s="347"/>
      <c r="AY734" s="348"/>
      <c r="AZ734" s="348"/>
      <c r="BA734" s="348"/>
      <c r="BB734" s="348"/>
    </row>
    <row r="735" spans="48:54" ht="16.5">
      <c r="AV735" s="347"/>
      <c r="AW735" s="347"/>
      <c r="AX735" s="347"/>
      <c r="AY735" s="348"/>
      <c r="AZ735" s="348"/>
      <c r="BA735" s="348"/>
      <c r="BB735" s="348"/>
    </row>
    <row r="736" spans="48:54" ht="16.5">
      <c r="AV736" s="347"/>
      <c r="AW736" s="347"/>
      <c r="AX736" s="347"/>
      <c r="AY736" s="348"/>
      <c r="AZ736" s="348"/>
      <c r="BA736" s="348"/>
      <c r="BB736" s="348"/>
    </row>
    <row r="737" spans="48:54" ht="16.5">
      <c r="AV737" s="347"/>
      <c r="AW737" s="347"/>
      <c r="AX737" s="347"/>
      <c r="AY737" s="348"/>
      <c r="AZ737" s="348"/>
      <c r="BA737" s="348"/>
      <c r="BB737" s="348"/>
    </row>
    <row r="738" spans="48:54" ht="16.5">
      <c r="AV738" s="347"/>
      <c r="AW738" s="347"/>
      <c r="AX738" s="347"/>
      <c r="AY738" s="348"/>
      <c r="AZ738" s="348"/>
      <c r="BA738" s="348"/>
      <c r="BB738" s="348"/>
    </row>
    <row r="739" spans="48:54" ht="16.5">
      <c r="AV739" s="347"/>
      <c r="AW739" s="347"/>
      <c r="AX739" s="347"/>
      <c r="AY739" s="348"/>
      <c r="AZ739" s="348"/>
      <c r="BA739" s="348"/>
      <c r="BB739" s="348"/>
    </row>
    <row r="740" spans="48:54" ht="16.5">
      <c r="AV740" s="347"/>
      <c r="AW740" s="347"/>
      <c r="AX740" s="347"/>
      <c r="AY740" s="348"/>
      <c r="AZ740" s="348"/>
      <c r="BA740" s="348"/>
      <c r="BB740" s="348"/>
    </row>
    <row r="741" spans="48:54" ht="16.5">
      <c r="AV741" s="347"/>
      <c r="AW741" s="347"/>
      <c r="AX741" s="347"/>
      <c r="AY741" s="348"/>
      <c r="AZ741" s="348"/>
      <c r="BA741" s="348"/>
      <c r="BB741" s="348"/>
    </row>
    <row r="742" spans="48:54" ht="16.5">
      <c r="AV742" s="347"/>
      <c r="AW742" s="347"/>
      <c r="AX742" s="347"/>
      <c r="AY742" s="348"/>
      <c r="AZ742" s="348"/>
      <c r="BA742" s="348"/>
      <c r="BB742" s="348"/>
    </row>
    <row r="743" spans="48:54" ht="16.5">
      <c r="AV743" s="347"/>
      <c r="AW743" s="347"/>
      <c r="AX743" s="347"/>
      <c r="AY743" s="348"/>
      <c r="AZ743" s="348"/>
      <c r="BA743" s="348"/>
      <c r="BB743" s="348"/>
    </row>
    <row r="744" spans="48:54" ht="16.5">
      <c r="AV744" s="347"/>
      <c r="AW744" s="347"/>
      <c r="AX744" s="347"/>
      <c r="AY744" s="348"/>
      <c r="AZ744" s="348"/>
      <c r="BA744" s="348"/>
      <c r="BB744" s="348"/>
    </row>
    <row r="745" spans="48:54" ht="16.5">
      <c r="AV745" s="347"/>
      <c r="AW745" s="347"/>
      <c r="AX745" s="347"/>
      <c r="AY745" s="348"/>
      <c r="AZ745" s="348"/>
      <c r="BA745" s="348"/>
      <c r="BB745" s="348"/>
    </row>
    <row r="746" spans="48:54" ht="16.5">
      <c r="AV746" s="347"/>
      <c r="AW746" s="347"/>
      <c r="AX746" s="347"/>
      <c r="AY746" s="348"/>
      <c r="AZ746" s="348"/>
      <c r="BA746" s="348"/>
      <c r="BB746" s="348"/>
    </row>
    <row r="747" spans="48:54" ht="16.5">
      <c r="AV747" s="347"/>
      <c r="AW747" s="347"/>
      <c r="AX747" s="347"/>
      <c r="AY747" s="348"/>
      <c r="AZ747" s="348"/>
      <c r="BA747" s="348"/>
      <c r="BB747" s="348"/>
    </row>
    <row r="748" spans="48:54" ht="16.5">
      <c r="AV748" s="347"/>
      <c r="AW748" s="347"/>
      <c r="AX748" s="347"/>
      <c r="AY748" s="348"/>
      <c r="AZ748" s="348"/>
      <c r="BA748" s="348"/>
      <c r="BB748" s="348"/>
    </row>
    <row r="749" spans="48:54" ht="16.5">
      <c r="AV749" s="347"/>
      <c r="AW749" s="347"/>
      <c r="AX749" s="347"/>
      <c r="AY749" s="348"/>
      <c r="AZ749" s="348"/>
      <c r="BA749" s="348"/>
      <c r="BB749" s="348"/>
    </row>
    <row r="750" spans="48:54" ht="16.5">
      <c r="AV750" s="347"/>
      <c r="AW750" s="347"/>
      <c r="AX750" s="347"/>
      <c r="AY750" s="348"/>
      <c r="AZ750" s="348"/>
      <c r="BA750" s="348"/>
      <c r="BB750" s="348"/>
    </row>
    <row r="751" spans="48:54" ht="16.5">
      <c r="AV751" s="347"/>
      <c r="AW751" s="347"/>
      <c r="AX751" s="347"/>
      <c r="AY751" s="348"/>
      <c r="AZ751" s="348"/>
      <c r="BA751" s="348"/>
      <c r="BB751" s="348"/>
    </row>
    <row r="752" spans="48:54" ht="16.5">
      <c r="AV752" s="347"/>
      <c r="AW752" s="347"/>
      <c r="AX752" s="347"/>
      <c r="AY752" s="348"/>
      <c r="AZ752" s="348"/>
      <c r="BA752" s="348"/>
      <c r="BB752" s="348"/>
    </row>
    <row r="753" spans="48:54" ht="16.5">
      <c r="AV753" s="347"/>
      <c r="AW753" s="347"/>
      <c r="AX753" s="347"/>
      <c r="AY753" s="348"/>
      <c r="AZ753" s="348"/>
      <c r="BA753" s="348"/>
      <c r="BB753" s="348"/>
    </row>
    <row r="754" spans="48:54" ht="16.5">
      <c r="AV754" s="347"/>
      <c r="AW754" s="347"/>
      <c r="AX754" s="347"/>
      <c r="AY754" s="348"/>
      <c r="AZ754" s="348"/>
      <c r="BA754" s="348"/>
      <c r="BB754" s="348"/>
    </row>
    <row r="755" spans="48:54" ht="16.5">
      <c r="AV755" s="347"/>
      <c r="AW755" s="347"/>
      <c r="AX755" s="347"/>
      <c r="AY755" s="348"/>
      <c r="AZ755" s="348"/>
      <c r="BA755" s="348"/>
      <c r="BB755" s="348"/>
    </row>
    <row r="756" spans="48:54" ht="16.5">
      <c r="AV756" s="347"/>
      <c r="AW756" s="347"/>
      <c r="AX756" s="347"/>
      <c r="AY756" s="348"/>
      <c r="AZ756" s="348"/>
      <c r="BA756" s="348"/>
      <c r="BB756" s="348"/>
    </row>
    <row r="757" spans="48:54" ht="16.5">
      <c r="AV757" s="347"/>
      <c r="AW757" s="347"/>
      <c r="AX757" s="347"/>
      <c r="AY757" s="348"/>
      <c r="AZ757" s="348"/>
      <c r="BA757" s="348"/>
      <c r="BB757" s="348"/>
    </row>
    <row r="758" spans="48:54" ht="16.5">
      <c r="AV758" s="347"/>
      <c r="AW758" s="347"/>
      <c r="AX758" s="347"/>
      <c r="AY758" s="348"/>
      <c r="AZ758" s="348"/>
      <c r="BA758" s="348"/>
      <c r="BB758" s="348"/>
    </row>
    <row r="759" spans="48:54" ht="16.5">
      <c r="AV759" s="347"/>
      <c r="AW759" s="347"/>
      <c r="AX759" s="347"/>
      <c r="AY759" s="348"/>
      <c r="AZ759" s="348"/>
      <c r="BA759" s="348"/>
      <c r="BB759" s="348"/>
    </row>
    <row r="760" spans="48:54" ht="16.5">
      <c r="AV760" s="347"/>
      <c r="AW760" s="347"/>
      <c r="AX760" s="347"/>
      <c r="AY760" s="348"/>
      <c r="AZ760" s="348"/>
      <c r="BA760" s="348"/>
      <c r="BB760" s="348"/>
    </row>
    <row r="761" spans="48:54" ht="16.5">
      <c r="AV761" s="347"/>
      <c r="AW761" s="347"/>
      <c r="AX761" s="347"/>
      <c r="AY761" s="348"/>
      <c r="AZ761" s="348"/>
      <c r="BA761" s="348"/>
      <c r="BB761" s="348"/>
    </row>
    <row r="762" spans="48:54" ht="16.5">
      <c r="AV762" s="347"/>
      <c r="AW762" s="347"/>
      <c r="AX762" s="347"/>
      <c r="AY762" s="348"/>
      <c r="AZ762" s="348"/>
      <c r="BA762" s="348"/>
      <c r="BB762" s="348"/>
    </row>
    <row r="763" spans="48:54" ht="16.5">
      <c r="AV763" s="347"/>
      <c r="AW763" s="347"/>
      <c r="AX763" s="347"/>
      <c r="AY763" s="348"/>
      <c r="AZ763" s="348"/>
      <c r="BA763" s="348"/>
      <c r="BB763" s="348"/>
    </row>
    <row r="764" spans="48:54" ht="16.5">
      <c r="AV764" s="347"/>
      <c r="AW764" s="347"/>
      <c r="AX764" s="347"/>
      <c r="AY764" s="348"/>
      <c r="AZ764" s="348"/>
      <c r="BA764" s="348"/>
      <c r="BB764" s="348"/>
    </row>
    <row r="765" spans="48:54" ht="16.5">
      <c r="AV765" s="347"/>
      <c r="AW765" s="347"/>
      <c r="AX765" s="347"/>
      <c r="AY765" s="348"/>
      <c r="AZ765" s="348"/>
      <c r="BA765" s="348"/>
      <c r="BB765" s="348"/>
    </row>
    <row r="766" spans="48:54" ht="16.5">
      <c r="AV766" s="347"/>
      <c r="AW766" s="347"/>
      <c r="AX766" s="347"/>
      <c r="AY766" s="348"/>
      <c r="AZ766" s="348"/>
      <c r="BA766" s="348"/>
      <c r="BB766" s="348"/>
    </row>
    <row r="767" spans="48:54" ht="16.5">
      <c r="AV767" s="347"/>
      <c r="AW767" s="347"/>
      <c r="AX767" s="347"/>
      <c r="AY767" s="348"/>
      <c r="AZ767" s="348"/>
      <c r="BA767" s="348"/>
      <c r="BB767" s="348"/>
    </row>
    <row r="768" spans="48:54" ht="16.5">
      <c r="AV768" s="347"/>
      <c r="AW768" s="347"/>
      <c r="AX768" s="347"/>
      <c r="AY768" s="348"/>
      <c r="AZ768" s="348"/>
      <c r="BA768" s="348"/>
      <c r="BB768" s="348"/>
    </row>
    <row r="769" spans="48:54" ht="16.5">
      <c r="AV769" s="347"/>
      <c r="AW769" s="347"/>
      <c r="AX769" s="347"/>
      <c r="AY769" s="348"/>
      <c r="AZ769" s="348"/>
      <c r="BA769" s="348"/>
      <c r="BB769" s="348"/>
    </row>
    <row r="770" spans="48:54" ht="16.5">
      <c r="AV770" s="347"/>
      <c r="AW770" s="347"/>
      <c r="AX770" s="347"/>
      <c r="AY770" s="348"/>
      <c r="AZ770" s="348"/>
      <c r="BA770" s="348"/>
      <c r="BB770" s="348"/>
    </row>
    <row r="771" spans="48:54" ht="16.5">
      <c r="AV771" s="347"/>
      <c r="AW771" s="347"/>
      <c r="AX771" s="347"/>
      <c r="AY771" s="348"/>
      <c r="AZ771" s="348"/>
      <c r="BA771" s="348"/>
      <c r="BB771" s="348"/>
    </row>
    <row r="772" spans="48:54" ht="16.5">
      <c r="AV772" s="347"/>
      <c r="AW772" s="347"/>
      <c r="AX772" s="347"/>
      <c r="AY772" s="348"/>
      <c r="AZ772" s="348"/>
      <c r="BA772" s="348"/>
      <c r="BB772" s="348"/>
    </row>
    <row r="773" spans="48:54" ht="16.5">
      <c r="AV773" s="347"/>
      <c r="AW773" s="347"/>
      <c r="AX773" s="347"/>
      <c r="AY773" s="348"/>
      <c r="AZ773" s="348"/>
      <c r="BA773" s="348"/>
      <c r="BB773" s="348"/>
    </row>
    <row r="774" spans="48:54" ht="16.5">
      <c r="AV774" s="347"/>
      <c r="AW774" s="347"/>
      <c r="AX774" s="347"/>
      <c r="AY774" s="348"/>
      <c r="AZ774" s="348"/>
      <c r="BA774" s="348"/>
      <c r="BB774" s="348"/>
    </row>
    <row r="775" spans="48:54" ht="16.5">
      <c r="AV775" s="347"/>
      <c r="AW775" s="347"/>
      <c r="AX775" s="347"/>
      <c r="AY775" s="348"/>
      <c r="AZ775" s="348"/>
      <c r="BA775" s="348"/>
      <c r="BB775" s="348"/>
    </row>
    <row r="776" spans="48:54" ht="16.5">
      <c r="AV776" s="347"/>
      <c r="AW776" s="347"/>
      <c r="AX776" s="347"/>
      <c r="AY776" s="348"/>
      <c r="AZ776" s="348"/>
      <c r="BA776" s="348"/>
      <c r="BB776" s="348"/>
    </row>
    <row r="777" spans="48:54" ht="16.5">
      <c r="AV777" s="347"/>
      <c r="AW777" s="347"/>
      <c r="AX777" s="347"/>
      <c r="AY777" s="348"/>
      <c r="AZ777" s="348"/>
      <c r="BA777" s="348"/>
      <c r="BB777" s="348"/>
    </row>
    <row r="778" spans="48:54" ht="16.5">
      <c r="AV778" s="347"/>
      <c r="AW778" s="347"/>
      <c r="AX778" s="347"/>
      <c r="AY778" s="348"/>
      <c r="AZ778" s="348"/>
      <c r="BA778" s="348"/>
      <c r="BB778" s="348"/>
    </row>
    <row r="779" spans="48:54" ht="16.5">
      <c r="AV779" s="347"/>
      <c r="AW779" s="347"/>
      <c r="AX779" s="347"/>
      <c r="AY779" s="348"/>
      <c r="AZ779" s="348"/>
      <c r="BA779" s="348"/>
      <c r="BB779" s="348"/>
    </row>
    <row r="780" spans="48:54" ht="16.5">
      <c r="AV780" s="347"/>
      <c r="AW780" s="347"/>
      <c r="AX780" s="347"/>
      <c r="AY780" s="348"/>
      <c r="AZ780" s="348"/>
      <c r="BA780" s="348"/>
      <c r="BB780" s="348"/>
    </row>
    <row r="781" spans="48:54" ht="16.5">
      <c r="AV781" s="347"/>
      <c r="AW781" s="347"/>
      <c r="AX781" s="347"/>
      <c r="AY781" s="348"/>
      <c r="AZ781" s="348"/>
      <c r="BA781" s="348"/>
      <c r="BB781" s="348"/>
    </row>
    <row r="782" spans="48:54" ht="16.5">
      <c r="AV782" s="347"/>
      <c r="AW782" s="347"/>
      <c r="AX782" s="347"/>
      <c r="AY782" s="348"/>
      <c r="AZ782" s="348"/>
      <c r="BA782" s="348"/>
      <c r="BB782" s="348"/>
    </row>
    <row r="783" spans="48:54" ht="16.5">
      <c r="AV783" s="347"/>
      <c r="AW783" s="347"/>
      <c r="AX783" s="347"/>
      <c r="AY783" s="348"/>
      <c r="AZ783" s="348"/>
      <c r="BA783" s="348"/>
      <c r="BB783" s="348"/>
    </row>
    <row r="784" spans="48:54" ht="16.5">
      <c r="AV784" s="347"/>
      <c r="AW784" s="347"/>
      <c r="AX784" s="347"/>
      <c r="AY784" s="348"/>
      <c r="AZ784" s="348"/>
      <c r="BA784" s="348"/>
      <c r="BB784" s="348"/>
    </row>
    <row r="785" spans="48:54" ht="16.5">
      <c r="AV785" s="347"/>
      <c r="AW785" s="347"/>
      <c r="AX785" s="347"/>
      <c r="AY785" s="348"/>
      <c r="AZ785" s="348"/>
      <c r="BA785" s="348"/>
      <c r="BB785" s="348"/>
    </row>
    <row r="786" spans="48:54" ht="16.5">
      <c r="AV786" s="347"/>
      <c r="AW786" s="347"/>
      <c r="AX786" s="347"/>
      <c r="AY786" s="348"/>
      <c r="AZ786" s="348"/>
      <c r="BA786" s="348"/>
      <c r="BB786" s="348"/>
    </row>
    <row r="787" spans="48:54" ht="16.5">
      <c r="AV787" s="347"/>
      <c r="AW787" s="347"/>
      <c r="AX787" s="347"/>
      <c r="AY787" s="348"/>
      <c r="AZ787" s="348"/>
      <c r="BA787" s="348"/>
      <c r="BB787" s="348"/>
    </row>
    <row r="788" spans="48:54" ht="16.5">
      <c r="AV788" s="347"/>
      <c r="AW788" s="347"/>
      <c r="AX788" s="347"/>
      <c r="AY788" s="348"/>
      <c r="AZ788" s="348"/>
      <c r="BA788" s="348"/>
      <c r="BB788" s="348"/>
    </row>
    <row r="789" spans="48:54" ht="16.5">
      <c r="AV789" s="347"/>
      <c r="AW789" s="347"/>
      <c r="AX789" s="347"/>
      <c r="AY789" s="348"/>
      <c r="AZ789" s="348"/>
      <c r="BA789" s="348"/>
      <c r="BB789" s="348"/>
    </row>
    <row r="790" spans="48:54" ht="16.5">
      <c r="AV790" s="347"/>
      <c r="AW790" s="347"/>
      <c r="AX790" s="347"/>
      <c r="AY790" s="348"/>
      <c r="AZ790" s="348"/>
      <c r="BA790" s="348"/>
      <c r="BB790" s="348"/>
    </row>
    <row r="791" spans="48:54" ht="16.5">
      <c r="AV791" s="347"/>
      <c r="AW791" s="347"/>
      <c r="AX791" s="347"/>
      <c r="AY791" s="348"/>
      <c r="AZ791" s="348"/>
      <c r="BA791" s="348"/>
      <c r="BB791" s="348"/>
    </row>
    <row r="792" spans="48:54" ht="16.5">
      <c r="AV792" s="347"/>
      <c r="AW792" s="347"/>
      <c r="AX792" s="347"/>
      <c r="AY792" s="348"/>
      <c r="AZ792" s="348"/>
      <c r="BA792" s="348"/>
      <c r="BB792" s="348"/>
    </row>
    <row r="793" spans="48:54" ht="16.5">
      <c r="AV793" s="347"/>
      <c r="AW793" s="347"/>
      <c r="AX793" s="347"/>
      <c r="AY793" s="348"/>
      <c r="AZ793" s="348"/>
      <c r="BA793" s="348"/>
      <c r="BB793" s="348"/>
    </row>
    <row r="794" spans="48:54" ht="16.5">
      <c r="AV794" s="347"/>
      <c r="AW794" s="347"/>
      <c r="AX794" s="347"/>
      <c r="AY794" s="348"/>
      <c r="AZ794" s="348"/>
      <c r="BA794" s="348"/>
      <c r="BB794" s="348"/>
    </row>
    <row r="795" spans="48:54" ht="16.5">
      <c r="AV795" s="347"/>
      <c r="AW795" s="347"/>
      <c r="AX795" s="347"/>
      <c r="AY795" s="348"/>
      <c r="AZ795" s="348"/>
      <c r="BA795" s="348"/>
      <c r="BB795" s="348"/>
    </row>
    <row r="796" spans="48:54" ht="16.5">
      <c r="AV796" s="347"/>
      <c r="AW796" s="347"/>
      <c r="AX796" s="347"/>
      <c r="AY796" s="348"/>
      <c r="AZ796" s="348"/>
      <c r="BA796" s="348"/>
      <c r="BB796" s="348"/>
    </row>
    <row r="797" spans="48:54" ht="16.5">
      <c r="AV797" s="347"/>
      <c r="AW797" s="347"/>
      <c r="AX797" s="347"/>
      <c r="AY797" s="348"/>
      <c r="AZ797" s="348"/>
      <c r="BA797" s="348"/>
      <c r="BB797" s="348"/>
    </row>
    <row r="798" spans="48:54" ht="16.5">
      <c r="AV798" s="347"/>
      <c r="AW798" s="347"/>
      <c r="AX798" s="347"/>
      <c r="AY798" s="348"/>
      <c r="AZ798" s="348"/>
      <c r="BA798" s="348"/>
      <c r="BB798" s="348"/>
    </row>
    <row r="799" spans="48:54" ht="16.5">
      <c r="AV799" s="347"/>
      <c r="AW799" s="347"/>
      <c r="AX799" s="347"/>
      <c r="AY799" s="348"/>
      <c r="AZ799" s="348"/>
      <c r="BA799" s="348"/>
      <c r="BB799" s="348"/>
    </row>
    <row r="800" spans="48:54" ht="16.5">
      <c r="AV800" s="347"/>
      <c r="AW800" s="347"/>
      <c r="AX800" s="347"/>
      <c r="AY800" s="348"/>
      <c r="AZ800" s="348"/>
      <c r="BA800" s="348"/>
      <c r="BB800" s="348"/>
    </row>
    <row r="801" spans="48:54" ht="16.5">
      <c r="AV801" s="347"/>
      <c r="AW801" s="347"/>
      <c r="AX801" s="347"/>
      <c r="AY801" s="348"/>
      <c r="AZ801" s="348"/>
      <c r="BA801" s="348"/>
      <c r="BB801" s="348"/>
    </row>
    <row r="802" spans="48:54" ht="16.5">
      <c r="AV802" s="347"/>
      <c r="AW802" s="347"/>
      <c r="AX802" s="347"/>
      <c r="AY802" s="348"/>
      <c r="AZ802" s="348"/>
      <c r="BA802" s="348"/>
      <c r="BB802" s="348"/>
    </row>
    <row r="803" spans="48:54" ht="16.5">
      <c r="AV803" s="347"/>
      <c r="AW803" s="347"/>
      <c r="AX803" s="347"/>
      <c r="AY803" s="348"/>
      <c r="AZ803" s="348"/>
      <c r="BA803" s="348"/>
      <c r="BB803" s="348"/>
    </row>
    <row r="804" spans="48:54" ht="16.5">
      <c r="AV804" s="347"/>
      <c r="AW804" s="347"/>
      <c r="AX804" s="347"/>
      <c r="AY804" s="348"/>
      <c r="AZ804" s="348"/>
      <c r="BA804" s="348"/>
      <c r="BB804" s="348"/>
    </row>
    <row r="805" spans="48:54" ht="16.5">
      <c r="AV805" s="347"/>
      <c r="AW805" s="347"/>
      <c r="AX805" s="347"/>
      <c r="AY805" s="348"/>
      <c r="AZ805" s="348"/>
      <c r="BA805" s="348"/>
      <c r="BB805" s="348"/>
    </row>
    <row r="806" spans="48:54" ht="16.5">
      <c r="AV806" s="347"/>
      <c r="AW806" s="347"/>
      <c r="AX806" s="347"/>
      <c r="AY806" s="348"/>
      <c r="AZ806" s="348"/>
      <c r="BA806" s="348"/>
      <c r="BB806" s="348"/>
    </row>
    <row r="807" spans="48:54" ht="16.5">
      <c r="AV807" s="347"/>
      <c r="AW807" s="347"/>
      <c r="AX807" s="347"/>
      <c r="AY807" s="348"/>
      <c r="AZ807" s="348"/>
      <c r="BA807" s="348"/>
      <c r="BB807" s="348"/>
    </row>
    <row r="808" spans="48:54" ht="16.5">
      <c r="AV808" s="347"/>
      <c r="AW808" s="347"/>
      <c r="AX808" s="347"/>
      <c r="AY808" s="348"/>
      <c r="AZ808" s="348"/>
      <c r="BA808" s="348"/>
      <c r="BB808" s="348"/>
    </row>
    <row r="809" spans="48:54" ht="16.5">
      <c r="AV809" s="347"/>
      <c r="AW809" s="347"/>
      <c r="AX809" s="347"/>
      <c r="AY809" s="348"/>
      <c r="AZ809" s="348"/>
      <c r="BA809" s="348"/>
      <c r="BB809" s="348"/>
    </row>
    <row r="810" spans="48:54" ht="16.5">
      <c r="AV810" s="347"/>
      <c r="AW810" s="347"/>
      <c r="AX810" s="347"/>
      <c r="AY810" s="348"/>
      <c r="AZ810" s="348"/>
      <c r="BA810" s="348"/>
      <c r="BB810" s="348"/>
    </row>
    <row r="811" spans="48:54" ht="16.5">
      <c r="AV811" s="347"/>
      <c r="AW811" s="347"/>
      <c r="AX811" s="347"/>
      <c r="AY811" s="348"/>
      <c r="AZ811" s="348"/>
      <c r="BA811" s="348"/>
      <c r="BB811" s="348"/>
    </row>
    <row r="812" spans="48:54" ht="16.5">
      <c r="AV812" s="347"/>
      <c r="AW812" s="347"/>
      <c r="AX812" s="347"/>
      <c r="AY812" s="348"/>
      <c r="AZ812" s="348"/>
      <c r="BA812" s="348"/>
      <c r="BB812" s="348"/>
    </row>
    <row r="813" spans="48:54" ht="16.5">
      <c r="AV813" s="347"/>
      <c r="AW813" s="347"/>
      <c r="AX813" s="347"/>
      <c r="AY813" s="348"/>
      <c r="AZ813" s="348"/>
      <c r="BA813" s="348"/>
      <c r="BB813" s="348"/>
    </row>
    <row r="814" spans="48:54" ht="16.5">
      <c r="AV814" s="347"/>
      <c r="AW814" s="347"/>
      <c r="AX814" s="347"/>
      <c r="AY814" s="348"/>
      <c r="AZ814" s="348"/>
      <c r="BA814" s="348"/>
      <c r="BB814" s="348"/>
    </row>
    <row r="815" spans="48:54" ht="16.5">
      <c r="AV815" s="347"/>
      <c r="AW815" s="347"/>
      <c r="AX815" s="347"/>
      <c r="AY815" s="348"/>
      <c r="AZ815" s="348"/>
      <c r="BA815" s="348"/>
      <c r="BB815" s="348"/>
    </row>
    <row r="816" spans="48:54" ht="16.5">
      <c r="AV816" s="347"/>
      <c r="AW816" s="347"/>
      <c r="AX816" s="347"/>
      <c r="AY816" s="348"/>
      <c r="AZ816" s="348"/>
      <c r="BA816" s="348"/>
      <c r="BB816" s="348"/>
    </row>
    <row r="817" spans="48:54" ht="16.5">
      <c r="AV817" s="347"/>
      <c r="AW817" s="347"/>
      <c r="AX817" s="347"/>
      <c r="AY817" s="348"/>
      <c r="AZ817" s="348"/>
      <c r="BA817" s="348"/>
      <c r="BB817" s="348"/>
    </row>
    <row r="818" spans="48:54" ht="16.5">
      <c r="AV818" s="347"/>
      <c r="AW818" s="347"/>
      <c r="AX818" s="347"/>
      <c r="AY818" s="348"/>
      <c r="AZ818" s="348"/>
      <c r="BA818" s="348"/>
      <c r="BB818" s="348"/>
    </row>
    <row r="819" spans="48:54" ht="16.5">
      <c r="AV819" s="347"/>
      <c r="AW819" s="347"/>
      <c r="AX819" s="347"/>
      <c r="AY819" s="348"/>
      <c r="AZ819" s="348"/>
      <c r="BA819" s="348"/>
      <c r="BB819" s="348"/>
    </row>
    <row r="820" spans="48:54" ht="16.5">
      <c r="AV820" s="347"/>
      <c r="AW820" s="347"/>
      <c r="AX820" s="347"/>
      <c r="AY820" s="348"/>
      <c r="AZ820" s="348"/>
      <c r="BA820" s="348"/>
      <c r="BB820" s="348"/>
    </row>
    <row r="821" spans="48:54" ht="16.5">
      <c r="AV821" s="347"/>
      <c r="AW821" s="347"/>
      <c r="AX821" s="347"/>
      <c r="AY821" s="348"/>
      <c r="AZ821" s="348"/>
      <c r="BA821" s="348"/>
      <c r="BB821" s="348"/>
    </row>
    <row r="822" spans="48:54" ht="16.5">
      <c r="AV822" s="347"/>
      <c r="AW822" s="347"/>
      <c r="AX822" s="347"/>
      <c r="AY822" s="348"/>
      <c r="AZ822" s="348"/>
      <c r="BA822" s="348"/>
      <c r="BB822" s="348"/>
    </row>
    <row r="823" spans="48:54" ht="16.5">
      <c r="AV823" s="347"/>
      <c r="AW823" s="347"/>
      <c r="AX823" s="347"/>
      <c r="AY823" s="348"/>
      <c r="AZ823" s="348"/>
      <c r="BA823" s="348"/>
      <c r="BB823" s="348"/>
    </row>
    <row r="824" spans="48:54" ht="16.5">
      <c r="AV824" s="347"/>
      <c r="AW824" s="347"/>
      <c r="AX824" s="347"/>
      <c r="AY824" s="348"/>
      <c r="AZ824" s="348"/>
      <c r="BA824" s="348"/>
      <c r="BB824" s="348"/>
    </row>
    <row r="825" spans="48:54" ht="16.5">
      <c r="AV825" s="347"/>
      <c r="AW825" s="347"/>
      <c r="AX825" s="347"/>
      <c r="AY825" s="348"/>
      <c r="AZ825" s="348"/>
      <c r="BA825" s="348"/>
      <c r="BB825" s="348"/>
    </row>
    <row r="826" spans="48:54" ht="16.5">
      <c r="AV826" s="347"/>
      <c r="AW826" s="347"/>
      <c r="AX826" s="347"/>
      <c r="AY826" s="348"/>
      <c r="AZ826" s="348"/>
      <c r="BA826" s="348"/>
      <c r="BB826" s="348"/>
    </row>
    <row r="827" spans="48:54" ht="16.5">
      <c r="AV827" s="347"/>
      <c r="AW827" s="347"/>
      <c r="AX827" s="347"/>
      <c r="AY827" s="348"/>
      <c r="AZ827" s="348"/>
      <c r="BA827" s="348"/>
      <c r="BB827" s="348"/>
    </row>
    <row r="828" spans="48:54" ht="16.5">
      <c r="AV828" s="347"/>
      <c r="AW828" s="347"/>
      <c r="AX828" s="347"/>
      <c r="AY828" s="348"/>
      <c r="AZ828" s="348"/>
      <c r="BA828" s="348"/>
      <c r="BB828" s="348"/>
    </row>
    <row r="829" spans="48:54" ht="16.5">
      <c r="AV829" s="347"/>
      <c r="AW829" s="347"/>
      <c r="AX829" s="347"/>
      <c r="AY829" s="348"/>
      <c r="AZ829" s="348"/>
      <c r="BA829" s="348"/>
      <c r="BB829" s="348"/>
    </row>
    <row r="830" spans="48:54" ht="16.5">
      <c r="AV830" s="347"/>
      <c r="AW830" s="347"/>
      <c r="AX830" s="347"/>
      <c r="AY830" s="348"/>
      <c r="AZ830" s="348"/>
      <c r="BA830" s="348"/>
      <c r="BB830" s="348"/>
    </row>
    <row r="831" spans="48:54" ht="16.5">
      <c r="AV831" s="347"/>
      <c r="AW831" s="347"/>
      <c r="AX831" s="347"/>
      <c r="AY831" s="348"/>
      <c r="AZ831" s="348"/>
      <c r="BA831" s="348"/>
      <c r="BB831" s="348"/>
    </row>
    <row r="832" spans="48:54" ht="16.5">
      <c r="AV832" s="347"/>
      <c r="AW832" s="347"/>
      <c r="AX832" s="347"/>
      <c r="AY832" s="348"/>
      <c r="AZ832" s="348"/>
      <c r="BA832" s="348"/>
      <c r="BB832" s="348"/>
    </row>
    <row r="833" spans="48:54" ht="16.5">
      <c r="AV833" s="347"/>
      <c r="AW833" s="347"/>
      <c r="AX833" s="347"/>
      <c r="AY833" s="348"/>
      <c r="AZ833" s="348"/>
      <c r="BA833" s="348"/>
      <c r="BB833" s="348"/>
    </row>
    <row r="834" spans="48:54" ht="16.5">
      <c r="AV834" s="347"/>
      <c r="AW834" s="347"/>
      <c r="AX834" s="347"/>
      <c r="AY834" s="348"/>
      <c r="AZ834" s="348"/>
      <c r="BA834" s="348"/>
      <c r="BB834" s="348"/>
    </row>
    <row r="835" spans="48:54" ht="16.5">
      <c r="AV835" s="347"/>
      <c r="AW835" s="347"/>
      <c r="AX835" s="347"/>
      <c r="AY835" s="348"/>
      <c r="AZ835" s="348"/>
      <c r="BA835" s="348"/>
      <c r="BB835" s="348"/>
    </row>
    <row r="836" spans="48:54" ht="16.5">
      <c r="AV836" s="347"/>
      <c r="AW836" s="347"/>
      <c r="AX836" s="347"/>
      <c r="AY836" s="348"/>
      <c r="AZ836" s="348"/>
      <c r="BA836" s="348"/>
      <c r="BB836" s="348"/>
    </row>
    <row r="837" spans="48:54" ht="16.5">
      <c r="AV837" s="347"/>
      <c r="AW837" s="347"/>
      <c r="AX837" s="347"/>
      <c r="AY837" s="348"/>
      <c r="AZ837" s="348"/>
      <c r="BA837" s="348"/>
      <c r="BB837" s="348"/>
    </row>
    <row r="838" spans="48:54" ht="16.5">
      <c r="AV838" s="347"/>
      <c r="AW838" s="347"/>
      <c r="AX838" s="347"/>
      <c r="AY838" s="348"/>
      <c r="AZ838" s="348"/>
      <c r="BA838" s="348"/>
      <c r="BB838" s="348"/>
    </row>
    <row r="839" spans="48:54" ht="16.5">
      <c r="AV839" s="347"/>
      <c r="AW839" s="347"/>
      <c r="AX839" s="347"/>
      <c r="AY839" s="348"/>
      <c r="AZ839" s="348"/>
      <c r="BA839" s="348"/>
      <c r="BB839" s="348"/>
    </row>
    <row r="840" spans="48:54" ht="16.5">
      <c r="AV840" s="347"/>
      <c r="AW840" s="347"/>
      <c r="AX840" s="347"/>
      <c r="AY840" s="348"/>
      <c r="AZ840" s="348"/>
      <c r="BA840" s="348"/>
      <c r="BB840" s="348"/>
    </row>
    <row r="841" spans="48:54" ht="16.5">
      <c r="AV841" s="347"/>
      <c r="AW841" s="347"/>
      <c r="AX841" s="347"/>
      <c r="AY841" s="348"/>
      <c r="AZ841" s="348"/>
      <c r="BA841" s="348"/>
      <c r="BB841" s="348"/>
    </row>
    <row r="842" spans="48:54" ht="16.5">
      <c r="AV842" s="347"/>
      <c r="AW842" s="347"/>
      <c r="AX842" s="347"/>
      <c r="AY842" s="348"/>
      <c r="AZ842" s="348"/>
      <c r="BA842" s="348"/>
      <c r="BB842" s="348"/>
    </row>
    <row r="843" spans="48:54" ht="16.5">
      <c r="AV843" s="347"/>
      <c r="AW843" s="347"/>
      <c r="AX843" s="347"/>
      <c r="AY843" s="348"/>
      <c r="AZ843" s="348"/>
      <c r="BA843" s="348"/>
      <c r="BB843" s="348"/>
    </row>
    <row r="844" spans="48:54" ht="16.5">
      <c r="AV844" s="347"/>
      <c r="AW844" s="347"/>
      <c r="AX844" s="347"/>
      <c r="AY844" s="348"/>
      <c r="AZ844" s="348"/>
      <c r="BA844" s="348"/>
      <c r="BB844" s="348"/>
    </row>
    <row r="845" spans="48:54" ht="16.5">
      <c r="AV845" s="347"/>
      <c r="AW845" s="347"/>
      <c r="AX845" s="347"/>
      <c r="AY845" s="348"/>
      <c r="AZ845" s="348"/>
      <c r="BA845" s="348"/>
      <c r="BB845" s="348"/>
    </row>
    <row r="846" spans="48:54" ht="16.5">
      <c r="AV846" s="347"/>
      <c r="AW846" s="347"/>
      <c r="AX846" s="347"/>
      <c r="AY846" s="348"/>
      <c r="AZ846" s="348"/>
      <c r="BA846" s="348"/>
      <c r="BB846" s="348"/>
    </row>
    <row r="847" spans="48:54" ht="16.5">
      <c r="AV847" s="347"/>
      <c r="AW847" s="347"/>
      <c r="AX847" s="347"/>
      <c r="AY847" s="348"/>
      <c r="AZ847" s="348"/>
      <c r="BA847" s="348"/>
      <c r="BB847" s="348"/>
    </row>
    <row r="848" spans="48:54" ht="16.5">
      <c r="AV848" s="347"/>
      <c r="AW848" s="347"/>
      <c r="AX848" s="347"/>
      <c r="AY848" s="348"/>
      <c r="AZ848" s="348"/>
      <c r="BA848" s="348"/>
      <c r="BB848" s="348"/>
    </row>
    <row r="849" spans="48:54" ht="16.5">
      <c r="AV849" s="347"/>
      <c r="AW849" s="347"/>
      <c r="AX849" s="347"/>
      <c r="AY849" s="348"/>
      <c r="AZ849" s="348"/>
      <c r="BA849" s="348"/>
      <c r="BB849" s="348"/>
    </row>
    <row r="850" spans="48:54" ht="16.5">
      <c r="AV850" s="347"/>
      <c r="AW850" s="347"/>
      <c r="AX850" s="347"/>
      <c r="AY850" s="348"/>
      <c r="AZ850" s="348"/>
      <c r="BA850" s="348"/>
      <c r="BB850" s="348"/>
    </row>
    <row r="851" spans="48:54" ht="16.5">
      <c r="AV851" s="347"/>
      <c r="AW851" s="347"/>
      <c r="AX851" s="347"/>
      <c r="AY851" s="348"/>
      <c r="AZ851" s="348"/>
      <c r="BA851" s="348"/>
      <c r="BB851" s="348"/>
    </row>
    <row r="852" spans="48:54" ht="16.5">
      <c r="AV852" s="347"/>
      <c r="AW852" s="347"/>
      <c r="AX852" s="347"/>
      <c r="AY852" s="348"/>
      <c r="AZ852" s="348"/>
      <c r="BA852" s="348"/>
      <c r="BB852" s="348"/>
    </row>
    <row r="853" spans="48:54" ht="16.5">
      <c r="AV853" s="347"/>
      <c r="AW853" s="347"/>
      <c r="AX853" s="347"/>
      <c r="AY853" s="348"/>
      <c r="AZ853" s="348"/>
      <c r="BA853" s="348"/>
      <c r="BB853" s="348"/>
    </row>
    <row r="854" spans="48:54" ht="16.5">
      <c r="AV854" s="347"/>
      <c r="AW854" s="347"/>
      <c r="AX854" s="347"/>
      <c r="AY854" s="348"/>
      <c r="AZ854" s="348"/>
      <c r="BA854" s="348"/>
      <c r="BB854" s="348"/>
    </row>
    <row r="855" spans="48:54" ht="16.5">
      <c r="AV855" s="347"/>
      <c r="AW855" s="347"/>
      <c r="AX855" s="347"/>
      <c r="AY855" s="348"/>
      <c r="AZ855" s="348"/>
      <c r="BA855" s="348"/>
      <c r="BB855" s="348"/>
    </row>
    <row r="856" spans="48:54" ht="16.5">
      <c r="AV856" s="347"/>
      <c r="AW856" s="347"/>
      <c r="AX856" s="347"/>
      <c r="AY856" s="348"/>
      <c r="AZ856" s="348"/>
      <c r="BA856" s="348"/>
      <c r="BB856" s="348"/>
    </row>
    <row r="857" spans="48:54" ht="16.5">
      <c r="AV857" s="347"/>
      <c r="AW857" s="347"/>
      <c r="AX857" s="347"/>
      <c r="AY857" s="348"/>
      <c r="AZ857" s="348"/>
      <c r="BA857" s="348"/>
      <c r="BB857" s="348"/>
    </row>
    <row r="858" spans="48:54" ht="16.5">
      <c r="AV858" s="347"/>
      <c r="AW858" s="347"/>
      <c r="AX858" s="347"/>
      <c r="AY858" s="348"/>
      <c r="AZ858" s="348"/>
      <c r="BA858" s="348"/>
      <c r="BB858" s="348"/>
    </row>
    <row r="859" spans="48:54" ht="16.5">
      <c r="AV859" s="347"/>
      <c r="AW859" s="347"/>
      <c r="AX859" s="347"/>
      <c r="AY859" s="348"/>
      <c r="AZ859" s="348"/>
      <c r="BA859" s="348"/>
      <c r="BB859" s="348"/>
    </row>
    <row r="860" spans="48:54" ht="16.5">
      <c r="AV860" s="347"/>
      <c r="AW860" s="347"/>
      <c r="AX860" s="347"/>
      <c r="AY860" s="348"/>
      <c r="AZ860" s="348"/>
      <c r="BA860" s="348"/>
      <c r="BB860" s="348"/>
    </row>
    <row r="861" spans="48:54" ht="16.5">
      <c r="AV861" s="347"/>
      <c r="AW861" s="347"/>
      <c r="AX861" s="347"/>
      <c r="AY861" s="348"/>
      <c r="AZ861" s="348"/>
      <c r="BA861" s="348"/>
      <c r="BB861" s="348"/>
    </row>
    <row r="862" spans="48:54" ht="16.5">
      <c r="AV862" s="347"/>
      <c r="AW862" s="347"/>
      <c r="AX862" s="347"/>
      <c r="AY862" s="348"/>
      <c r="AZ862" s="348"/>
      <c r="BA862" s="348"/>
      <c r="BB862" s="348"/>
    </row>
    <row r="863" spans="48:54" ht="16.5">
      <c r="AV863" s="347"/>
      <c r="AW863" s="347"/>
      <c r="AX863" s="347"/>
      <c r="AY863" s="348"/>
      <c r="AZ863" s="348"/>
      <c r="BA863" s="348"/>
      <c r="BB863" s="348"/>
    </row>
    <row r="864" spans="48:54" ht="16.5">
      <c r="AV864" s="347"/>
      <c r="AW864" s="347"/>
      <c r="AX864" s="347"/>
      <c r="AY864" s="348"/>
      <c r="AZ864" s="348"/>
      <c r="BA864" s="348"/>
      <c r="BB864" s="348"/>
    </row>
    <row r="865" spans="48:54" ht="16.5">
      <c r="AV865" s="347"/>
      <c r="AW865" s="347"/>
      <c r="AX865" s="347"/>
      <c r="AY865" s="348"/>
      <c r="AZ865" s="348"/>
      <c r="BA865" s="348"/>
      <c r="BB865" s="348"/>
    </row>
    <row r="866" spans="48:54" ht="16.5">
      <c r="AV866" s="347"/>
      <c r="AW866" s="347"/>
      <c r="AX866" s="347"/>
      <c r="AY866" s="348"/>
      <c r="AZ866" s="348"/>
      <c r="BA866" s="348"/>
      <c r="BB866" s="348"/>
    </row>
    <row r="867" spans="48:54" ht="16.5">
      <c r="AV867" s="347"/>
      <c r="AW867" s="347"/>
      <c r="AX867" s="347"/>
      <c r="AY867" s="348"/>
      <c r="AZ867" s="348"/>
      <c r="BA867" s="348"/>
      <c r="BB867" s="348"/>
    </row>
    <row r="868" spans="48:54" ht="16.5">
      <c r="AV868" s="347"/>
      <c r="AW868" s="347"/>
      <c r="AX868" s="347"/>
      <c r="AY868" s="348"/>
      <c r="AZ868" s="348"/>
      <c r="BA868" s="348"/>
      <c r="BB868" s="348"/>
    </row>
    <row r="869" spans="48:54" ht="16.5">
      <c r="AV869" s="347"/>
      <c r="AW869" s="347"/>
      <c r="AX869" s="347"/>
      <c r="AY869" s="348"/>
      <c r="AZ869" s="348"/>
      <c r="BA869" s="348"/>
      <c r="BB869" s="348"/>
    </row>
    <row r="870" spans="48:54" ht="16.5">
      <c r="AV870" s="347"/>
      <c r="AW870" s="347"/>
      <c r="AX870" s="347"/>
      <c r="AY870" s="348"/>
      <c r="AZ870" s="348"/>
      <c r="BA870" s="348"/>
      <c r="BB870" s="348"/>
    </row>
    <row r="871" spans="48:54" ht="16.5">
      <c r="AV871" s="347"/>
      <c r="AW871" s="347"/>
      <c r="AX871" s="347"/>
      <c r="AY871" s="348"/>
      <c r="AZ871" s="348"/>
      <c r="BA871" s="348"/>
      <c r="BB871" s="348"/>
    </row>
    <row r="872" spans="48:54" ht="16.5">
      <c r="AV872" s="347"/>
      <c r="AW872" s="347"/>
      <c r="AX872" s="347"/>
      <c r="AY872" s="348"/>
      <c r="AZ872" s="348"/>
      <c r="BA872" s="348"/>
      <c r="BB872" s="348"/>
    </row>
    <row r="873" spans="48:54" ht="16.5">
      <c r="AV873" s="347"/>
      <c r="AW873" s="347"/>
      <c r="AX873" s="347"/>
      <c r="AY873" s="348"/>
      <c r="AZ873" s="348"/>
      <c r="BA873" s="348"/>
      <c r="BB873" s="348"/>
    </row>
    <row r="874" spans="48:54" ht="16.5">
      <c r="AV874" s="347"/>
      <c r="AW874" s="347"/>
      <c r="AX874" s="347"/>
      <c r="AY874" s="348"/>
      <c r="AZ874" s="348"/>
      <c r="BA874" s="348"/>
      <c r="BB874" s="348"/>
    </row>
    <row r="875" spans="48:54" ht="16.5">
      <c r="AV875" s="347"/>
      <c r="AW875" s="347"/>
      <c r="AX875" s="347"/>
      <c r="AY875" s="348"/>
      <c r="AZ875" s="348"/>
      <c r="BA875" s="348"/>
      <c r="BB875" s="348"/>
    </row>
    <row r="876" spans="48:54" ht="16.5">
      <c r="AV876" s="347"/>
      <c r="AW876" s="347"/>
      <c r="AX876" s="347"/>
      <c r="AY876" s="348"/>
      <c r="AZ876" s="348"/>
      <c r="BA876" s="348"/>
      <c r="BB876" s="348"/>
    </row>
    <row r="877" spans="48:54" ht="16.5">
      <c r="AV877" s="347"/>
      <c r="AW877" s="347"/>
      <c r="AX877" s="347"/>
      <c r="AY877" s="348"/>
      <c r="AZ877" s="348"/>
      <c r="BA877" s="348"/>
      <c r="BB877" s="348"/>
    </row>
    <row r="878" spans="48:54" ht="16.5">
      <c r="AV878" s="347"/>
      <c r="AW878" s="347"/>
      <c r="AX878" s="347"/>
      <c r="AY878" s="348"/>
      <c r="AZ878" s="348"/>
      <c r="BA878" s="348"/>
      <c r="BB878" s="348"/>
    </row>
    <row r="879" spans="48:54" ht="16.5">
      <c r="AV879" s="347"/>
      <c r="AW879" s="347"/>
      <c r="AX879" s="347"/>
      <c r="AY879" s="348"/>
      <c r="AZ879" s="348"/>
      <c r="BA879" s="348"/>
      <c r="BB879" s="348"/>
    </row>
    <row r="880" spans="48:54" ht="16.5">
      <c r="AV880" s="347"/>
      <c r="AW880" s="347"/>
      <c r="AX880" s="347"/>
      <c r="AY880" s="348"/>
      <c r="AZ880" s="348"/>
      <c r="BA880" s="348"/>
      <c r="BB880" s="348"/>
    </row>
    <row r="881" spans="45:54" ht="16.5">
      <c r="AV881" s="347"/>
      <c r="AW881" s="347"/>
      <c r="AX881" s="347"/>
      <c r="AY881" s="348"/>
      <c r="AZ881" s="348"/>
      <c r="BA881" s="348"/>
      <c r="BB881" s="348"/>
    </row>
    <row r="882" spans="45:54" ht="16.5">
      <c r="AV882" s="347"/>
      <c r="AW882" s="347"/>
      <c r="AX882" s="347"/>
      <c r="AY882" s="348"/>
      <c r="AZ882" s="348"/>
      <c r="BA882" s="348"/>
      <c r="BB882" s="348"/>
    </row>
    <row r="883" spans="45:54" ht="16.5">
      <c r="AV883" s="347"/>
      <c r="AW883" s="347"/>
      <c r="AX883" s="347"/>
      <c r="AY883" s="348"/>
      <c r="AZ883" s="348"/>
      <c r="BA883" s="348"/>
      <c r="BB883" s="348"/>
    </row>
    <row r="884" spans="45:54" ht="16.5">
      <c r="AV884" s="347"/>
      <c r="AW884" s="347"/>
      <c r="AX884" s="347"/>
      <c r="AY884" s="348"/>
      <c r="AZ884" s="348"/>
      <c r="BA884" s="348"/>
      <c r="BB884" s="348"/>
    </row>
    <row r="885" spans="45:54" ht="16.5">
      <c r="AV885" s="347"/>
      <c r="AW885" s="347"/>
      <c r="AX885" s="347"/>
      <c r="AY885" s="348"/>
      <c r="AZ885" s="348"/>
      <c r="BA885" s="348"/>
      <c r="BB885" s="348"/>
    </row>
    <row r="886" spans="45:54" ht="16.5">
      <c r="AV886" s="347"/>
      <c r="AW886" s="347"/>
      <c r="AX886" s="347"/>
      <c r="AY886" s="348"/>
      <c r="AZ886" s="348"/>
      <c r="BA886" s="348"/>
      <c r="BB886" s="348"/>
    </row>
    <row r="887" spans="45:54" ht="16.5">
      <c r="AS887" s="345"/>
      <c r="AT887" s="345"/>
      <c r="AU887" s="345"/>
      <c r="AV887" s="347"/>
      <c r="AW887" s="347"/>
      <c r="AX887" s="347"/>
      <c r="AY887" s="348"/>
      <c r="AZ887" s="348"/>
      <c r="BA887" s="348"/>
      <c r="BB887" s="348"/>
    </row>
    <row r="888" spans="45:54" ht="16.5">
      <c r="AS888" s="345"/>
      <c r="AT888" s="345"/>
      <c r="AU888" s="345"/>
      <c r="AV888" s="347"/>
      <c r="AW888" s="347"/>
      <c r="AX888" s="347"/>
      <c r="AY888" s="348"/>
      <c r="AZ888" s="348"/>
      <c r="BA888" s="348"/>
      <c r="BB888" s="348"/>
    </row>
    <row r="889" spans="45:54" ht="16.5">
      <c r="AS889" s="345"/>
      <c r="AT889" s="345"/>
      <c r="AU889" s="345"/>
      <c r="AV889" s="347"/>
      <c r="AW889" s="347"/>
      <c r="AX889" s="347"/>
      <c r="AY889" s="348"/>
      <c r="AZ889" s="348"/>
      <c r="BA889" s="348"/>
      <c r="BB889" s="348"/>
    </row>
    <row r="890" spans="45:54" ht="16.5">
      <c r="AS890" s="345"/>
      <c r="AT890" s="345"/>
      <c r="AU890" s="345"/>
      <c r="AV890" s="347"/>
      <c r="AW890" s="347"/>
      <c r="AX890" s="347"/>
      <c r="AY890" s="348"/>
      <c r="AZ890" s="348"/>
      <c r="BA890" s="348"/>
      <c r="BB890" s="348"/>
    </row>
    <row r="891" spans="45:54" ht="16.5">
      <c r="AS891" s="345"/>
      <c r="AT891" s="345"/>
      <c r="AU891" s="345"/>
      <c r="AV891" s="347"/>
      <c r="AW891" s="347"/>
      <c r="AX891" s="347"/>
      <c r="AY891" s="348"/>
      <c r="AZ891" s="348"/>
      <c r="BA891" s="348"/>
      <c r="BB891" s="348"/>
    </row>
    <row r="892" spans="45:54" ht="16.5">
      <c r="AS892" s="345"/>
      <c r="AT892" s="345"/>
      <c r="AU892" s="345"/>
      <c r="AV892" s="347"/>
      <c r="AW892" s="347"/>
      <c r="AX892" s="347"/>
      <c r="AY892" s="348"/>
      <c r="AZ892" s="348"/>
      <c r="BA892" s="348"/>
      <c r="BB892" s="348"/>
    </row>
    <row r="893" spans="45:54" ht="16.5">
      <c r="AS893" s="345"/>
      <c r="AT893" s="345"/>
      <c r="AU893" s="345"/>
      <c r="AV893" s="347"/>
      <c r="AW893" s="347"/>
      <c r="AX893" s="347"/>
      <c r="AY893" s="348"/>
      <c r="AZ893" s="348"/>
      <c r="BA893" s="348"/>
      <c r="BB893" s="348"/>
    </row>
    <row r="894" spans="45:54" ht="16.5">
      <c r="AS894" s="345"/>
      <c r="AT894" s="345"/>
      <c r="AU894" s="345"/>
      <c r="AV894" s="347"/>
      <c r="AW894" s="347"/>
      <c r="AX894" s="347"/>
      <c r="AY894" s="348"/>
      <c r="AZ894" s="348"/>
      <c r="BA894" s="348"/>
      <c r="BB894" s="348"/>
    </row>
    <row r="895" spans="45:54" ht="16.5">
      <c r="AS895" s="345"/>
      <c r="AT895" s="345"/>
      <c r="AU895" s="345"/>
      <c r="AV895" s="347"/>
      <c r="AW895" s="347"/>
      <c r="AX895" s="347"/>
      <c r="AY895" s="348"/>
      <c r="AZ895" s="348"/>
      <c r="BA895" s="348"/>
      <c r="BB895" s="348"/>
    </row>
    <row r="896" spans="45:54" ht="16.5">
      <c r="AS896" s="345"/>
      <c r="AT896" s="345"/>
      <c r="AU896" s="345"/>
      <c r="AV896" s="347"/>
      <c r="AW896" s="347"/>
      <c r="AX896" s="347"/>
      <c r="AY896" s="348"/>
      <c r="AZ896" s="348"/>
      <c r="BA896" s="348"/>
      <c r="BB896" s="348"/>
    </row>
    <row r="897" spans="45:54" ht="16.5">
      <c r="AS897" s="345"/>
      <c r="AT897" s="345"/>
      <c r="AU897" s="345"/>
      <c r="AV897" s="347"/>
      <c r="AW897" s="347"/>
      <c r="AX897" s="347"/>
      <c r="AY897" s="348"/>
      <c r="AZ897" s="348"/>
      <c r="BA897" s="348"/>
      <c r="BB897" s="348"/>
    </row>
    <row r="898" spans="45:54" ht="16.5">
      <c r="AS898" s="345"/>
      <c r="AT898" s="345"/>
      <c r="AU898" s="345"/>
      <c r="AV898" s="347"/>
      <c r="AW898" s="347"/>
      <c r="AX898" s="347"/>
      <c r="AY898" s="348"/>
      <c r="AZ898" s="348"/>
      <c r="BA898" s="348"/>
      <c r="BB898" s="348"/>
    </row>
    <row r="899" spans="45:54" ht="16.5">
      <c r="AS899" s="345"/>
      <c r="AT899" s="345"/>
      <c r="AU899" s="345"/>
      <c r="AV899" s="347"/>
      <c r="AW899" s="347"/>
      <c r="AX899" s="347"/>
      <c r="AY899" s="348"/>
      <c r="AZ899" s="348"/>
      <c r="BA899" s="348"/>
      <c r="BB899" s="348"/>
    </row>
    <row r="900" spans="45:54" ht="16.5">
      <c r="AS900" s="345"/>
      <c r="AT900" s="345"/>
      <c r="AU900" s="345"/>
      <c r="AV900" s="347"/>
      <c r="AW900" s="347"/>
      <c r="AX900" s="347"/>
      <c r="AY900" s="348"/>
      <c r="AZ900" s="348"/>
      <c r="BA900" s="348"/>
      <c r="BB900" s="348"/>
    </row>
    <row r="901" spans="45:54" ht="16.5">
      <c r="AS901" s="345"/>
      <c r="AT901" s="345"/>
      <c r="AU901" s="345"/>
      <c r="AV901" s="347"/>
      <c r="AW901" s="347"/>
      <c r="AX901" s="347"/>
      <c r="AY901" s="348"/>
      <c r="AZ901" s="348"/>
      <c r="BA901" s="348"/>
      <c r="BB901" s="348"/>
    </row>
    <row r="902" spans="45:54" ht="16.5">
      <c r="AS902" s="345"/>
      <c r="AT902" s="345"/>
      <c r="AU902" s="345"/>
      <c r="AV902" s="347"/>
      <c r="AW902" s="347"/>
      <c r="AX902" s="347"/>
      <c r="AY902" s="348"/>
      <c r="AZ902" s="348"/>
      <c r="BA902" s="348"/>
      <c r="BB902" s="348"/>
    </row>
    <row r="903" spans="45:54" ht="16.5">
      <c r="AS903" s="345"/>
      <c r="AT903" s="345"/>
      <c r="AU903" s="345"/>
      <c r="AV903" s="347"/>
      <c r="AW903" s="347"/>
      <c r="AX903" s="347"/>
      <c r="AY903" s="348"/>
      <c r="AZ903" s="348"/>
      <c r="BA903" s="348"/>
      <c r="BB903" s="348"/>
    </row>
    <row r="904" spans="45:54" ht="16.5">
      <c r="AS904" s="345"/>
      <c r="AT904" s="345"/>
      <c r="AU904" s="345"/>
      <c r="AV904" s="347"/>
      <c r="AW904" s="347"/>
      <c r="AX904" s="347"/>
      <c r="AY904" s="348"/>
      <c r="AZ904" s="348"/>
      <c r="BA904" s="348"/>
      <c r="BB904" s="348"/>
    </row>
    <row r="905" spans="45:54" ht="16.5">
      <c r="AS905" s="345"/>
      <c r="AT905" s="345"/>
      <c r="AU905" s="345"/>
      <c r="AV905" s="347"/>
      <c r="AW905" s="347"/>
      <c r="AX905" s="347"/>
      <c r="AY905" s="348"/>
      <c r="AZ905" s="348"/>
      <c r="BA905" s="348"/>
      <c r="BB905" s="348"/>
    </row>
    <row r="906" spans="45:54" ht="16.5">
      <c r="AS906" s="345"/>
      <c r="AT906" s="345"/>
      <c r="AU906" s="345"/>
      <c r="AV906" s="347"/>
      <c r="AW906" s="347"/>
      <c r="AX906" s="347"/>
      <c r="AY906" s="348"/>
      <c r="AZ906" s="348"/>
      <c r="BA906" s="348"/>
      <c r="BB906" s="348"/>
    </row>
    <row r="907" spans="45:54" ht="16.5">
      <c r="AS907" s="345"/>
      <c r="AT907" s="345"/>
      <c r="AU907" s="345"/>
      <c r="AV907" s="347"/>
      <c r="AW907" s="347"/>
      <c r="AX907" s="347"/>
      <c r="AY907" s="348"/>
      <c r="AZ907" s="348"/>
      <c r="BA907" s="348"/>
      <c r="BB907" s="348"/>
    </row>
    <row r="908" spans="45:54" ht="16.5">
      <c r="AS908" s="345"/>
      <c r="AT908" s="345"/>
      <c r="AU908" s="345"/>
      <c r="AV908" s="347"/>
      <c r="AW908" s="347"/>
      <c r="AX908" s="347"/>
      <c r="AY908" s="348"/>
      <c r="AZ908" s="348"/>
      <c r="BA908" s="348"/>
      <c r="BB908" s="348"/>
    </row>
    <row r="909" spans="45:54" ht="16.5">
      <c r="AS909" s="345"/>
      <c r="AT909" s="345"/>
      <c r="AU909" s="345"/>
      <c r="AV909" s="347"/>
      <c r="AW909" s="347"/>
      <c r="AX909" s="347"/>
      <c r="AY909" s="348"/>
      <c r="AZ909" s="348"/>
      <c r="BA909" s="348"/>
      <c r="BB909" s="348"/>
    </row>
    <row r="910" spans="45:54" ht="16.5">
      <c r="AS910" s="345"/>
      <c r="AT910" s="345"/>
      <c r="AU910" s="345"/>
      <c r="AV910" s="347"/>
      <c r="AW910" s="347"/>
      <c r="AX910" s="347"/>
      <c r="AY910" s="348"/>
      <c r="AZ910" s="348"/>
      <c r="BA910" s="348"/>
      <c r="BB910" s="348"/>
    </row>
    <row r="911" spans="45:54" ht="16.5">
      <c r="AS911" s="345"/>
      <c r="AT911" s="345"/>
      <c r="AU911" s="345"/>
      <c r="AV911" s="347"/>
      <c r="AW911" s="347"/>
      <c r="AX911" s="347"/>
      <c r="AY911" s="348"/>
      <c r="AZ911" s="348"/>
      <c r="BA911" s="348"/>
      <c r="BB911" s="348"/>
    </row>
    <row r="912" spans="45:54" ht="16.5">
      <c r="AS912" s="345"/>
      <c r="AT912" s="345"/>
      <c r="AU912" s="345"/>
      <c r="AV912" s="347"/>
      <c r="AW912" s="347"/>
      <c r="AX912" s="347"/>
      <c r="AY912" s="348"/>
      <c r="AZ912" s="348"/>
      <c r="BA912" s="348"/>
      <c r="BB912" s="348"/>
    </row>
    <row r="913" spans="45:54" ht="16.5">
      <c r="AS913" s="345"/>
      <c r="AT913" s="345"/>
      <c r="AU913" s="345"/>
      <c r="AV913" s="347"/>
      <c r="AW913" s="347"/>
      <c r="AX913" s="347"/>
      <c r="AY913" s="348"/>
      <c r="AZ913" s="348"/>
      <c r="BA913" s="348"/>
      <c r="BB913" s="348"/>
    </row>
    <row r="914" spans="45:54" ht="16.5">
      <c r="AS914" s="345"/>
      <c r="AT914" s="345"/>
      <c r="AU914" s="345"/>
      <c r="AV914" s="347"/>
      <c r="AW914" s="347"/>
      <c r="AX914" s="347"/>
      <c r="AY914" s="348"/>
      <c r="AZ914" s="348"/>
      <c r="BA914" s="348"/>
      <c r="BB914" s="348"/>
    </row>
    <row r="915" spans="45:54" ht="16.5">
      <c r="AS915" s="345"/>
      <c r="AT915" s="345"/>
      <c r="AU915" s="345"/>
      <c r="AV915" s="347"/>
      <c r="AW915" s="347"/>
      <c r="AX915" s="347"/>
      <c r="AY915" s="348"/>
      <c r="AZ915" s="348"/>
      <c r="BA915" s="348"/>
      <c r="BB915" s="348"/>
    </row>
    <row r="916" spans="45:54" ht="16.5">
      <c r="AS916" s="345"/>
      <c r="AT916" s="345"/>
      <c r="AU916" s="345"/>
      <c r="AV916" s="347"/>
      <c r="AW916" s="347"/>
      <c r="AX916" s="347"/>
      <c r="AY916" s="348"/>
      <c r="AZ916" s="348"/>
      <c r="BA916" s="348"/>
      <c r="BB916" s="348"/>
    </row>
    <row r="917" spans="45:54" ht="16.5">
      <c r="AS917" s="345"/>
      <c r="AT917" s="345"/>
      <c r="AU917" s="345"/>
      <c r="AV917" s="347"/>
      <c r="AW917" s="347"/>
      <c r="AX917" s="347"/>
      <c r="AY917" s="348"/>
      <c r="AZ917" s="348"/>
      <c r="BA917" s="348"/>
      <c r="BB917" s="348"/>
    </row>
    <row r="918" spans="45:54" ht="16.5">
      <c r="AS918" s="345"/>
      <c r="AT918" s="345"/>
      <c r="AU918" s="345"/>
      <c r="AV918" s="347"/>
      <c r="AW918" s="347"/>
      <c r="AX918" s="347"/>
      <c r="AY918" s="348"/>
      <c r="AZ918" s="348"/>
      <c r="BA918" s="348"/>
      <c r="BB918" s="348"/>
    </row>
    <row r="919" spans="45:54" ht="16.5">
      <c r="AS919" s="345"/>
      <c r="AT919" s="345"/>
      <c r="AU919" s="345"/>
      <c r="AV919" s="347"/>
      <c r="AW919" s="347"/>
      <c r="AX919" s="347"/>
      <c r="AY919" s="348"/>
      <c r="AZ919" s="348"/>
      <c r="BA919" s="348"/>
      <c r="BB919" s="348"/>
    </row>
    <row r="920" spans="45:54" ht="16.5">
      <c r="AS920" s="345"/>
      <c r="AT920" s="345"/>
      <c r="AU920" s="345"/>
      <c r="AV920" s="347"/>
      <c r="AW920" s="347"/>
      <c r="AX920" s="347"/>
      <c r="AY920" s="348"/>
      <c r="AZ920" s="348"/>
      <c r="BA920" s="348"/>
      <c r="BB920" s="348"/>
    </row>
    <row r="921" spans="45:54" ht="16.5">
      <c r="AS921" s="345"/>
      <c r="AT921" s="345"/>
      <c r="AU921" s="345"/>
      <c r="AV921" s="347"/>
      <c r="AW921" s="347"/>
      <c r="AX921" s="347"/>
      <c r="AY921" s="348"/>
      <c r="AZ921" s="348"/>
      <c r="BA921" s="348"/>
      <c r="BB921" s="348"/>
    </row>
    <row r="922" spans="45:54" ht="16.5">
      <c r="AS922" s="345"/>
      <c r="AT922" s="345"/>
      <c r="AU922" s="345"/>
      <c r="AV922" s="347"/>
      <c r="AW922" s="347"/>
      <c r="AX922" s="347"/>
      <c r="AY922" s="348"/>
      <c r="AZ922" s="348"/>
      <c r="BA922" s="348"/>
      <c r="BB922" s="348"/>
    </row>
    <row r="923" spans="45:54" ht="16.5">
      <c r="AS923" s="345"/>
      <c r="AT923" s="345"/>
      <c r="AU923" s="345"/>
      <c r="AV923" s="347"/>
      <c r="AW923" s="347"/>
      <c r="AX923" s="347"/>
      <c r="AY923" s="348"/>
      <c r="AZ923" s="348"/>
      <c r="BA923" s="348"/>
      <c r="BB923" s="348"/>
    </row>
    <row r="924" spans="45:54" ht="16.5">
      <c r="AS924" s="345"/>
      <c r="AT924" s="345"/>
      <c r="AU924" s="345"/>
      <c r="AV924" s="347"/>
      <c r="AW924" s="347"/>
      <c r="AX924" s="347"/>
      <c r="AY924" s="348"/>
      <c r="AZ924" s="348"/>
      <c r="BA924" s="348"/>
      <c r="BB924" s="348"/>
    </row>
    <row r="925" spans="45:54" ht="16.5">
      <c r="AS925" s="345"/>
      <c r="AT925" s="345"/>
      <c r="AU925" s="345"/>
      <c r="AV925" s="347"/>
      <c r="AW925" s="347"/>
      <c r="AX925" s="347"/>
      <c r="AY925" s="348"/>
      <c r="AZ925" s="348"/>
      <c r="BA925" s="348"/>
      <c r="BB925" s="348"/>
    </row>
    <row r="926" spans="45:54" ht="16.5">
      <c r="AS926" s="345"/>
      <c r="AT926" s="345"/>
      <c r="AU926" s="345"/>
      <c r="AV926" s="347"/>
      <c r="AW926" s="347"/>
      <c r="AX926" s="347"/>
      <c r="AY926" s="348"/>
      <c r="AZ926" s="348"/>
      <c r="BA926" s="348"/>
      <c r="BB926" s="348"/>
    </row>
    <row r="927" spans="45:54" ht="16.5">
      <c r="AS927" s="345"/>
      <c r="AT927" s="345"/>
      <c r="AU927" s="345"/>
      <c r="AV927" s="347"/>
      <c r="AW927" s="347"/>
      <c r="AX927" s="347"/>
      <c r="AY927" s="348"/>
      <c r="AZ927" s="348"/>
      <c r="BA927" s="348"/>
      <c r="BB927" s="348"/>
    </row>
    <row r="928" spans="45:54" ht="16.5">
      <c r="AS928" s="345"/>
      <c r="AT928" s="345"/>
      <c r="AU928" s="345"/>
      <c r="AV928" s="347"/>
      <c r="AW928" s="347"/>
      <c r="AX928" s="347"/>
      <c r="AY928" s="348"/>
      <c r="AZ928" s="348"/>
      <c r="BA928" s="348"/>
      <c r="BB928" s="348"/>
    </row>
    <row r="929" spans="45:54" ht="16.5">
      <c r="AS929" s="345"/>
      <c r="AT929" s="345"/>
      <c r="AU929" s="345"/>
      <c r="AV929" s="347"/>
      <c r="AW929" s="347"/>
      <c r="AX929" s="347"/>
      <c r="AY929" s="348"/>
      <c r="AZ929" s="348"/>
      <c r="BA929" s="348"/>
      <c r="BB929" s="348"/>
    </row>
    <row r="930" spans="45:54" ht="16.5">
      <c r="AS930" s="345"/>
      <c r="AT930" s="345"/>
      <c r="AU930" s="345"/>
      <c r="AV930" s="347"/>
      <c r="AW930" s="347"/>
      <c r="AX930" s="347"/>
      <c r="AY930" s="348"/>
      <c r="AZ930" s="348"/>
      <c r="BA930" s="348"/>
      <c r="BB930" s="348"/>
    </row>
    <row r="931" spans="45:54" ht="16.5">
      <c r="AS931" s="345"/>
      <c r="AT931" s="345"/>
      <c r="AU931" s="345"/>
      <c r="AV931" s="347"/>
      <c r="AW931" s="347"/>
      <c r="AX931" s="347"/>
      <c r="AY931" s="348"/>
      <c r="AZ931" s="348"/>
      <c r="BA931" s="348"/>
      <c r="BB931" s="348"/>
    </row>
    <row r="932" spans="45:54" ht="16.5">
      <c r="AS932" s="345"/>
      <c r="AT932" s="345"/>
      <c r="AU932" s="345"/>
      <c r="AV932" s="347"/>
      <c r="AW932" s="347"/>
      <c r="AX932" s="347"/>
      <c r="AY932" s="348"/>
      <c r="AZ932" s="348"/>
      <c r="BA932" s="348"/>
      <c r="BB932" s="348"/>
    </row>
    <row r="933" spans="45:54" ht="16.5">
      <c r="AS933" s="345"/>
      <c r="AT933" s="345"/>
      <c r="AU933" s="345"/>
      <c r="AV933" s="347"/>
      <c r="AW933" s="347"/>
      <c r="AX933" s="347"/>
      <c r="AY933" s="348"/>
      <c r="AZ933" s="348"/>
      <c r="BA933" s="348"/>
      <c r="BB933" s="348"/>
    </row>
    <row r="934" spans="45:54" ht="16.5">
      <c r="AS934" s="345"/>
      <c r="AT934" s="345"/>
      <c r="AU934" s="345"/>
      <c r="AV934" s="347"/>
      <c r="AW934" s="347"/>
      <c r="AX934" s="347"/>
      <c r="AY934" s="348"/>
      <c r="AZ934" s="348"/>
      <c r="BA934" s="348"/>
      <c r="BB934" s="348"/>
    </row>
    <row r="935" spans="45:54" ht="16.5">
      <c r="AS935" s="345"/>
      <c r="AT935" s="345"/>
      <c r="AU935" s="345"/>
      <c r="AV935" s="347"/>
      <c r="AW935" s="347"/>
      <c r="AX935" s="347"/>
      <c r="AY935" s="348"/>
      <c r="AZ935" s="348"/>
      <c r="BA935" s="348"/>
      <c r="BB935" s="348"/>
    </row>
    <row r="936" spans="45:54" ht="16.5">
      <c r="AS936" s="345"/>
      <c r="AT936" s="345"/>
      <c r="AU936" s="345"/>
      <c r="AV936" s="347"/>
      <c r="AW936" s="347"/>
      <c r="AX936" s="347"/>
      <c r="AY936" s="348"/>
      <c r="AZ936" s="348"/>
      <c r="BA936" s="348"/>
      <c r="BB936" s="348"/>
    </row>
    <row r="937" spans="45:54" ht="16.5">
      <c r="AS937" s="345"/>
      <c r="AT937" s="345"/>
      <c r="AU937" s="345"/>
      <c r="AV937" s="347"/>
      <c r="AW937" s="347"/>
      <c r="AX937" s="347"/>
      <c r="AY937" s="348"/>
      <c r="AZ937" s="348"/>
      <c r="BA937" s="348"/>
      <c r="BB937" s="348"/>
    </row>
    <row r="938" spans="45:54" ht="16.5">
      <c r="AS938" s="345"/>
      <c r="AT938" s="345"/>
      <c r="AU938" s="345"/>
      <c r="AV938" s="347"/>
      <c r="AW938" s="347"/>
      <c r="AX938" s="347"/>
      <c r="AY938" s="348"/>
      <c r="AZ938" s="348"/>
      <c r="BA938" s="348"/>
      <c r="BB938" s="348"/>
    </row>
    <row r="939" spans="45:54" ht="16.5">
      <c r="AS939" s="345"/>
      <c r="AT939" s="345"/>
      <c r="AU939" s="345"/>
      <c r="AV939" s="347"/>
      <c r="AW939" s="347"/>
      <c r="AX939" s="347"/>
      <c r="AY939" s="348"/>
      <c r="AZ939" s="348"/>
      <c r="BA939" s="348"/>
      <c r="BB939" s="348"/>
    </row>
    <row r="940" spans="45:54" ht="16.5">
      <c r="AS940" s="345"/>
      <c r="AT940" s="345"/>
      <c r="AU940" s="345"/>
      <c r="AV940" s="347"/>
      <c r="AW940" s="347"/>
      <c r="AX940" s="347"/>
      <c r="AY940" s="348"/>
      <c r="AZ940" s="348"/>
      <c r="BA940" s="348"/>
      <c r="BB940" s="348"/>
    </row>
    <row r="941" spans="45:54" ht="16.5">
      <c r="AS941" s="345"/>
      <c r="AT941" s="345"/>
      <c r="AU941" s="345"/>
      <c r="AV941" s="347"/>
      <c r="AW941" s="347"/>
      <c r="AX941" s="347"/>
      <c r="AY941" s="348"/>
      <c r="AZ941" s="348"/>
      <c r="BA941" s="348"/>
      <c r="BB941" s="348"/>
    </row>
    <row r="942" spans="45:54" ht="16.5">
      <c r="AS942" s="345"/>
      <c r="AT942" s="345"/>
      <c r="AU942" s="345"/>
      <c r="AV942" s="347"/>
      <c r="AW942" s="347"/>
      <c r="AX942" s="347"/>
      <c r="AY942" s="348"/>
      <c r="AZ942" s="348"/>
      <c r="BA942" s="348"/>
      <c r="BB942" s="348"/>
    </row>
    <row r="943" spans="45:54" ht="16.5">
      <c r="AS943" s="345"/>
      <c r="AT943" s="345"/>
      <c r="AU943" s="345"/>
      <c r="AV943" s="347"/>
      <c r="AW943" s="347"/>
      <c r="AX943" s="347"/>
      <c r="AY943" s="348"/>
      <c r="AZ943" s="348"/>
      <c r="BA943" s="348"/>
      <c r="BB943" s="348"/>
    </row>
    <row r="944" spans="45:54" ht="16.5">
      <c r="AS944" s="345"/>
      <c r="AT944" s="345"/>
      <c r="AU944" s="345"/>
      <c r="AV944" s="347"/>
      <c r="AW944" s="347"/>
      <c r="AX944" s="347"/>
      <c r="AY944" s="348"/>
      <c r="AZ944" s="348"/>
      <c r="BA944" s="348"/>
      <c r="BB944" s="348"/>
    </row>
    <row r="945" spans="45:54" ht="16.5">
      <c r="AS945" s="345"/>
      <c r="AT945" s="345"/>
      <c r="AU945" s="345"/>
      <c r="AV945" s="347"/>
      <c r="AW945" s="347"/>
      <c r="AX945" s="347"/>
      <c r="AY945" s="348"/>
      <c r="AZ945" s="348"/>
      <c r="BA945" s="348"/>
      <c r="BB945" s="348"/>
    </row>
    <row r="946" spans="45:54" ht="16.5">
      <c r="AS946" s="345"/>
      <c r="AT946" s="345"/>
      <c r="AU946" s="345"/>
      <c r="AV946" s="347"/>
      <c r="AW946" s="347"/>
      <c r="AX946" s="347"/>
      <c r="AY946" s="348"/>
      <c r="AZ946" s="348"/>
      <c r="BA946" s="348"/>
      <c r="BB946" s="348"/>
    </row>
    <row r="947" spans="45:54" ht="16.5">
      <c r="AS947" s="345"/>
      <c r="AT947" s="345"/>
      <c r="AU947" s="345"/>
      <c r="AV947" s="347"/>
      <c r="AW947" s="347"/>
      <c r="AX947" s="347"/>
      <c r="AY947" s="348"/>
      <c r="AZ947" s="348"/>
      <c r="BA947" s="348"/>
      <c r="BB947" s="348"/>
    </row>
    <row r="948" spans="45:54" ht="16.5">
      <c r="AS948" s="345"/>
      <c r="AT948" s="345"/>
      <c r="AU948" s="345"/>
      <c r="AV948" s="347"/>
      <c r="AW948" s="347"/>
      <c r="AX948" s="347"/>
      <c r="AY948" s="348"/>
      <c r="AZ948" s="348"/>
      <c r="BA948" s="348"/>
      <c r="BB948" s="348"/>
    </row>
    <row r="949" spans="45:54" ht="16.5">
      <c r="AS949" s="345"/>
      <c r="AT949" s="345"/>
      <c r="AU949" s="345"/>
      <c r="AV949" s="347"/>
      <c r="AW949" s="347"/>
      <c r="AX949" s="347"/>
      <c r="AY949" s="348"/>
      <c r="AZ949" s="348"/>
      <c r="BA949" s="348"/>
      <c r="BB949" s="348"/>
    </row>
    <row r="950" spans="45:54" ht="16.5">
      <c r="AS950" s="345"/>
      <c r="AT950" s="345"/>
      <c r="AU950" s="345"/>
      <c r="AV950" s="347"/>
      <c r="AW950" s="347"/>
      <c r="AX950" s="347"/>
      <c r="AY950" s="348"/>
      <c r="AZ950" s="348"/>
      <c r="BA950" s="348"/>
      <c r="BB950" s="348"/>
    </row>
    <row r="951" spans="45:54" ht="16.5">
      <c r="AS951" s="345"/>
      <c r="AT951" s="345"/>
      <c r="AU951" s="345"/>
      <c r="AV951" s="347"/>
      <c r="AW951" s="347"/>
      <c r="AX951" s="347"/>
      <c r="AY951" s="348"/>
      <c r="AZ951" s="348"/>
      <c r="BA951" s="348"/>
      <c r="BB951" s="348"/>
    </row>
    <row r="952" spans="45:54" ht="16.5">
      <c r="AS952" s="345"/>
      <c r="AT952" s="345"/>
      <c r="AU952" s="345"/>
      <c r="AV952" s="347"/>
      <c r="AW952" s="347"/>
      <c r="AX952" s="347"/>
      <c r="AY952" s="348"/>
      <c r="AZ952" s="348"/>
      <c r="BA952" s="348"/>
      <c r="BB952" s="348"/>
    </row>
    <row r="953" spans="45:54" ht="16.5">
      <c r="AS953" s="345"/>
      <c r="AT953" s="345"/>
      <c r="AU953" s="345"/>
      <c r="AV953" s="347"/>
      <c r="AW953" s="347"/>
      <c r="AX953" s="347"/>
      <c r="AY953" s="348"/>
      <c r="AZ953" s="348"/>
      <c r="BA953" s="348"/>
      <c r="BB953" s="348"/>
    </row>
    <row r="954" spans="45:54" ht="16.5">
      <c r="AS954" s="345"/>
      <c r="AT954" s="345"/>
      <c r="AU954" s="345"/>
      <c r="AV954" s="347"/>
      <c r="AW954" s="347"/>
      <c r="AX954" s="347"/>
      <c r="AY954" s="348"/>
      <c r="AZ954" s="348"/>
      <c r="BA954" s="348"/>
      <c r="BB954" s="348"/>
    </row>
    <row r="955" spans="45:54" ht="16.5">
      <c r="AS955" s="345"/>
      <c r="AT955" s="345"/>
      <c r="AU955" s="345"/>
      <c r="AV955" s="347"/>
      <c r="AW955" s="347"/>
      <c r="AX955" s="347"/>
      <c r="AY955" s="348"/>
      <c r="AZ955" s="348"/>
      <c r="BA955" s="348"/>
      <c r="BB955" s="348"/>
    </row>
    <row r="956" spans="45:54" ht="16.5">
      <c r="AS956" s="345"/>
      <c r="AT956" s="345"/>
      <c r="AU956" s="345"/>
      <c r="AV956" s="347"/>
      <c r="AW956" s="347"/>
      <c r="AX956" s="347"/>
      <c r="AY956" s="348"/>
      <c r="AZ956" s="348"/>
      <c r="BA956" s="348"/>
      <c r="BB956" s="348"/>
    </row>
    <row r="957" spans="45:54" ht="16.5">
      <c r="AS957" s="345"/>
      <c r="AT957" s="345"/>
      <c r="AU957" s="345"/>
      <c r="AV957" s="347"/>
      <c r="AW957" s="347"/>
      <c r="AX957" s="347"/>
      <c r="AY957" s="348"/>
      <c r="AZ957" s="348"/>
      <c r="BA957" s="348"/>
      <c r="BB957" s="348"/>
    </row>
    <row r="958" spans="45:54" ht="16.5">
      <c r="AS958" s="345"/>
      <c r="AT958" s="345"/>
      <c r="AU958" s="345"/>
      <c r="AV958" s="347"/>
      <c r="AW958" s="347"/>
      <c r="AX958" s="347"/>
      <c r="AY958" s="348"/>
      <c r="AZ958" s="348"/>
      <c r="BA958" s="348"/>
      <c r="BB958" s="348"/>
    </row>
    <row r="959" spans="45:54" ht="16.5">
      <c r="AS959" s="345"/>
      <c r="AT959" s="345"/>
      <c r="AU959" s="345"/>
      <c r="AV959" s="347"/>
      <c r="AW959" s="347"/>
      <c r="AX959" s="347"/>
      <c r="AY959" s="348"/>
      <c r="AZ959" s="348"/>
      <c r="BA959" s="348"/>
      <c r="BB959" s="348"/>
    </row>
    <row r="960" spans="45:54" ht="16.5">
      <c r="AS960" s="345"/>
      <c r="AT960" s="345"/>
      <c r="AU960" s="345"/>
      <c r="AV960" s="347"/>
      <c r="AW960" s="347"/>
      <c r="AX960" s="347"/>
      <c r="AY960" s="348"/>
      <c r="AZ960" s="348"/>
      <c r="BA960" s="348"/>
      <c r="BB960" s="348"/>
    </row>
    <row r="961" spans="45:54" ht="16.5">
      <c r="AS961" s="345"/>
      <c r="AT961" s="345"/>
      <c r="AU961" s="345"/>
      <c r="AV961" s="347"/>
      <c r="AW961" s="347"/>
      <c r="AX961" s="347"/>
      <c r="AY961" s="348"/>
      <c r="AZ961" s="348"/>
      <c r="BA961" s="348"/>
      <c r="BB961" s="348"/>
    </row>
    <row r="962" spans="45:54" ht="16.5">
      <c r="AS962" s="345"/>
      <c r="AT962" s="345"/>
      <c r="AU962" s="345"/>
      <c r="AV962" s="347"/>
      <c r="AW962" s="347"/>
      <c r="AX962" s="347"/>
      <c r="AY962" s="348"/>
      <c r="AZ962" s="348"/>
      <c r="BA962" s="348"/>
      <c r="BB962" s="348"/>
    </row>
    <row r="963" spans="45:54" ht="16.5">
      <c r="AS963" s="345"/>
      <c r="AT963" s="345"/>
      <c r="AU963" s="345"/>
      <c r="AV963" s="347"/>
      <c r="AW963" s="347"/>
      <c r="AX963" s="347"/>
      <c r="AY963" s="348"/>
      <c r="AZ963" s="348"/>
      <c r="BA963" s="348"/>
      <c r="BB963" s="348"/>
    </row>
    <row r="964" spans="45:54" ht="16.5">
      <c r="AS964" s="345"/>
      <c r="AT964" s="345"/>
      <c r="AU964" s="345"/>
      <c r="AV964" s="347"/>
      <c r="AW964" s="347"/>
      <c r="AX964" s="347"/>
      <c r="AY964" s="348"/>
      <c r="AZ964" s="348"/>
      <c r="BA964" s="348"/>
      <c r="BB964" s="348"/>
    </row>
    <row r="965" spans="45:54" ht="16.5">
      <c r="AS965" s="345"/>
      <c r="AT965" s="345"/>
      <c r="AU965" s="345"/>
      <c r="AV965" s="347"/>
      <c r="AW965" s="347"/>
      <c r="AX965" s="347"/>
      <c r="AY965" s="348"/>
      <c r="AZ965" s="348"/>
      <c r="BA965" s="348"/>
      <c r="BB965" s="348"/>
    </row>
    <row r="966" spans="45:54" ht="16.5">
      <c r="AS966" s="345"/>
      <c r="AT966" s="345"/>
      <c r="AU966" s="345"/>
      <c r="AV966" s="347"/>
      <c r="AW966" s="347"/>
      <c r="AX966" s="347"/>
      <c r="AY966" s="348"/>
      <c r="AZ966" s="348"/>
      <c r="BA966" s="348"/>
      <c r="BB966" s="348"/>
    </row>
    <row r="967" spans="45:54" ht="16.5">
      <c r="AS967" s="345"/>
      <c r="AT967" s="345"/>
      <c r="AU967" s="345"/>
      <c r="AV967" s="347"/>
      <c r="AW967" s="347"/>
      <c r="AX967" s="347"/>
      <c r="AY967" s="348"/>
      <c r="AZ967" s="348"/>
      <c r="BA967" s="348"/>
      <c r="BB967" s="348"/>
    </row>
    <row r="968" spans="45:54" ht="16.5">
      <c r="AS968" s="345"/>
      <c r="AT968" s="345"/>
      <c r="AU968" s="345"/>
      <c r="AV968" s="347"/>
      <c r="AW968" s="347"/>
      <c r="AX968" s="347"/>
      <c r="AY968" s="348"/>
      <c r="AZ968" s="348"/>
      <c r="BA968" s="348"/>
      <c r="BB968" s="348"/>
    </row>
    <row r="969" spans="45:54" ht="16.5">
      <c r="AS969" s="345"/>
      <c r="AT969" s="345"/>
      <c r="AU969" s="345"/>
      <c r="AV969" s="347"/>
      <c r="AW969" s="347"/>
      <c r="AX969" s="347"/>
      <c r="AY969" s="348"/>
      <c r="AZ969" s="348"/>
      <c r="BA969" s="348"/>
      <c r="BB969" s="348"/>
    </row>
    <row r="970" spans="45:54" ht="16.5">
      <c r="AS970" s="345"/>
      <c r="AT970" s="345"/>
      <c r="AU970" s="345"/>
      <c r="AV970" s="347"/>
      <c r="AW970" s="347"/>
      <c r="AX970" s="347"/>
      <c r="AY970" s="348"/>
      <c r="AZ970" s="348"/>
      <c r="BA970" s="348"/>
      <c r="BB970" s="348"/>
    </row>
    <row r="971" spans="45:54" ht="16.5">
      <c r="AS971" s="345"/>
      <c r="AT971" s="345"/>
      <c r="AU971" s="345"/>
      <c r="AV971" s="347"/>
      <c r="AW971" s="347"/>
      <c r="AX971" s="347"/>
      <c r="AY971" s="348"/>
      <c r="AZ971" s="348"/>
      <c r="BA971" s="348"/>
      <c r="BB971" s="348"/>
    </row>
    <row r="972" spans="45:54" ht="16.5">
      <c r="AS972" s="345"/>
      <c r="AT972" s="345"/>
      <c r="AU972" s="345"/>
      <c r="AV972" s="347"/>
      <c r="AW972" s="347"/>
      <c r="AX972" s="347"/>
      <c r="AY972" s="348"/>
      <c r="AZ972" s="348"/>
      <c r="BA972" s="348"/>
      <c r="BB972" s="348"/>
    </row>
    <row r="973" spans="45:54" ht="16.5">
      <c r="AS973" s="345"/>
      <c r="AT973" s="345"/>
      <c r="AU973" s="345"/>
      <c r="AV973" s="347"/>
      <c r="AW973" s="347"/>
      <c r="AX973" s="347"/>
      <c r="AY973" s="348"/>
      <c r="AZ973" s="348"/>
      <c r="BA973" s="348"/>
      <c r="BB973" s="348"/>
    </row>
    <row r="974" spans="45:54" ht="16.5">
      <c r="AS974" s="345"/>
      <c r="AT974" s="345"/>
      <c r="AU974" s="345"/>
      <c r="AV974" s="347"/>
      <c r="AW974" s="347"/>
      <c r="AX974" s="347"/>
      <c r="AY974" s="348"/>
      <c r="AZ974" s="348"/>
      <c r="BA974" s="348"/>
      <c r="BB974" s="348"/>
    </row>
    <row r="975" spans="45:54" ht="16.5">
      <c r="AS975" s="345"/>
      <c r="AT975" s="345"/>
      <c r="AU975" s="345"/>
      <c r="AV975" s="347"/>
      <c r="AW975" s="347"/>
      <c r="AX975" s="347"/>
      <c r="AY975" s="348"/>
      <c r="AZ975" s="348"/>
      <c r="BA975" s="348"/>
      <c r="BB975" s="348"/>
    </row>
    <row r="976" spans="45:54" ht="16.5">
      <c r="AS976" s="345"/>
      <c r="AT976" s="345"/>
      <c r="AU976" s="345"/>
      <c r="AV976" s="347"/>
      <c r="AW976" s="347"/>
      <c r="AX976" s="347"/>
      <c r="AY976" s="348"/>
      <c r="AZ976" s="348"/>
      <c r="BA976" s="348"/>
      <c r="BB976" s="348"/>
    </row>
    <row r="977" spans="45:54" ht="16.5">
      <c r="AS977" s="345"/>
      <c r="AT977" s="345"/>
      <c r="AU977" s="345"/>
      <c r="AV977" s="347"/>
      <c r="AW977" s="347"/>
      <c r="AX977" s="347"/>
      <c r="AY977" s="348"/>
      <c r="AZ977" s="348"/>
      <c r="BA977" s="348"/>
      <c r="BB977" s="348"/>
    </row>
    <row r="978" spans="45:54" ht="16.5">
      <c r="AS978" s="345"/>
      <c r="AT978" s="345"/>
      <c r="AU978" s="345"/>
      <c r="AV978" s="347"/>
      <c r="AW978" s="347"/>
      <c r="AX978" s="347"/>
      <c r="AY978" s="348"/>
      <c r="AZ978" s="348"/>
      <c r="BA978" s="348"/>
      <c r="BB978" s="348"/>
    </row>
    <row r="979" spans="45:54" ht="16.5">
      <c r="AS979" s="345"/>
      <c r="AT979" s="345"/>
      <c r="AU979" s="345"/>
      <c r="AV979" s="347"/>
      <c r="AW979" s="347"/>
      <c r="AX979" s="347"/>
      <c r="AY979" s="348"/>
      <c r="AZ979" s="348"/>
      <c r="BA979" s="348"/>
      <c r="BB979" s="348"/>
    </row>
    <row r="980" spans="45:54" ht="16.5">
      <c r="AS980" s="345"/>
      <c r="AT980" s="345"/>
      <c r="AU980" s="345"/>
      <c r="AV980" s="347"/>
      <c r="AW980" s="347"/>
      <c r="AX980" s="347"/>
      <c r="AY980" s="348"/>
      <c r="AZ980" s="348"/>
      <c r="BA980" s="348"/>
      <c r="BB980" s="348"/>
    </row>
    <row r="981" spans="45:54" ht="16.5">
      <c r="AS981" s="345"/>
      <c r="AT981" s="345"/>
      <c r="AU981" s="345"/>
      <c r="AV981" s="347"/>
      <c r="AW981" s="347"/>
      <c r="AX981" s="347"/>
      <c r="AY981" s="348"/>
      <c r="AZ981" s="348"/>
      <c r="BA981" s="348"/>
      <c r="BB981" s="348"/>
    </row>
    <row r="982" spans="45:54" ht="16.5">
      <c r="AS982" s="345"/>
      <c r="AT982" s="345"/>
      <c r="AU982" s="345"/>
      <c r="AV982" s="347"/>
      <c r="AW982" s="347"/>
      <c r="AX982" s="347"/>
      <c r="AY982" s="348"/>
      <c r="AZ982" s="348"/>
      <c r="BA982" s="348"/>
      <c r="BB982" s="348"/>
    </row>
    <row r="983" spans="45:54" ht="16.5">
      <c r="AS983" s="345"/>
      <c r="AT983" s="345"/>
      <c r="AU983" s="345"/>
      <c r="AV983" s="347"/>
      <c r="AW983" s="347"/>
      <c r="AX983" s="347"/>
      <c r="AY983" s="348"/>
      <c r="AZ983" s="348"/>
      <c r="BA983" s="348"/>
      <c r="BB983" s="348"/>
    </row>
    <row r="984" spans="45:54" ht="16.5">
      <c r="AS984" s="345"/>
      <c r="AT984" s="345"/>
      <c r="AU984" s="345"/>
      <c r="AV984" s="347"/>
      <c r="AW984" s="347"/>
      <c r="AX984" s="347"/>
      <c r="AY984" s="348"/>
      <c r="AZ984" s="348"/>
      <c r="BA984" s="348"/>
      <c r="BB984" s="348"/>
    </row>
    <row r="985" spans="45:54" ht="16.5">
      <c r="AS985" s="345"/>
      <c r="AT985" s="345"/>
      <c r="AU985" s="345"/>
      <c r="AV985" s="347"/>
      <c r="AW985" s="347"/>
      <c r="AX985" s="347"/>
      <c r="AY985" s="348"/>
      <c r="AZ985" s="348"/>
      <c r="BA985" s="348"/>
      <c r="BB985" s="348"/>
    </row>
    <row r="986" spans="45:54" ht="16.5">
      <c r="AS986" s="345"/>
      <c r="AT986" s="345"/>
      <c r="AU986" s="345"/>
      <c r="AV986" s="347"/>
      <c r="AW986" s="347"/>
      <c r="AX986" s="347"/>
      <c r="AY986" s="348"/>
      <c r="AZ986" s="348"/>
      <c r="BA986" s="348"/>
      <c r="BB986" s="348"/>
    </row>
    <row r="987" spans="45:54" ht="16.5">
      <c r="AS987" s="345"/>
      <c r="AT987" s="345"/>
      <c r="AU987" s="345"/>
      <c r="AV987" s="347"/>
      <c r="AW987" s="347"/>
      <c r="AX987" s="347"/>
      <c r="AY987" s="348"/>
      <c r="AZ987" s="348"/>
      <c r="BA987" s="348"/>
      <c r="BB987" s="348"/>
    </row>
    <row r="988" spans="45:54" ht="16.5">
      <c r="AS988" s="345"/>
      <c r="AT988" s="345"/>
      <c r="AU988" s="345"/>
      <c r="AV988" s="347"/>
      <c r="AW988" s="347"/>
      <c r="AX988" s="347"/>
      <c r="AY988" s="348"/>
      <c r="AZ988" s="348"/>
      <c r="BA988" s="348"/>
      <c r="BB988" s="348"/>
    </row>
    <row r="989" spans="45:54" ht="16.5">
      <c r="AS989" s="345"/>
      <c r="AT989" s="345"/>
      <c r="AU989" s="345"/>
      <c r="AV989" s="347"/>
      <c r="AW989" s="347"/>
      <c r="AX989" s="347"/>
      <c r="AY989" s="348"/>
      <c r="AZ989" s="348"/>
      <c r="BA989" s="348"/>
      <c r="BB989" s="348"/>
    </row>
    <row r="990" spans="45:54" ht="16.5">
      <c r="AS990" s="345"/>
      <c r="AT990" s="345"/>
      <c r="AU990" s="345"/>
      <c r="AV990" s="347"/>
      <c r="AW990" s="347"/>
      <c r="AX990" s="347"/>
      <c r="AY990" s="348"/>
      <c r="AZ990" s="348"/>
      <c r="BA990" s="348"/>
      <c r="BB990" s="348"/>
    </row>
    <row r="991" spans="45:54" ht="16.5">
      <c r="AS991" s="345"/>
      <c r="AT991" s="345"/>
      <c r="AU991" s="345"/>
      <c r="AV991" s="347"/>
      <c r="AW991" s="347"/>
      <c r="AX991" s="347"/>
      <c r="AY991" s="348"/>
      <c r="AZ991" s="348"/>
      <c r="BA991" s="348"/>
      <c r="BB991" s="348"/>
    </row>
    <row r="992" spans="45:54" ht="16.5">
      <c r="AS992" s="345"/>
      <c r="AT992" s="345"/>
      <c r="AU992" s="345"/>
      <c r="AV992" s="347"/>
      <c r="AW992" s="347"/>
      <c r="AX992" s="347"/>
      <c r="AY992" s="348"/>
      <c r="AZ992" s="348"/>
      <c r="BA992" s="348"/>
      <c r="BB992" s="348"/>
    </row>
    <row r="993" spans="45:54" ht="16.5">
      <c r="AS993" s="345"/>
      <c r="AT993" s="345"/>
      <c r="AU993" s="345"/>
      <c r="AV993" s="347"/>
      <c r="AW993" s="347"/>
      <c r="AX993" s="347"/>
      <c r="AY993" s="348"/>
      <c r="AZ993" s="348"/>
      <c r="BA993" s="348"/>
      <c r="BB993" s="348"/>
    </row>
    <row r="994" spans="45:54" ht="16.5">
      <c r="AS994" s="345"/>
      <c r="AT994" s="345"/>
      <c r="AU994" s="345"/>
      <c r="AV994" s="347"/>
      <c r="AW994" s="347"/>
      <c r="AX994" s="347"/>
      <c r="AY994" s="348"/>
      <c r="AZ994" s="348"/>
      <c r="BA994" s="348"/>
      <c r="BB994" s="348"/>
    </row>
    <row r="995" spans="45:54" ht="16.5">
      <c r="AS995" s="345"/>
      <c r="AT995" s="345"/>
      <c r="AU995" s="345"/>
      <c r="AV995" s="347"/>
      <c r="AW995" s="347"/>
      <c r="AX995" s="347"/>
      <c r="AY995" s="348"/>
      <c r="AZ995" s="348"/>
      <c r="BA995" s="348"/>
      <c r="BB995" s="348"/>
    </row>
    <row r="996" spans="45:54" ht="16.5">
      <c r="AS996" s="345"/>
      <c r="AT996" s="345"/>
      <c r="AU996" s="345"/>
      <c r="AV996" s="347"/>
      <c r="AW996" s="347"/>
      <c r="AX996" s="347"/>
      <c r="AY996" s="348"/>
      <c r="AZ996" s="348"/>
      <c r="BA996" s="348"/>
      <c r="BB996" s="348"/>
    </row>
    <row r="997" spans="45:54" ht="16.5">
      <c r="AS997" s="345"/>
      <c r="AT997" s="345"/>
      <c r="AU997" s="345"/>
      <c r="AV997" s="347"/>
      <c r="AW997" s="347"/>
      <c r="AX997" s="347"/>
      <c r="AY997" s="348"/>
      <c r="AZ997" s="348"/>
      <c r="BA997" s="348"/>
      <c r="BB997" s="348"/>
    </row>
    <row r="998" spans="45:54" ht="16.5">
      <c r="AS998" s="345"/>
      <c r="AT998" s="345"/>
      <c r="AU998" s="345"/>
      <c r="AV998" s="347"/>
      <c r="AW998" s="347"/>
      <c r="AX998" s="347"/>
      <c r="AY998" s="348"/>
      <c r="AZ998" s="348"/>
      <c r="BA998" s="348"/>
      <c r="BB998" s="348"/>
    </row>
    <row r="999" spans="45:54" ht="16.5">
      <c r="AS999" s="345"/>
      <c r="AT999" s="345"/>
      <c r="AU999" s="345"/>
      <c r="AV999" s="347"/>
      <c r="AW999" s="347"/>
      <c r="AX999" s="347"/>
      <c r="AY999" s="348"/>
      <c r="AZ999" s="348"/>
      <c r="BA999" s="348"/>
      <c r="BB999" s="348"/>
    </row>
    <row r="1000" spans="45:54" ht="16.5">
      <c r="AS1000" s="345"/>
      <c r="AT1000" s="345"/>
      <c r="AU1000" s="345"/>
      <c r="AV1000" s="347"/>
      <c r="AW1000" s="347"/>
      <c r="AX1000" s="347"/>
      <c r="AY1000" s="348"/>
      <c r="AZ1000" s="348"/>
      <c r="BA1000" s="348"/>
      <c r="BB1000" s="348"/>
    </row>
    <row r="1001" spans="45:54" ht="16.5">
      <c r="AS1001" s="345"/>
      <c r="AT1001" s="345"/>
      <c r="AU1001" s="345"/>
      <c r="AV1001" s="347"/>
      <c r="AW1001" s="347"/>
      <c r="AX1001" s="347"/>
      <c r="AY1001" s="348"/>
      <c r="AZ1001" s="348"/>
      <c r="BA1001" s="348"/>
      <c r="BB1001" s="348"/>
    </row>
    <row r="1002" spans="45:54" ht="16.5">
      <c r="AS1002" s="345"/>
      <c r="AT1002" s="345"/>
      <c r="AU1002" s="345"/>
      <c r="AV1002" s="347"/>
      <c r="AW1002" s="347"/>
      <c r="AX1002" s="347"/>
      <c r="AY1002" s="348"/>
      <c r="AZ1002" s="348"/>
      <c r="BA1002" s="348"/>
      <c r="BB1002" s="348"/>
    </row>
    <row r="1003" spans="45:54" ht="16.5">
      <c r="AS1003" s="345"/>
      <c r="AT1003" s="345"/>
      <c r="AU1003" s="345"/>
      <c r="AV1003" s="347"/>
      <c r="AW1003" s="347"/>
      <c r="AX1003" s="347"/>
      <c r="AY1003" s="348"/>
      <c r="AZ1003" s="348"/>
      <c r="BA1003" s="348"/>
      <c r="BB1003" s="348"/>
    </row>
    <row r="1004" spans="45:54" ht="16.5">
      <c r="AS1004" s="345"/>
      <c r="AT1004" s="345"/>
      <c r="AU1004" s="345"/>
      <c r="AV1004" s="347"/>
      <c r="AW1004" s="347"/>
      <c r="AX1004" s="347"/>
      <c r="AY1004" s="348"/>
      <c r="AZ1004" s="348"/>
      <c r="BA1004" s="348"/>
      <c r="BB1004" s="348"/>
    </row>
    <row r="1005" spans="45:54" ht="16.5">
      <c r="AS1005" s="345"/>
      <c r="AT1005" s="345"/>
      <c r="AU1005" s="345"/>
      <c r="AV1005" s="347"/>
      <c r="AW1005" s="347"/>
      <c r="AX1005" s="347"/>
      <c r="AY1005" s="348"/>
      <c r="AZ1005" s="348"/>
      <c r="BA1005" s="348"/>
      <c r="BB1005" s="348"/>
    </row>
    <row r="1006" spans="45:54" ht="16.5">
      <c r="AS1006" s="345"/>
      <c r="AT1006" s="345"/>
      <c r="AU1006" s="345"/>
      <c r="AV1006" s="347"/>
      <c r="AW1006" s="347"/>
      <c r="AX1006" s="347"/>
      <c r="AY1006" s="348"/>
      <c r="AZ1006" s="348"/>
      <c r="BA1006" s="348"/>
      <c r="BB1006" s="348"/>
    </row>
    <row r="1007" spans="45:54" ht="16.5">
      <c r="AS1007" s="345"/>
      <c r="AT1007" s="345"/>
      <c r="AU1007" s="345"/>
      <c r="AV1007" s="347"/>
      <c r="AW1007" s="347"/>
      <c r="AX1007" s="347"/>
      <c r="AY1007" s="348"/>
      <c r="AZ1007" s="348"/>
      <c r="BA1007" s="348"/>
      <c r="BB1007" s="348"/>
    </row>
    <row r="1008" spans="45:54" ht="16.5">
      <c r="AS1008" s="345"/>
      <c r="AT1008" s="345"/>
      <c r="AU1008" s="345"/>
      <c r="AV1008" s="347"/>
      <c r="AW1008" s="347"/>
      <c r="AX1008" s="347"/>
      <c r="AY1008" s="348"/>
      <c r="AZ1008" s="348"/>
      <c r="BA1008" s="348"/>
      <c r="BB1008" s="348"/>
    </row>
    <row r="1009" spans="45:54" ht="16.5">
      <c r="AS1009" s="345"/>
      <c r="AT1009" s="345"/>
      <c r="AU1009" s="345"/>
      <c r="AV1009" s="347"/>
      <c r="AW1009" s="347"/>
      <c r="AX1009" s="347"/>
      <c r="AY1009" s="348"/>
      <c r="AZ1009" s="348"/>
      <c r="BA1009" s="348"/>
      <c r="BB1009" s="348"/>
    </row>
    <row r="1010" spans="45:54" ht="16.5">
      <c r="AS1010" s="345"/>
      <c r="AT1010" s="345"/>
      <c r="AU1010" s="345"/>
      <c r="AV1010" s="347"/>
      <c r="AW1010" s="347"/>
      <c r="AX1010" s="347"/>
      <c r="AY1010" s="348"/>
      <c r="AZ1010" s="348"/>
      <c r="BA1010" s="348"/>
      <c r="BB1010" s="348"/>
    </row>
    <row r="1011" spans="45:54" ht="16.5">
      <c r="AS1011" s="345"/>
      <c r="AT1011" s="345"/>
      <c r="AU1011" s="345"/>
      <c r="AV1011" s="347"/>
      <c r="AW1011" s="347"/>
      <c r="AX1011" s="347"/>
      <c r="AY1011" s="348"/>
      <c r="AZ1011" s="348"/>
      <c r="BA1011" s="348"/>
      <c r="BB1011" s="348"/>
    </row>
    <row r="1012" spans="45:54" ht="16.5">
      <c r="AS1012" s="345"/>
      <c r="AT1012" s="345"/>
      <c r="AU1012" s="345"/>
      <c r="AV1012" s="347"/>
      <c r="AW1012" s="347"/>
      <c r="AX1012" s="347"/>
      <c r="AY1012" s="348"/>
      <c r="AZ1012" s="348"/>
      <c r="BA1012" s="348"/>
      <c r="BB1012" s="348"/>
    </row>
    <row r="1013" spans="45:54" ht="16.5">
      <c r="AS1013" s="345"/>
      <c r="AT1013" s="345"/>
      <c r="AU1013" s="345"/>
      <c r="AV1013" s="347"/>
      <c r="AW1013" s="347"/>
      <c r="AX1013" s="347"/>
      <c r="AY1013" s="348"/>
      <c r="AZ1013" s="348"/>
      <c r="BA1013" s="348"/>
      <c r="BB1013" s="348"/>
    </row>
    <row r="1014" spans="45:54" ht="16.5">
      <c r="AS1014" s="345"/>
      <c r="AT1014" s="345"/>
      <c r="AU1014" s="345"/>
      <c r="AV1014" s="347"/>
      <c r="AW1014" s="347"/>
      <c r="AX1014" s="347"/>
      <c r="AY1014" s="348"/>
      <c r="AZ1014" s="348"/>
      <c r="BA1014" s="348"/>
      <c r="BB1014" s="348"/>
    </row>
    <row r="1015" spans="45:54" ht="16.5">
      <c r="AS1015" s="345"/>
      <c r="AT1015" s="345"/>
      <c r="AU1015" s="345"/>
      <c r="AV1015" s="347"/>
      <c r="AW1015" s="347"/>
      <c r="AX1015" s="347"/>
      <c r="AY1015" s="348"/>
      <c r="AZ1015" s="348"/>
      <c r="BA1015" s="348"/>
      <c r="BB1015" s="348"/>
    </row>
    <row r="1016" spans="45:54" ht="16.5">
      <c r="AS1016" s="345"/>
      <c r="AT1016" s="345"/>
      <c r="AU1016" s="345"/>
      <c r="AV1016" s="347"/>
      <c r="AW1016" s="347"/>
      <c r="AX1016" s="347"/>
      <c r="AY1016" s="348"/>
      <c r="AZ1016" s="348"/>
      <c r="BA1016" s="348"/>
      <c r="BB1016" s="348"/>
    </row>
    <row r="1017" spans="45:54" ht="16.5">
      <c r="AS1017" s="345"/>
      <c r="AT1017" s="345"/>
      <c r="AU1017" s="345"/>
      <c r="AV1017" s="347"/>
      <c r="AW1017" s="347"/>
      <c r="AX1017" s="347"/>
      <c r="AY1017" s="348"/>
      <c r="AZ1017" s="348"/>
      <c r="BA1017" s="348"/>
      <c r="BB1017" s="348"/>
    </row>
    <row r="1018" spans="45:54" ht="16.5">
      <c r="AS1018" s="345"/>
      <c r="AT1018" s="345"/>
      <c r="AU1018" s="345"/>
      <c r="AV1018" s="347"/>
      <c r="AW1018" s="347"/>
      <c r="AX1018" s="347"/>
      <c r="AY1018" s="348"/>
      <c r="AZ1018" s="348"/>
      <c r="BA1018" s="348"/>
      <c r="BB1018" s="348"/>
    </row>
    <row r="1019" spans="45:54" ht="16.5">
      <c r="AS1019" s="345"/>
      <c r="AT1019" s="345"/>
      <c r="AU1019" s="345"/>
      <c r="AV1019" s="347"/>
      <c r="AW1019" s="347"/>
      <c r="AX1019" s="347"/>
      <c r="AY1019" s="348"/>
      <c r="AZ1019" s="348"/>
      <c r="BA1019" s="348"/>
      <c r="BB1019" s="348"/>
    </row>
    <row r="1020" spans="45:54" ht="16.5">
      <c r="AS1020" s="345"/>
      <c r="AT1020" s="345"/>
      <c r="AU1020" s="345"/>
      <c r="AV1020" s="347"/>
      <c r="AW1020" s="347"/>
      <c r="AX1020" s="347"/>
      <c r="AY1020" s="348"/>
      <c r="AZ1020" s="348"/>
      <c r="BA1020" s="348"/>
      <c r="BB1020" s="348"/>
    </row>
    <row r="1021" spans="45:54" ht="16.5">
      <c r="AS1021" s="345"/>
      <c r="AT1021" s="345"/>
      <c r="AU1021" s="345"/>
      <c r="AV1021" s="347"/>
      <c r="AW1021" s="347"/>
      <c r="AX1021" s="347"/>
      <c r="AY1021" s="348"/>
      <c r="AZ1021" s="348"/>
      <c r="BA1021" s="348"/>
      <c r="BB1021" s="348"/>
    </row>
    <row r="1022" spans="45:54" ht="16.5">
      <c r="AS1022" s="345"/>
      <c r="AT1022" s="345"/>
      <c r="AU1022" s="345"/>
      <c r="AV1022" s="347"/>
      <c r="AW1022" s="347"/>
      <c r="AX1022" s="347"/>
      <c r="AY1022" s="348"/>
      <c r="AZ1022" s="348"/>
      <c r="BA1022" s="348"/>
      <c r="BB1022" s="348"/>
    </row>
    <row r="1023" spans="45:54" ht="16.5">
      <c r="AS1023" s="345"/>
      <c r="AT1023" s="345"/>
      <c r="AU1023" s="345"/>
      <c r="AV1023" s="347"/>
      <c r="AW1023" s="347"/>
      <c r="AX1023" s="347"/>
      <c r="AY1023" s="348"/>
      <c r="AZ1023" s="348"/>
      <c r="BA1023" s="348"/>
      <c r="BB1023" s="348"/>
    </row>
    <row r="1024" spans="45:54" ht="16.5">
      <c r="AS1024" s="345"/>
      <c r="AT1024" s="345"/>
      <c r="AU1024" s="345"/>
      <c r="AV1024" s="347"/>
      <c r="AW1024" s="347"/>
      <c r="AX1024" s="347"/>
      <c r="AY1024" s="348"/>
      <c r="AZ1024" s="348"/>
      <c r="BA1024" s="348"/>
      <c r="BB1024" s="348"/>
    </row>
    <row r="1025" spans="45:54" ht="16.5">
      <c r="AS1025" s="345"/>
      <c r="AT1025" s="345"/>
      <c r="AU1025" s="345"/>
      <c r="AV1025" s="347"/>
      <c r="AW1025" s="347"/>
      <c r="AX1025" s="347"/>
      <c r="AY1025" s="348"/>
      <c r="AZ1025" s="348"/>
      <c r="BA1025" s="348"/>
      <c r="BB1025" s="348"/>
    </row>
    <row r="1026" spans="45:54" ht="16.5">
      <c r="AS1026" s="345"/>
      <c r="AT1026" s="345"/>
      <c r="AU1026" s="345"/>
      <c r="AV1026" s="347"/>
      <c r="AW1026" s="347"/>
      <c r="AX1026" s="347"/>
      <c r="AY1026" s="348"/>
      <c r="AZ1026" s="348"/>
      <c r="BA1026" s="348"/>
      <c r="BB1026" s="348"/>
    </row>
    <row r="1027" spans="45:54" ht="16.5">
      <c r="AS1027" s="345"/>
      <c r="AT1027" s="345"/>
      <c r="AU1027" s="345"/>
      <c r="AV1027" s="347"/>
      <c r="AW1027" s="347"/>
      <c r="AX1027" s="347"/>
      <c r="AY1027" s="348"/>
      <c r="AZ1027" s="348"/>
      <c r="BA1027" s="348"/>
      <c r="BB1027" s="348"/>
    </row>
    <row r="1028" spans="45:54" ht="16.5">
      <c r="AS1028" s="345"/>
      <c r="AT1028" s="345"/>
      <c r="AU1028" s="345"/>
      <c r="AV1028" s="347"/>
      <c r="AW1028" s="347"/>
      <c r="AX1028" s="347"/>
      <c r="AY1028" s="348"/>
      <c r="AZ1028" s="348"/>
      <c r="BA1028" s="348"/>
      <c r="BB1028" s="348"/>
    </row>
    <row r="1029" spans="45:54" ht="16.5">
      <c r="AS1029" s="345"/>
      <c r="AT1029" s="345"/>
      <c r="AU1029" s="345"/>
      <c r="AV1029" s="347"/>
      <c r="AW1029" s="347"/>
      <c r="AX1029" s="347"/>
      <c r="AY1029" s="348"/>
      <c r="AZ1029" s="348"/>
      <c r="BA1029" s="348"/>
      <c r="BB1029" s="348"/>
    </row>
    <row r="1030" spans="45:54" ht="16.5">
      <c r="AS1030" s="345"/>
      <c r="AT1030" s="345"/>
      <c r="AU1030" s="345"/>
      <c r="AV1030" s="347"/>
      <c r="AW1030" s="347"/>
      <c r="AX1030" s="347"/>
      <c r="AY1030" s="348"/>
      <c r="AZ1030" s="348"/>
      <c r="BA1030" s="348"/>
      <c r="BB1030" s="348"/>
    </row>
    <row r="1031" spans="45:54" ht="16.5">
      <c r="AS1031" s="345"/>
      <c r="AT1031" s="345"/>
      <c r="AU1031" s="345"/>
      <c r="AV1031" s="347"/>
      <c r="AW1031" s="347"/>
      <c r="AX1031" s="347"/>
      <c r="AY1031" s="348"/>
      <c r="AZ1031" s="348"/>
      <c r="BA1031" s="348"/>
      <c r="BB1031" s="348"/>
    </row>
    <row r="1032" spans="45:54" ht="16.5">
      <c r="AS1032" s="345"/>
      <c r="AT1032" s="345"/>
      <c r="AU1032" s="345"/>
      <c r="AV1032" s="347"/>
      <c r="AW1032" s="347"/>
      <c r="AX1032" s="347"/>
      <c r="AY1032" s="348"/>
      <c r="AZ1032" s="348"/>
      <c r="BA1032" s="348"/>
      <c r="BB1032" s="348"/>
    </row>
    <row r="1033" spans="45:54" ht="16.5">
      <c r="AS1033" s="345"/>
      <c r="AT1033" s="345"/>
      <c r="AU1033" s="345"/>
      <c r="AV1033" s="347"/>
      <c r="AW1033" s="347"/>
      <c r="AX1033" s="347"/>
      <c r="AY1033" s="348"/>
      <c r="AZ1033" s="348"/>
      <c r="BA1033" s="348"/>
      <c r="BB1033" s="348"/>
    </row>
    <row r="1034" spans="45:54" ht="16.5">
      <c r="AS1034" s="345"/>
      <c r="AT1034" s="345"/>
      <c r="AU1034" s="345"/>
      <c r="AV1034" s="347"/>
      <c r="AW1034" s="347"/>
      <c r="AX1034" s="347"/>
      <c r="AY1034" s="348"/>
      <c r="AZ1034" s="348"/>
      <c r="BA1034" s="348"/>
      <c r="BB1034" s="348"/>
    </row>
    <row r="1035" spans="45:54" ht="16.5">
      <c r="AS1035" s="345"/>
      <c r="AT1035" s="345"/>
      <c r="AU1035" s="345"/>
      <c r="AV1035" s="347"/>
      <c r="AW1035" s="347"/>
      <c r="AX1035" s="347"/>
      <c r="AY1035" s="348"/>
      <c r="AZ1035" s="348"/>
      <c r="BA1035" s="348"/>
      <c r="BB1035" s="348"/>
    </row>
    <row r="1036" spans="45:54" ht="16.5">
      <c r="AS1036" s="345"/>
      <c r="AT1036" s="345"/>
      <c r="AU1036" s="345"/>
      <c r="AV1036" s="347"/>
      <c r="AW1036" s="347"/>
      <c r="AX1036" s="347"/>
      <c r="AY1036" s="348"/>
      <c r="AZ1036" s="348"/>
      <c r="BA1036" s="348"/>
      <c r="BB1036" s="348"/>
    </row>
    <row r="1037" spans="45:54" ht="16.5">
      <c r="AS1037" s="345"/>
      <c r="AT1037" s="345"/>
      <c r="AU1037" s="345"/>
      <c r="AV1037" s="347"/>
      <c r="AW1037" s="347"/>
      <c r="AX1037" s="347"/>
      <c r="AY1037" s="348"/>
      <c r="AZ1037" s="348"/>
      <c r="BA1037" s="348"/>
      <c r="BB1037" s="348"/>
    </row>
    <row r="1038" spans="45:54" ht="16.5">
      <c r="AS1038" s="345"/>
      <c r="AT1038" s="345"/>
      <c r="AU1038" s="345"/>
      <c r="AV1038" s="347"/>
      <c r="AW1038" s="347"/>
      <c r="AX1038" s="347"/>
      <c r="AY1038" s="348"/>
      <c r="AZ1038" s="348"/>
      <c r="BA1038" s="348"/>
      <c r="BB1038" s="348"/>
    </row>
    <row r="1039" spans="45:54" ht="16.5">
      <c r="AS1039" s="345"/>
      <c r="AT1039" s="345"/>
      <c r="AU1039" s="345"/>
      <c r="AV1039" s="347"/>
      <c r="AW1039" s="347"/>
      <c r="AX1039" s="347"/>
      <c r="AY1039" s="348"/>
      <c r="AZ1039" s="348"/>
      <c r="BA1039" s="348"/>
      <c r="BB1039" s="348"/>
    </row>
    <row r="1040" spans="45:54" ht="16.5">
      <c r="AS1040" s="345"/>
      <c r="AT1040" s="345"/>
      <c r="AU1040" s="345"/>
      <c r="AV1040" s="347"/>
      <c r="AW1040" s="347"/>
      <c r="AX1040" s="347"/>
      <c r="AY1040" s="348"/>
      <c r="AZ1040" s="348"/>
      <c r="BA1040" s="348"/>
      <c r="BB1040" s="348"/>
    </row>
    <row r="1041" spans="45:54" ht="16.5">
      <c r="AS1041" s="345"/>
      <c r="AT1041" s="345"/>
      <c r="AU1041" s="345"/>
      <c r="AV1041" s="347"/>
      <c r="AW1041" s="347"/>
      <c r="AX1041" s="347"/>
      <c r="AY1041" s="348"/>
      <c r="AZ1041" s="348"/>
      <c r="BA1041" s="348"/>
      <c r="BB1041" s="348"/>
    </row>
    <row r="1042" spans="45:54" ht="16.5">
      <c r="AS1042" s="345"/>
      <c r="AT1042" s="345"/>
      <c r="AU1042" s="345"/>
      <c r="AV1042" s="347"/>
      <c r="AW1042" s="347"/>
      <c r="AX1042" s="347"/>
      <c r="AY1042" s="348"/>
      <c r="AZ1042" s="348"/>
      <c r="BA1042" s="348"/>
      <c r="BB1042" s="348"/>
    </row>
    <row r="1043" spans="45:54" ht="16.5">
      <c r="AS1043" s="345"/>
      <c r="AT1043" s="345"/>
      <c r="AU1043" s="345"/>
      <c r="AV1043" s="347"/>
      <c r="AW1043" s="347"/>
      <c r="AX1043" s="347"/>
      <c r="AY1043" s="348"/>
      <c r="AZ1043" s="348"/>
      <c r="BA1043" s="348"/>
      <c r="BB1043" s="348"/>
    </row>
    <row r="1044" spans="45:54" ht="16.5">
      <c r="AS1044" s="345"/>
      <c r="AT1044" s="345"/>
      <c r="AU1044" s="345"/>
      <c r="AV1044" s="347"/>
      <c r="AW1044" s="347"/>
      <c r="AX1044" s="347"/>
      <c r="AY1044" s="348"/>
      <c r="AZ1044" s="348"/>
      <c r="BA1044" s="348"/>
      <c r="BB1044" s="348"/>
    </row>
    <row r="1045" spans="45:54" ht="16.5">
      <c r="AS1045" s="345"/>
      <c r="AT1045" s="345"/>
      <c r="AU1045" s="345"/>
      <c r="AV1045" s="347"/>
      <c r="AW1045" s="347"/>
      <c r="AX1045" s="347"/>
      <c r="AY1045" s="348"/>
      <c r="AZ1045" s="348"/>
      <c r="BA1045" s="348"/>
      <c r="BB1045" s="348"/>
    </row>
    <row r="1046" spans="45:54" ht="16.5">
      <c r="AS1046" s="345"/>
      <c r="AT1046" s="345"/>
      <c r="AU1046" s="345"/>
      <c r="AV1046" s="347"/>
      <c r="AW1046" s="347"/>
      <c r="AX1046" s="347"/>
      <c r="AY1046" s="348"/>
      <c r="AZ1046" s="348"/>
      <c r="BA1046" s="348"/>
      <c r="BB1046" s="348"/>
    </row>
    <row r="1047" spans="45:54" ht="16.5">
      <c r="AS1047" s="345"/>
      <c r="AT1047" s="345"/>
      <c r="AU1047" s="345"/>
      <c r="AV1047" s="347"/>
      <c r="AW1047" s="347"/>
      <c r="AX1047" s="347"/>
      <c r="AY1047" s="348"/>
      <c r="AZ1047" s="348"/>
      <c r="BA1047" s="348"/>
      <c r="BB1047" s="348"/>
    </row>
    <row r="1048" spans="45:54" ht="16.5">
      <c r="AS1048" s="345"/>
      <c r="AT1048" s="345"/>
      <c r="AU1048" s="345"/>
      <c r="AV1048" s="347"/>
      <c r="AW1048" s="347"/>
      <c r="AX1048" s="347"/>
      <c r="AY1048" s="348"/>
      <c r="AZ1048" s="348"/>
      <c r="BA1048" s="348"/>
      <c r="BB1048" s="348"/>
    </row>
    <row r="1049" spans="45:54" ht="16.5">
      <c r="AS1049" s="345"/>
      <c r="AT1049" s="345"/>
      <c r="AU1049" s="345"/>
      <c r="AV1049" s="347"/>
      <c r="AW1049" s="347"/>
      <c r="AX1049" s="347"/>
      <c r="AY1049" s="348"/>
      <c r="AZ1049" s="348"/>
      <c r="BA1049" s="348"/>
      <c r="BB1049" s="348"/>
    </row>
    <row r="1050" spans="45:54" ht="16.5">
      <c r="AS1050" s="345"/>
      <c r="AT1050" s="345"/>
      <c r="AU1050" s="345"/>
      <c r="AV1050" s="347"/>
      <c r="AW1050" s="347"/>
      <c r="AX1050" s="347"/>
      <c r="AY1050" s="348"/>
      <c r="AZ1050" s="348"/>
      <c r="BA1050" s="348"/>
      <c r="BB1050" s="348"/>
    </row>
    <row r="1051" spans="45:54" ht="16.5">
      <c r="AS1051" s="345"/>
      <c r="AT1051" s="345"/>
      <c r="AU1051" s="345"/>
      <c r="AV1051" s="347"/>
      <c r="AW1051" s="347"/>
      <c r="AX1051" s="347"/>
      <c r="AY1051" s="348"/>
      <c r="AZ1051" s="348"/>
      <c r="BA1051" s="348"/>
      <c r="BB1051" s="348"/>
    </row>
    <row r="1052" spans="45:54" ht="16.5">
      <c r="AS1052" s="345"/>
      <c r="AT1052" s="345"/>
      <c r="AU1052" s="345"/>
      <c r="AV1052" s="347"/>
      <c r="AW1052" s="347"/>
      <c r="AX1052" s="347"/>
      <c r="AY1052" s="348"/>
      <c r="AZ1052" s="348"/>
      <c r="BA1052" s="348"/>
      <c r="BB1052" s="348"/>
    </row>
    <row r="1053" spans="45:54" ht="16.5">
      <c r="AS1053" s="345"/>
      <c r="AT1053" s="345"/>
      <c r="AU1053" s="345"/>
      <c r="AV1053" s="347"/>
      <c r="AW1053" s="347"/>
      <c r="AX1053" s="347"/>
      <c r="AY1053" s="348"/>
      <c r="AZ1053" s="348"/>
      <c r="BA1053" s="348"/>
      <c r="BB1053" s="348"/>
    </row>
    <row r="1054" spans="45:54" ht="16.5">
      <c r="AS1054" s="345"/>
      <c r="AT1054" s="345"/>
      <c r="AU1054" s="345"/>
      <c r="AV1054" s="347"/>
      <c r="AW1054" s="347"/>
      <c r="AX1054" s="347"/>
      <c r="AY1054" s="348"/>
      <c r="AZ1054" s="348"/>
      <c r="BA1054" s="348"/>
      <c r="BB1054" s="348"/>
    </row>
    <row r="1055" spans="45:54" ht="16.5">
      <c r="AS1055" s="345"/>
      <c r="AT1055" s="345"/>
      <c r="AU1055" s="345"/>
      <c r="AV1055" s="347"/>
      <c r="AW1055" s="347"/>
      <c r="AX1055" s="347"/>
      <c r="AY1055" s="348"/>
      <c r="AZ1055" s="348"/>
      <c r="BA1055" s="348"/>
      <c r="BB1055" s="348"/>
    </row>
    <row r="1056" spans="45:54" ht="16.5">
      <c r="AS1056" s="345"/>
      <c r="AT1056" s="345"/>
      <c r="AU1056" s="345"/>
      <c r="AV1056" s="347"/>
      <c r="AW1056" s="347"/>
      <c r="AX1056" s="347"/>
      <c r="AY1056" s="348"/>
      <c r="AZ1056" s="348"/>
      <c r="BA1056" s="348"/>
      <c r="BB1056" s="348"/>
    </row>
    <row r="1057" spans="45:54" ht="16.5">
      <c r="AS1057" s="345"/>
      <c r="AT1057" s="345"/>
      <c r="AU1057" s="345"/>
      <c r="AV1057" s="347"/>
      <c r="AW1057" s="347"/>
      <c r="AX1057" s="347"/>
      <c r="AY1057" s="348"/>
      <c r="AZ1057" s="348"/>
      <c r="BA1057" s="348"/>
      <c r="BB1057" s="348"/>
    </row>
    <row r="1058" spans="45:54" ht="16.5">
      <c r="AS1058" s="345"/>
      <c r="AT1058" s="345"/>
      <c r="AU1058" s="345"/>
      <c r="AV1058" s="347"/>
      <c r="AW1058" s="347"/>
      <c r="AX1058" s="347"/>
      <c r="AY1058" s="348"/>
      <c r="AZ1058" s="348"/>
      <c r="BA1058" s="348"/>
      <c r="BB1058" s="348"/>
    </row>
    <row r="1059" spans="45:54" ht="16.5">
      <c r="AS1059" s="345"/>
      <c r="AT1059" s="345"/>
      <c r="AU1059" s="345"/>
      <c r="AV1059" s="347"/>
      <c r="AW1059" s="347"/>
      <c r="AX1059" s="347"/>
      <c r="AY1059" s="348"/>
      <c r="AZ1059" s="348"/>
      <c r="BA1059" s="348"/>
      <c r="BB1059" s="348"/>
    </row>
    <row r="1060" spans="45:54" ht="16.5">
      <c r="AS1060" s="345"/>
      <c r="AT1060" s="345"/>
      <c r="AU1060" s="345"/>
      <c r="AV1060" s="347"/>
      <c r="AW1060" s="347"/>
      <c r="AX1060" s="347"/>
      <c r="AY1060" s="348"/>
      <c r="AZ1060" s="348"/>
      <c r="BA1060" s="348"/>
      <c r="BB1060" s="348"/>
    </row>
    <row r="1061" spans="45:54" ht="16.5">
      <c r="AS1061" s="345"/>
      <c r="AT1061" s="345"/>
      <c r="AU1061" s="345"/>
      <c r="AV1061" s="347"/>
      <c r="AW1061" s="347"/>
      <c r="AX1061" s="347"/>
      <c r="AY1061" s="348"/>
      <c r="AZ1061" s="348"/>
      <c r="BA1061" s="348"/>
      <c r="BB1061" s="348"/>
    </row>
    <row r="1062" spans="45:54" ht="16.5">
      <c r="AS1062" s="345"/>
      <c r="AT1062" s="345"/>
      <c r="AU1062" s="345"/>
      <c r="AV1062" s="347"/>
      <c r="AW1062" s="347"/>
      <c r="AX1062" s="347"/>
      <c r="AY1062" s="348"/>
      <c r="AZ1062" s="348"/>
      <c r="BA1062" s="348"/>
      <c r="BB1062" s="348"/>
    </row>
    <row r="1063" spans="45:54" ht="16.5">
      <c r="AS1063" s="345"/>
      <c r="AT1063" s="345"/>
      <c r="AU1063" s="345"/>
      <c r="AV1063" s="347"/>
      <c r="AW1063" s="347"/>
      <c r="AX1063" s="347"/>
      <c r="AY1063" s="348"/>
      <c r="AZ1063" s="348"/>
      <c r="BA1063" s="348"/>
      <c r="BB1063" s="348"/>
    </row>
    <row r="1064" spans="45:54" ht="16.5">
      <c r="AS1064" s="345"/>
      <c r="AT1064" s="345"/>
      <c r="AU1064" s="345"/>
      <c r="AV1064" s="347"/>
      <c r="AW1064" s="347"/>
      <c r="AX1064" s="347"/>
      <c r="AY1064" s="348"/>
      <c r="AZ1064" s="348"/>
      <c r="BA1064" s="348"/>
      <c r="BB1064" s="348"/>
    </row>
    <row r="1065" spans="45:54" ht="16.5">
      <c r="AS1065" s="345"/>
      <c r="AT1065" s="345"/>
      <c r="AU1065" s="345"/>
      <c r="AV1065" s="347"/>
      <c r="AW1065" s="347"/>
      <c r="AX1065" s="347"/>
      <c r="AY1065" s="348"/>
      <c r="AZ1065" s="348"/>
      <c r="BA1065" s="348"/>
      <c r="BB1065" s="348"/>
    </row>
    <row r="1066" spans="45:54" ht="16.5">
      <c r="AS1066" s="345"/>
      <c r="AT1066" s="345"/>
      <c r="AU1066" s="345"/>
      <c r="AV1066" s="347"/>
      <c r="AW1066" s="347"/>
      <c r="AX1066" s="347"/>
      <c r="AY1066" s="348"/>
      <c r="AZ1066" s="348"/>
      <c r="BA1066" s="348"/>
      <c r="BB1066" s="348"/>
    </row>
    <row r="1067" spans="45:54" ht="16.5">
      <c r="AS1067" s="345"/>
      <c r="AT1067" s="345"/>
      <c r="AU1067" s="345"/>
      <c r="AV1067" s="347"/>
      <c r="AW1067" s="347"/>
      <c r="AX1067" s="347"/>
      <c r="AY1067" s="348"/>
      <c r="AZ1067" s="348"/>
      <c r="BA1067" s="348"/>
      <c r="BB1067" s="348"/>
    </row>
    <row r="1068" spans="45:54" ht="16.5">
      <c r="AS1068" s="345"/>
      <c r="AT1068" s="345"/>
      <c r="AU1068" s="345"/>
      <c r="AV1068" s="347"/>
      <c r="AW1068" s="347"/>
      <c r="AX1068" s="347"/>
      <c r="AY1068" s="348"/>
      <c r="AZ1068" s="348"/>
      <c r="BA1068" s="348"/>
      <c r="BB1068" s="348"/>
    </row>
    <row r="1069" spans="45:54" ht="16.5">
      <c r="AS1069" s="345"/>
      <c r="AT1069" s="345"/>
      <c r="AU1069" s="345"/>
      <c r="AV1069" s="347"/>
      <c r="AW1069" s="347"/>
      <c r="AX1069" s="347"/>
      <c r="AY1069" s="348"/>
      <c r="AZ1069" s="348"/>
      <c r="BA1069" s="348"/>
      <c r="BB1069" s="348"/>
    </row>
    <row r="1070" spans="45:54" ht="16.5">
      <c r="AS1070" s="345"/>
      <c r="AT1070" s="345"/>
      <c r="AU1070" s="345"/>
      <c r="AV1070" s="347"/>
      <c r="AW1070" s="347"/>
      <c r="AX1070" s="347"/>
      <c r="AY1070" s="348"/>
      <c r="AZ1070" s="348"/>
      <c r="BA1070" s="348"/>
      <c r="BB1070" s="348"/>
    </row>
    <row r="1071" spans="45:54" ht="16.5">
      <c r="AS1071" s="345"/>
      <c r="AT1071" s="345"/>
      <c r="AU1071" s="345"/>
      <c r="AV1071" s="347"/>
      <c r="AW1071" s="347"/>
      <c r="AX1071" s="347"/>
      <c r="AY1071" s="348"/>
      <c r="AZ1071" s="348"/>
      <c r="BA1071" s="348"/>
      <c r="BB1071" s="348"/>
    </row>
    <row r="1072" spans="45:54" ht="16.5">
      <c r="AS1072" s="345"/>
      <c r="AT1072" s="345"/>
      <c r="AU1072" s="345"/>
      <c r="AV1072" s="347"/>
      <c r="AW1072" s="347"/>
      <c r="AX1072" s="347"/>
      <c r="AY1072" s="348"/>
      <c r="AZ1072" s="348"/>
      <c r="BA1072" s="348"/>
      <c r="BB1072" s="348"/>
    </row>
    <row r="1073" spans="45:54" ht="16.5">
      <c r="AS1073" s="345"/>
      <c r="AT1073" s="345"/>
      <c r="AU1073" s="345"/>
      <c r="AV1073" s="347"/>
      <c r="AW1073" s="347"/>
      <c r="AX1073" s="347"/>
      <c r="AY1073" s="348"/>
      <c r="AZ1073" s="348"/>
      <c r="BA1073" s="348"/>
      <c r="BB1073" s="348"/>
    </row>
    <row r="1074" spans="45:54" ht="16.5">
      <c r="AS1074" s="345"/>
      <c r="AT1074" s="345"/>
      <c r="AU1074" s="345"/>
      <c r="AV1074" s="347"/>
      <c r="AW1074" s="347"/>
      <c r="AX1074" s="347"/>
      <c r="AY1074" s="348"/>
      <c r="AZ1074" s="348"/>
      <c r="BA1074" s="348"/>
      <c r="BB1074" s="348"/>
    </row>
    <row r="1075" spans="45:54" ht="16.5">
      <c r="AS1075" s="345"/>
      <c r="AT1075" s="345"/>
      <c r="AU1075" s="345"/>
      <c r="AV1075" s="347"/>
      <c r="AW1075" s="347"/>
      <c r="AX1075" s="347"/>
      <c r="AY1075" s="348"/>
      <c r="AZ1075" s="348"/>
      <c r="BA1075" s="348"/>
      <c r="BB1075" s="348"/>
    </row>
    <row r="1076" spans="45:54" ht="16.5">
      <c r="AS1076" s="345"/>
      <c r="AT1076" s="345"/>
      <c r="AU1076" s="345"/>
      <c r="AV1076" s="347"/>
      <c r="AW1076" s="347"/>
      <c r="AX1076" s="347"/>
      <c r="AY1076" s="348"/>
      <c r="AZ1076" s="348"/>
      <c r="BA1076" s="348"/>
      <c r="BB1076" s="348"/>
    </row>
    <row r="1077" spans="45:54" ht="16.5">
      <c r="AS1077" s="345"/>
      <c r="AT1077" s="345"/>
      <c r="AU1077" s="345"/>
      <c r="AV1077" s="347"/>
      <c r="AW1077" s="347"/>
      <c r="AX1077" s="347"/>
      <c r="AY1077" s="348"/>
      <c r="AZ1077" s="348"/>
      <c r="BA1077" s="348"/>
      <c r="BB1077" s="348"/>
    </row>
    <row r="1078" spans="45:54" ht="16.5">
      <c r="AS1078" s="345"/>
      <c r="AT1078" s="345"/>
      <c r="AU1078" s="345"/>
      <c r="AV1078" s="347"/>
      <c r="AW1078" s="347"/>
      <c r="AX1078" s="347"/>
      <c r="AY1078" s="348"/>
      <c r="AZ1078" s="348"/>
      <c r="BA1078" s="348"/>
      <c r="BB1078" s="348"/>
    </row>
    <row r="1079" spans="45:54" ht="16.5">
      <c r="AS1079" s="345"/>
      <c r="AT1079" s="345"/>
      <c r="AU1079" s="345"/>
      <c r="AV1079" s="347"/>
      <c r="AW1079" s="347"/>
      <c r="AX1079" s="347"/>
      <c r="AY1079" s="348"/>
      <c r="AZ1079" s="348"/>
      <c r="BA1079" s="348"/>
      <c r="BB1079" s="348"/>
    </row>
    <row r="1080" spans="45:54" ht="16.5">
      <c r="AS1080" s="345"/>
      <c r="AT1080" s="345"/>
      <c r="AU1080" s="345"/>
      <c r="AV1080" s="347"/>
      <c r="AW1080" s="347"/>
      <c r="AX1080" s="347"/>
      <c r="AY1080" s="348"/>
      <c r="AZ1080" s="348"/>
      <c r="BA1080" s="348"/>
      <c r="BB1080" s="348"/>
    </row>
    <row r="1081" spans="45:54" ht="16.5">
      <c r="AS1081" s="345"/>
      <c r="AT1081" s="345"/>
      <c r="AU1081" s="345"/>
      <c r="AV1081" s="347"/>
      <c r="AW1081" s="347"/>
      <c r="AX1081" s="347"/>
      <c r="AY1081" s="348"/>
      <c r="AZ1081" s="348"/>
      <c r="BA1081" s="348"/>
      <c r="BB1081" s="348"/>
    </row>
    <row r="1082" spans="45:54" ht="16.5">
      <c r="AS1082" s="345"/>
      <c r="AT1082" s="345"/>
      <c r="AU1082" s="345"/>
      <c r="AV1082" s="347"/>
      <c r="AW1082" s="347"/>
      <c r="AX1082" s="347"/>
      <c r="AY1082" s="348"/>
      <c r="AZ1082" s="348"/>
      <c r="BA1082" s="348"/>
      <c r="BB1082" s="348"/>
    </row>
    <row r="1083" spans="45:54" ht="16.5">
      <c r="AS1083" s="345"/>
      <c r="AT1083" s="345"/>
      <c r="AU1083" s="345"/>
      <c r="AV1083" s="347"/>
      <c r="AW1083" s="347"/>
      <c r="AX1083" s="347"/>
      <c r="AY1083" s="348"/>
      <c r="AZ1083" s="348"/>
      <c r="BA1083" s="348"/>
      <c r="BB1083" s="348"/>
    </row>
    <row r="1084" spans="45:54" ht="16.5">
      <c r="AS1084" s="345"/>
      <c r="AT1084" s="345"/>
      <c r="AU1084" s="345"/>
      <c r="AV1084" s="347"/>
      <c r="AW1084" s="347"/>
      <c r="AX1084" s="347"/>
      <c r="AY1084" s="348"/>
      <c r="AZ1084" s="348"/>
      <c r="BA1084" s="348"/>
      <c r="BB1084" s="348"/>
    </row>
    <row r="1085" spans="45:54" ht="16.5">
      <c r="AS1085" s="345"/>
      <c r="AT1085" s="345"/>
      <c r="AU1085" s="345"/>
      <c r="AV1085" s="347"/>
      <c r="AW1085" s="347"/>
      <c r="AX1085" s="347"/>
      <c r="AY1085" s="348"/>
      <c r="AZ1085" s="348"/>
      <c r="BA1085" s="348"/>
      <c r="BB1085" s="348"/>
    </row>
    <row r="1086" spans="45:54" ht="16.5">
      <c r="AS1086" s="345"/>
      <c r="AT1086" s="345"/>
      <c r="AU1086" s="345"/>
      <c r="AV1086" s="347"/>
      <c r="AW1086" s="347"/>
      <c r="AX1086" s="347"/>
      <c r="AY1086" s="348"/>
      <c r="AZ1086" s="348"/>
      <c r="BA1086" s="348"/>
      <c r="BB1086" s="348"/>
    </row>
    <row r="1087" spans="45:54" ht="16.5">
      <c r="AS1087" s="345"/>
      <c r="AT1087" s="345"/>
      <c r="AU1087" s="345"/>
      <c r="AV1087" s="347"/>
      <c r="AW1087" s="347"/>
      <c r="AX1087" s="347"/>
      <c r="AY1087" s="348"/>
      <c r="AZ1087" s="348"/>
      <c r="BA1087" s="348"/>
      <c r="BB1087" s="348"/>
    </row>
    <row r="1088" spans="45:54" ht="16.5">
      <c r="AS1088" s="345"/>
      <c r="AT1088" s="345"/>
      <c r="AU1088" s="345"/>
      <c r="AV1088" s="347"/>
      <c r="AW1088" s="347"/>
      <c r="AX1088" s="347"/>
      <c r="AY1088" s="348"/>
      <c r="AZ1088" s="348"/>
      <c r="BA1088" s="348"/>
      <c r="BB1088" s="348"/>
    </row>
    <row r="1089" spans="45:54" ht="16.5">
      <c r="AS1089" s="345"/>
      <c r="AT1089" s="345"/>
      <c r="AU1089" s="345"/>
      <c r="AV1089" s="347"/>
      <c r="AW1089" s="347"/>
      <c r="AX1089" s="347"/>
      <c r="AY1089" s="348"/>
      <c r="AZ1089" s="348"/>
      <c r="BA1089" s="348"/>
      <c r="BB1089" s="348"/>
    </row>
    <row r="1090" spans="45:54" ht="16.5">
      <c r="AS1090" s="345"/>
      <c r="AT1090" s="345"/>
      <c r="AU1090" s="345"/>
      <c r="AV1090" s="347"/>
      <c r="AW1090" s="347"/>
      <c r="AX1090" s="347"/>
      <c r="AY1090" s="348"/>
      <c r="AZ1090" s="348"/>
      <c r="BA1090" s="348"/>
      <c r="BB1090" s="348"/>
    </row>
    <row r="1091" spans="45:54" ht="16.5">
      <c r="AS1091" s="345"/>
      <c r="AT1091" s="345"/>
      <c r="AU1091" s="345"/>
      <c r="AV1091" s="347"/>
      <c r="AW1091" s="347"/>
      <c r="AX1091" s="347"/>
      <c r="AY1091" s="348"/>
      <c r="AZ1091" s="348"/>
      <c r="BA1091" s="348"/>
      <c r="BB1091" s="348"/>
    </row>
    <row r="1092" spans="45:54" ht="16.5">
      <c r="AS1092" s="345"/>
      <c r="AT1092" s="345"/>
      <c r="AU1092" s="345"/>
      <c r="AV1092" s="347"/>
      <c r="AW1092" s="347"/>
      <c r="AX1092" s="347"/>
      <c r="AY1092" s="348"/>
      <c r="AZ1092" s="348"/>
      <c r="BA1092" s="348"/>
      <c r="BB1092" s="348"/>
    </row>
    <row r="1093" spans="45:54" ht="16.5">
      <c r="AS1093" s="345"/>
      <c r="AT1093" s="345"/>
      <c r="AU1093" s="345"/>
      <c r="AV1093" s="347"/>
      <c r="AW1093" s="347"/>
      <c r="AX1093" s="347"/>
      <c r="AY1093" s="348"/>
      <c r="AZ1093" s="348"/>
      <c r="BA1093" s="348"/>
      <c r="BB1093" s="348"/>
    </row>
    <row r="1094" spans="45:54" ht="16.5">
      <c r="AS1094" s="345"/>
      <c r="AT1094" s="345"/>
      <c r="AU1094" s="345"/>
      <c r="AV1094" s="347"/>
      <c r="AW1094" s="347"/>
      <c r="AX1094" s="347"/>
      <c r="AY1094" s="348"/>
      <c r="AZ1094" s="348"/>
      <c r="BA1094" s="348"/>
      <c r="BB1094" s="348"/>
    </row>
    <row r="1095" spans="45:54" ht="16.5">
      <c r="AS1095" s="345"/>
      <c r="AT1095" s="345"/>
      <c r="AU1095" s="345"/>
      <c r="AV1095" s="347"/>
      <c r="AW1095" s="347"/>
      <c r="AX1095" s="347"/>
      <c r="AY1095" s="348"/>
      <c r="AZ1095" s="348"/>
      <c r="BA1095" s="348"/>
      <c r="BB1095" s="348"/>
    </row>
    <row r="1096" spans="45:54" ht="16.5">
      <c r="AS1096" s="345"/>
      <c r="AT1096" s="345"/>
      <c r="AU1096" s="345"/>
      <c r="AV1096" s="347"/>
      <c r="AW1096" s="347"/>
      <c r="AX1096" s="347"/>
      <c r="AY1096" s="348"/>
      <c r="AZ1096" s="348"/>
      <c r="BA1096" s="348"/>
      <c r="BB1096" s="348"/>
    </row>
    <row r="1097" spans="45:54" ht="16.5">
      <c r="AS1097" s="345"/>
      <c r="AT1097" s="345"/>
      <c r="AU1097" s="345"/>
      <c r="AV1097" s="347"/>
      <c r="AW1097" s="347"/>
      <c r="AX1097" s="347"/>
      <c r="AY1097" s="348"/>
      <c r="AZ1097" s="348"/>
      <c r="BA1097" s="348"/>
      <c r="BB1097" s="348"/>
    </row>
    <row r="1098" spans="45:54" ht="16.5">
      <c r="AS1098" s="345"/>
      <c r="AT1098" s="345"/>
      <c r="AU1098" s="345"/>
      <c r="AV1098" s="347"/>
      <c r="AW1098" s="347"/>
      <c r="AX1098" s="347"/>
      <c r="AY1098" s="348"/>
      <c r="AZ1098" s="348"/>
      <c r="BA1098" s="348"/>
      <c r="BB1098" s="348"/>
    </row>
    <row r="1099" spans="45:54" ht="16.5">
      <c r="AS1099" s="345"/>
      <c r="AT1099" s="345"/>
      <c r="AU1099" s="345"/>
      <c r="AV1099" s="347"/>
      <c r="AW1099" s="347"/>
      <c r="AX1099" s="347"/>
      <c r="AY1099" s="348"/>
      <c r="AZ1099" s="348"/>
      <c r="BA1099" s="348"/>
      <c r="BB1099" s="348"/>
    </row>
    <row r="1100" spans="45:54" ht="16.5">
      <c r="AS1100" s="345"/>
      <c r="AT1100" s="345"/>
      <c r="AU1100" s="345"/>
      <c r="AV1100" s="347"/>
      <c r="AW1100" s="347"/>
      <c r="AX1100" s="347"/>
      <c r="AY1100" s="348"/>
      <c r="AZ1100" s="348"/>
      <c r="BA1100" s="348"/>
      <c r="BB1100" s="348"/>
    </row>
    <row r="1101" spans="45:54" ht="16.5">
      <c r="AS1101" s="345"/>
      <c r="AT1101" s="345"/>
      <c r="AU1101" s="345"/>
      <c r="AV1101" s="347"/>
      <c r="AW1101" s="347"/>
      <c r="AX1101" s="347"/>
      <c r="AY1101" s="348"/>
      <c r="AZ1101" s="348"/>
      <c r="BA1101" s="348"/>
      <c r="BB1101" s="348"/>
    </row>
    <row r="1102" spans="45:54" ht="16.5">
      <c r="AS1102" s="345"/>
      <c r="AT1102" s="345"/>
      <c r="AU1102" s="345"/>
      <c r="AV1102" s="347"/>
      <c r="AW1102" s="347"/>
      <c r="AX1102" s="347"/>
      <c r="AY1102" s="348"/>
      <c r="AZ1102" s="348"/>
      <c r="BA1102" s="348"/>
      <c r="BB1102" s="348"/>
    </row>
    <row r="1103" spans="45:54" ht="16.5">
      <c r="AS1103" s="345"/>
      <c r="AT1103" s="345"/>
      <c r="AU1103" s="345"/>
      <c r="AV1103" s="347"/>
      <c r="AW1103" s="347"/>
      <c r="AX1103" s="347"/>
      <c r="AY1103" s="348"/>
      <c r="AZ1103" s="348"/>
      <c r="BA1103" s="348"/>
      <c r="BB1103" s="348"/>
    </row>
    <row r="1104" spans="45:54" ht="16.5">
      <c r="AS1104" s="345"/>
      <c r="AT1104" s="345"/>
      <c r="AU1104" s="345"/>
      <c r="AV1104" s="347"/>
      <c r="AW1104" s="347"/>
      <c r="AX1104" s="347"/>
      <c r="AY1104" s="348"/>
      <c r="AZ1104" s="348"/>
      <c r="BA1104" s="348"/>
      <c r="BB1104" s="348"/>
    </row>
    <row r="1105" spans="45:54" ht="16.5">
      <c r="AS1105" s="345"/>
      <c r="AT1105" s="345"/>
      <c r="AU1105" s="345"/>
      <c r="AV1105" s="347"/>
      <c r="AW1105" s="347"/>
      <c r="AX1105" s="347"/>
      <c r="AY1105" s="348"/>
      <c r="AZ1105" s="348"/>
      <c r="BA1105" s="348"/>
      <c r="BB1105" s="348"/>
    </row>
    <row r="1106" spans="45:54" ht="16.5">
      <c r="AS1106" s="345"/>
      <c r="AT1106" s="345"/>
      <c r="AU1106" s="345"/>
      <c r="AV1106" s="347"/>
      <c r="AW1106" s="347"/>
      <c r="AX1106" s="347"/>
      <c r="AY1106" s="348"/>
      <c r="AZ1106" s="348"/>
      <c r="BA1106" s="348"/>
      <c r="BB1106" s="348"/>
    </row>
    <row r="1107" spans="45:54" ht="16.5">
      <c r="AS1107" s="345"/>
      <c r="AT1107" s="345"/>
      <c r="AU1107" s="345"/>
      <c r="AV1107" s="347"/>
      <c r="AW1107" s="347"/>
      <c r="AX1107" s="347"/>
      <c r="AY1107" s="348"/>
      <c r="AZ1107" s="348"/>
      <c r="BA1107" s="348"/>
      <c r="BB1107" s="348"/>
    </row>
  </sheetData>
  <sheetProtection algorithmName="SHA-512" hashValue="Xp1wA1Pu8YdWMikt2UMDXDJU2FznOM5jzkaom3e7UuzFHAAKGsjGMkPZzLVvEbJnKSDW6119nSHQdInpahV+QQ==" saltValue="7W/op8o8VdDPfHzGaZRaKA==" spinCount="100000" sheet="1" objects="1" scenarios="1"/>
  <autoFilter ref="AS3:BB1107" xr:uid="{783EC3E7-2170-4D47-B7EB-35F9F4B0448D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9"/>
      <c r="F1" s="104"/>
      <c r="G1" s="18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48</v>
      </c>
      <c r="B2" s="10"/>
      <c r="C2" s="10"/>
      <c r="D2" s="10"/>
      <c r="E2" s="10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4" customFormat="1" ht="21.75" customHeight="1">
      <c r="A3" s="37" t="s">
        <v>656</v>
      </c>
      <c r="B3" s="37"/>
      <c r="C3" s="16"/>
      <c r="D3" s="16"/>
      <c r="E3" s="100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39</v>
      </c>
      <c r="B4" s="132" t="s">
        <v>642</v>
      </c>
      <c r="C4" s="132" t="s">
        <v>1</v>
      </c>
      <c r="D4" s="132" t="s">
        <v>11</v>
      </c>
      <c r="E4" s="133" t="s">
        <v>641</v>
      </c>
      <c r="F4" s="120" t="s">
        <v>46</v>
      </c>
      <c r="G4" s="143" t="s">
        <v>646</v>
      </c>
      <c r="H4" s="120" t="s">
        <v>66</v>
      </c>
      <c r="I4" s="120" t="s">
        <v>3</v>
      </c>
      <c r="J4" s="119" t="s">
        <v>12</v>
      </c>
      <c r="K4" s="119" t="s">
        <v>13</v>
      </c>
      <c r="L4" s="119" t="s">
        <v>14</v>
      </c>
      <c r="M4" s="119" t="s">
        <v>16</v>
      </c>
      <c r="N4" s="253" t="s">
        <v>7</v>
      </c>
      <c r="O4" s="253" t="s">
        <v>8</v>
      </c>
      <c r="P4" s="253" t="s">
        <v>27</v>
      </c>
      <c r="Q4" s="253" t="s">
        <v>15</v>
      </c>
      <c r="R4" s="253" t="s">
        <v>47</v>
      </c>
      <c r="S4" s="144" t="s">
        <v>44</v>
      </c>
      <c r="T4" s="14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5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4" t="s">
        <v>40</v>
      </c>
      <c r="AQ4" s="94" t="s">
        <v>28</v>
      </c>
      <c r="AR4" s="94" t="s">
        <v>41</v>
      </c>
      <c r="AS4" s="94" t="s">
        <v>42</v>
      </c>
      <c r="AT4" s="94" t="s">
        <v>7</v>
      </c>
      <c r="AU4" s="94" t="s">
        <v>8</v>
      </c>
      <c r="AV4" s="94" t="s">
        <v>29</v>
      </c>
      <c r="AW4" s="94" t="s">
        <v>19</v>
      </c>
      <c r="AX4" s="95" t="s">
        <v>61</v>
      </c>
      <c r="AY4" s="94" t="s">
        <v>93</v>
      </c>
      <c r="AZ4" s="94" t="s">
        <v>68</v>
      </c>
      <c r="BA4" s="9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37" t="str">
        <f>W5</f>
        <v>대인교통</v>
      </c>
      <c r="B5" s="137">
        <f>V5</f>
        <v>320</v>
      </c>
      <c r="C5" s="138" t="str">
        <f t="shared" ref="C5:D7" si="0">Y5</f>
        <v>70바4112</v>
      </c>
      <c r="D5" s="126" t="str">
        <f t="shared" si="0"/>
        <v>대형</v>
      </c>
      <c r="E5" s="123" t="str">
        <f>AZ5</f>
        <v>F</v>
      </c>
      <c r="F5" s="145">
        <f>G5/H5</f>
        <v>0.77310344827586208</v>
      </c>
      <c r="G5" s="146">
        <f>AE5</f>
        <v>2.242</v>
      </c>
      <c r="H5" s="147">
        <f>AF5</f>
        <v>2.9</v>
      </c>
      <c r="I5" s="148">
        <f>AC5</f>
        <v>8322.1560000000009</v>
      </c>
      <c r="J5" s="149">
        <f>AI5/AH5</f>
        <v>2.9842778632738726E-2</v>
      </c>
      <c r="K5" s="149">
        <f>AJ5/AH5</f>
        <v>0.3569476643367559</v>
      </c>
      <c r="L5" s="149">
        <f>AK5/AC5</f>
        <v>0.16642322013670494</v>
      </c>
      <c r="M5" s="150">
        <f>AG5</f>
        <v>55.871000000000002</v>
      </c>
      <c r="N5" s="151">
        <f>IF(AW5=0,AT5,"속도계이상")</f>
        <v>1.0329999999999999</v>
      </c>
      <c r="O5" s="151">
        <f>IF(AW5=0,AU5,"속도계이상")</f>
        <v>22.59</v>
      </c>
      <c r="P5" s="152">
        <f>AQ5/60</f>
        <v>1318.8116666666667</v>
      </c>
      <c r="Q5" s="153">
        <f>AN5</f>
        <v>118</v>
      </c>
      <c r="R5" s="154">
        <f>AC5/(AH5-AI5-AJ5)</f>
        <v>44.755465014708633</v>
      </c>
      <c r="S5" s="139">
        <f>IF(AW5=0,AL5,"속도계이상")</f>
        <v>86</v>
      </c>
      <c r="T5" s="139">
        <f>IF(AW5=0,AM5,"속도계이상")</f>
        <v>1880</v>
      </c>
      <c r="U5" t="s">
        <v>157</v>
      </c>
      <c r="V5" s="5">
        <v>320</v>
      </c>
      <c r="W5" t="s">
        <v>157</v>
      </c>
      <c r="X5" s="5" t="s">
        <v>187</v>
      </c>
      <c r="Y5" t="s">
        <v>690</v>
      </c>
      <c r="Z5" t="s">
        <v>639</v>
      </c>
      <c r="AA5" t="s">
        <v>687</v>
      </c>
      <c r="AB5">
        <v>505</v>
      </c>
      <c r="AC5" s="1">
        <v>8322.1560000000009</v>
      </c>
      <c r="AD5" s="1">
        <v>3711.3580000000002</v>
      </c>
      <c r="AE5" s="25">
        <v>2.242</v>
      </c>
      <c r="AF5">
        <v>2.9</v>
      </c>
      <c r="AG5">
        <v>55.871000000000002</v>
      </c>
      <c r="AH5">
        <v>303.23607299999998</v>
      </c>
      <c r="AI5">
        <v>9.0494070000000004</v>
      </c>
      <c r="AJ5">
        <v>108.239408</v>
      </c>
      <c r="AK5">
        <v>1385</v>
      </c>
      <c r="AL5">
        <v>86</v>
      </c>
      <c r="AM5">
        <v>1880</v>
      </c>
      <c r="AN5">
        <v>118</v>
      </c>
      <c r="AO5">
        <v>27.444478</v>
      </c>
      <c r="AP5">
        <v>94349.1</v>
      </c>
      <c r="AQ5">
        <v>79128.7</v>
      </c>
      <c r="AR5">
        <v>98</v>
      </c>
      <c r="AS5">
        <v>86780</v>
      </c>
      <c r="AT5">
        <v>1.0329999999999999</v>
      </c>
      <c r="AU5">
        <v>22.59</v>
      </c>
      <c r="AV5">
        <v>0</v>
      </c>
      <c r="AW5">
        <v>0</v>
      </c>
      <c r="AX5" s="26">
        <v>1.05</v>
      </c>
      <c r="AY5">
        <v>0.77310344827586208</v>
      </c>
      <c r="AZ5" t="s">
        <v>73</v>
      </c>
      <c r="BA5" t="s">
        <v>688</v>
      </c>
      <c r="BB5">
        <v>1</v>
      </c>
      <c r="BC5" t="s">
        <v>689</v>
      </c>
      <c r="BD5">
        <v>1</v>
      </c>
      <c r="BE5">
        <v>8322.1560000000009</v>
      </c>
      <c r="BF5">
        <v>1</v>
      </c>
      <c r="BG5">
        <v>0.77310344827586208</v>
      </c>
      <c r="BH5">
        <v>198489.68100000001</v>
      </c>
      <c r="BI5">
        <v>4.192739873464757E-2</v>
      </c>
      <c r="BJ5">
        <v>3.2414216538993054E-2</v>
      </c>
      <c r="BK5">
        <v>1</v>
      </c>
      <c r="BL5" t="s">
        <v>73</v>
      </c>
      <c r="BM5">
        <v>0</v>
      </c>
      <c r="BN5" t="s">
        <v>1095</v>
      </c>
    </row>
    <row r="6" spans="1:66">
      <c r="A6" s="134" t="str">
        <f>W6</f>
        <v>대인교통</v>
      </c>
      <c r="B6" s="134">
        <f>V6</f>
        <v>515</v>
      </c>
      <c r="C6" s="135" t="str">
        <f t="shared" si="0"/>
        <v>70바4126</v>
      </c>
      <c r="D6" s="110" t="str">
        <f t="shared" si="0"/>
        <v>중형</v>
      </c>
      <c r="E6" s="107" t="str">
        <f>AZ6</f>
        <v>B</v>
      </c>
      <c r="F6" s="155">
        <f>G6/H6</f>
        <v>0.92173913043478273</v>
      </c>
      <c r="G6" s="156">
        <f>AE6</f>
        <v>2.12</v>
      </c>
      <c r="H6" s="157">
        <f>AF6</f>
        <v>2.2999999999999998</v>
      </c>
      <c r="I6" s="158">
        <f>AC6</f>
        <v>5665.6549999999997</v>
      </c>
      <c r="J6" s="159">
        <f>AI6/AH6</f>
        <v>4.4930885231457057E-3</v>
      </c>
      <c r="K6" s="159">
        <f>AJ6/AH6</f>
        <v>0.36251473061597972</v>
      </c>
      <c r="L6" s="159">
        <f>AK6/AC6</f>
        <v>0.1482617632030189</v>
      </c>
      <c r="M6" s="160">
        <f>AG6</f>
        <v>10.067</v>
      </c>
      <c r="N6" s="161">
        <f>IF(AW6=0,AT6,"속도계이상")</f>
        <v>0.159</v>
      </c>
      <c r="O6" s="161">
        <f>IF(AW6=0,AU6,"속도계이상")</f>
        <v>4.1479999999999997</v>
      </c>
      <c r="P6" s="162">
        <f>AQ6/60</f>
        <v>0</v>
      </c>
      <c r="Q6" s="163">
        <f>AN6</f>
        <v>74</v>
      </c>
      <c r="R6" s="164">
        <f>AC6/(AH6-AI6-AJ6)</f>
        <v>21.927524730778828</v>
      </c>
      <c r="S6" s="136">
        <f>IF(AW6=0,AL6,"속도계이상")</f>
        <v>9</v>
      </c>
      <c r="T6" s="136">
        <f>IF(AW6=0,AM6,"속도계이상")</f>
        <v>235</v>
      </c>
      <c r="U6" t="s">
        <v>157</v>
      </c>
      <c r="V6" s="5">
        <v>515</v>
      </c>
      <c r="W6" t="s">
        <v>157</v>
      </c>
      <c r="X6" s="5" t="s">
        <v>188</v>
      </c>
      <c r="Y6" t="s">
        <v>691</v>
      </c>
      <c r="Z6" t="s">
        <v>692</v>
      </c>
      <c r="AA6" t="s">
        <v>49</v>
      </c>
      <c r="AB6">
        <v>505</v>
      </c>
      <c r="AC6" s="1">
        <v>5665.6549999999997</v>
      </c>
      <c r="AD6" s="1">
        <v>2671.933</v>
      </c>
      <c r="AE6" s="25">
        <v>2.12</v>
      </c>
      <c r="AF6">
        <v>2.2999999999999998</v>
      </c>
      <c r="AG6">
        <v>10.067</v>
      </c>
      <c r="AH6">
        <v>408.18982099999999</v>
      </c>
      <c r="AI6">
        <v>1.834033</v>
      </c>
      <c r="AJ6">
        <v>147.97482299999999</v>
      </c>
      <c r="AK6">
        <v>840</v>
      </c>
      <c r="AL6">
        <v>9</v>
      </c>
      <c r="AM6">
        <v>235</v>
      </c>
      <c r="AN6">
        <v>74</v>
      </c>
      <c r="AO6">
        <v>13.879951</v>
      </c>
      <c r="AP6">
        <v>23.9</v>
      </c>
      <c r="AQ6">
        <v>0</v>
      </c>
      <c r="AR6">
        <v>18</v>
      </c>
      <c r="AS6">
        <v>3248</v>
      </c>
      <c r="AT6">
        <v>0.159</v>
      </c>
      <c r="AU6">
        <v>4.1479999999999997</v>
      </c>
      <c r="AV6">
        <v>44672</v>
      </c>
      <c r="AW6">
        <v>0</v>
      </c>
      <c r="AX6" s="26">
        <v>0.55000000000000004</v>
      </c>
      <c r="AY6">
        <v>0.92173913043478273</v>
      </c>
      <c r="AZ6" t="s">
        <v>71</v>
      </c>
      <c r="BA6" t="s">
        <v>693</v>
      </c>
      <c r="BB6">
        <v>1</v>
      </c>
      <c r="BC6" t="s">
        <v>1168</v>
      </c>
      <c r="BD6">
        <v>6</v>
      </c>
      <c r="BE6">
        <v>41927.603999999999</v>
      </c>
      <c r="BF6">
        <v>0.13512947222073554</v>
      </c>
      <c r="BG6">
        <v>0.12455412222085191</v>
      </c>
      <c r="BH6">
        <v>198489.68100000001</v>
      </c>
      <c r="BI6">
        <v>2.8543826416850351E-2</v>
      </c>
      <c r="BJ6">
        <v>2.6309961740749021E-2</v>
      </c>
      <c r="BK6">
        <v>1</v>
      </c>
      <c r="BL6" t="s">
        <v>72</v>
      </c>
      <c r="BM6">
        <v>1</v>
      </c>
      <c r="BN6" t="s">
        <v>1097</v>
      </c>
    </row>
    <row r="7" spans="1:66">
      <c r="A7" s="137" t="str">
        <f>W7</f>
        <v>대인교통</v>
      </c>
      <c r="B7" s="137">
        <f>V7</f>
        <v>515</v>
      </c>
      <c r="C7" s="138" t="str">
        <f t="shared" si="0"/>
        <v>70바4127</v>
      </c>
      <c r="D7" s="126" t="str">
        <f t="shared" si="0"/>
        <v>중형</v>
      </c>
      <c r="E7" s="123" t="str">
        <f t="shared" ref="E7:E45" si="1">AZ7</f>
        <v>C</v>
      </c>
      <c r="F7" s="145">
        <f t="shared" ref="F7:F45" si="2">G7/H7</f>
        <v>0.8786956521739131</v>
      </c>
      <c r="G7" s="146">
        <f t="shared" ref="G7:G45" si="3">AE7</f>
        <v>2.0209999999999999</v>
      </c>
      <c r="H7" s="147">
        <f t="shared" ref="H7:H45" si="4">AF7</f>
        <v>2.2999999999999998</v>
      </c>
      <c r="I7" s="148">
        <f>AC7</f>
        <v>4109.1610000000001</v>
      </c>
      <c r="J7" s="149">
        <f>AI7/AH7</f>
        <v>7.265156374589023E-3</v>
      </c>
      <c r="K7" s="149">
        <f>AJ7/AH7</f>
        <v>0.35999293813137923</v>
      </c>
      <c r="L7" s="149">
        <f>AK7/AC7</f>
        <v>0.1596432945800858</v>
      </c>
      <c r="M7" s="150">
        <f>AG7</f>
        <v>10.632999999999999</v>
      </c>
      <c r="N7" s="151">
        <f>IF(AW7=0,AT7,"속도계이상")</f>
        <v>2.4E-2</v>
      </c>
      <c r="O7" s="151">
        <f>IF(AW7=0,AU7,"속도계이상")</f>
        <v>8.0069999999999997</v>
      </c>
      <c r="P7" s="152">
        <f>AQ7/60</f>
        <v>0</v>
      </c>
      <c r="Q7" s="153">
        <f>AN7</f>
        <v>84</v>
      </c>
      <c r="R7" s="154">
        <f>AC7/(AH7-AI7-AJ7)</f>
        <v>21.594380841993143</v>
      </c>
      <c r="S7" s="139">
        <f>IF(AW7=0,AL7,"속도계이상")</f>
        <v>1</v>
      </c>
      <c r="T7" s="139">
        <f>IF(AW7=0,AM7,"속도계이상")</f>
        <v>329</v>
      </c>
      <c r="U7" t="s">
        <v>157</v>
      </c>
      <c r="V7">
        <v>515</v>
      </c>
      <c r="W7" s="4" t="s">
        <v>157</v>
      </c>
      <c r="X7" s="4" t="s">
        <v>188</v>
      </c>
      <c r="Y7" s="4" t="s">
        <v>694</v>
      </c>
      <c r="Z7" s="4" t="s">
        <v>692</v>
      </c>
      <c r="AA7" s="4" t="s">
        <v>49</v>
      </c>
      <c r="AB7" s="4">
        <v>505</v>
      </c>
      <c r="AC7" s="4">
        <v>4109.1610000000001</v>
      </c>
      <c r="AD7" s="4">
        <v>2033.3510000000001</v>
      </c>
      <c r="AE7" s="4">
        <v>2.0209999999999999</v>
      </c>
      <c r="AF7" s="4">
        <v>2.2999999999999998</v>
      </c>
      <c r="AG7" s="4">
        <v>10.632999999999999</v>
      </c>
      <c r="AH7" s="4">
        <v>300.736266</v>
      </c>
      <c r="AI7" s="4">
        <v>2.1848960000000002</v>
      </c>
      <c r="AJ7" s="4">
        <v>108.26293200000001</v>
      </c>
      <c r="AK7" s="4">
        <v>656</v>
      </c>
      <c r="AL7" s="4">
        <v>1</v>
      </c>
      <c r="AM7" s="4">
        <v>329</v>
      </c>
      <c r="AN7" s="4">
        <v>84</v>
      </c>
      <c r="AO7" s="4">
        <v>13.663669000000001</v>
      </c>
      <c r="AP7" s="4">
        <v>109.1</v>
      </c>
      <c r="AQ7" s="4">
        <v>0</v>
      </c>
      <c r="AR7" s="4">
        <v>11</v>
      </c>
      <c r="AS7" s="4">
        <v>1300</v>
      </c>
      <c r="AT7" s="4">
        <v>2.4E-2</v>
      </c>
      <c r="AU7" s="4">
        <v>8.0069999999999997</v>
      </c>
      <c r="AV7" s="4">
        <v>32136</v>
      </c>
      <c r="AW7" s="4">
        <v>0</v>
      </c>
      <c r="AX7" s="27">
        <v>0.55000000000000004</v>
      </c>
      <c r="AY7">
        <v>0.8786956521739131</v>
      </c>
      <c r="AZ7" t="s">
        <v>72</v>
      </c>
      <c r="BA7" t="s">
        <v>693</v>
      </c>
      <c r="BB7">
        <v>2</v>
      </c>
      <c r="BC7" t="s">
        <v>703</v>
      </c>
      <c r="BD7">
        <v>11</v>
      </c>
      <c r="BE7">
        <v>41927.603999999999</v>
      </c>
      <c r="BF7">
        <v>9.8006101183363586E-2</v>
      </c>
      <c r="BG7">
        <v>8.6117534996338188E-2</v>
      </c>
      <c r="BH7">
        <v>198489.68100000001</v>
      </c>
      <c r="BI7">
        <v>2.0702139170650388E-2</v>
      </c>
      <c r="BJ7">
        <v>1.8190879679949756E-2</v>
      </c>
      <c r="BK7">
        <v>1</v>
      </c>
      <c r="BL7" t="s">
        <v>70</v>
      </c>
      <c r="BM7">
        <v>1</v>
      </c>
      <c r="BN7" t="s">
        <v>1097</v>
      </c>
    </row>
    <row r="8" spans="1:66">
      <c r="A8" s="134" t="str">
        <f t="shared" ref="A8:A45" si="5">W8</f>
        <v>대인교통</v>
      </c>
      <c r="B8" s="134">
        <f t="shared" ref="B8:B45" si="6">V8</f>
        <v>515</v>
      </c>
      <c r="C8" s="135" t="str">
        <f t="shared" ref="C8:C45" si="7">Y8</f>
        <v>71바5204</v>
      </c>
      <c r="D8" s="110" t="str">
        <f t="shared" ref="D8:D45" si="8">Z8</f>
        <v>중형</v>
      </c>
      <c r="E8" s="107" t="str">
        <f t="shared" si="1"/>
        <v>B</v>
      </c>
      <c r="F8" s="155">
        <f t="shared" si="2"/>
        <v>0.91875000000000007</v>
      </c>
      <c r="G8" s="156">
        <f t="shared" si="3"/>
        <v>2.2050000000000001</v>
      </c>
      <c r="H8" s="157">
        <f t="shared" si="4"/>
        <v>2.4</v>
      </c>
      <c r="I8" s="158">
        <f t="shared" ref="I8:I45" si="9">AC8</f>
        <v>4885.8630000000003</v>
      </c>
      <c r="J8" s="159">
        <f t="shared" ref="J8:J45" si="10">AI8/AH8</f>
        <v>8.7596602703553343E-3</v>
      </c>
      <c r="K8" s="159">
        <f t="shared" ref="K8:K45" si="11">AJ8/AH8</f>
        <v>0.35582378588372332</v>
      </c>
      <c r="L8" s="159">
        <f t="shared" ref="L8:L45" si="12">AK8/AC8</f>
        <v>0.13119483702265086</v>
      </c>
      <c r="M8" s="160">
        <f t="shared" ref="M8:M45" si="13">AG8</f>
        <v>6.4779999999999998</v>
      </c>
      <c r="N8" s="161">
        <f t="shared" ref="N8:N45" si="14">IF(AW8=0,AT8,"속도계이상")</f>
        <v>6.0999999999999999E-2</v>
      </c>
      <c r="O8" s="161">
        <f t="shared" ref="O8:O45" si="15">IF(AW8=0,AU8,"속도계이상")</f>
        <v>2.8650000000000002</v>
      </c>
      <c r="P8" s="162">
        <f t="shared" ref="P8:P45" si="16">AQ8/60</f>
        <v>6.0000000000000005E-2</v>
      </c>
      <c r="Q8" s="163">
        <f t="shared" ref="Q8:Q45" si="17">AN8</f>
        <v>91</v>
      </c>
      <c r="R8" s="164">
        <f t="shared" ref="R8:R45" si="18">AC8/(AH8-AI8-AJ8)</f>
        <v>22.008570240621005</v>
      </c>
      <c r="S8" s="136">
        <f t="shared" ref="S8:S45" si="19">IF(AW8=0,AL8,"속도계이상")</f>
        <v>3</v>
      </c>
      <c r="T8" s="136">
        <f t="shared" ref="T8:T45" si="20">IF(AW8=0,AM8,"속도계이상")</f>
        <v>140</v>
      </c>
      <c r="U8" t="s">
        <v>157</v>
      </c>
      <c r="V8" s="5">
        <v>515</v>
      </c>
      <c r="W8" t="s">
        <v>157</v>
      </c>
      <c r="X8" s="5" t="s">
        <v>188</v>
      </c>
      <c r="Y8" t="s">
        <v>696</v>
      </c>
      <c r="Z8" t="s">
        <v>692</v>
      </c>
      <c r="AA8" t="s">
        <v>697</v>
      </c>
      <c r="AB8">
        <v>505</v>
      </c>
      <c r="AC8" s="1">
        <v>4885.8630000000003</v>
      </c>
      <c r="AD8" s="1">
        <v>2216.047</v>
      </c>
      <c r="AE8" s="25">
        <v>2.2050000000000001</v>
      </c>
      <c r="AF8">
        <v>2.4</v>
      </c>
      <c r="AG8">
        <v>6.4779999999999998</v>
      </c>
      <c r="AH8">
        <v>349.37428</v>
      </c>
      <c r="AI8">
        <v>3.0604</v>
      </c>
      <c r="AJ8">
        <v>124.315679</v>
      </c>
      <c r="AK8">
        <v>641</v>
      </c>
      <c r="AL8">
        <v>3</v>
      </c>
      <c r="AM8">
        <v>140</v>
      </c>
      <c r="AN8">
        <v>91</v>
      </c>
      <c r="AO8">
        <v>13.984609000000001</v>
      </c>
      <c r="AP8">
        <v>126.8</v>
      </c>
      <c r="AQ8">
        <v>3.6</v>
      </c>
      <c r="AR8">
        <v>8</v>
      </c>
      <c r="AS8">
        <v>586</v>
      </c>
      <c r="AT8">
        <v>6.0999999999999999E-2</v>
      </c>
      <c r="AU8">
        <v>2.8650000000000002</v>
      </c>
      <c r="AV8">
        <v>38270</v>
      </c>
      <c r="AW8">
        <v>0</v>
      </c>
      <c r="AX8" s="26">
        <v>0.45</v>
      </c>
      <c r="AY8">
        <v>0.91875000000000007</v>
      </c>
      <c r="AZ8" t="s">
        <v>71</v>
      </c>
      <c r="BA8" t="s">
        <v>693</v>
      </c>
      <c r="BB8">
        <v>2</v>
      </c>
      <c r="BC8" t="s">
        <v>1212</v>
      </c>
      <c r="BD8">
        <v>7</v>
      </c>
      <c r="BE8">
        <v>41927.603999999999</v>
      </c>
      <c r="BF8">
        <v>0.11653093747021653</v>
      </c>
      <c r="BG8">
        <v>0.10706279880076144</v>
      </c>
      <c r="BH8">
        <v>198489.68100000001</v>
      </c>
      <c r="BI8">
        <v>2.461519901379659E-2</v>
      </c>
      <c r="BJ8">
        <v>2.2615214093925619E-2</v>
      </c>
      <c r="BK8">
        <v>1</v>
      </c>
      <c r="BL8" t="s">
        <v>71</v>
      </c>
      <c r="BM8">
        <v>0</v>
      </c>
      <c r="BN8" t="s">
        <v>1095</v>
      </c>
    </row>
    <row r="9" spans="1:66">
      <c r="A9" s="137" t="str">
        <f t="shared" si="5"/>
        <v>대인교통</v>
      </c>
      <c r="B9" s="137">
        <f t="shared" si="6"/>
        <v>515</v>
      </c>
      <c r="C9" s="138" t="str">
        <f t="shared" si="7"/>
        <v>71바7002</v>
      </c>
      <c r="D9" s="126" t="str">
        <f t="shared" si="8"/>
        <v>중형</v>
      </c>
      <c r="E9" s="123" t="str">
        <f t="shared" si="1"/>
        <v>C</v>
      </c>
      <c r="F9" s="145">
        <f t="shared" si="2"/>
        <v>0.89956521739130435</v>
      </c>
      <c r="G9" s="146">
        <f t="shared" si="3"/>
        <v>2.069</v>
      </c>
      <c r="H9" s="147">
        <f t="shared" si="4"/>
        <v>2.2999999999999998</v>
      </c>
      <c r="I9" s="148">
        <f t="shared" si="9"/>
        <v>4908.2209999999995</v>
      </c>
      <c r="J9" s="149">
        <f t="shared" si="10"/>
        <v>1.1538247391742099E-2</v>
      </c>
      <c r="K9" s="149">
        <f t="shared" si="11"/>
        <v>0.37977203642901752</v>
      </c>
      <c r="L9" s="149">
        <f t="shared" si="12"/>
        <v>0.22350256844587887</v>
      </c>
      <c r="M9" s="150">
        <f t="shared" si="13"/>
        <v>10.803000000000001</v>
      </c>
      <c r="N9" s="151">
        <f t="shared" si="14"/>
        <v>8.1000000000000003E-2</v>
      </c>
      <c r="O9" s="151">
        <f t="shared" si="15"/>
        <v>13.263</v>
      </c>
      <c r="P9" s="152">
        <f t="shared" si="16"/>
        <v>0</v>
      </c>
      <c r="Q9" s="153">
        <f t="shared" si="17"/>
        <v>76</v>
      </c>
      <c r="R9" s="154">
        <f t="shared" si="18"/>
        <v>22.324372093448048</v>
      </c>
      <c r="S9" s="139">
        <f t="shared" si="19"/>
        <v>4</v>
      </c>
      <c r="T9" s="139">
        <f t="shared" si="20"/>
        <v>651</v>
      </c>
      <c r="U9" t="s">
        <v>157</v>
      </c>
      <c r="V9" s="5">
        <v>515</v>
      </c>
      <c r="W9" t="s">
        <v>157</v>
      </c>
      <c r="X9" s="5" t="s">
        <v>188</v>
      </c>
      <c r="Y9" t="s">
        <v>698</v>
      </c>
      <c r="Z9" t="s">
        <v>692</v>
      </c>
      <c r="AA9" t="s">
        <v>49</v>
      </c>
      <c r="AB9">
        <v>505</v>
      </c>
      <c r="AC9" s="1">
        <v>4908.2209999999995</v>
      </c>
      <c r="AD9" s="1">
        <v>2371.703</v>
      </c>
      <c r="AE9" s="25">
        <v>2.069</v>
      </c>
      <c r="AF9">
        <v>2.2999999999999998</v>
      </c>
      <c r="AG9">
        <v>10.803000000000001</v>
      </c>
      <c r="AH9">
        <v>361.20095700000002</v>
      </c>
      <c r="AI9">
        <v>4.1676260000000003</v>
      </c>
      <c r="AJ9">
        <v>137.17402300000001</v>
      </c>
      <c r="AK9">
        <v>1097</v>
      </c>
      <c r="AL9">
        <v>4</v>
      </c>
      <c r="AM9">
        <v>651</v>
      </c>
      <c r="AN9">
        <v>76</v>
      </c>
      <c r="AO9">
        <v>13.588615000000001</v>
      </c>
      <c r="AP9">
        <v>163.69999999999999</v>
      </c>
      <c r="AQ9">
        <v>0</v>
      </c>
      <c r="AR9">
        <v>23</v>
      </c>
      <c r="AS9">
        <v>3642</v>
      </c>
      <c r="AT9">
        <v>8.1000000000000003E-2</v>
      </c>
      <c r="AU9">
        <v>13.263</v>
      </c>
      <c r="AV9">
        <v>38742</v>
      </c>
      <c r="AW9">
        <v>0</v>
      </c>
      <c r="AX9" s="26">
        <v>0.55000000000000004</v>
      </c>
      <c r="AY9">
        <v>0.89956521739130435</v>
      </c>
      <c r="AZ9" t="s">
        <v>72</v>
      </c>
      <c r="BA9" t="s">
        <v>693</v>
      </c>
      <c r="BB9">
        <v>1</v>
      </c>
      <c r="BC9" t="s">
        <v>695</v>
      </c>
      <c r="BD9">
        <v>7</v>
      </c>
      <c r="BE9">
        <v>41927.603999999999</v>
      </c>
      <c r="BF9">
        <v>0.11706418997851629</v>
      </c>
      <c r="BG9">
        <v>0.10530687350676096</v>
      </c>
      <c r="BH9">
        <v>198489.68100000001</v>
      </c>
      <c r="BI9">
        <v>2.4727839630111548E-2</v>
      </c>
      <c r="BJ9">
        <v>2.2244304432478604E-2</v>
      </c>
      <c r="BK9">
        <v>1</v>
      </c>
      <c r="BL9" t="s">
        <v>72</v>
      </c>
      <c r="BM9">
        <v>0</v>
      </c>
      <c r="BN9" t="s">
        <v>1095</v>
      </c>
    </row>
    <row r="10" spans="1:66">
      <c r="A10" s="134" t="str">
        <f t="shared" si="5"/>
        <v>대인교통</v>
      </c>
      <c r="B10" s="134">
        <f t="shared" si="6"/>
        <v>515</v>
      </c>
      <c r="C10" s="135" t="str">
        <f t="shared" si="7"/>
        <v>71바7004</v>
      </c>
      <c r="D10" s="110" t="str">
        <f t="shared" si="8"/>
        <v>중형</v>
      </c>
      <c r="E10" s="107" t="str">
        <f t="shared" si="1"/>
        <v>D</v>
      </c>
      <c r="F10" s="155">
        <f t="shared" si="2"/>
        <v>0.83708333333333329</v>
      </c>
      <c r="G10" s="156">
        <f t="shared" si="3"/>
        <v>2.0089999999999999</v>
      </c>
      <c r="H10" s="157">
        <f t="shared" si="4"/>
        <v>2.4</v>
      </c>
      <c r="I10" s="158">
        <f t="shared" si="9"/>
        <v>4578.1819999999998</v>
      </c>
      <c r="J10" s="159">
        <f t="shared" si="10"/>
        <v>3.629462756392597E-3</v>
      </c>
      <c r="K10" s="159">
        <f t="shared" si="11"/>
        <v>0.36011491910338284</v>
      </c>
      <c r="L10" s="159">
        <f t="shared" si="12"/>
        <v>4.1719617088180422E-2</v>
      </c>
      <c r="M10" s="160">
        <f t="shared" si="13"/>
        <v>9.7989999999999995</v>
      </c>
      <c r="N10" s="161">
        <f t="shared" si="14"/>
        <v>2.1999999999999999E-2</v>
      </c>
      <c r="O10" s="161">
        <f t="shared" si="15"/>
        <v>12.407</v>
      </c>
      <c r="P10" s="162">
        <f t="shared" si="16"/>
        <v>1.3266666666666667</v>
      </c>
      <c r="Q10" s="163">
        <f t="shared" si="17"/>
        <v>103</v>
      </c>
      <c r="R10" s="164">
        <f t="shared" si="18"/>
        <v>22.061477960320016</v>
      </c>
      <c r="S10" s="136">
        <f t="shared" si="19"/>
        <v>1</v>
      </c>
      <c r="T10" s="136">
        <f t="shared" si="20"/>
        <v>568</v>
      </c>
      <c r="U10" t="s">
        <v>157</v>
      </c>
      <c r="V10">
        <v>515</v>
      </c>
      <c r="W10" s="4" t="s">
        <v>157</v>
      </c>
      <c r="X10" s="4" t="s">
        <v>188</v>
      </c>
      <c r="Y10" s="4" t="s">
        <v>699</v>
      </c>
      <c r="Z10" s="4" t="s">
        <v>692</v>
      </c>
      <c r="AA10" s="4" t="s">
        <v>49</v>
      </c>
      <c r="AB10" s="4">
        <v>505</v>
      </c>
      <c r="AC10" s="4">
        <v>4578.1819999999998</v>
      </c>
      <c r="AD10" s="4">
        <v>2278.4380000000001</v>
      </c>
      <c r="AE10" s="4">
        <v>2.0089999999999999</v>
      </c>
      <c r="AF10" s="4">
        <v>2.4</v>
      </c>
      <c r="AG10" s="4">
        <v>9.7989999999999995</v>
      </c>
      <c r="AH10" s="4">
        <v>326.15708699999999</v>
      </c>
      <c r="AI10" s="4">
        <v>1.183775</v>
      </c>
      <c r="AJ10" s="4">
        <v>117.454033</v>
      </c>
      <c r="AK10" s="4">
        <v>191</v>
      </c>
      <c r="AL10" s="4">
        <v>1</v>
      </c>
      <c r="AM10" s="4">
        <v>568</v>
      </c>
      <c r="AN10" s="4">
        <v>103</v>
      </c>
      <c r="AO10" s="4">
        <v>14.036739000000001</v>
      </c>
      <c r="AP10" s="4">
        <v>439</v>
      </c>
      <c r="AQ10" s="4">
        <v>79.599999999999994</v>
      </c>
      <c r="AR10" s="4">
        <v>12</v>
      </c>
      <c r="AS10" s="4">
        <v>1341</v>
      </c>
      <c r="AT10" s="4">
        <v>2.1999999999999999E-2</v>
      </c>
      <c r="AU10" s="4">
        <v>12.407</v>
      </c>
      <c r="AV10" s="4">
        <v>37810</v>
      </c>
      <c r="AW10" s="4">
        <v>0</v>
      </c>
      <c r="AX10" s="27">
        <v>0.51</v>
      </c>
      <c r="AY10">
        <v>0.83708333333333329</v>
      </c>
      <c r="AZ10" t="s">
        <v>70</v>
      </c>
      <c r="BA10" t="s">
        <v>693</v>
      </c>
      <c r="BB10">
        <v>1</v>
      </c>
      <c r="BC10" t="s">
        <v>1119</v>
      </c>
      <c r="BD10">
        <v>7</v>
      </c>
      <c r="BE10">
        <v>41927.603999999999</v>
      </c>
      <c r="BF10">
        <v>0.10919255009182018</v>
      </c>
      <c r="BG10">
        <v>9.1403263806027799E-2</v>
      </c>
      <c r="BH10">
        <v>198489.68100000001</v>
      </c>
      <c r="BI10">
        <v>2.3065088204761636E-2</v>
      </c>
      <c r="BJ10">
        <v>1.9307400918069217E-2</v>
      </c>
      <c r="BK10">
        <v>1</v>
      </c>
      <c r="BL10" t="s">
        <v>70</v>
      </c>
      <c r="BM10">
        <v>0</v>
      </c>
      <c r="BN10" t="s">
        <v>1095</v>
      </c>
    </row>
    <row r="11" spans="1:66">
      <c r="A11" s="137" t="str">
        <f t="shared" si="5"/>
        <v>대인교통</v>
      </c>
      <c r="B11" s="137">
        <f t="shared" si="6"/>
        <v>515</v>
      </c>
      <c r="C11" s="138" t="str">
        <f t="shared" si="7"/>
        <v>71바7006</v>
      </c>
      <c r="D11" s="126" t="str">
        <f t="shared" si="8"/>
        <v>중형</v>
      </c>
      <c r="E11" s="123" t="str">
        <f t="shared" si="1"/>
        <v>B</v>
      </c>
      <c r="F11" s="145">
        <f t="shared" si="2"/>
        <v>0.90666666666666673</v>
      </c>
      <c r="G11" s="146">
        <f t="shared" si="3"/>
        <v>2.1760000000000002</v>
      </c>
      <c r="H11" s="147">
        <f t="shared" si="4"/>
        <v>2.4</v>
      </c>
      <c r="I11" s="148">
        <f t="shared" si="9"/>
        <v>4179.8490000000002</v>
      </c>
      <c r="J11" s="149">
        <f t="shared" si="10"/>
        <v>6.2337788101265992E-3</v>
      </c>
      <c r="K11" s="149">
        <f t="shared" si="11"/>
        <v>0.38782341995808212</v>
      </c>
      <c r="L11" s="149">
        <f t="shared" si="12"/>
        <v>0.18828431361994177</v>
      </c>
      <c r="M11" s="150">
        <f t="shared" si="13"/>
        <v>10.894</v>
      </c>
      <c r="N11" s="151">
        <f t="shared" si="14"/>
        <v>0</v>
      </c>
      <c r="O11" s="151">
        <f t="shared" si="15"/>
        <v>3.9950000000000001</v>
      </c>
      <c r="P11" s="152">
        <f t="shared" si="16"/>
        <v>0</v>
      </c>
      <c r="Q11" s="153">
        <f t="shared" si="17"/>
        <v>75</v>
      </c>
      <c r="R11" s="154">
        <f t="shared" si="18"/>
        <v>21.996747531824457</v>
      </c>
      <c r="S11" s="139">
        <f t="shared" si="19"/>
        <v>0</v>
      </c>
      <c r="T11" s="139">
        <f t="shared" si="20"/>
        <v>167</v>
      </c>
      <c r="U11" t="s">
        <v>157</v>
      </c>
      <c r="V11" s="5">
        <v>515</v>
      </c>
      <c r="W11" t="s">
        <v>157</v>
      </c>
      <c r="X11" s="5" t="s">
        <v>188</v>
      </c>
      <c r="Y11" t="s">
        <v>700</v>
      </c>
      <c r="Z11" t="s">
        <v>692</v>
      </c>
      <c r="AA11" t="s">
        <v>49</v>
      </c>
      <c r="AB11">
        <v>505</v>
      </c>
      <c r="AC11" s="1">
        <v>4179.8490000000002</v>
      </c>
      <c r="AD11" s="1">
        <v>1921.116</v>
      </c>
      <c r="AE11" s="25">
        <v>2.1760000000000002</v>
      </c>
      <c r="AF11">
        <v>2.4</v>
      </c>
      <c r="AG11">
        <v>10.894</v>
      </c>
      <c r="AH11">
        <v>313.59598399999999</v>
      </c>
      <c r="AI11">
        <v>1.954888</v>
      </c>
      <c r="AJ11">
        <v>121.619867</v>
      </c>
      <c r="AK11">
        <v>787</v>
      </c>
      <c r="AL11">
        <v>0</v>
      </c>
      <c r="AM11">
        <v>167</v>
      </c>
      <c r="AN11">
        <v>75</v>
      </c>
      <c r="AO11">
        <v>13.32877</v>
      </c>
      <c r="AP11">
        <v>75.7</v>
      </c>
      <c r="AQ11">
        <v>0</v>
      </c>
      <c r="AR11">
        <v>13</v>
      </c>
      <c r="AS11">
        <v>2448</v>
      </c>
      <c r="AT11">
        <v>0</v>
      </c>
      <c r="AU11">
        <v>3.9950000000000001</v>
      </c>
      <c r="AV11">
        <v>28661</v>
      </c>
      <c r="AW11">
        <v>0</v>
      </c>
      <c r="AX11" s="26">
        <v>0.59</v>
      </c>
      <c r="AY11">
        <v>0.90666666666666673</v>
      </c>
      <c r="AZ11" t="s">
        <v>71</v>
      </c>
      <c r="BA11" t="s">
        <v>693</v>
      </c>
      <c r="BB11">
        <v>4</v>
      </c>
      <c r="BC11" t="s">
        <v>1213</v>
      </c>
      <c r="BD11">
        <v>7</v>
      </c>
      <c r="BE11">
        <v>41927.603999999999</v>
      </c>
      <c r="BF11">
        <v>9.9692054904926122E-2</v>
      </c>
      <c r="BG11">
        <v>9.0387463113799693E-2</v>
      </c>
      <c r="BH11">
        <v>198489.68100000001</v>
      </c>
      <c r="BI11">
        <v>2.1058268515228254E-2</v>
      </c>
      <c r="BJ11">
        <v>1.9092830120473619E-2</v>
      </c>
      <c r="BK11">
        <v>1</v>
      </c>
      <c r="BL11" t="s">
        <v>72</v>
      </c>
      <c r="BM11">
        <v>1</v>
      </c>
      <c r="BN11" t="s">
        <v>1097</v>
      </c>
    </row>
    <row r="12" spans="1:66" s="2" customFormat="1">
      <c r="A12" s="134" t="str">
        <f t="shared" si="5"/>
        <v>대인교통</v>
      </c>
      <c r="B12" s="134">
        <f t="shared" si="6"/>
        <v>515</v>
      </c>
      <c r="C12" s="135" t="str">
        <f t="shared" si="7"/>
        <v>71바7007</v>
      </c>
      <c r="D12" s="110" t="str">
        <f t="shared" si="8"/>
        <v>중형</v>
      </c>
      <c r="E12" s="107" t="str">
        <f t="shared" si="1"/>
        <v>C</v>
      </c>
      <c r="F12" s="155">
        <f t="shared" si="2"/>
        <v>0.85958333333333348</v>
      </c>
      <c r="G12" s="156">
        <f t="shared" si="3"/>
        <v>2.0630000000000002</v>
      </c>
      <c r="H12" s="157">
        <f t="shared" si="4"/>
        <v>2.4</v>
      </c>
      <c r="I12" s="158">
        <f t="shared" si="9"/>
        <v>4089.2820000000002</v>
      </c>
      <c r="J12" s="159">
        <f t="shared" si="10"/>
        <v>1.0385237633434317E-2</v>
      </c>
      <c r="K12" s="159">
        <f t="shared" si="11"/>
        <v>0.35308796173017398</v>
      </c>
      <c r="L12" s="159">
        <f t="shared" si="12"/>
        <v>0.16922286112818827</v>
      </c>
      <c r="M12" s="160">
        <f t="shared" si="13"/>
        <v>8.8640000000000008</v>
      </c>
      <c r="N12" s="161">
        <f t="shared" si="14"/>
        <v>2.4E-2</v>
      </c>
      <c r="O12" s="161">
        <f t="shared" si="15"/>
        <v>5.8929999999999998</v>
      </c>
      <c r="P12" s="162">
        <f t="shared" si="16"/>
        <v>1.3333333333333334E-2</v>
      </c>
      <c r="Q12" s="163">
        <f t="shared" si="17"/>
        <v>94</v>
      </c>
      <c r="R12" s="164">
        <f t="shared" si="18"/>
        <v>21.388781310174359</v>
      </c>
      <c r="S12" s="136">
        <f t="shared" si="19"/>
        <v>1</v>
      </c>
      <c r="T12" s="136">
        <f t="shared" si="20"/>
        <v>241</v>
      </c>
      <c r="U12" t="s">
        <v>157</v>
      </c>
      <c r="V12" s="5">
        <v>515</v>
      </c>
      <c r="W12" t="s">
        <v>157</v>
      </c>
      <c r="X12" s="5" t="s">
        <v>188</v>
      </c>
      <c r="Y12" t="s">
        <v>701</v>
      </c>
      <c r="Z12" t="s">
        <v>692</v>
      </c>
      <c r="AA12" t="s">
        <v>49</v>
      </c>
      <c r="AB12">
        <v>505</v>
      </c>
      <c r="AC12" s="1">
        <v>4089.2820000000002</v>
      </c>
      <c r="AD12" s="1">
        <v>1982.3579999999999</v>
      </c>
      <c r="AE12" s="25">
        <v>2.0630000000000002</v>
      </c>
      <c r="AF12">
        <v>2.4</v>
      </c>
      <c r="AG12">
        <v>8.8640000000000008</v>
      </c>
      <c r="AH12">
        <v>300.36154299999998</v>
      </c>
      <c r="AI12">
        <v>3.119326</v>
      </c>
      <c r="AJ12">
        <v>106.054045</v>
      </c>
      <c r="AK12">
        <v>692</v>
      </c>
      <c r="AL12">
        <v>1</v>
      </c>
      <c r="AM12">
        <v>241</v>
      </c>
      <c r="AN12">
        <v>94</v>
      </c>
      <c r="AO12">
        <v>13.614532000000001</v>
      </c>
      <c r="AP12">
        <v>42.9</v>
      </c>
      <c r="AQ12">
        <v>0.8</v>
      </c>
      <c r="AR12">
        <v>17</v>
      </c>
      <c r="AS12">
        <v>3126</v>
      </c>
      <c r="AT12">
        <v>2.4E-2</v>
      </c>
      <c r="AU12">
        <v>5.8929999999999998</v>
      </c>
      <c r="AV12">
        <v>34576</v>
      </c>
      <c r="AW12">
        <v>0</v>
      </c>
      <c r="AX12" s="26">
        <v>0.51</v>
      </c>
      <c r="AY12" s="2">
        <v>0.85958333333333348</v>
      </c>
      <c r="AZ12" s="2" t="s">
        <v>72</v>
      </c>
      <c r="BA12" s="2" t="s">
        <v>693</v>
      </c>
      <c r="BB12" s="2">
        <v>4</v>
      </c>
      <c r="BC12" s="2" t="s">
        <v>1169</v>
      </c>
      <c r="BD12" s="2">
        <v>8</v>
      </c>
      <c r="BE12" s="2">
        <v>41927.603999999999</v>
      </c>
      <c r="BF12" s="2">
        <v>9.7531974400445115E-2</v>
      </c>
      <c r="BG12" s="2">
        <v>8.3836859661715959E-2</v>
      </c>
      <c r="BH12" s="2">
        <v>198489.68100000001</v>
      </c>
      <c r="BI12" s="2">
        <v>2.0601987868578416E-2</v>
      </c>
      <c r="BJ12" s="2">
        <v>1.7709125405365532E-2</v>
      </c>
      <c r="BK12" s="2">
        <v>1</v>
      </c>
      <c r="BL12" s="2" t="s">
        <v>70</v>
      </c>
      <c r="BM12" s="2">
        <v>1</v>
      </c>
      <c r="BN12" s="2" t="s">
        <v>1097</v>
      </c>
    </row>
    <row r="13" spans="1:66">
      <c r="A13" s="137" t="str">
        <f t="shared" si="5"/>
        <v>대인교통</v>
      </c>
      <c r="B13" s="137">
        <f t="shared" si="6"/>
        <v>515</v>
      </c>
      <c r="C13" s="138" t="str">
        <f t="shared" si="7"/>
        <v>71바7008</v>
      </c>
      <c r="D13" s="126" t="str">
        <f t="shared" si="8"/>
        <v>중형</v>
      </c>
      <c r="E13" s="123" t="str">
        <f t="shared" si="1"/>
        <v>B</v>
      </c>
      <c r="F13" s="145">
        <f t="shared" si="2"/>
        <v>0.90739130434782622</v>
      </c>
      <c r="G13" s="146">
        <f t="shared" si="3"/>
        <v>2.0870000000000002</v>
      </c>
      <c r="H13" s="147">
        <f t="shared" si="4"/>
        <v>2.2999999999999998</v>
      </c>
      <c r="I13" s="148">
        <f t="shared" si="9"/>
        <v>4395.9309999999996</v>
      </c>
      <c r="J13" s="149">
        <f t="shared" si="10"/>
        <v>8.8260265700960579E-3</v>
      </c>
      <c r="K13" s="149">
        <f t="shared" si="11"/>
        <v>0.37444774437565431</v>
      </c>
      <c r="L13" s="149">
        <f t="shared" si="12"/>
        <v>0.15923816820600689</v>
      </c>
      <c r="M13" s="150">
        <f t="shared" si="13"/>
        <v>11.036</v>
      </c>
      <c r="N13" s="151">
        <f t="shared" si="14"/>
        <v>4.4999999999999998E-2</v>
      </c>
      <c r="O13" s="151">
        <f t="shared" si="15"/>
        <v>4.9139999999999997</v>
      </c>
      <c r="P13" s="152">
        <f t="shared" si="16"/>
        <v>0</v>
      </c>
      <c r="Q13" s="153">
        <f t="shared" si="17"/>
        <v>81</v>
      </c>
      <c r="R13" s="154">
        <f t="shared" si="18"/>
        <v>22.016736357959843</v>
      </c>
      <c r="S13" s="139">
        <f t="shared" si="19"/>
        <v>2</v>
      </c>
      <c r="T13" s="139">
        <f t="shared" si="20"/>
        <v>216</v>
      </c>
      <c r="U13" t="s">
        <v>157</v>
      </c>
      <c r="V13">
        <v>515</v>
      </c>
      <c r="W13" s="4" t="s">
        <v>157</v>
      </c>
      <c r="X13" s="4" t="s">
        <v>188</v>
      </c>
      <c r="Y13" s="4" t="s">
        <v>702</v>
      </c>
      <c r="Z13" s="4" t="s">
        <v>692</v>
      </c>
      <c r="AA13" s="4" t="s">
        <v>49</v>
      </c>
      <c r="AB13" s="4">
        <v>505</v>
      </c>
      <c r="AC13" s="4">
        <v>4395.9309999999996</v>
      </c>
      <c r="AD13" s="4">
        <v>2105.857</v>
      </c>
      <c r="AE13" s="4">
        <v>2.0870000000000002</v>
      </c>
      <c r="AF13" s="4">
        <v>2.2999999999999998</v>
      </c>
      <c r="AG13" s="4">
        <v>11.036</v>
      </c>
      <c r="AH13" s="4">
        <v>323.74681600000002</v>
      </c>
      <c r="AI13" s="4">
        <v>2.8573979999999999</v>
      </c>
      <c r="AJ13" s="4">
        <v>121.226265</v>
      </c>
      <c r="AK13" s="4">
        <v>700</v>
      </c>
      <c r="AL13" s="4">
        <v>2</v>
      </c>
      <c r="AM13" s="4">
        <v>216</v>
      </c>
      <c r="AN13" s="4">
        <v>81</v>
      </c>
      <c r="AO13" s="4">
        <v>13.578298</v>
      </c>
      <c r="AP13" s="4">
        <v>124.4</v>
      </c>
      <c r="AQ13" s="4">
        <v>0</v>
      </c>
      <c r="AR13" s="4">
        <v>11</v>
      </c>
      <c r="AS13" s="4">
        <v>1282</v>
      </c>
      <c r="AT13" s="4">
        <v>4.4999999999999998E-2</v>
      </c>
      <c r="AU13" s="4">
        <v>4.9139999999999997</v>
      </c>
      <c r="AV13" s="4">
        <v>35340</v>
      </c>
      <c r="AW13" s="4">
        <v>0</v>
      </c>
      <c r="AX13" s="27">
        <v>0.56999999999999995</v>
      </c>
      <c r="AY13">
        <v>0.90739130434782622</v>
      </c>
      <c r="AZ13" t="s">
        <v>71</v>
      </c>
      <c r="BA13" t="s">
        <v>693</v>
      </c>
      <c r="BB13">
        <v>3</v>
      </c>
      <c r="BC13" t="s">
        <v>1214</v>
      </c>
      <c r="BD13">
        <v>8</v>
      </c>
      <c r="BE13">
        <v>41927.603999999999</v>
      </c>
      <c r="BF13">
        <v>0.1048457479230151</v>
      </c>
      <c r="BG13">
        <v>9.5136119963188062E-2</v>
      </c>
      <c r="BH13">
        <v>198489.68100000001</v>
      </c>
      <c r="BI13">
        <v>2.2146899414886959E-2</v>
      </c>
      <c r="BJ13">
        <v>2.0095903947334386E-2</v>
      </c>
      <c r="BK13">
        <v>1</v>
      </c>
      <c r="BL13" t="s">
        <v>72</v>
      </c>
      <c r="BM13">
        <v>1</v>
      </c>
      <c r="BN13" t="s">
        <v>1097</v>
      </c>
    </row>
    <row r="14" spans="1:66">
      <c r="A14" s="134" t="str">
        <f t="shared" si="5"/>
        <v>대인교통</v>
      </c>
      <c r="B14" s="134">
        <f t="shared" si="6"/>
        <v>515</v>
      </c>
      <c r="C14" s="135" t="str">
        <f t="shared" si="7"/>
        <v>74사1061</v>
      </c>
      <c r="D14" s="110" t="str">
        <f t="shared" si="8"/>
        <v>중형</v>
      </c>
      <c r="E14" s="107" t="str">
        <f t="shared" si="1"/>
        <v>C</v>
      </c>
      <c r="F14" s="155">
        <f t="shared" si="2"/>
        <v>0.87833333333333341</v>
      </c>
      <c r="G14" s="156">
        <f t="shared" si="3"/>
        <v>2.1080000000000001</v>
      </c>
      <c r="H14" s="157">
        <f t="shared" si="4"/>
        <v>2.4</v>
      </c>
      <c r="I14" s="158">
        <f t="shared" si="9"/>
        <v>5115.46</v>
      </c>
      <c r="J14" s="159">
        <f t="shared" si="10"/>
        <v>7.877954803877622E-3</v>
      </c>
      <c r="K14" s="159">
        <f t="shared" si="11"/>
        <v>0.37863904268859422</v>
      </c>
      <c r="L14" s="159">
        <f t="shared" si="12"/>
        <v>0.18317023298002524</v>
      </c>
      <c r="M14" s="160">
        <f t="shared" si="13"/>
        <v>9.5890000000000004</v>
      </c>
      <c r="N14" s="161">
        <f t="shared" si="14"/>
        <v>7.8E-2</v>
      </c>
      <c r="O14" s="161">
        <f t="shared" si="15"/>
        <v>8.6010000000000009</v>
      </c>
      <c r="P14" s="162">
        <f t="shared" si="16"/>
        <v>0</v>
      </c>
      <c r="Q14" s="163">
        <f t="shared" si="17"/>
        <v>77</v>
      </c>
      <c r="R14" s="164">
        <f t="shared" si="18"/>
        <v>22.412104585148061</v>
      </c>
      <c r="S14" s="136">
        <f t="shared" si="19"/>
        <v>4</v>
      </c>
      <c r="T14" s="136">
        <f t="shared" si="20"/>
        <v>440</v>
      </c>
      <c r="U14" t="s">
        <v>157</v>
      </c>
      <c r="V14" s="5">
        <v>515</v>
      </c>
      <c r="W14" t="s">
        <v>157</v>
      </c>
      <c r="X14" s="5" t="s">
        <v>188</v>
      </c>
      <c r="Y14" t="s">
        <v>704</v>
      </c>
      <c r="Z14" t="s">
        <v>692</v>
      </c>
      <c r="AA14" t="s">
        <v>49</v>
      </c>
      <c r="AB14">
        <v>505</v>
      </c>
      <c r="AC14" s="1">
        <v>5115.46</v>
      </c>
      <c r="AD14" s="1">
        <v>2427.2130000000002</v>
      </c>
      <c r="AE14" s="25">
        <v>2.1080000000000001</v>
      </c>
      <c r="AF14">
        <v>2.4</v>
      </c>
      <c r="AG14">
        <v>9.5890000000000004</v>
      </c>
      <c r="AH14">
        <v>372.04846600000002</v>
      </c>
      <c r="AI14">
        <v>2.9309810000000001</v>
      </c>
      <c r="AJ14">
        <v>140.872075</v>
      </c>
      <c r="AK14">
        <v>937</v>
      </c>
      <c r="AL14">
        <v>4</v>
      </c>
      <c r="AM14">
        <v>440</v>
      </c>
      <c r="AN14">
        <v>77</v>
      </c>
      <c r="AO14">
        <v>13.749445</v>
      </c>
      <c r="AP14">
        <v>45.8</v>
      </c>
      <c r="AQ14">
        <v>0</v>
      </c>
      <c r="AR14">
        <v>7</v>
      </c>
      <c r="AS14">
        <v>1120</v>
      </c>
      <c r="AT14">
        <v>7.8E-2</v>
      </c>
      <c r="AU14">
        <v>8.6010000000000009</v>
      </c>
      <c r="AV14">
        <v>28950</v>
      </c>
      <c r="AW14">
        <v>0</v>
      </c>
      <c r="AX14" s="26">
        <v>0.52</v>
      </c>
      <c r="AY14">
        <v>0.87833333333333341</v>
      </c>
      <c r="AZ14" t="s">
        <v>72</v>
      </c>
      <c r="BA14" t="s">
        <v>693</v>
      </c>
      <c r="BB14">
        <v>3</v>
      </c>
      <c r="BC14" t="s">
        <v>1170</v>
      </c>
      <c r="BD14">
        <v>9</v>
      </c>
      <c r="BE14">
        <v>41927.603999999999</v>
      </c>
      <c r="BF14">
        <v>0.12200697182696155</v>
      </c>
      <c r="BG14">
        <v>0.10716279025468123</v>
      </c>
      <c r="BH14">
        <v>198489.68100000001</v>
      </c>
      <c r="BI14">
        <v>2.5771919095381082E-2</v>
      </c>
      <c r="BJ14">
        <v>2.2636335605443054E-2</v>
      </c>
      <c r="BK14">
        <v>1</v>
      </c>
      <c r="BL14" t="s">
        <v>73</v>
      </c>
      <c r="BM14">
        <v>2</v>
      </c>
      <c r="BN14" t="s">
        <v>1097</v>
      </c>
    </row>
    <row r="15" spans="1:66">
      <c r="A15" s="137" t="str">
        <f t="shared" si="5"/>
        <v>대인교통</v>
      </c>
      <c r="B15" s="137" t="str">
        <f t="shared" si="6"/>
        <v>515-1</v>
      </c>
      <c r="C15" s="138" t="str">
        <f t="shared" si="7"/>
        <v>71바7009</v>
      </c>
      <c r="D15" s="126" t="str">
        <f t="shared" si="8"/>
        <v>중형</v>
      </c>
      <c r="E15" s="123" t="str">
        <f t="shared" si="1"/>
        <v>B</v>
      </c>
      <c r="F15" s="145">
        <f t="shared" si="2"/>
        <v>0.90260869565217405</v>
      </c>
      <c r="G15" s="146">
        <f t="shared" si="3"/>
        <v>2.0760000000000001</v>
      </c>
      <c r="H15" s="147">
        <f t="shared" si="4"/>
        <v>2.2999999999999998</v>
      </c>
      <c r="I15" s="148">
        <f t="shared" si="9"/>
        <v>3888.2570000000001</v>
      </c>
      <c r="J15" s="149">
        <f t="shared" si="10"/>
        <v>7.5505976855240308E-3</v>
      </c>
      <c r="K15" s="149">
        <f t="shared" si="11"/>
        <v>0.35382412313254291</v>
      </c>
      <c r="L15" s="149">
        <f t="shared" si="12"/>
        <v>0.23275210460625417</v>
      </c>
      <c r="M15" s="150">
        <f t="shared" si="13"/>
        <v>7.0129999999999999</v>
      </c>
      <c r="N15" s="151">
        <f t="shared" si="14"/>
        <v>5.0999999999999997E-2</v>
      </c>
      <c r="O15" s="151">
        <f t="shared" si="15"/>
        <v>2.5459999999999998</v>
      </c>
      <c r="P15" s="152">
        <f t="shared" si="16"/>
        <v>0</v>
      </c>
      <c r="Q15" s="153">
        <f t="shared" si="17"/>
        <v>70</v>
      </c>
      <c r="R15" s="154">
        <f t="shared" si="18"/>
        <v>18.651379941800318</v>
      </c>
      <c r="S15" s="139">
        <f t="shared" si="19"/>
        <v>2</v>
      </c>
      <c r="T15" s="139">
        <f t="shared" si="20"/>
        <v>99</v>
      </c>
      <c r="U15" t="s">
        <v>157</v>
      </c>
      <c r="V15" s="5" t="s">
        <v>189</v>
      </c>
      <c r="W15" t="s">
        <v>157</v>
      </c>
      <c r="X15" s="5" t="s">
        <v>189</v>
      </c>
      <c r="Y15" t="s">
        <v>705</v>
      </c>
      <c r="Z15" t="s">
        <v>692</v>
      </c>
      <c r="AA15" t="s">
        <v>49</v>
      </c>
      <c r="AB15">
        <v>505</v>
      </c>
      <c r="AC15" s="1">
        <v>3888.2570000000001</v>
      </c>
      <c r="AD15" s="1">
        <v>1872.5070000000001</v>
      </c>
      <c r="AE15" s="25">
        <v>2.0760000000000001</v>
      </c>
      <c r="AF15">
        <v>2.2999999999999998</v>
      </c>
      <c r="AG15">
        <v>7.0129999999999999</v>
      </c>
      <c r="AH15">
        <v>326.43588</v>
      </c>
      <c r="AI15">
        <v>2.4647860000000001</v>
      </c>
      <c r="AJ15">
        <v>115.500889</v>
      </c>
      <c r="AK15">
        <v>905</v>
      </c>
      <c r="AL15">
        <v>2</v>
      </c>
      <c r="AM15">
        <v>99</v>
      </c>
      <c r="AN15">
        <v>70</v>
      </c>
      <c r="AO15">
        <v>11.911242</v>
      </c>
      <c r="AP15">
        <v>6.2</v>
      </c>
      <c r="AQ15">
        <v>0</v>
      </c>
      <c r="AR15">
        <v>8</v>
      </c>
      <c r="AS15">
        <v>2251</v>
      </c>
      <c r="AT15">
        <v>5.0999999999999997E-2</v>
      </c>
      <c r="AU15">
        <v>2.5459999999999998</v>
      </c>
      <c r="AV15">
        <v>26927</v>
      </c>
      <c r="AW15">
        <v>0</v>
      </c>
      <c r="AX15" s="26">
        <v>0.52</v>
      </c>
      <c r="AY15">
        <v>0.90260869565217405</v>
      </c>
      <c r="AZ15" t="s">
        <v>71</v>
      </c>
      <c r="BA15" t="s">
        <v>706</v>
      </c>
      <c r="BB15">
        <v>1</v>
      </c>
      <c r="BC15" t="s">
        <v>1172</v>
      </c>
      <c r="BD15">
        <v>6</v>
      </c>
      <c r="BE15">
        <v>8795.3169999999991</v>
      </c>
      <c r="BF15">
        <v>0.44208264466192637</v>
      </c>
      <c r="BG15">
        <v>0.39902763926876489</v>
      </c>
      <c r="BH15">
        <v>198489.68100000001</v>
      </c>
      <c r="BI15">
        <v>1.9589214816663442E-2</v>
      </c>
      <c r="BJ15">
        <v>1.7681395634518832E-2</v>
      </c>
      <c r="BK15">
        <v>1</v>
      </c>
      <c r="BL15" t="s">
        <v>72</v>
      </c>
      <c r="BM15">
        <v>1</v>
      </c>
      <c r="BN15" t="s">
        <v>1097</v>
      </c>
    </row>
    <row r="16" spans="1:66">
      <c r="A16" s="134" t="str">
        <f t="shared" si="5"/>
        <v>대인교통</v>
      </c>
      <c r="B16" s="134" t="str">
        <f t="shared" si="6"/>
        <v>515-1</v>
      </c>
      <c r="C16" s="135" t="str">
        <f t="shared" si="7"/>
        <v>71바7010</v>
      </c>
      <c r="D16" s="110" t="str">
        <f t="shared" si="8"/>
        <v>중형</v>
      </c>
      <c r="E16" s="107" t="str">
        <f t="shared" si="1"/>
        <v>C</v>
      </c>
      <c r="F16" s="155">
        <f t="shared" si="2"/>
        <v>0.89347826086956539</v>
      </c>
      <c r="G16" s="156">
        <f t="shared" si="3"/>
        <v>2.0550000000000002</v>
      </c>
      <c r="H16" s="157">
        <f t="shared" si="4"/>
        <v>2.2999999999999998</v>
      </c>
      <c r="I16" s="158">
        <f t="shared" si="9"/>
        <v>1626.1369999999999</v>
      </c>
      <c r="J16" s="159">
        <f t="shared" si="10"/>
        <v>1.5211043803785193E-2</v>
      </c>
      <c r="K16" s="159">
        <f t="shared" si="11"/>
        <v>0.39484430407690896</v>
      </c>
      <c r="L16" s="159">
        <f t="shared" si="12"/>
        <v>0.17895171194062987</v>
      </c>
      <c r="M16" s="160">
        <f t="shared" si="13"/>
        <v>6.6040000000000001</v>
      </c>
      <c r="N16" s="161">
        <f t="shared" si="14"/>
        <v>0</v>
      </c>
      <c r="O16" s="161">
        <f t="shared" si="15"/>
        <v>1.23</v>
      </c>
      <c r="P16" s="162">
        <f t="shared" si="16"/>
        <v>0</v>
      </c>
      <c r="Q16" s="163">
        <f t="shared" si="17"/>
        <v>59</v>
      </c>
      <c r="R16" s="164">
        <f t="shared" si="18"/>
        <v>18.637713298021627</v>
      </c>
      <c r="S16" s="136">
        <f t="shared" si="19"/>
        <v>0</v>
      </c>
      <c r="T16" s="136">
        <f t="shared" si="20"/>
        <v>20</v>
      </c>
      <c r="U16" t="s">
        <v>157</v>
      </c>
      <c r="V16" t="s">
        <v>189</v>
      </c>
      <c r="W16" s="4" t="s">
        <v>157</v>
      </c>
      <c r="X16" s="4" t="s">
        <v>189</v>
      </c>
      <c r="Y16" s="4" t="s">
        <v>707</v>
      </c>
      <c r="Z16" s="4" t="s">
        <v>692</v>
      </c>
      <c r="AA16" s="4" t="s">
        <v>49</v>
      </c>
      <c r="AB16" s="4">
        <v>505</v>
      </c>
      <c r="AC16" s="4">
        <v>1626.1369999999999</v>
      </c>
      <c r="AD16" s="4">
        <v>791.279</v>
      </c>
      <c r="AE16" s="4">
        <v>2.0550000000000002</v>
      </c>
      <c r="AF16" s="4">
        <v>2.2999999999999998</v>
      </c>
      <c r="AG16" s="4">
        <v>6.6040000000000001</v>
      </c>
      <c r="AH16" s="4">
        <v>147.894913</v>
      </c>
      <c r="AI16" s="4">
        <v>2.2496360000000002</v>
      </c>
      <c r="AJ16" s="4">
        <v>58.395463999999997</v>
      </c>
      <c r="AK16" s="4">
        <v>291</v>
      </c>
      <c r="AL16" s="4">
        <v>0</v>
      </c>
      <c r="AM16" s="4">
        <v>20</v>
      </c>
      <c r="AN16" s="4">
        <v>59</v>
      </c>
      <c r="AO16" s="4">
        <v>10.995219000000001</v>
      </c>
      <c r="AP16" s="4">
        <v>0</v>
      </c>
      <c r="AQ16" s="4">
        <v>0</v>
      </c>
      <c r="AR16" s="4">
        <v>6</v>
      </c>
      <c r="AS16" s="4">
        <v>140</v>
      </c>
      <c r="AT16" s="4">
        <v>0</v>
      </c>
      <c r="AU16" s="4">
        <v>1.23</v>
      </c>
      <c r="AV16" s="4">
        <v>11659</v>
      </c>
      <c r="AW16" s="4">
        <v>0</v>
      </c>
      <c r="AX16" s="27">
        <v>0.5</v>
      </c>
      <c r="AY16">
        <v>0.89347826086956539</v>
      </c>
      <c r="AZ16" t="s">
        <v>72</v>
      </c>
      <c r="BA16" t="s">
        <v>706</v>
      </c>
      <c r="BB16">
        <v>1</v>
      </c>
      <c r="BC16" t="s">
        <v>1120</v>
      </c>
      <c r="BD16">
        <v>5</v>
      </c>
      <c r="BE16">
        <v>8795.3169999999991</v>
      </c>
      <c r="BF16">
        <v>0.18488668458453517</v>
      </c>
      <c r="BG16">
        <v>0.16519223340053035</v>
      </c>
      <c r="BH16">
        <v>198489.68100000001</v>
      </c>
      <c r="BI16">
        <v>8.1925518334628172E-3</v>
      </c>
      <c r="BJ16">
        <v>7.3198669642461269E-3</v>
      </c>
      <c r="BK16">
        <v>1</v>
      </c>
      <c r="BL16" t="s">
        <v>72</v>
      </c>
      <c r="BM16">
        <v>0</v>
      </c>
      <c r="BN16" t="s">
        <v>1095</v>
      </c>
    </row>
    <row r="17" spans="1:66">
      <c r="A17" s="137" t="str">
        <f t="shared" si="5"/>
        <v>대인교통</v>
      </c>
      <c r="B17" s="137" t="str">
        <f t="shared" si="6"/>
        <v>515-1</v>
      </c>
      <c r="C17" s="138" t="str">
        <f t="shared" si="7"/>
        <v>71바7011</v>
      </c>
      <c r="D17" s="126" t="str">
        <f t="shared" si="8"/>
        <v>중형</v>
      </c>
      <c r="E17" s="123" t="str">
        <f t="shared" si="1"/>
        <v>C</v>
      </c>
      <c r="F17" s="145">
        <f t="shared" si="2"/>
        <v>0.88695652173913053</v>
      </c>
      <c r="G17" s="146">
        <f t="shared" si="3"/>
        <v>2.04</v>
      </c>
      <c r="H17" s="147">
        <f t="shared" si="4"/>
        <v>2.2999999999999998</v>
      </c>
      <c r="I17" s="148">
        <f t="shared" si="9"/>
        <v>3280.9229999999998</v>
      </c>
      <c r="J17" s="149">
        <f t="shared" si="10"/>
        <v>1.2637545187703818E-2</v>
      </c>
      <c r="K17" s="149">
        <f t="shared" si="11"/>
        <v>0.35647139706617015</v>
      </c>
      <c r="L17" s="149">
        <f t="shared" si="12"/>
        <v>0.1027149981880099</v>
      </c>
      <c r="M17" s="150">
        <f t="shared" si="13"/>
        <v>7.3609999999999998</v>
      </c>
      <c r="N17" s="151">
        <f t="shared" si="14"/>
        <v>0.03</v>
      </c>
      <c r="O17" s="151">
        <f t="shared" si="15"/>
        <v>1.89</v>
      </c>
      <c r="P17" s="152">
        <f t="shared" si="16"/>
        <v>0.215</v>
      </c>
      <c r="Q17" s="153">
        <f t="shared" si="17"/>
        <v>88</v>
      </c>
      <c r="R17" s="154">
        <f t="shared" si="18"/>
        <v>19.141515383401067</v>
      </c>
      <c r="S17" s="139">
        <f t="shared" si="19"/>
        <v>1</v>
      </c>
      <c r="T17" s="139">
        <f t="shared" si="20"/>
        <v>62</v>
      </c>
      <c r="U17" t="s">
        <v>157</v>
      </c>
      <c r="V17" s="5" t="s">
        <v>189</v>
      </c>
      <c r="W17" t="s">
        <v>157</v>
      </c>
      <c r="X17" s="5" t="s">
        <v>189</v>
      </c>
      <c r="Y17" t="s">
        <v>708</v>
      </c>
      <c r="Z17" t="s">
        <v>692</v>
      </c>
      <c r="AA17" t="s">
        <v>49</v>
      </c>
      <c r="AB17">
        <v>505</v>
      </c>
      <c r="AC17" s="1">
        <v>3280.9229999999998</v>
      </c>
      <c r="AD17" s="1">
        <v>1608.68</v>
      </c>
      <c r="AE17" s="25">
        <v>2.04</v>
      </c>
      <c r="AF17">
        <v>2.2999999999999998</v>
      </c>
      <c r="AG17">
        <v>7.3609999999999998</v>
      </c>
      <c r="AH17">
        <v>271.68480499999998</v>
      </c>
      <c r="AI17">
        <v>3.4334289999999998</v>
      </c>
      <c r="AJ17">
        <v>96.847862000000006</v>
      </c>
      <c r="AK17">
        <v>337</v>
      </c>
      <c r="AL17">
        <v>1</v>
      </c>
      <c r="AM17">
        <v>62</v>
      </c>
      <c r="AN17">
        <v>88</v>
      </c>
      <c r="AO17">
        <v>12.07621</v>
      </c>
      <c r="AP17">
        <v>77.099999999999994</v>
      </c>
      <c r="AQ17">
        <v>12.9</v>
      </c>
      <c r="AR17">
        <v>7</v>
      </c>
      <c r="AS17">
        <v>317</v>
      </c>
      <c r="AT17">
        <v>0.03</v>
      </c>
      <c r="AU17">
        <v>1.89</v>
      </c>
      <c r="AV17">
        <v>24024</v>
      </c>
      <c r="AW17">
        <v>0</v>
      </c>
      <c r="AX17" s="26">
        <v>0.51</v>
      </c>
      <c r="AY17">
        <v>0.88695652173913053</v>
      </c>
      <c r="AZ17" t="s">
        <v>72</v>
      </c>
      <c r="BA17" t="s">
        <v>706</v>
      </c>
      <c r="BB17">
        <v>2</v>
      </c>
      <c r="BC17" t="s">
        <v>1171</v>
      </c>
      <c r="BD17">
        <v>7</v>
      </c>
      <c r="BE17">
        <v>8795.3169999999991</v>
      </c>
      <c r="BF17">
        <v>0.37303067075353852</v>
      </c>
      <c r="BG17">
        <v>0.33086198623357332</v>
      </c>
      <c r="BH17">
        <v>198489.68100000001</v>
      </c>
      <c r="BI17">
        <v>1.652943862608152E-2</v>
      </c>
      <c r="BJ17">
        <v>1.4660893390089698E-2</v>
      </c>
      <c r="BK17">
        <v>1</v>
      </c>
      <c r="BL17" t="s">
        <v>71</v>
      </c>
      <c r="BM17">
        <v>-1</v>
      </c>
      <c r="BN17" t="s">
        <v>1096</v>
      </c>
    </row>
    <row r="18" spans="1:66">
      <c r="A18" s="134" t="str">
        <f t="shared" si="5"/>
        <v>대인교통</v>
      </c>
      <c r="B18" s="134">
        <f t="shared" si="6"/>
        <v>561</v>
      </c>
      <c r="C18" s="135" t="str">
        <f t="shared" si="7"/>
        <v>71바5203</v>
      </c>
      <c r="D18" s="110" t="str">
        <f t="shared" si="8"/>
        <v>중형</v>
      </c>
      <c r="E18" s="107" t="str">
        <f t="shared" si="1"/>
        <v>C</v>
      </c>
      <c r="F18" s="155">
        <f t="shared" si="2"/>
        <v>0.88545454545454538</v>
      </c>
      <c r="G18" s="156">
        <f t="shared" si="3"/>
        <v>1.948</v>
      </c>
      <c r="H18" s="157">
        <f t="shared" si="4"/>
        <v>2.2000000000000002</v>
      </c>
      <c r="I18" s="158">
        <f t="shared" si="9"/>
        <v>4908.55</v>
      </c>
      <c r="J18" s="159">
        <f t="shared" si="10"/>
        <v>2.1459268284073615E-2</v>
      </c>
      <c r="K18" s="159">
        <f t="shared" si="11"/>
        <v>0.43657330504330483</v>
      </c>
      <c r="L18" s="159">
        <f t="shared" si="12"/>
        <v>0.19068767762373817</v>
      </c>
      <c r="M18" s="160">
        <f t="shared" si="13"/>
        <v>9.516</v>
      </c>
      <c r="N18" s="161">
        <f t="shared" si="14"/>
        <v>0.02</v>
      </c>
      <c r="O18" s="161">
        <f t="shared" si="15"/>
        <v>5.6230000000000002</v>
      </c>
      <c r="P18" s="162">
        <f t="shared" si="16"/>
        <v>0</v>
      </c>
      <c r="Q18" s="163">
        <f t="shared" si="17"/>
        <v>76</v>
      </c>
      <c r="R18" s="164">
        <f t="shared" si="18"/>
        <v>19.855445737292197</v>
      </c>
      <c r="S18" s="136">
        <f t="shared" si="19"/>
        <v>1</v>
      </c>
      <c r="T18" s="136">
        <f t="shared" si="20"/>
        <v>276</v>
      </c>
      <c r="U18" t="s">
        <v>157</v>
      </c>
      <c r="V18" s="5">
        <v>561</v>
      </c>
      <c r="W18" t="s">
        <v>157</v>
      </c>
      <c r="X18" s="5" t="s">
        <v>190</v>
      </c>
      <c r="Y18" t="s">
        <v>709</v>
      </c>
      <c r="Z18" t="s">
        <v>692</v>
      </c>
      <c r="AA18" t="s">
        <v>49</v>
      </c>
      <c r="AB18">
        <v>505</v>
      </c>
      <c r="AC18" s="1">
        <v>4908.55</v>
      </c>
      <c r="AD18" s="1">
        <v>2520.377</v>
      </c>
      <c r="AE18" s="25">
        <v>1.948</v>
      </c>
      <c r="AF18">
        <v>2.2000000000000002</v>
      </c>
      <c r="AG18">
        <v>9.516</v>
      </c>
      <c r="AH18">
        <v>456.14234699999997</v>
      </c>
      <c r="AI18">
        <v>9.7884810000000009</v>
      </c>
      <c r="AJ18">
        <v>199.13957199999999</v>
      </c>
      <c r="AK18">
        <v>936</v>
      </c>
      <c r="AL18">
        <v>1</v>
      </c>
      <c r="AM18">
        <v>276</v>
      </c>
      <c r="AN18">
        <v>76</v>
      </c>
      <c r="AO18">
        <v>10.761004</v>
      </c>
      <c r="AP18">
        <v>182.8</v>
      </c>
      <c r="AQ18">
        <v>0</v>
      </c>
      <c r="AR18">
        <v>295</v>
      </c>
      <c r="AS18">
        <v>83466</v>
      </c>
      <c r="AT18">
        <v>0.02</v>
      </c>
      <c r="AU18">
        <v>5.6230000000000002</v>
      </c>
      <c r="AV18">
        <v>35781</v>
      </c>
      <c r="AW18">
        <v>0</v>
      </c>
      <c r="AX18" s="26">
        <v>0.54</v>
      </c>
      <c r="AY18">
        <v>0.88545454545454538</v>
      </c>
      <c r="AZ18" t="s">
        <v>72</v>
      </c>
      <c r="BA18" t="s">
        <v>710</v>
      </c>
      <c r="BB18">
        <v>1</v>
      </c>
      <c r="BC18" t="s">
        <v>1173</v>
      </c>
      <c r="BD18">
        <v>8</v>
      </c>
      <c r="BE18">
        <v>20674.662</v>
      </c>
      <c r="BF18">
        <v>0.23741863349446776</v>
      </c>
      <c r="BG18">
        <v>0.21022340820328325</v>
      </c>
      <c r="BH18">
        <v>198489.68100000001</v>
      </c>
      <c r="BI18">
        <v>2.4729497147007857E-2</v>
      </c>
      <c r="BJ18">
        <v>2.1896845655623318E-2</v>
      </c>
      <c r="BK18">
        <v>1</v>
      </c>
      <c r="BL18" t="s">
        <v>72</v>
      </c>
      <c r="BM18">
        <v>0</v>
      </c>
      <c r="BN18" t="s">
        <v>1095</v>
      </c>
    </row>
    <row r="19" spans="1:66">
      <c r="A19" s="134" t="str">
        <f t="shared" si="5"/>
        <v>대인교통</v>
      </c>
      <c r="B19" s="134">
        <f t="shared" si="6"/>
        <v>561</v>
      </c>
      <c r="C19" s="135" t="str">
        <f t="shared" si="7"/>
        <v>71바5205</v>
      </c>
      <c r="D19" s="110" t="str">
        <f t="shared" si="8"/>
        <v>중형</v>
      </c>
      <c r="E19" s="107" t="str">
        <f t="shared" si="1"/>
        <v>D</v>
      </c>
      <c r="F19" s="155">
        <f t="shared" si="2"/>
        <v>0.83090909090909082</v>
      </c>
      <c r="G19" s="156">
        <f t="shared" si="3"/>
        <v>1.8280000000000001</v>
      </c>
      <c r="H19" s="157">
        <f t="shared" si="4"/>
        <v>2.2000000000000002</v>
      </c>
      <c r="I19" s="158">
        <f t="shared" si="9"/>
        <v>2397.6930000000002</v>
      </c>
      <c r="J19" s="159">
        <f t="shared" si="10"/>
        <v>1.9462041463265203E-2</v>
      </c>
      <c r="K19" s="159">
        <f t="shared" si="11"/>
        <v>0.45488392183963283</v>
      </c>
      <c r="L19" s="159">
        <f t="shared" si="12"/>
        <v>0.17475131303298627</v>
      </c>
      <c r="M19" s="160">
        <f t="shared" si="13"/>
        <v>11.122999999999999</v>
      </c>
      <c r="N19" s="161">
        <f t="shared" si="14"/>
        <v>0.125</v>
      </c>
      <c r="O19" s="161">
        <f t="shared" si="15"/>
        <v>10.593999999999999</v>
      </c>
      <c r="P19" s="162">
        <f t="shared" si="16"/>
        <v>0</v>
      </c>
      <c r="Q19" s="163">
        <f t="shared" si="17"/>
        <v>80</v>
      </c>
      <c r="R19" s="164">
        <f t="shared" si="18"/>
        <v>19.377074493330493</v>
      </c>
      <c r="S19" s="136">
        <f t="shared" si="19"/>
        <v>3</v>
      </c>
      <c r="T19" s="136">
        <f t="shared" si="20"/>
        <v>254</v>
      </c>
      <c r="U19" t="s">
        <v>157</v>
      </c>
      <c r="V19" s="5">
        <v>561</v>
      </c>
      <c r="W19" t="s">
        <v>157</v>
      </c>
      <c r="X19" s="5" t="s">
        <v>190</v>
      </c>
      <c r="Y19" t="s">
        <v>711</v>
      </c>
      <c r="Z19" t="s">
        <v>692</v>
      </c>
      <c r="AA19" t="s">
        <v>49</v>
      </c>
      <c r="AB19">
        <v>505</v>
      </c>
      <c r="AC19" s="1">
        <v>2397.6930000000002</v>
      </c>
      <c r="AD19" s="1">
        <v>1311.3630000000001</v>
      </c>
      <c r="AE19" s="25">
        <v>1.8280000000000001</v>
      </c>
      <c r="AF19">
        <v>2.2000000000000002</v>
      </c>
      <c r="AG19">
        <v>11.122999999999999</v>
      </c>
      <c r="AH19">
        <v>235.399406</v>
      </c>
      <c r="AI19">
        <v>4.581353</v>
      </c>
      <c r="AJ19">
        <v>107.07940499999999</v>
      </c>
      <c r="AK19">
        <v>419</v>
      </c>
      <c r="AL19">
        <v>3</v>
      </c>
      <c r="AM19">
        <v>254</v>
      </c>
      <c r="AN19">
        <v>80</v>
      </c>
      <c r="AO19">
        <v>10.185637</v>
      </c>
      <c r="AP19">
        <v>172.7</v>
      </c>
      <c r="AQ19">
        <v>0</v>
      </c>
      <c r="AR19">
        <v>202</v>
      </c>
      <c r="AS19">
        <v>66223</v>
      </c>
      <c r="AT19">
        <v>0.125</v>
      </c>
      <c r="AU19">
        <v>10.593999999999999</v>
      </c>
      <c r="AV19">
        <v>19911</v>
      </c>
      <c r="AW19">
        <v>0</v>
      </c>
      <c r="AX19" s="26">
        <v>0.56999999999999995</v>
      </c>
      <c r="AY19">
        <v>0.83090909090909082</v>
      </c>
      <c r="AZ19" t="s">
        <v>70</v>
      </c>
      <c r="BA19" t="s">
        <v>710</v>
      </c>
      <c r="BB19">
        <v>2</v>
      </c>
      <c r="BC19" t="s">
        <v>1121</v>
      </c>
      <c r="BD19">
        <v>9</v>
      </c>
      <c r="BE19">
        <v>20674.662</v>
      </c>
      <c r="BF19">
        <v>0.11597253681825609</v>
      </c>
      <c r="BG19">
        <v>9.6362635138078231E-2</v>
      </c>
      <c r="BH19">
        <v>198489.68100000001</v>
      </c>
      <c r="BI19">
        <v>1.2079685895610866E-2</v>
      </c>
      <c r="BJ19">
        <v>1.0037120825989392E-2</v>
      </c>
      <c r="BK19">
        <v>1</v>
      </c>
      <c r="BL19" t="s">
        <v>70</v>
      </c>
      <c r="BM19">
        <v>0</v>
      </c>
      <c r="BN19" t="s">
        <v>1095</v>
      </c>
    </row>
    <row r="20" spans="1:66">
      <c r="A20" s="137" t="str">
        <f t="shared" si="5"/>
        <v>대인교통</v>
      </c>
      <c r="B20" s="137">
        <f t="shared" si="6"/>
        <v>561</v>
      </c>
      <c r="C20" s="138" t="str">
        <f t="shared" si="7"/>
        <v>71바5206</v>
      </c>
      <c r="D20" s="126" t="str">
        <f t="shared" si="8"/>
        <v>중형</v>
      </c>
      <c r="E20" s="123" t="str">
        <f t="shared" si="1"/>
        <v>S</v>
      </c>
      <c r="F20" s="145">
        <f t="shared" si="2"/>
        <v>1.023181818181818</v>
      </c>
      <c r="G20" s="146">
        <f t="shared" si="3"/>
        <v>2.2509999999999999</v>
      </c>
      <c r="H20" s="147">
        <f t="shared" si="4"/>
        <v>2.2000000000000002</v>
      </c>
      <c r="I20" s="148">
        <f t="shared" si="9"/>
        <v>4998.7669999999998</v>
      </c>
      <c r="J20" s="149">
        <f t="shared" si="10"/>
        <v>1.2395547060215341E-2</v>
      </c>
      <c r="K20" s="149">
        <f t="shared" si="11"/>
        <v>0.38457455785804273</v>
      </c>
      <c r="L20" s="149">
        <f t="shared" si="12"/>
        <v>9.8224222093168181E-2</v>
      </c>
      <c r="M20" s="150">
        <f t="shared" si="13"/>
        <v>6.88</v>
      </c>
      <c r="N20" s="151">
        <f t="shared" si="14"/>
        <v>0</v>
      </c>
      <c r="O20" s="151">
        <f t="shared" si="15"/>
        <v>4.6210000000000004</v>
      </c>
      <c r="P20" s="152">
        <f t="shared" si="16"/>
        <v>0</v>
      </c>
      <c r="Q20" s="153">
        <f t="shared" si="17"/>
        <v>77</v>
      </c>
      <c r="R20" s="154">
        <f t="shared" si="18"/>
        <v>19.28367993432056</v>
      </c>
      <c r="S20" s="139">
        <f t="shared" si="19"/>
        <v>0</v>
      </c>
      <c r="T20" s="139">
        <f t="shared" si="20"/>
        <v>231</v>
      </c>
      <c r="U20" t="s">
        <v>157</v>
      </c>
      <c r="V20" s="5">
        <v>561</v>
      </c>
      <c r="W20" t="s">
        <v>157</v>
      </c>
      <c r="X20" s="5" t="s">
        <v>190</v>
      </c>
      <c r="Y20" t="s">
        <v>712</v>
      </c>
      <c r="Z20" t="s">
        <v>692</v>
      </c>
      <c r="AA20" t="s">
        <v>49</v>
      </c>
      <c r="AB20">
        <v>505</v>
      </c>
      <c r="AC20" s="1">
        <v>4998.7669999999998</v>
      </c>
      <c r="AD20" s="1">
        <v>2221.011</v>
      </c>
      <c r="AE20" s="25">
        <v>2.2509999999999999</v>
      </c>
      <c r="AF20">
        <v>2.2000000000000002</v>
      </c>
      <c r="AG20">
        <v>6.88</v>
      </c>
      <c r="AH20">
        <v>429.86703</v>
      </c>
      <c r="AI20">
        <v>5.3284370000000001</v>
      </c>
      <c r="AJ20">
        <v>165.315923</v>
      </c>
      <c r="AK20">
        <v>491</v>
      </c>
      <c r="AL20">
        <v>0</v>
      </c>
      <c r="AM20">
        <v>231</v>
      </c>
      <c r="AN20">
        <v>77</v>
      </c>
      <c r="AO20">
        <v>11.628634999999999</v>
      </c>
      <c r="AP20">
        <v>66.2</v>
      </c>
      <c r="AQ20">
        <v>0</v>
      </c>
      <c r="AR20">
        <v>136</v>
      </c>
      <c r="AS20">
        <v>40606</v>
      </c>
      <c r="AT20">
        <v>0</v>
      </c>
      <c r="AU20">
        <v>4.6210000000000004</v>
      </c>
      <c r="AV20">
        <v>40777</v>
      </c>
      <c r="AW20">
        <v>0</v>
      </c>
      <c r="AX20" s="26">
        <v>0.54</v>
      </c>
      <c r="AY20">
        <v>1.023181818181818</v>
      </c>
      <c r="AZ20" t="s">
        <v>74</v>
      </c>
      <c r="BA20" t="s">
        <v>710</v>
      </c>
      <c r="BB20">
        <v>1</v>
      </c>
      <c r="BC20" t="s">
        <v>713</v>
      </c>
      <c r="BD20">
        <v>10</v>
      </c>
      <c r="BE20">
        <v>20674.662</v>
      </c>
      <c r="BF20">
        <v>0.24178228403443788</v>
      </c>
      <c r="BG20">
        <v>0.24738723698250889</v>
      </c>
      <c r="BH20">
        <v>198489.68100000001</v>
      </c>
      <c r="BI20">
        <v>2.518401447781056E-2</v>
      </c>
      <c r="BJ20">
        <v>2.5767825722523435E-2</v>
      </c>
      <c r="BK20">
        <v>1</v>
      </c>
      <c r="BL20" t="s">
        <v>74</v>
      </c>
      <c r="BM20">
        <v>0</v>
      </c>
      <c r="BN20" t="s">
        <v>1095</v>
      </c>
    </row>
    <row r="21" spans="1:66">
      <c r="A21" s="134" t="str">
        <f t="shared" si="5"/>
        <v>대인교통</v>
      </c>
      <c r="B21" s="134">
        <f t="shared" si="6"/>
        <v>561</v>
      </c>
      <c r="C21" s="135" t="str">
        <f t="shared" si="7"/>
        <v>71바5207</v>
      </c>
      <c r="D21" s="110" t="str">
        <f t="shared" si="8"/>
        <v>중형</v>
      </c>
      <c r="E21" s="107" t="str">
        <f t="shared" si="1"/>
        <v>D</v>
      </c>
      <c r="F21" s="155">
        <f t="shared" si="2"/>
        <v>0.84857142857142853</v>
      </c>
      <c r="G21" s="156">
        <f t="shared" si="3"/>
        <v>2.3759999999999999</v>
      </c>
      <c r="H21" s="157">
        <f t="shared" si="4"/>
        <v>2.8</v>
      </c>
      <c r="I21" s="158">
        <f t="shared" si="9"/>
        <v>5083.8370000000004</v>
      </c>
      <c r="J21" s="159">
        <f t="shared" si="10"/>
        <v>1.9005488415000604E-2</v>
      </c>
      <c r="K21" s="159">
        <f t="shared" si="11"/>
        <v>0.45396604427625231</v>
      </c>
      <c r="L21" s="159">
        <f t="shared" si="12"/>
        <v>0.1668031449474088</v>
      </c>
      <c r="M21" s="160">
        <f t="shared" si="13"/>
        <v>5.468</v>
      </c>
      <c r="N21" s="161">
        <f t="shared" si="14"/>
        <v>3.9E-2</v>
      </c>
      <c r="O21" s="161">
        <f t="shared" si="15"/>
        <v>4.1900000000000004</v>
      </c>
      <c r="P21" s="162">
        <f t="shared" si="16"/>
        <v>0</v>
      </c>
      <c r="Q21" s="163">
        <f t="shared" si="17"/>
        <v>81</v>
      </c>
      <c r="R21" s="164">
        <f t="shared" si="18"/>
        <v>19.753361428378575</v>
      </c>
      <c r="S21" s="136">
        <f t="shared" si="19"/>
        <v>2</v>
      </c>
      <c r="T21" s="136">
        <f t="shared" si="20"/>
        <v>213</v>
      </c>
      <c r="U21" t="s">
        <v>157</v>
      </c>
      <c r="V21">
        <v>561</v>
      </c>
      <c r="W21" s="4" t="s">
        <v>157</v>
      </c>
      <c r="X21" s="4" t="s">
        <v>190</v>
      </c>
      <c r="Y21" s="4" t="s">
        <v>714</v>
      </c>
      <c r="Z21" s="4" t="s">
        <v>692</v>
      </c>
      <c r="AA21" s="4" t="s">
        <v>697</v>
      </c>
      <c r="AB21" s="4">
        <v>505</v>
      </c>
      <c r="AC21" s="4">
        <v>5083.8370000000004</v>
      </c>
      <c r="AD21" s="4">
        <v>2139.4110000000001</v>
      </c>
      <c r="AE21" s="4">
        <v>2.3759999999999999</v>
      </c>
      <c r="AF21" s="4">
        <v>2.8</v>
      </c>
      <c r="AG21" s="4">
        <v>5.468</v>
      </c>
      <c r="AH21" s="4">
        <v>488.33351699999997</v>
      </c>
      <c r="AI21" s="4">
        <v>9.2810170000000003</v>
      </c>
      <c r="AJ21" s="4">
        <v>221.686835</v>
      </c>
      <c r="AK21" s="4">
        <v>848</v>
      </c>
      <c r="AL21" s="4">
        <v>2</v>
      </c>
      <c r="AM21" s="4">
        <v>213</v>
      </c>
      <c r="AN21" s="4">
        <v>81</v>
      </c>
      <c r="AO21" s="4">
        <v>10.410583000000001</v>
      </c>
      <c r="AP21" s="4">
        <v>170.3</v>
      </c>
      <c r="AQ21" s="4">
        <v>0</v>
      </c>
      <c r="AR21" s="4">
        <v>407</v>
      </c>
      <c r="AS21" s="4">
        <v>110030</v>
      </c>
      <c r="AT21" s="4">
        <v>3.9E-2</v>
      </c>
      <c r="AU21" s="4">
        <v>4.1900000000000004</v>
      </c>
      <c r="AV21" s="4">
        <v>39072</v>
      </c>
      <c r="AW21" s="4">
        <v>0</v>
      </c>
      <c r="AX21" s="27">
        <v>0.5</v>
      </c>
      <c r="AY21">
        <v>0.84857142857142853</v>
      </c>
      <c r="AZ21" t="s">
        <v>70</v>
      </c>
      <c r="BA21" t="s">
        <v>710</v>
      </c>
      <c r="BB21">
        <v>1</v>
      </c>
      <c r="BC21" t="s">
        <v>1174</v>
      </c>
      <c r="BD21">
        <v>8</v>
      </c>
      <c r="BE21">
        <v>20674.662</v>
      </c>
      <c r="BF21">
        <v>0.24589698249964137</v>
      </c>
      <c r="BG21">
        <v>0.20866115372112423</v>
      </c>
      <c r="BH21">
        <v>198489.68100000001</v>
      </c>
      <c r="BI21">
        <v>2.5612600989569832E-2</v>
      </c>
      <c r="BJ21">
        <v>2.1734121411149256E-2</v>
      </c>
      <c r="BK21">
        <v>1</v>
      </c>
      <c r="BL21" t="s">
        <v>70</v>
      </c>
      <c r="BM21">
        <v>0</v>
      </c>
      <c r="BN21" t="s">
        <v>1095</v>
      </c>
    </row>
    <row r="22" spans="1:66">
      <c r="A22" s="137" t="str">
        <f t="shared" si="5"/>
        <v>대인교통</v>
      </c>
      <c r="B22" s="137">
        <f t="shared" si="6"/>
        <v>561</v>
      </c>
      <c r="C22" s="138" t="str">
        <f t="shared" si="7"/>
        <v>72바1914</v>
      </c>
      <c r="D22" s="126" t="str">
        <f t="shared" si="8"/>
        <v>중형</v>
      </c>
      <c r="E22" s="123" t="str">
        <f t="shared" si="1"/>
        <v>D</v>
      </c>
      <c r="F22" s="145">
        <f t="shared" si="2"/>
        <v>0.80464285714285722</v>
      </c>
      <c r="G22" s="146">
        <f t="shared" si="3"/>
        <v>2.2530000000000001</v>
      </c>
      <c r="H22" s="147">
        <f t="shared" si="4"/>
        <v>2.8</v>
      </c>
      <c r="I22" s="148">
        <f t="shared" si="9"/>
        <v>3285.8150000000001</v>
      </c>
      <c r="J22" s="149">
        <f t="shared" si="10"/>
        <v>2.1375501842196606E-2</v>
      </c>
      <c r="K22" s="149">
        <f t="shared" si="11"/>
        <v>0.45633664469979984</v>
      </c>
      <c r="L22" s="149">
        <f t="shared" si="12"/>
        <v>0.19538531536315951</v>
      </c>
      <c r="M22" s="150">
        <f t="shared" si="13"/>
        <v>5.9790000000000001</v>
      </c>
      <c r="N22" s="151">
        <f t="shared" si="14"/>
        <v>0</v>
      </c>
      <c r="O22" s="151">
        <f t="shared" si="15"/>
        <v>7.6079999999999997</v>
      </c>
      <c r="P22" s="152">
        <f t="shared" si="16"/>
        <v>2.8333333333333332E-2</v>
      </c>
      <c r="Q22" s="153">
        <f t="shared" si="17"/>
        <v>82</v>
      </c>
      <c r="R22" s="154">
        <f t="shared" si="18"/>
        <v>19.495881224641909</v>
      </c>
      <c r="S22" s="139">
        <f t="shared" si="19"/>
        <v>0</v>
      </c>
      <c r="T22" s="139">
        <f t="shared" si="20"/>
        <v>250</v>
      </c>
      <c r="U22" t="s">
        <v>157</v>
      </c>
      <c r="V22" s="5">
        <v>561</v>
      </c>
      <c r="W22" t="s">
        <v>157</v>
      </c>
      <c r="X22" s="5" t="s">
        <v>190</v>
      </c>
      <c r="Y22" t="s">
        <v>715</v>
      </c>
      <c r="Z22" t="s">
        <v>692</v>
      </c>
      <c r="AA22" t="s">
        <v>697</v>
      </c>
      <c r="AB22">
        <v>505</v>
      </c>
      <c r="AC22" s="1">
        <v>3285.8150000000001</v>
      </c>
      <c r="AD22" s="1">
        <v>1458.1559999999999</v>
      </c>
      <c r="AE22" s="25">
        <v>2.2530000000000001</v>
      </c>
      <c r="AF22">
        <v>2.8</v>
      </c>
      <c r="AG22">
        <v>5.9790000000000001</v>
      </c>
      <c r="AH22">
        <v>322.69357000000002</v>
      </c>
      <c r="AI22">
        <v>6.8977370000000002</v>
      </c>
      <c r="AJ22">
        <v>147.256901</v>
      </c>
      <c r="AK22">
        <v>642</v>
      </c>
      <c r="AL22">
        <v>0</v>
      </c>
      <c r="AM22">
        <v>250</v>
      </c>
      <c r="AN22">
        <v>82</v>
      </c>
      <c r="AO22">
        <v>10.182461</v>
      </c>
      <c r="AP22">
        <v>356.1</v>
      </c>
      <c r="AQ22">
        <v>1.7</v>
      </c>
      <c r="AR22">
        <v>275</v>
      </c>
      <c r="AS22">
        <v>75757</v>
      </c>
      <c r="AT22">
        <v>0</v>
      </c>
      <c r="AU22">
        <v>7.6079999999999997</v>
      </c>
      <c r="AV22">
        <v>25274</v>
      </c>
      <c r="AW22">
        <v>0</v>
      </c>
      <c r="AX22" s="26">
        <v>0.5</v>
      </c>
      <c r="AY22">
        <v>0.80464285714285722</v>
      </c>
      <c r="AZ22" t="s">
        <v>70</v>
      </c>
      <c r="BA22" t="s">
        <v>710</v>
      </c>
      <c r="BB22">
        <v>3</v>
      </c>
      <c r="BC22" t="s">
        <v>1175</v>
      </c>
      <c r="BD22">
        <v>5</v>
      </c>
      <c r="BE22">
        <v>20674.662</v>
      </c>
      <c r="BF22">
        <v>0.1589295631531969</v>
      </c>
      <c r="BG22">
        <v>0.12788153778005451</v>
      </c>
      <c r="BH22">
        <v>198489.68100000001</v>
      </c>
      <c r="BI22">
        <v>1.6554084743579188E-2</v>
      </c>
      <c r="BJ22">
        <v>1.3320126045458541E-2</v>
      </c>
      <c r="BK22">
        <v>1</v>
      </c>
      <c r="BL22" t="s">
        <v>70</v>
      </c>
      <c r="BM22">
        <v>0</v>
      </c>
      <c r="BN22" t="s">
        <v>1095</v>
      </c>
    </row>
    <row r="23" spans="1:66">
      <c r="A23" s="134" t="str">
        <f t="shared" si="5"/>
        <v>대인교통</v>
      </c>
      <c r="B23" s="134">
        <f t="shared" si="6"/>
        <v>562</v>
      </c>
      <c r="C23" s="135" t="str">
        <f t="shared" si="7"/>
        <v>71바5208</v>
      </c>
      <c r="D23" s="110" t="str">
        <f t="shared" si="8"/>
        <v>중형</v>
      </c>
      <c r="E23" s="107" t="str">
        <f t="shared" si="1"/>
        <v>B</v>
      </c>
      <c r="F23" s="155">
        <f t="shared" si="2"/>
        <v>0.90653846153846163</v>
      </c>
      <c r="G23" s="156">
        <f t="shared" si="3"/>
        <v>2.3570000000000002</v>
      </c>
      <c r="H23" s="157">
        <f t="shared" si="4"/>
        <v>2.6</v>
      </c>
      <c r="I23" s="158">
        <f t="shared" si="9"/>
        <v>5183.8280000000004</v>
      </c>
      <c r="J23" s="159">
        <f t="shared" si="10"/>
        <v>1.5139809077399199E-2</v>
      </c>
      <c r="K23" s="159">
        <f t="shared" si="11"/>
        <v>0.40636422997004346</v>
      </c>
      <c r="L23" s="159">
        <f t="shared" si="12"/>
        <v>0.18692749836607231</v>
      </c>
      <c r="M23" s="160">
        <f t="shared" si="13"/>
        <v>10.095000000000001</v>
      </c>
      <c r="N23" s="161">
        <f t="shared" si="14"/>
        <v>0</v>
      </c>
      <c r="O23" s="161">
        <f t="shared" si="15"/>
        <v>3.8580000000000001</v>
      </c>
      <c r="P23" s="162">
        <f t="shared" si="16"/>
        <v>6.6666666666666666E-2</v>
      </c>
      <c r="Q23" s="163">
        <f t="shared" si="17"/>
        <v>95</v>
      </c>
      <c r="R23" s="164">
        <f t="shared" si="18"/>
        <v>19.752063747633407</v>
      </c>
      <c r="S23" s="136">
        <f t="shared" si="19"/>
        <v>0</v>
      </c>
      <c r="T23" s="136">
        <f t="shared" si="20"/>
        <v>200</v>
      </c>
      <c r="U23" t="s">
        <v>157</v>
      </c>
      <c r="V23" s="5">
        <v>562</v>
      </c>
      <c r="W23" t="s">
        <v>157</v>
      </c>
      <c r="X23" s="5" t="s">
        <v>326</v>
      </c>
      <c r="Y23" t="s">
        <v>716</v>
      </c>
      <c r="Z23" t="s">
        <v>692</v>
      </c>
      <c r="AA23" t="s">
        <v>697</v>
      </c>
      <c r="AB23">
        <v>505</v>
      </c>
      <c r="AC23" s="1">
        <v>5183.8280000000004</v>
      </c>
      <c r="AD23" s="1">
        <v>2199.39</v>
      </c>
      <c r="AE23" s="25">
        <v>2.3570000000000002</v>
      </c>
      <c r="AF23">
        <v>2.6</v>
      </c>
      <c r="AG23">
        <v>10.095000000000001</v>
      </c>
      <c r="AH23">
        <v>453.66761000000002</v>
      </c>
      <c r="AI23">
        <v>6.8684409999999998</v>
      </c>
      <c r="AJ23">
        <v>184.35428899999999</v>
      </c>
      <c r="AK23">
        <v>969</v>
      </c>
      <c r="AL23">
        <v>0</v>
      </c>
      <c r="AM23">
        <v>200</v>
      </c>
      <c r="AN23">
        <v>95</v>
      </c>
      <c r="AO23">
        <v>11.426489</v>
      </c>
      <c r="AP23">
        <v>299.89999999999998</v>
      </c>
      <c r="AQ23">
        <v>4</v>
      </c>
      <c r="AR23">
        <v>253</v>
      </c>
      <c r="AS23">
        <v>54276</v>
      </c>
      <c r="AT23">
        <v>0</v>
      </c>
      <c r="AU23">
        <v>3.8580000000000001</v>
      </c>
      <c r="AV23">
        <v>39774</v>
      </c>
      <c r="AW23">
        <v>0</v>
      </c>
      <c r="AX23" s="26">
        <v>0.68</v>
      </c>
      <c r="AY23">
        <v>0.90653846153846163</v>
      </c>
      <c r="AZ23" t="s">
        <v>71</v>
      </c>
      <c r="BA23" t="s">
        <v>717</v>
      </c>
      <c r="BB23">
        <v>1</v>
      </c>
      <c r="BC23" t="s">
        <v>1215</v>
      </c>
      <c r="BD23">
        <v>12</v>
      </c>
      <c r="BE23">
        <v>5183.8280000000004</v>
      </c>
      <c r="BF23">
        <v>1</v>
      </c>
      <c r="BG23">
        <v>0.90653846153846163</v>
      </c>
      <c r="BH23">
        <v>198489.68100000001</v>
      </c>
      <c r="BI23">
        <v>2.6116360174915088E-2</v>
      </c>
      <c r="BJ23">
        <v>2.3675484973951871E-2</v>
      </c>
      <c r="BK23">
        <v>1</v>
      </c>
      <c r="BL23" t="s">
        <v>72</v>
      </c>
      <c r="BM23">
        <v>1</v>
      </c>
      <c r="BN23" t="s">
        <v>1097</v>
      </c>
    </row>
    <row r="24" spans="1:66">
      <c r="A24" s="137" t="str">
        <f t="shared" si="5"/>
        <v>대인교통</v>
      </c>
      <c r="B24" s="137">
        <f t="shared" si="6"/>
        <v>574</v>
      </c>
      <c r="C24" s="138" t="str">
        <f t="shared" si="7"/>
        <v>71바6101</v>
      </c>
      <c r="D24" s="126" t="str">
        <f t="shared" si="8"/>
        <v>중형</v>
      </c>
      <c r="E24" s="123" t="str">
        <f t="shared" si="1"/>
        <v>이상</v>
      </c>
      <c r="F24" s="145">
        <f t="shared" si="2"/>
        <v>0.48942857142857144</v>
      </c>
      <c r="G24" s="146">
        <f t="shared" si="3"/>
        <v>1.7130000000000001</v>
      </c>
      <c r="H24" s="147">
        <f t="shared" si="4"/>
        <v>3.5</v>
      </c>
      <c r="I24" s="148">
        <f t="shared" si="9"/>
        <v>549.37099999999998</v>
      </c>
      <c r="J24" s="149">
        <f t="shared" si="10"/>
        <v>1.6424160906140028E-2</v>
      </c>
      <c r="K24" s="149">
        <f t="shared" si="11"/>
        <v>0.30095111327193175</v>
      </c>
      <c r="L24" s="149">
        <f t="shared" si="12"/>
        <v>0.20204925269080459</v>
      </c>
      <c r="M24" s="150">
        <f t="shared" si="13"/>
        <v>7.12</v>
      </c>
      <c r="N24" s="151">
        <f t="shared" si="14"/>
        <v>0</v>
      </c>
      <c r="O24" s="151">
        <f t="shared" si="15"/>
        <v>2.548</v>
      </c>
      <c r="P24" s="152">
        <f t="shared" si="16"/>
        <v>0</v>
      </c>
      <c r="Q24" s="153">
        <f t="shared" si="17"/>
        <v>80</v>
      </c>
      <c r="R24" s="154">
        <f t="shared" si="18"/>
        <v>18.757313911921738</v>
      </c>
      <c r="S24" s="139">
        <f t="shared" si="19"/>
        <v>0</v>
      </c>
      <c r="T24" s="139">
        <f t="shared" si="20"/>
        <v>14</v>
      </c>
      <c r="U24" t="s">
        <v>157</v>
      </c>
      <c r="V24">
        <v>574</v>
      </c>
      <c r="W24" s="4" t="s">
        <v>157</v>
      </c>
      <c r="X24" s="4" t="s">
        <v>191</v>
      </c>
      <c r="Y24" s="4" t="s">
        <v>1118</v>
      </c>
      <c r="Z24" s="4" t="s">
        <v>692</v>
      </c>
      <c r="AA24" s="4" t="s">
        <v>1117</v>
      </c>
      <c r="AB24" s="4">
        <v>505</v>
      </c>
      <c r="AC24" s="4">
        <v>549.37099999999998</v>
      </c>
      <c r="AD24" s="4">
        <v>320.62099999999998</v>
      </c>
      <c r="AE24" s="4">
        <v>1.7130000000000001</v>
      </c>
      <c r="AF24" s="4">
        <v>3.5</v>
      </c>
      <c r="AG24" s="4">
        <v>7.12</v>
      </c>
      <c r="AH24" s="4">
        <v>42.90551</v>
      </c>
      <c r="AI24" s="4">
        <v>0.70468699999999995</v>
      </c>
      <c r="AJ24" s="4">
        <v>12.912461</v>
      </c>
      <c r="AK24" s="4">
        <v>111</v>
      </c>
      <c r="AL24" s="4">
        <v>0</v>
      </c>
      <c r="AM24" s="4">
        <v>14</v>
      </c>
      <c r="AN24" s="4">
        <v>80</v>
      </c>
      <c r="AO24" s="4">
        <v>12.804206000000001</v>
      </c>
      <c r="AP24" s="4">
        <v>19.2</v>
      </c>
      <c r="AQ24" s="4">
        <v>0</v>
      </c>
      <c r="AR24" s="4">
        <v>0</v>
      </c>
      <c r="AS24" s="4">
        <v>0</v>
      </c>
      <c r="AT24" s="4">
        <v>0</v>
      </c>
      <c r="AU24" s="4">
        <v>2.548</v>
      </c>
      <c r="AV24" s="4">
        <v>3937</v>
      </c>
      <c r="AW24" s="4">
        <v>0</v>
      </c>
      <c r="AX24" s="27">
        <v>0.43</v>
      </c>
      <c r="AY24">
        <v>0.48942857142857144</v>
      </c>
      <c r="AZ24" t="s">
        <v>330</v>
      </c>
      <c r="BA24" t="s">
        <v>718</v>
      </c>
      <c r="BB24">
        <v>1</v>
      </c>
      <c r="BC24" t="s">
        <v>1176</v>
      </c>
      <c r="BD24">
        <v>5</v>
      </c>
      <c r="BE24">
        <v>25708.554</v>
      </c>
      <c r="BF24">
        <v>2.1369190970445089E-2</v>
      </c>
      <c r="BG24">
        <v>1.0458692609249268E-2</v>
      </c>
      <c r="BH24">
        <v>198489.68100000001</v>
      </c>
      <c r="BI24">
        <v>2.7677559721605879E-3</v>
      </c>
      <c r="BJ24">
        <v>1.3546188515174535E-3</v>
      </c>
      <c r="BK24">
        <v>1</v>
      </c>
      <c r="BL24" t="s">
        <v>330</v>
      </c>
      <c r="BM24">
        <v>0</v>
      </c>
      <c r="BN24" t="s">
        <v>1095</v>
      </c>
    </row>
    <row r="25" spans="1:66">
      <c r="A25" s="137" t="str">
        <f t="shared" si="5"/>
        <v>대인교통</v>
      </c>
      <c r="B25" s="137">
        <f t="shared" si="6"/>
        <v>574</v>
      </c>
      <c r="C25" s="138" t="str">
        <f t="shared" si="7"/>
        <v>71바6102</v>
      </c>
      <c r="D25" s="126" t="str">
        <f t="shared" si="8"/>
        <v>중형</v>
      </c>
      <c r="E25" s="123" t="str">
        <f t="shared" si="1"/>
        <v>C</v>
      </c>
      <c r="F25" s="145">
        <f t="shared" si="2"/>
        <v>0.86142857142857143</v>
      </c>
      <c r="G25" s="146">
        <f t="shared" si="3"/>
        <v>2.4119999999999999</v>
      </c>
      <c r="H25" s="147">
        <f t="shared" si="4"/>
        <v>2.8</v>
      </c>
      <c r="I25" s="148">
        <f t="shared" si="9"/>
        <v>1670.173</v>
      </c>
      <c r="J25" s="149">
        <f t="shared" si="10"/>
        <v>1.3338158542757314E-2</v>
      </c>
      <c r="K25" s="149">
        <f t="shared" si="11"/>
        <v>0.31207571765401837</v>
      </c>
      <c r="L25" s="149">
        <f t="shared" si="12"/>
        <v>7.8434988471254172E-2</v>
      </c>
      <c r="M25" s="150">
        <f t="shared" si="13"/>
        <v>5.67</v>
      </c>
      <c r="N25" s="151">
        <f t="shared" si="14"/>
        <v>0</v>
      </c>
      <c r="O25" s="151">
        <f t="shared" si="15"/>
        <v>0.53900000000000003</v>
      </c>
      <c r="P25" s="152">
        <f t="shared" si="16"/>
        <v>0</v>
      </c>
      <c r="Q25" s="153">
        <f t="shared" si="17"/>
        <v>69</v>
      </c>
      <c r="R25" s="154">
        <f t="shared" si="18"/>
        <v>16.976837271222951</v>
      </c>
      <c r="S25" s="139">
        <f t="shared" si="19"/>
        <v>0</v>
      </c>
      <c r="T25" s="139">
        <f t="shared" si="20"/>
        <v>9</v>
      </c>
      <c r="U25" t="s">
        <v>157</v>
      </c>
      <c r="V25">
        <v>574</v>
      </c>
      <c r="W25" t="s">
        <v>157</v>
      </c>
      <c r="X25" s="4" t="s">
        <v>191</v>
      </c>
      <c r="Y25" s="4" t="s">
        <v>719</v>
      </c>
      <c r="Z25" s="4" t="s">
        <v>692</v>
      </c>
      <c r="AA25" s="4" t="s">
        <v>697</v>
      </c>
      <c r="AB25" s="4">
        <v>505</v>
      </c>
      <c r="AC25" s="4">
        <v>1670.173</v>
      </c>
      <c r="AD25" s="4">
        <v>692.37900000000002</v>
      </c>
      <c r="AE25" s="4">
        <v>2.4119999999999999</v>
      </c>
      <c r="AF25" s="4">
        <v>2.8</v>
      </c>
      <c r="AG25" s="4">
        <v>5.67</v>
      </c>
      <c r="AH25" s="4">
        <v>145.836848</v>
      </c>
      <c r="AI25" s="4">
        <v>1.945195</v>
      </c>
      <c r="AJ25" s="4">
        <v>45.512138999999998</v>
      </c>
      <c r="AK25" s="4">
        <v>131</v>
      </c>
      <c r="AL25" s="4">
        <v>0</v>
      </c>
      <c r="AM25" s="4">
        <v>9</v>
      </c>
      <c r="AN25" s="4">
        <v>69</v>
      </c>
      <c r="AO25" s="4">
        <v>11.452337999999999</v>
      </c>
      <c r="AP25" s="4">
        <v>10.4</v>
      </c>
      <c r="AQ25" s="4">
        <v>0</v>
      </c>
      <c r="AR25" s="4">
        <v>0</v>
      </c>
      <c r="AS25" s="4">
        <v>0</v>
      </c>
      <c r="AT25" s="4">
        <v>0</v>
      </c>
      <c r="AU25" s="4">
        <v>0.53900000000000003</v>
      </c>
      <c r="AV25" s="4">
        <v>11327</v>
      </c>
      <c r="AW25" s="4">
        <v>0</v>
      </c>
      <c r="AX25" s="27">
        <v>0.6</v>
      </c>
      <c r="AY25">
        <v>0.86142857142857143</v>
      </c>
      <c r="AZ25" t="s">
        <v>72</v>
      </c>
      <c r="BA25" t="s">
        <v>718</v>
      </c>
      <c r="BB25">
        <v>3</v>
      </c>
      <c r="BC25" t="s">
        <v>729</v>
      </c>
      <c r="BD25">
        <v>6</v>
      </c>
      <c r="BE25">
        <v>25708.554</v>
      </c>
      <c r="BF25">
        <v>6.4965653066290693E-2</v>
      </c>
      <c r="BG25">
        <v>5.596326971281898E-2</v>
      </c>
      <c r="BH25">
        <v>198489.68100000001</v>
      </c>
      <c r="BI25">
        <v>8.4144071953040217E-3</v>
      </c>
      <c r="BJ25">
        <v>7.2484107696690362E-3</v>
      </c>
      <c r="BK25">
        <v>1</v>
      </c>
      <c r="BL25" t="s">
        <v>72</v>
      </c>
      <c r="BM25">
        <v>0</v>
      </c>
      <c r="BN25" t="s">
        <v>1095</v>
      </c>
    </row>
    <row r="26" spans="1:66">
      <c r="A26" s="134" t="str">
        <f t="shared" si="5"/>
        <v>대인교통</v>
      </c>
      <c r="B26" s="134">
        <f t="shared" si="6"/>
        <v>574</v>
      </c>
      <c r="C26" s="135" t="str">
        <f t="shared" si="7"/>
        <v>71바6103</v>
      </c>
      <c r="D26" s="110" t="str">
        <f t="shared" si="8"/>
        <v>중형</v>
      </c>
      <c r="E26" s="107" t="str">
        <f t="shared" si="1"/>
        <v>S</v>
      </c>
      <c r="F26" s="155">
        <f t="shared" si="2"/>
        <v>1.0880000000000001</v>
      </c>
      <c r="G26" s="156">
        <f t="shared" si="3"/>
        <v>2.72</v>
      </c>
      <c r="H26" s="157">
        <f t="shared" si="4"/>
        <v>2.5</v>
      </c>
      <c r="I26" s="158">
        <f t="shared" si="9"/>
        <v>4564.5959999999995</v>
      </c>
      <c r="J26" s="159">
        <f t="shared" si="10"/>
        <v>1.6964096027331139E-2</v>
      </c>
      <c r="K26" s="159">
        <f t="shared" si="11"/>
        <v>0.35507405657205593</v>
      </c>
      <c r="L26" s="159">
        <f t="shared" si="12"/>
        <v>0.13057015341554873</v>
      </c>
      <c r="M26" s="160">
        <f t="shared" si="13"/>
        <v>4.4260000000000002</v>
      </c>
      <c r="N26" s="161">
        <f t="shared" si="14"/>
        <v>0</v>
      </c>
      <c r="O26" s="161">
        <f t="shared" si="15"/>
        <v>1.095</v>
      </c>
      <c r="P26" s="162">
        <f t="shared" si="16"/>
        <v>0</v>
      </c>
      <c r="Q26" s="163">
        <f t="shared" si="17"/>
        <v>74</v>
      </c>
      <c r="R26" s="164">
        <f t="shared" si="18"/>
        <v>18.831470775915072</v>
      </c>
      <c r="S26" s="136">
        <f t="shared" si="19"/>
        <v>0</v>
      </c>
      <c r="T26" s="136">
        <f t="shared" si="20"/>
        <v>50</v>
      </c>
      <c r="U26" t="s">
        <v>157</v>
      </c>
      <c r="V26">
        <v>574</v>
      </c>
      <c r="W26" s="4" t="s">
        <v>157</v>
      </c>
      <c r="X26" s="4" t="s">
        <v>191</v>
      </c>
      <c r="Y26" s="4" t="s">
        <v>720</v>
      </c>
      <c r="Z26" s="4" t="s">
        <v>692</v>
      </c>
      <c r="AA26" s="4" t="s">
        <v>49</v>
      </c>
      <c r="AB26" s="4">
        <v>505</v>
      </c>
      <c r="AC26" s="4">
        <v>4564.5959999999995</v>
      </c>
      <c r="AD26" s="4">
        <v>1678.415</v>
      </c>
      <c r="AE26" s="4">
        <v>2.72</v>
      </c>
      <c r="AF26" s="4">
        <v>2.5</v>
      </c>
      <c r="AG26" s="4">
        <v>4.4260000000000002</v>
      </c>
      <c r="AH26" s="4">
        <v>385.997815</v>
      </c>
      <c r="AI26" s="4">
        <v>6.5481040000000004</v>
      </c>
      <c r="AJ26" s="4">
        <v>137.05780999999999</v>
      </c>
      <c r="AK26" s="4">
        <v>596</v>
      </c>
      <c r="AL26" s="4">
        <v>0</v>
      </c>
      <c r="AM26" s="4">
        <v>50</v>
      </c>
      <c r="AN26" s="4">
        <v>74</v>
      </c>
      <c r="AO26" s="4">
        <v>11.825445</v>
      </c>
      <c r="AP26" s="4">
        <v>53.6</v>
      </c>
      <c r="AQ26" s="4">
        <v>0</v>
      </c>
      <c r="AR26" s="4">
        <v>5</v>
      </c>
      <c r="AS26" s="4">
        <v>398</v>
      </c>
      <c r="AT26" s="4">
        <v>0</v>
      </c>
      <c r="AU26" s="4">
        <v>1.095</v>
      </c>
      <c r="AV26" s="4">
        <v>30226</v>
      </c>
      <c r="AW26" s="4">
        <v>0</v>
      </c>
      <c r="AX26" s="27">
        <v>0.55000000000000004</v>
      </c>
      <c r="AY26">
        <v>1.0880000000000001</v>
      </c>
      <c r="AZ26" t="s">
        <v>74</v>
      </c>
      <c r="BA26" t="s">
        <v>718</v>
      </c>
      <c r="BB26">
        <v>1</v>
      </c>
      <c r="BC26" t="s">
        <v>721</v>
      </c>
      <c r="BD26">
        <v>11</v>
      </c>
      <c r="BE26">
        <v>25708.554</v>
      </c>
      <c r="BF26">
        <v>0.17755164292787526</v>
      </c>
      <c r="BG26">
        <v>0.19317618750552829</v>
      </c>
      <c r="BH26">
        <v>198489.68100000001</v>
      </c>
      <c r="BI26">
        <v>2.2996641321621145E-2</v>
      </c>
      <c r="BJ26">
        <v>2.5020345757923806E-2</v>
      </c>
      <c r="BK26">
        <v>1</v>
      </c>
      <c r="BL26" t="s">
        <v>74</v>
      </c>
      <c r="BM26">
        <v>0</v>
      </c>
      <c r="BN26" t="s">
        <v>1095</v>
      </c>
    </row>
    <row r="27" spans="1:66">
      <c r="A27" s="137" t="str">
        <f t="shared" si="5"/>
        <v>대인교통</v>
      </c>
      <c r="B27" s="137">
        <f t="shared" si="6"/>
        <v>574</v>
      </c>
      <c r="C27" s="138" t="str">
        <f t="shared" si="7"/>
        <v>71바6104</v>
      </c>
      <c r="D27" s="126" t="str">
        <f t="shared" si="8"/>
        <v>중형</v>
      </c>
      <c r="E27" s="123" t="str">
        <f t="shared" si="1"/>
        <v>C</v>
      </c>
      <c r="F27" s="145">
        <f t="shared" si="2"/>
        <v>0.8889999999999999</v>
      </c>
      <c r="G27" s="146">
        <f t="shared" si="3"/>
        <v>2.6669999999999998</v>
      </c>
      <c r="H27" s="147">
        <f t="shared" si="4"/>
        <v>3</v>
      </c>
      <c r="I27" s="148">
        <f t="shared" si="9"/>
        <v>2185.0920000000001</v>
      </c>
      <c r="J27" s="149">
        <f t="shared" si="10"/>
        <v>9.5870095718599436E-3</v>
      </c>
      <c r="K27" s="149">
        <f t="shared" si="11"/>
        <v>0.33542981170517933</v>
      </c>
      <c r="L27" s="149">
        <f t="shared" si="12"/>
        <v>0.19266923314899326</v>
      </c>
      <c r="M27" s="150">
        <f t="shared" si="13"/>
        <v>5.7149999999999999</v>
      </c>
      <c r="N27" s="151">
        <f t="shared" si="14"/>
        <v>0</v>
      </c>
      <c r="O27" s="151">
        <f t="shared" si="15"/>
        <v>2.1970000000000001</v>
      </c>
      <c r="P27" s="152">
        <f t="shared" si="16"/>
        <v>0</v>
      </c>
      <c r="Q27" s="153">
        <f t="shared" si="17"/>
        <v>69</v>
      </c>
      <c r="R27" s="154">
        <f t="shared" si="18"/>
        <v>17.941333079346208</v>
      </c>
      <c r="S27" s="139">
        <f t="shared" si="19"/>
        <v>0</v>
      </c>
      <c r="T27" s="139">
        <f t="shared" si="20"/>
        <v>48</v>
      </c>
      <c r="U27" t="s">
        <v>157</v>
      </c>
      <c r="V27" s="5">
        <v>574</v>
      </c>
      <c r="W27" t="s">
        <v>157</v>
      </c>
      <c r="X27" s="5" t="s">
        <v>191</v>
      </c>
      <c r="Y27" t="s">
        <v>722</v>
      </c>
      <c r="Z27" t="s">
        <v>692</v>
      </c>
      <c r="AA27" t="s">
        <v>697</v>
      </c>
      <c r="AB27">
        <v>505</v>
      </c>
      <c r="AC27" s="1">
        <v>2185.0920000000001</v>
      </c>
      <c r="AD27" s="1">
        <v>819.29499999999996</v>
      </c>
      <c r="AE27" s="25">
        <v>2.6669999999999998</v>
      </c>
      <c r="AF27">
        <v>3</v>
      </c>
      <c r="AG27">
        <v>5.7149999999999999</v>
      </c>
      <c r="AH27">
        <v>185.94515699999999</v>
      </c>
      <c r="AI27">
        <v>1.7826580000000001</v>
      </c>
      <c r="AJ27">
        <v>62.371549000000002</v>
      </c>
      <c r="AK27">
        <v>421</v>
      </c>
      <c r="AL27">
        <v>0</v>
      </c>
      <c r="AM27">
        <v>48</v>
      </c>
      <c r="AN27">
        <v>69</v>
      </c>
      <c r="AO27">
        <v>11.751270999999999</v>
      </c>
      <c r="AP27">
        <v>6.2</v>
      </c>
      <c r="AQ27">
        <v>0</v>
      </c>
      <c r="AR27">
        <v>2</v>
      </c>
      <c r="AS27">
        <v>83</v>
      </c>
      <c r="AT27">
        <v>0</v>
      </c>
      <c r="AU27">
        <v>2.1970000000000001</v>
      </c>
      <c r="AV27">
        <v>15839</v>
      </c>
      <c r="AW27">
        <v>0</v>
      </c>
      <c r="AX27" s="26">
        <v>0.63</v>
      </c>
      <c r="AY27">
        <v>0.8889999999999999</v>
      </c>
      <c r="AZ27" t="s">
        <v>72</v>
      </c>
      <c r="BA27" t="s">
        <v>718</v>
      </c>
      <c r="BB27">
        <v>1</v>
      </c>
      <c r="BC27" t="s">
        <v>725</v>
      </c>
      <c r="BD27">
        <v>6</v>
      </c>
      <c r="BE27">
        <v>25708.554</v>
      </c>
      <c r="BF27">
        <v>8.4994745328733773E-2</v>
      </c>
      <c r="BG27">
        <v>7.5560328597244319E-2</v>
      </c>
      <c r="BH27">
        <v>198489.68100000001</v>
      </c>
      <c r="BI27">
        <v>1.1008592431563231E-2</v>
      </c>
      <c r="BJ27">
        <v>9.7866386716597108E-3</v>
      </c>
      <c r="BK27">
        <v>1</v>
      </c>
      <c r="BL27" t="s">
        <v>72</v>
      </c>
      <c r="BM27">
        <v>0</v>
      </c>
      <c r="BN27" t="s">
        <v>1095</v>
      </c>
    </row>
    <row r="28" spans="1:66">
      <c r="A28" s="134" t="str">
        <f t="shared" si="5"/>
        <v>대인교통</v>
      </c>
      <c r="B28" s="134">
        <f t="shared" si="6"/>
        <v>574</v>
      </c>
      <c r="C28" s="135" t="str">
        <f t="shared" si="7"/>
        <v>71바6105</v>
      </c>
      <c r="D28" s="110" t="str">
        <f t="shared" si="8"/>
        <v>중형</v>
      </c>
      <c r="E28" s="107" t="str">
        <f t="shared" si="1"/>
        <v>B</v>
      </c>
      <c r="F28" s="155">
        <f t="shared" si="2"/>
        <v>0.90879999999999994</v>
      </c>
      <c r="G28" s="156">
        <f t="shared" si="3"/>
        <v>2.2719999999999998</v>
      </c>
      <c r="H28" s="157">
        <f t="shared" si="4"/>
        <v>2.5</v>
      </c>
      <c r="I28" s="158">
        <f t="shared" si="9"/>
        <v>1994.318</v>
      </c>
      <c r="J28" s="159">
        <f t="shared" si="10"/>
        <v>1.2982595635369848E-2</v>
      </c>
      <c r="K28" s="159">
        <f t="shared" si="11"/>
        <v>0.32988075969736752</v>
      </c>
      <c r="L28" s="159">
        <f t="shared" si="12"/>
        <v>9.4769239409161432E-2</v>
      </c>
      <c r="M28" s="160">
        <f t="shared" si="13"/>
        <v>6.02</v>
      </c>
      <c r="N28" s="161">
        <f t="shared" si="14"/>
        <v>0.05</v>
      </c>
      <c r="O28" s="161">
        <f t="shared" si="15"/>
        <v>1.8049999999999999</v>
      </c>
      <c r="P28" s="162">
        <f t="shared" si="16"/>
        <v>0</v>
      </c>
      <c r="Q28" s="163">
        <f t="shared" si="17"/>
        <v>74</v>
      </c>
      <c r="R28" s="164">
        <f t="shared" si="18"/>
        <v>17.925944594059665</v>
      </c>
      <c r="S28" s="136">
        <f t="shared" si="19"/>
        <v>1</v>
      </c>
      <c r="T28" s="136">
        <f t="shared" si="20"/>
        <v>36</v>
      </c>
      <c r="U28" t="s">
        <v>157</v>
      </c>
      <c r="V28">
        <v>574</v>
      </c>
      <c r="W28" t="s">
        <v>157</v>
      </c>
      <c r="X28" s="4" t="s">
        <v>191</v>
      </c>
      <c r="Y28" s="4" t="s">
        <v>723</v>
      </c>
      <c r="Z28" s="4" t="s">
        <v>692</v>
      </c>
      <c r="AA28" s="4" t="s">
        <v>49</v>
      </c>
      <c r="AB28" s="4">
        <v>505</v>
      </c>
      <c r="AC28" s="4">
        <v>1994.318</v>
      </c>
      <c r="AD28" s="4">
        <v>877.82600000000002</v>
      </c>
      <c r="AE28" s="4">
        <v>2.2719999999999998</v>
      </c>
      <c r="AF28" s="4">
        <v>2.5</v>
      </c>
      <c r="AG28" s="4">
        <v>6.02</v>
      </c>
      <c r="AH28" s="4">
        <v>169.29988900000001</v>
      </c>
      <c r="AI28" s="4">
        <v>2.1979519999999999</v>
      </c>
      <c r="AJ28" s="4">
        <v>55.848776000000001</v>
      </c>
      <c r="AK28" s="4">
        <v>189</v>
      </c>
      <c r="AL28" s="4">
        <v>1</v>
      </c>
      <c r="AM28" s="4">
        <v>36</v>
      </c>
      <c r="AN28" s="4">
        <v>74</v>
      </c>
      <c r="AO28" s="4">
        <v>11.779795</v>
      </c>
      <c r="AP28" s="4">
        <v>11.1</v>
      </c>
      <c r="AQ28" s="4">
        <v>0</v>
      </c>
      <c r="AR28" s="4">
        <v>0</v>
      </c>
      <c r="AS28" s="4">
        <v>0</v>
      </c>
      <c r="AT28" s="4">
        <v>0.05</v>
      </c>
      <c r="AU28" s="4">
        <v>1.8049999999999999</v>
      </c>
      <c r="AV28" s="4">
        <v>13855</v>
      </c>
      <c r="AW28" s="4">
        <v>0</v>
      </c>
      <c r="AX28" s="27">
        <v>0.55000000000000004</v>
      </c>
      <c r="AY28">
        <v>0.90879999999999994</v>
      </c>
      <c r="AZ28" t="s">
        <v>71</v>
      </c>
      <c r="BA28" t="s">
        <v>718</v>
      </c>
      <c r="BB28">
        <v>1</v>
      </c>
      <c r="BC28" t="s">
        <v>1216</v>
      </c>
      <c r="BD28">
        <v>10</v>
      </c>
      <c r="BE28">
        <v>25708.554</v>
      </c>
      <c r="BF28">
        <v>7.7574102378531282E-2</v>
      </c>
      <c r="BG28">
        <v>7.0499344241609224E-2</v>
      </c>
      <c r="BH28">
        <v>198489.68100000001</v>
      </c>
      <c r="BI28">
        <v>1.0047464381788189E-2</v>
      </c>
      <c r="BJ28">
        <v>9.1311356301691047E-3</v>
      </c>
      <c r="BK28">
        <v>1</v>
      </c>
      <c r="BL28" t="s">
        <v>72</v>
      </c>
      <c r="BM28">
        <v>1</v>
      </c>
      <c r="BN28" t="s">
        <v>1097</v>
      </c>
    </row>
    <row r="29" spans="1:66">
      <c r="A29" s="137" t="str">
        <f t="shared" si="5"/>
        <v>대인교통</v>
      </c>
      <c r="B29" s="137">
        <f t="shared" si="6"/>
        <v>574</v>
      </c>
      <c r="C29" s="138" t="str">
        <f t="shared" si="7"/>
        <v>71바6106</v>
      </c>
      <c r="D29" s="126" t="str">
        <f t="shared" si="8"/>
        <v>중형</v>
      </c>
      <c r="E29" s="123" t="str">
        <f t="shared" si="1"/>
        <v>B</v>
      </c>
      <c r="F29" s="145">
        <f t="shared" si="2"/>
        <v>0.90566666666666673</v>
      </c>
      <c r="G29" s="146">
        <f t="shared" si="3"/>
        <v>2.7170000000000001</v>
      </c>
      <c r="H29" s="147">
        <f t="shared" si="4"/>
        <v>3</v>
      </c>
      <c r="I29" s="148">
        <f t="shared" si="9"/>
        <v>3513.33</v>
      </c>
      <c r="J29" s="149">
        <f t="shared" si="10"/>
        <v>1.0853890527267648E-2</v>
      </c>
      <c r="K29" s="149">
        <f t="shared" si="11"/>
        <v>0.3213746547615407</v>
      </c>
      <c r="L29" s="149">
        <f t="shared" si="12"/>
        <v>9.7628176117814158E-2</v>
      </c>
      <c r="M29" s="150">
        <f t="shared" si="13"/>
        <v>2.8929999999999998</v>
      </c>
      <c r="N29" s="151">
        <f t="shared" si="14"/>
        <v>0</v>
      </c>
      <c r="O29" s="151">
        <f t="shared" si="15"/>
        <v>1.139</v>
      </c>
      <c r="P29" s="152">
        <f t="shared" si="16"/>
        <v>0</v>
      </c>
      <c r="Q29" s="153">
        <f t="shared" si="17"/>
        <v>78</v>
      </c>
      <c r="R29" s="154">
        <f t="shared" si="18"/>
        <v>17.918023698999029</v>
      </c>
      <c r="S29" s="139">
        <f t="shared" si="19"/>
        <v>0</v>
      </c>
      <c r="T29" s="139">
        <f t="shared" si="20"/>
        <v>40</v>
      </c>
      <c r="U29" t="s">
        <v>157</v>
      </c>
      <c r="V29">
        <v>574</v>
      </c>
      <c r="W29" s="4" t="s">
        <v>157</v>
      </c>
      <c r="X29" s="4" t="s">
        <v>191</v>
      </c>
      <c r="Y29" s="4" t="s">
        <v>724</v>
      </c>
      <c r="Z29" s="4" t="s">
        <v>692</v>
      </c>
      <c r="AA29" s="4" t="s">
        <v>697</v>
      </c>
      <c r="AB29" s="4">
        <v>505</v>
      </c>
      <c r="AC29" s="4">
        <v>3513.33</v>
      </c>
      <c r="AD29" s="4">
        <v>1293.136</v>
      </c>
      <c r="AE29" s="4">
        <v>2.7170000000000001</v>
      </c>
      <c r="AF29" s="4">
        <v>3</v>
      </c>
      <c r="AG29" s="4">
        <v>2.8929999999999998</v>
      </c>
      <c r="AH29" s="4">
        <v>293.63038</v>
      </c>
      <c r="AI29" s="4">
        <v>3.1870319999999999</v>
      </c>
      <c r="AJ29" s="4">
        <v>94.365362000000005</v>
      </c>
      <c r="AK29" s="4">
        <v>343</v>
      </c>
      <c r="AL29" s="4">
        <v>0</v>
      </c>
      <c r="AM29" s="4">
        <v>40</v>
      </c>
      <c r="AN29" s="4">
        <v>78</v>
      </c>
      <c r="AO29" s="4">
        <v>11.965144</v>
      </c>
      <c r="AP29" s="4">
        <v>17.100000000000001</v>
      </c>
      <c r="AQ29" s="4">
        <v>0</v>
      </c>
      <c r="AR29" s="4">
        <v>3</v>
      </c>
      <c r="AS29" s="4">
        <v>374</v>
      </c>
      <c r="AT29" s="4">
        <v>0</v>
      </c>
      <c r="AU29" s="4">
        <v>1.139</v>
      </c>
      <c r="AV29" s="4">
        <v>23494</v>
      </c>
      <c r="AW29" s="4">
        <v>0</v>
      </c>
      <c r="AX29" s="4">
        <v>0.5</v>
      </c>
      <c r="AY29">
        <v>0.90566666666666673</v>
      </c>
      <c r="AZ29" t="s">
        <v>71</v>
      </c>
      <c r="BA29" t="s">
        <v>718</v>
      </c>
      <c r="BB29">
        <v>2</v>
      </c>
      <c r="BC29" t="s">
        <v>1217</v>
      </c>
      <c r="BD29">
        <v>10</v>
      </c>
      <c r="BE29">
        <v>25708.554</v>
      </c>
      <c r="BF29">
        <v>0.13665996150541956</v>
      </c>
      <c r="BG29">
        <v>0.12376837180340833</v>
      </c>
      <c r="BH29">
        <v>198489.68100000001</v>
      </c>
      <c r="BI29">
        <v>1.7700315614895868E-2</v>
      </c>
      <c r="BJ29">
        <v>1.6030585841890693E-2</v>
      </c>
      <c r="BK29">
        <v>1</v>
      </c>
      <c r="BL29" t="s">
        <v>72</v>
      </c>
      <c r="BM29">
        <v>1</v>
      </c>
      <c r="BN29" t="s">
        <v>1097</v>
      </c>
    </row>
    <row r="30" spans="1:66">
      <c r="A30" s="134" t="str">
        <f t="shared" si="5"/>
        <v>대인교통</v>
      </c>
      <c r="B30" s="134">
        <f t="shared" si="6"/>
        <v>574</v>
      </c>
      <c r="C30" s="135" t="str">
        <f t="shared" si="7"/>
        <v>71바6107</v>
      </c>
      <c r="D30" s="110" t="str">
        <f t="shared" si="8"/>
        <v>중형</v>
      </c>
      <c r="E30" s="107" t="str">
        <f t="shared" si="1"/>
        <v>C</v>
      </c>
      <c r="F30" s="155">
        <f t="shared" si="2"/>
        <v>0.86900000000000011</v>
      </c>
      <c r="G30" s="156">
        <f t="shared" si="3"/>
        <v>2.6070000000000002</v>
      </c>
      <c r="H30" s="157">
        <f t="shared" si="4"/>
        <v>3</v>
      </c>
      <c r="I30" s="158">
        <f t="shared" si="9"/>
        <v>4797.6480000000001</v>
      </c>
      <c r="J30" s="159">
        <f t="shared" si="10"/>
        <v>1.6529203340463559E-2</v>
      </c>
      <c r="K30" s="159">
        <f t="shared" si="11"/>
        <v>0.36051106007416683</v>
      </c>
      <c r="L30" s="159">
        <f t="shared" si="12"/>
        <v>0.15132414883292813</v>
      </c>
      <c r="M30" s="160">
        <f t="shared" si="13"/>
        <v>3.79</v>
      </c>
      <c r="N30" s="161">
        <f t="shared" si="14"/>
        <v>0</v>
      </c>
      <c r="O30" s="161">
        <f t="shared" si="15"/>
        <v>1.667</v>
      </c>
      <c r="P30" s="162">
        <f t="shared" si="16"/>
        <v>0</v>
      </c>
      <c r="Q30" s="163">
        <f t="shared" si="17"/>
        <v>73</v>
      </c>
      <c r="R30" s="164">
        <f t="shared" si="18"/>
        <v>18.75080382186929</v>
      </c>
      <c r="S30" s="136">
        <f t="shared" si="19"/>
        <v>0</v>
      </c>
      <c r="T30" s="136">
        <f t="shared" si="20"/>
        <v>80</v>
      </c>
      <c r="U30" t="s">
        <v>157</v>
      </c>
      <c r="V30" s="5">
        <v>574</v>
      </c>
      <c r="W30" t="s">
        <v>157</v>
      </c>
      <c r="X30" s="5" t="s">
        <v>191</v>
      </c>
      <c r="Y30" t="s">
        <v>726</v>
      </c>
      <c r="Z30" t="s">
        <v>692</v>
      </c>
      <c r="AA30" t="s">
        <v>697</v>
      </c>
      <c r="AB30">
        <v>505</v>
      </c>
      <c r="AC30" s="1">
        <v>4797.6480000000001</v>
      </c>
      <c r="AD30" s="1">
        <v>1840.538</v>
      </c>
      <c r="AE30" s="25">
        <v>2.6070000000000002</v>
      </c>
      <c r="AF30">
        <v>3</v>
      </c>
      <c r="AG30">
        <v>3.79</v>
      </c>
      <c r="AH30">
        <v>410.72251699999998</v>
      </c>
      <c r="AI30">
        <v>6.7889160000000004</v>
      </c>
      <c r="AJ30">
        <v>148.07001</v>
      </c>
      <c r="AK30">
        <v>726</v>
      </c>
      <c r="AL30">
        <v>0</v>
      </c>
      <c r="AM30">
        <v>80</v>
      </c>
      <c r="AN30">
        <v>73</v>
      </c>
      <c r="AO30">
        <v>11.680994999999999</v>
      </c>
      <c r="AP30">
        <v>22.3</v>
      </c>
      <c r="AQ30">
        <v>0</v>
      </c>
      <c r="AR30">
        <v>8</v>
      </c>
      <c r="AS30">
        <v>3077</v>
      </c>
      <c r="AT30">
        <v>0</v>
      </c>
      <c r="AU30">
        <v>1.667</v>
      </c>
      <c r="AV30">
        <v>34109</v>
      </c>
      <c r="AW30">
        <v>0</v>
      </c>
      <c r="AX30">
        <v>0.5</v>
      </c>
      <c r="AY30">
        <v>0.86900000000000011</v>
      </c>
      <c r="AZ30" t="s">
        <v>72</v>
      </c>
      <c r="BA30" t="s">
        <v>718</v>
      </c>
      <c r="BB30">
        <v>2</v>
      </c>
      <c r="BC30" t="s">
        <v>1177</v>
      </c>
      <c r="BD30">
        <v>11</v>
      </c>
      <c r="BE30">
        <v>25708.554</v>
      </c>
      <c r="BF30">
        <v>0.18661679688402547</v>
      </c>
      <c r="BG30">
        <v>0.16216999649221814</v>
      </c>
      <c r="BH30">
        <v>198489.68100000001</v>
      </c>
      <c r="BI30">
        <v>2.4170767849639497E-2</v>
      </c>
      <c r="BJ30">
        <v>2.1004397261336724E-2</v>
      </c>
      <c r="BK30">
        <v>1</v>
      </c>
      <c r="BL30" t="s">
        <v>70</v>
      </c>
      <c r="BM30">
        <v>1</v>
      </c>
      <c r="BN30" t="s">
        <v>1097</v>
      </c>
    </row>
    <row r="31" spans="1:66">
      <c r="A31" s="137" t="str">
        <f t="shared" si="5"/>
        <v>대인교통</v>
      </c>
      <c r="B31" s="137">
        <f t="shared" si="6"/>
        <v>574</v>
      </c>
      <c r="C31" s="138" t="str">
        <f t="shared" si="7"/>
        <v>71바6108</v>
      </c>
      <c r="D31" s="126" t="str">
        <f t="shared" si="8"/>
        <v>중형</v>
      </c>
      <c r="E31" s="123" t="str">
        <f t="shared" si="1"/>
        <v>D</v>
      </c>
      <c r="F31" s="145">
        <f t="shared" si="2"/>
        <v>0.84366666666666668</v>
      </c>
      <c r="G31" s="146">
        <f t="shared" si="3"/>
        <v>2.5310000000000001</v>
      </c>
      <c r="H31" s="147">
        <f t="shared" si="4"/>
        <v>3</v>
      </c>
      <c r="I31" s="148">
        <f t="shared" si="9"/>
        <v>3347.9679999999998</v>
      </c>
      <c r="J31" s="149">
        <f t="shared" si="10"/>
        <v>1.4152258759647108E-2</v>
      </c>
      <c r="K31" s="149">
        <f t="shared" si="11"/>
        <v>0.34502496301294588</v>
      </c>
      <c r="L31" s="149">
        <f t="shared" si="12"/>
        <v>0.14456530050466432</v>
      </c>
      <c r="M31" s="150">
        <f t="shared" si="13"/>
        <v>3.347</v>
      </c>
      <c r="N31" s="151">
        <f t="shared" si="14"/>
        <v>0</v>
      </c>
      <c r="O31" s="151">
        <f t="shared" si="15"/>
        <v>3.4049999999999998</v>
      </c>
      <c r="P31" s="152">
        <f t="shared" si="16"/>
        <v>0</v>
      </c>
      <c r="Q31" s="153">
        <f t="shared" si="17"/>
        <v>73</v>
      </c>
      <c r="R31" s="154">
        <f t="shared" si="18"/>
        <v>18.188541902253903</v>
      </c>
      <c r="S31" s="139">
        <f t="shared" si="19"/>
        <v>0</v>
      </c>
      <c r="T31" s="139">
        <f t="shared" si="20"/>
        <v>114</v>
      </c>
      <c r="U31" t="s">
        <v>157</v>
      </c>
      <c r="V31">
        <v>574</v>
      </c>
      <c r="W31" t="s">
        <v>157</v>
      </c>
      <c r="X31" s="4" t="s">
        <v>191</v>
      </c>
      <c r="Y31" s="4" t="s">
        <v>727</v>
      </c>
      <c r="Z31" s="4" t="s">
        <v>692</v>
      </c>
      <c r="AA31" s="4" t="s">
        <v>697</v>
      </c>
      <c r="AB31" s="4">
        <v>505</v>
      </c>
      <c r="AC31" s="4">
        <v>3347.9679999999998</v>
      </c>
      <c r="AD31" s="4">
        <v>1322.5450000000001</v>
      </c>
      <c r="AE31" s="4">
        <v>2.5310000000000001</v>
      </c>
      <c r="AF31" s="4">
        <v>3</v>
      </c>
      <c r="AG31" s="4">
        <v>3.347</v>
      </c>
      <c r="AH31" s="4">
        <v>287.24036699999999</v>
      </c>
      <c r="AI31" s="4">
        <v>4.0651000000000002</v>
      </c>
      <c r="AJ31" s="4">
        <v>99.105097000000001</v>
      </c>
      <c r="AK31" s="4">
        <v>484</v>
      </c>
      <c r="AL31" s="4">
        <v>0</v>
      </c>
      <c r="AM31" s="4">
        <v>114</v>
      </c>
      <c r="AN31" s="4">
        <v>73</v>
      </c>
      <c r="AO31" s="4">
        <v>11.655631</v>
      </c>
      <c r="AP31" s="4">
        <v>13</v>
      </c>
      <c r="AQ31" s="4">
        <v>0</v>
      </c>
      <c r="AR31" s="4">
        <v>10</v>
      </c>
      <c r="AS31" s="4">
        <v>2191</v>
      </c>
      <c r="AT31" s="4">
        <v>0</v>
      </c>
      <c r="AU31" s="4">
        <v>3.4049999999999998</v>
      </c>
      <c r="AV31" s="4">
        <v>23269</v>
      </c>
      <c r="AW31" s="4">
        <v>0</v>
      </c>
      <c r="AX31" s="4">
        <v>0.48</v>
      </c>
      <c r="AY31">
        <v>0.84366666666666668</v>
      </c>
      <c r="AZ31" t="s">
        <v>70</v>
      </c>
      <c r="BA31" t="s">
        <v>718</v>
      </c>
      <c r="BB31">
        <v>1</v>
      </c>
      <c r="BC31" t="s">
        <v>1179</v>
      </c>
      <c r="BD31">
        <v>11</v>
      </c>
      <c r="BE31">
        <v>25708.554</v>
      </c>
      <c r="BF31">
        <v>0.13022778332845947</v>
      </c>
      <c r="BG31">
        <v>0.1098688398681103</v>
      </c>
      <c r="BH31">
        <v>198489.68100000001</v>
      </c>
      <c r="BI31">
        <v>1.6867214371713356E-2</v>
      </c>
      <c r="BJ31">
        <v>1.4230306524935501E-2</v>
      </c>
      <c r="BK31">
        <v>1</v>
      </c>
      <c r="BL31" t="s">
        <v>70</v>
      </c>
      <c r="BM31">
        <v>0</v>
      </c>
      <c r="BN31" t="s">
        <v>1095</v>
      </c>
    </row>
    <row r="32" spans="1:66">
      <c r="A32" s="134" t="str">
        <f t="shared" si="5"/>
        <v>대인교통</v>
      </c>
      <c r="B32" s="134">
        <f t="shared" si="6"/>
        <v>574</v>
      </c>
      <c r="C32" s="135" t="str">
        <f t="shared" si="7"/>
        <v>71바6109</v>
      </c>
      <c r="D32" s="110" t="str">
        <f t="shared" si="8"/>
        <v>중형</v>
      </c>
      <c r="E32" s="107" t="str">
        <f t="shared" si="1"/>
        <v>D</v>
      </c>
      <c r="F32" s="155">
        <f t="shared" si="2"/>
        <v>0.83933333333333326</v>
      </c>
      <c r="G32" s="156">
        <f t="shared" si="3"/>
        <v>2.5179999999999998</v>
      </c>
      <c r="H32" s="157">
        <f t="shared" si="4"/>
        <v>3</v>
      </c>
      <c r="I32" s="158">
        <f t="shared" si="9"/>
        <v>3635.4290000000001</v>
      </c>
      <c r="J32" s="159">
        <f t="shared" si="10"/>
        <v>9.5017995320572351E-3</v>
      </c>
      <c r="K32" s="159">
        <f t="shared" si="11"/>
        <v>0.33434263606981374</v>
      </c>
      <c r="L32" s="159">
        <f t="shared" si="12"/>
        <v>5.2263433008869105E-2</v>
      </c>
      <c r="M32" s="160">
        <f t="shared" si="13"/>
        <v>3.7869999999999999</v>
      </c>
      <c r="N32" s="161">
        <f t="shared" si="14"/>
        <v>0</v>
      </c>
      <c r="O32" s="161">
        <f t="shared" si="15"/>
        <v>0.74299999999999999</v>
      </c>
      <c r="P32" s="162">
        <f t="shared" si="16"/>
        <v>0</v>
      </c>
      <c r="Q32" s="163">
        <f t="shared" si="17"/>
        <v>74</v>
      </c>
      <c r="R32" s="164">
        <f t="shared" si="18"/>
        <v>18.111148337680461</v>
      </c>
      <c r="S32" s="136">
        <f t="shared" si="19"/>
        <v>0</v>
      </c>
      <c r="T32" s="136">
        <f t="shared" si="20"/>
        <v>27</v>
      </c>
      <c r="U32" t="s">
        <v>157</v>
      </c>
      <c r="V32">
        <v>574</v>
      </c>
      <c r="W32" s="4" t="s">
        <v>157</v>
      </c>
      <c r="X32" s="4" t="s">
        <v>191</v>
      </c>
      <c r="Y32" s="4" t="s">
        <v>728</v>
      </c>
      <c r="Z32" s="4" t="s">
        <v>692</v>
      </c>
      <c r="AA32" s="4" t="s">
        <v>697</v>
      </c>
      <c r="AB32" s="4">
        <v>505</v>
      </c>
      <c r="AC32" s="4">
        <v>3635.4290000000001</v>
      </c>
      <c r="AD32" s="4">
        <v>1443.575</v>
      </c>
      <c r="AE32" s="4">
        <v>2.5179999999999998</v>
      </c>
      <c r="AF32" s="4">
        <v>3</v>
      </c>
      <c r="AG32" s="4">
        <v>3.7869999999999999</v>
      </c>
      <c r="AH32" s="4">
        <v>305.916473</v>
      </c>
      <c r="AI32" s="4">
        <v>2.9067569999999998</v>
      </c>
      <c r="AJ32" s="4">
        <v>102.28091999999999</v>
      </c>
      <c r="AK32" s="4">
        <v>190</v>
      </c>
      <c r="AL32" s="4">
        <v>0</v>
      </c>
      <c r="AM32" s="4">
        <v>27</v>
      </c>
      <c r="AN32" s="4">
        <v>74</v>
      </c>
      <c r="AO32" s="4">
        <v>11.88373</v>
      </c>
      <c r="AP32" s="4">
        <v>54.4</v>
      </c>
      <c r="AQ32" s="4">
        <v>0</v>
      </c>
      <c r="AR32" s="4">
        <v>1</v>
      </c>
      <c r="AS32" s="4">
        <v>102</v>
      </c>
      <c r="AT32" s="4">
        <v>0</v>
      </c>
      <c r="AU32" s="4">
        <v>0.74299999999999999</v>
      </c>
      <c r="AV32" s="4">
        <v>24982</v>
      </c>
      <c r="AW32" s="4">
        <v>0</v>
      </c>
      <c r="AX32" s="4">
        <v>0.5</v>
      </c>
      <c r="AY32">
        <v>0.83933333333333326</v>
      </c>
      <c r="AZ32" t="s">
        <v>70</v>
      </c>
      <c r="BA32" t="s">
        <v>718</v>
      </c>
      <c r="BB32">
        <v>2</v>
      </c>
      <c r="BC32" t="s">
        <v>1178</v>
      </c>
      <c r="BD32">
        <v>9</v>
      </c>
      <c r="BE32">
        <v>25708.554</v>
      </c>
      <c r="BF32">
        <v>0.14140931458066447</v>
      </c>
      <c r="BG32">
        <v>0.11868955137137104</v>
      </c>
      <c r="BH32">
        <v>198489.68100000001</v>
      </c>
      <c r="BI32">
        <v>1.8315455905236706E-2</v>
      </c>
      <c r="BJ32">
        <v>1.5372772656462008E-2</v>
      </c>
      <c r="BK32">
        <v>1</v>
      </c>
      <c r="BL32" t="s">
        <v>70</v>
      </c>
      <c r="BM32">
        <v>0</v>
      </c>
      <c r="BN32" t="s">
        <v>1095</v>
      </c>
    </row>
    <row r="33" spans="1:66">
      <c r="A33" s="137" t="str">
        <f t="shared" si="5"/>
        <v>대인교통</v>
      </c>
      <c r="B33" s="137">
        <f t="shared" si="6"/>
        <v>45444</v>
      </c>
      <c r="C33" s="138" t="str">
        <f t="shared" si="7"/>
        <v>70바4101</v>
      </c>
      <c r="D33" s="126" t="str">
        <f t="shared" si="8"/>
        <v>대형</v>
      </c>
      <c r="E33" s="123" t="str">
        <f t="shared" si="1"/>
        <v>F</v>
      </c>
      <c r="F33" s="145">
        <f t="shared" si="2"/>
        <v>0.74560000000000004</v>
      </c>
      <c r="G33" s="146">
        <f t="shared" si="3"/>
        <v>1.8640000000000001</v>
      </c>
      <c r="H33" s="147">
        <f t="shared" si="4"/>
        <v>2.5</v>
      </c>
      <c r="I33" s="148">
        <f t="shared" si="9"/>
        <v>5558.68</v>
      </c>
      <c r="J33" s="149">
        <f t="shared" si="10"/>
        <v>1.6090431222835856E-2</v>
      </c>
      <c r="K33" s="149">
        <f t="shared" si="11"/>
        <v>0.3854820596637995</v>
      </c>
      <c r="L33" s="149">
        <f t="shared" si="12"/>
        <v>0.20796304158541234</v>
      </c>
      <c r="M33" s="150">
        <f t="shared" si="13"/>
        <v>16.032</v>
      </c>
      <c r="N33" s="151">
        <f t="shared" si="14"/>
        <v>0.216</v>
      </c>
      <c r="O33" s="151">
        <f t="shared" si="15"/>
        <v>74.784000000000006</v>
      </c>
      <c r="P33" s="152">
        <f t="shared" si="16"/>
        <v>1.7</v>
      </c>
      <c r="Q33" s="153">
        <f t="shared" si="17"/>
        <v>92</v>
      </c>
      <c r="R33" s="154">
        <f t="shared" si="18"/>
        <v>27.00186149181928</v>
      </c>
      <c r="S33" s="139">
        <f t="shared" si="19"/>
        <v>12</v>
      </c>
      <c r="T33" s="139">
        <f t="shared" si="20"/>
        <v>4157</v>
      </c>
      <c r="U33" t="s">
        <v>157</v>
      </c>
      <c r="V33">
        <v>45444</v>
      </c>
      <c r="W33" t="s">
        <v>157</v>
      </c>
      <c r="X33" s="4" t="s">
        <v>192</v>
      </c>
      <c r="Y33" s="4" t="s">
        <v>730</v>
      </c>
      <c r="Z33" s="4" t="s">
        <v>639</v>
      </c>
      <c r="AA33" s="4" t="s">
        <v>49</v>
      </c>
      <c r="AB33" s="4">
        <v>505</v>
      </c>
      <c r="AC33" s="4">
        <v>5558.68</v>
      </c>
      <c r="AD33" s="4">
        <v>2982.23</v>
      </c>
      <c r="AE33" s="4">
        <v>1.8640000000000001</v>
      </c>
      <c r="AF33" s="4">
        <v>2.5</v>
      </c>
      <c r="AG33" s="4">
        <v>16.032</v>
      </c>
      <c r="AH33" s="4">
        <v>344.00631800000002</v>
      </c>
      <c r="AI33" s="4">
        <v>5.5352100000000002</v>
      </c>
      <c r="AJ33" s="4">
        <v>132.60826399999999</v>
      </c>
      <c r="AK33" s="4">
        <v>1156</v>
      </c>
      <c r="AL33" s="4">
        <v>12</v>
      </c>
      <c r="AM33" s="4">
        <v>4157</v>
      </c>
      <c r="AN33" s="4">
        <v>92</v>
      </c>
      <c r="AO33" s="4">
        <v>16.158656000000001</v>
      </c>
      <c r="AP33" s="4">
        <v>5466.6</v>
      </c>
      <c r="AQ33" s="4">
        <v>102</v>
      </c>
      <c r="AR33" s="4">
        <v>15</v>
      </c>
      <c r="AS33" s="4">
        <v>3610</v>
      </c>
      <c r="AT33" s="4">
        <v>0.216</v>
      </c>
      <c r="AU33" s="4">
        <v>74.784000000000006</v>
      </c>
      <c r="AV33" s="4">
        <v>50173</v>
      </c>
      <c r="AW33" s="4">
        <v>0</v>
      </c>
      <c r="AX33" s="4">
        <v>0.53</v>
      </c>
      <c r="AY33">
        <v>0.74560000000000004</v>
      </c>
      <c r="AZ33" t="s">
        <v>73</v>
      </c>
      <c r="BA33" t="s">
        <v>1218</v>
      </c>
      <c r="BB33">
        <v>2</v>
      </c>
      <c r="BC33" t="s">
        <v>1219</v>
      </c>
      <c r="BD33">
        <v>7</v>
      </c>
      <c r="BE33">
        <v>79112.019000000015</v>
      </c>
      <c r="BF33">
        <v>7.0263407131601577E-2</v>
      </c>
      <c r="BG33">
        <v>5.2388396357322141E-2</v>
      </c>
      <c r="BH33">
        <v>198489.68100000001</v>
      </c>
      <c r="BI33">
        <v>2.8004881523286847E-2</v>
      </c>
      <c r="BJ33">
        <v>2.0880439663762674E-2</v>
      </c>
      <c r="BK33">
        <v>1</v>
      </c>
      <c r="BL33" t="s">
        <v>73</v>
      </c>
      <c r="BM33">
        <v>0</v>
      </c>
      <c r="BN33" t="s">
        <v>1095</v>
      </c>
    </row>
    <row r="34" spans="1:66">
      <c r="A34" s="134" t="str">
        <f t="shared" si="5"/>
        <v>대인교통</v>
      </c>
      <c r="B34" s="134">
        <f t="shared" si="6"/>
        <v>45444</v>
      </c>
      <c r="C34" s="135" t="str">
        <f t="shared" si="7"/>
        <v>70바4102</v>
      </c>
      <c r="D34" s="110" t="str">
        <f t="shared" si="8"/>
        <v>대형</v>
      </c>
      <c r="E34" s="107" t="str">
        <f t="shared" si="1"/>
        <v>D</v>
      </c>
      <c r="F34" s="155">
        <f t="shared" si="2"/>
        <v>0.8103999999999999</v>
      </c>
      <c r="G34" s="156">
        <f t="shared" si="3"/>
        <v>2.0259999999999998</v>
      </c>
      <c r="H34" s="157">
        <f t="shared" si="4"/>
        <v>2.5</v>
      </c>
      <c r="I34" s="158">
        <f t="shared" si="9"/>
        <v>6319.0460000000003</v>
      </c>
      <c r="J34" s="159">
        <f t="shared" si="10"/>
        <v>3.134450930029839E-2</v>
      </c>
      <c r="K34" s="159">
        <f t="shared" si="11"/>
        <v>0.36205877699922384</v>
      </c>
      <c r="L34" s="159">
        <f t="shared" si="12"/>
        <v>0.12549362672783201</v>
      </c>
      <c r="M34" s="160">
        <f t="shared" si="13"/>
        <v>14.510999999999999</v>
      </c>
      <c r="N34" s="161">
        <f t="shared" si="14"/>
        <v>0.253</v>
      </c>
      <c r="O34" s="161">
        <f t="shared" si="15"/>
        <v>28.026</v>
      </c>
      <c r="P34" s="162">
        <f t="shared" si="16"/>
        <v>0</v>
      </c>
      <c r="Q34" s="163">
        <f t="shared" si="17"/>
        <v>81</v>
      </c>
      <c r="R34" s="164">
        <f t="shared" si="18"/>
        <v>25.934037479529177</v>
      </c>
      <c r="S34" s="136">
        <f t="shared" si="19"/>
        <v>16</v>
      </c>
      <c r="T34" s="136">
        <f t="shared" si="20"/>
        <v>1771</v>
      </c>
      <c r="U34" t="s">
        <v>157</v>
      </c>
      <c r="V34" s="5">
        <v>45444</v>
      </c>
      <c r="W34" t="s">
        <v>157</v>
      </c>
      <c r="X34" s="5" t="s">
        <v>192</v>
      </c>
      <c r="Y34" t="s">
        <v>731</v>
      </c>
      <c r="Z34" t="s">
        <v>639</v>
      </c>
      <c r="AA34" t="s">
        <v>49</v>
      </c>
      <c r="AB34">
        <v>505</v>
      </c>
      <c r="AC34" s="1">
        <v>6319.0460000000003</v>
      </c>
      <c r="AD34" s="1">
        <v>3119.652</v>
      </c>
      <c r="AE34" s="25">
        <v>2.0259999999999998</v>
      </c>
      <c r="AF34">
        <v>2.5</v>
      </c>
      <c r="AG34">
        <v>14.510999999999999</v>
      </c>
      <c r="AH34">
        <v>401.681037</v>
      </c>
      <c r="AI34">
        <v>12.590495000000001</v>
      </c>
      <c r="AJ34">
        <v>145.43214499999999</v>
      </c>
      <c r="AK34">
        <v>793</v>
      </c>
      <c r="AL34">
        <v>16</v>
      </c>
      <c r="AM34">
        <v>1771</v>
      </c>
      <c r="AN34">
        <v>81</v>
      </c>
      <c r="AO34">
        <v>15.731501</v>
      </c>
      <c r="AP34">
        <v>4267.8</v>
      </c>
      <c r="AQ34">
        <v>0</v>
      </c>
      <c r="AR34">
        <v>13</v>
      </c>
      <c r="AS34">
        <v>4905</v>
      </c>
      <c r="AT34">
        <v>0.253</v>
      </c>
      <c r="AU34">
        <v>28.026</v>
      </c>
      <c r="AV34">
        <v>56409</v>
      </c>
      <c r="AW34">
        <v>0</v>
      </c>
      <c r="AX34">
        <v>0.56000000000000005</v>
      </c>
      <c r="AY34">
        <v>0.8103999999999999</v>
      </c>
      <c r="AZ34" t="s">
        <v>70</v>
      </c>
      <c r="BA34" t="s">
        <v>1218</v>
      </c>
      <c r="BB34">
        <v>5</v>
      </c>
      <c r="BC34" t="s">
        <v>1220</v>
      </c>
      <c r="BD34">
        <v>13</v>
      </c>
      <c r="BE34">
        <v>79112.019000000015</v>
      </c>
      <c r="BF34">
        <v>7.9874664809148649E-2</v>
      </c>
      <c r="BG34">
        <v>6.4730428361334053E-2</v>
      </c>
      <c r="BH34">
        <v>198489.68100000001</v>
      </c>
      <c r="BI34">
        <v>3.1835639858779359E-2</v>
      </c>
      <c r="BJ34">
        <v>2.5799602541554788E-2</v>
      </c>
      <c r="BK34">
        <v>1</v>
      </c>
      <c r="BL34" t="s">
        <v>70</v>
      </c>
      <c r="BM34">
        <v>0</v>
      </c>
      <c r="BN34" t="s">
        <v>1095</v>
      </c>
    </row>
    <row r="35" spans="1:66">
      <c r="A35" s="137" t="str">
        <f t="shared" si="5"/>
        <v>대인교통</v>
      </c>
      <c r="B35" s="137">
        <f t="shared" si="6"/>
        <v>45444</v>
      </c>
      <c r="C35" s="138" t="str">
        <f t="shared" si="7"/>
        <v>70바4103</v>
      </c>
      <c r="D35" s="126" t="str">
        <f t="shared" si="8"/>
        <v>대형</v>
      </c>
      <c r="E35" s="123" t="str">
        <f t="shared" si="1"/>
        <v>D</v>
      </c>
      <c r="F35" s="145">
        <f t="shared" si="2"/>
        <v>0.8257692307692307</v>
      </c>
      <c r="G35" s="146">
        <f t="shared" si="3"/>
        <v>2.1469999999999998</v>
      </c>
      <c r="H35" s="147">
        <f t="shared" si="4"/>
        <v>2.6</v>
      </c>
      <c r="I35" s="148">
        <f t="shared" si="9"/>
        <v>6000.1130000000003</v>
      </c>
      <c r="J35" s="149">
        <f t="shared" si="10"/>
        <v>1.0225270013380207E-2</v>
      </c>
      <c r="K35" s="149">
        <f t="shared" si="11"/>
        <v>0.35407359912906761</v>
      </c>
      <c r="L35" s="149">
        <f t="shared" si="12"/>
        <v>0.18882977703919909</v>
      </c>
      <c r="M35" s="150">
        <f t="shared" si="13"/>
        <v>12.256</v>
      </c>
      <c r="N35" s="151">
        <f t="shared" si="14"/>
        <v>0.05</v>
      </c>
      <c r="O35" s="151">
        <f t="shared" si="15"/>
        <v>19.75</v>
      </c>
      <c r="P35" s="152">
        <f t="shared" si="16"/>
        <v>0.20666666666666667</v>
      </c>
      <c r="Q35" s="153">
        <f t="shared" si="17"/>
        <v>93</v>
      </c>
      <c r="R35" s="154">
        <f t="shared" si="18"/>
        <v>25.525267569321265</v>
      </c>
      <c r="S35" s="139">
        <f t="shared" si="19"/>
        <v>3</v>
      </c>
      <c r="T35" s="139">
        <f t="shared" si="20"/>
        <v>1185</v>
      </c>
      <c r="U35" t="s">
        <v>157</v>
      </c>
      <c r="V35">
        <v>45444</v>
      </c>
      <c r="W35" s="4" t="s">
        <v>157</v>
      </c>
      <c r="X35" s="4" t="s">
        <v>192</v>
      </c>
      <c r="Y35" s="4" t="s">
        <v>732</v>
      </c>
      <c r="Z35" s="4" t="s">
        <v>639</v>
      </c>
      <c r="AA35" s="4" t="s">
        <v>49</v>
      </c>
      <c r="AB35" s="4">
        <v>505</v>
      </c>
      <c r="AC35" s="4">
        <v>6000.1130000000003</v>
      </c>
      <c r="AD35" s="4">
        <v>2794.098</v>
      </c>
      <c r="AE35" s="4">
        <v>2.1469999999999998</v>
      </c>
      <c r="AF35" s="4">
        <v>2.6</v>
      </c>
      <c r="AG35" s="4">
        <v>12.256</v>
      </c>
      <c r="AH35" s="4">
        <v>369.77380499999998</v>
      </c>
      <c r="AI35" s="4">
        <v>3.781037</v>
      </c>
      <c r="AJ35" s="4">
        <v>130.927142</v>
      </c>
      <c r="AK35" s="4">
        <v>1133</v>
      </c>
      <c r="AL35" s="4">
        <v>3</v>
      </c>
      <c r="AM35" s="4">
        <v>1185</v>
      </c>
      <c r="AN35" s="4">
        <v>93</v>
      </c>
      <c r="AO35" s="4">
        <v>16.226441000000001</v>
      </c>
      <c r="AP35" s="4">
        <v>2131.1</v>
      </c>
      <c r="AQ35" s="4">
        <v>12.4</v>
      </c>
      <c r="AR35" s="4">
        <v>10</v>
      </c>
      <c r="AS35" s="4">
        <v>1295</v>
      </c>
      <c r="AT35" s="4">
        <v>0.05</v>
      </c>
      <c r="AU35" s="4">
        <v>19.75</v>
      </c>
      <c r="AV35" s="4">
        <v>53571</v>
      </c>
      <c r="AW35" s="4">
        <v>0</v>
      </c>
      <c r="AX35" s="4">
        <v>0.54</v>
      </c>
      <c r="AY35">
        <v>0.8257692307692307</v>
      </c>
      <c r="AZ35" t="s">
        <v>70</v>
      </c>
      <c r="BA35" t="s">
        <v>1218</v>
      </c>
      <c r="BB35">
        <v>1</v>
      </c>
      <c r="BC35" t="s">
        <v>1221</v>
      </c>
      <c r="BD35">
        <v>9</v>
      </c>
      <c r="BE35">
        <v>79112.019000000015</v>
      </c>
      <c r="BF35">
        <v>7.5843254613436162E-2</v>
      </c>
      <c r="BG35">
        <v>6.2629026021172082E-2</v>
      </c>
      <c r="BH35">
        <v>198489.68100000001</v>
      </c>
      <c r="BI35">
        <v>3.0228840964281665E-2</v>
      </c>
      <c r="BJ35">
        <v>2.496204675012028E-2</v>
      </c>
      <c r="BK35">
        <v>1</v>
      </c>
      <c r="BL35" t="s">
        <v>70</v>
      </c>
      <c r="BM35">
        <v>0</v>
      </c>
      <c r="BN35" t="s">
        <v>1095</v>
      </c>
    </row>
    <row r="36" spans="1:66">
      <c r="A36" s="134" t="str">
        <f t="shared" si="5"/>
        <v>대인교통</v>
      </c>
      <c r="B36" s="134">
        <f t="shared" si="6"/>
        <v>45444</v>
      </c>
      <c r="C36" s="135" t="str">
        <f t="shared" si="7"/>
        <v>70바4104</v>
      </c>
      <c r="D36" s="110" t="str">
        <f t="shared" si="8"/>
        <v>대형</v>
      </c>
      <c r="E36" s="107" t="str">
        <f t="shared" si="1"/>
        <v>D</v>
      </c>
      <c r="F36" s="155">
        <f t="shared" si="2"/>
        <v>0.82520000000000004</v>
      </c>
      <c r="G36" s="156">
        <f t="shared" si="3"/>
        <v>2.0630000000000002</v>
      </c>
      <c r="H36" s="157">
        <f t="shared" si="4"/>
        <v>2.5</v>
      </c>
      <c r="I36" s="158">
        <f t="shared" si="9"/>
        <v>5759.0860000000002</v>
      </c>
      <c r="J36" s="159">
        <f t="shared" si="10"/>
        <v>1.7847711857986736E-2</v>
      </c>
      <c r="K36" s="159">
        <f t="shared" si="11"/>
        <v>0.36832625457034779</v>
      </c>
      <c r="L36" s="159">
        <f t="shared" si="12"/>
        <v>0.22312568348519191</v>
      </c>
      <c r="M36" s="160">
        <f t="shared" si="13"/>
        <v>13.718</v>
      </c>
      <c r="N36" s="161">
        <f t="shared" si="14"/>
        <v>5.1999999999999998E-2</v>
      </c>
      <c r="O36" s="161">
        <f t="shared" si="15"/>
        <v>26.236999999999998</v>
      </c>
      <c r="P36" s="162">
        <f t="shared" si="16"/>
        <v>0.97666666666666668</v>
      </c>
      <c r="Q36" s="163">
        <f t="shared" si="17"/>
        <v>92</v>
      </c>
      <c r="R36" s="164">
        <f t="shared" si="18"/>
        <v>26.383393544127195</v>
      </c>
      <c r="S36" s="136">
        <f t="shared" si="19"/>
        <v>3</v>
      </c>
      <c r="T36" s="136">
        <f t="shared" si="20"/>
        <v>1511</v>
      </c>
      <c r="U36" t="s">
        <v>157</v>
      </c>
      <c r="V36">
        <v>45444</v>
      </c>
      <c r="W36" t="s">
        <v>157</v>
      </c>
      <c r="X36" s="4" t="s">
        <v>192</v>
      </c>
      <c r="Y36" s="4" t="s">
        <v>733</v>
      </c>
      <c r="Z36" s="4" t="s">
        <v>639</v>
      </c>
      <c r="AA36" s="4" t="s">
        <v>49</v>
      </c>
      <c r="AB36" s="4">
        <v>505</v>
      </c>
      <c r="AC36" s="4">
        <v>5759.0860000000002</v>
      </c>
      <c r="AD36" s="4">
        <v>2791.7280000000001</v>
      </c>
      <c r="AE36" s="4">
        <v>2.0630000000000002</v>
      </c>
      <c r="AF36" s="4">
        <v>2.5</v>
      </c>
      <c r="AG36" s="4">
        <v>13.718</v>
      </c>
      <c r="AH36" s="4">
        <v>355.61297999999999</v>
      </c>
      <c r="AI36" s="4">
        <v>6.3468780000000002</v>
      </c>
      <c r="AJ36" s="4">
        <v>130.98159699999999</v>
      </c>
      <c r="AK36" s="4">
        <v>1285</v>
      </c>
      <c r="AL36" s="4">
        <v>3</v>
      </c>
      <c r="AM36" s="4">
        <v>1511</v>
      </c>
      <c r="AN36" s="4">
        <v>92</v>
      </c>
      <c r="AO36" s="4">
        <v>16.194813</v>
      </c>
      <c r="AP36" s="4">
        <v>5052.2</v>
      </c>
      <c r="AQ36" s="4">
        <v>58.6</v>
      </c>
      <c r="AR36" s="4">
        <v>4</v>
      </c>
      <c r="AS36" s="4">
        <v>1850</v>
      </c>
      <c r="AT36" s="4">
        <v>5.1999999999999998E-2</v>
      </c>
      <c r="AU36" s="4">
        <v>26.236999999999998</v>
      </c>
      <c r="AV36" s="4">
        <v>51263</v>
      </c>
      <c r="AW36" s="4">
        <v>0</v>
      </c>
      <c r="AX36" s="4">
        <v>0.54</v>
      </c>
      <c r="AY36">
        <v>0.82520000000000004</v>
      </c>
      <c r="AZ36" t="s">
        <v>70</v>
      </c>
      <c r="BA36" t="s">
        <v>1218</v>
      </c>
      <c r="BB36">
        <v>2</v>
      </c>
      <c r="BC36" t="s">
        <v>1222</v>
      </c>
      <c r="BD36">
        <v>9</v>
      </c>
      <c r="BE36">
        <v>79112.019000000015</v>
      </c>
      <c r="BF36">
        <v>7.2796599970479825E-2</v>
      </c>
      <c r="BG36">
        <v>6.0071754295639955E-2</v>
      </c>
      <c r="BH36">
        <v>198489.68100000001</v>
      </c>
      <c r="BI36">
        <v>2.9014536025175033E-2</v>
      </c>
      <c r="BJ36">
        <v>2.3942795127974439E-2</v>
      </c>
      <c r="BK36">
        <v>1</v>
      </c>
      <c r="BL36" t="s">
        <v>70</v>
      </c>
      <c r="BM36">
        <v>0</v>
      </c>
      <c r="BN36" t="s">
        <v>1095</v>
      </c>
    </row>
    <row r="37" spans="1:66">
      <c r="A37" s="137" t="str">
        <f t="shared" si="5"/>
        <v>대인교통</v>
      </c>
      <c r="B37" s="137">
        <f t="shared" si="6"/>
        <v>45444</v>
      </c>
      <c r="C37" s="138" t="str">
        <f t="shared" si="7"/>
        <v>70바4106</v>
      </c>
      <c r="D37" s="126" t="str">
        <f t="shared" si="8"/>
        <v>대형</v>
      </c>
      <c r="E37" s="123" t="str">
        <f t="shared" si="1"/>
        <v>F</v>
      </c>
      <c r="F37" s="145">
        <f t="shared" si="2"/>
        <v>0.72499999999999998</v>
      </c>
      <c r="G37" s="146">
        <f t="shared" si="3"/>
        <v>1.885</v>
      </c>
      <c r="H37" s="147">
        <f t="shared" si="4"/>
        <v>2.6</v>
      </c>
      <c r="I37" s="148">
        <f t="shared" si="9"/>
        <v>6335.2579999999998</v>
      </c>
      <c r="J37" s="149">
        <f t="shared" si="10"/>
        <v>2.6804428335134748E-2</v>
      </c>
      <c r="K37" s="149">
        <f t="shared" si="11"/>
        <v>0.36516911881350628</v>
      </c>
      <c r="L37" s="149">
        <f t="shared" si="12"/>
        <v>0.22935135396222223</v>
      </c>
      <c r="M37" s="150">
        <f t="shared" si="13"/>
        <v>14.694000000000001</v>
      </c>
      <c r="N37" s="151">
        <f t="shared" si="14"/>
        <v>0.126</v>
      </c>
      <c r="O37" s="151">
        <f t="shared" si="15"/>
        <v>29.375</v>
      </c>
      <c r="P37" s="152">
        <f t="shared" si="16"/>
        <v>5.3433333333333337</v>
      </c>
      <c r="Q37" s="153">
        <f t="shared" si="17"/>
        <v>96</v>
      </c>
      <c r="R37" s="154">
        <f t="shared" si="18"/>
        <v>26.215246831201252</v>
      </c>
      <c r="S37" s="139">
        <f t="shared" si="19"/>
        <v>8</v>
      </c>
      <c r="T37" s="139">
        <f t="shared" si="20"/>
        <v>1861</v>
      </c>
      <c r="U37" t="s">
        <v>157</v>
      </c>
      <c r="V37" s="5">
        <v>45444</v>
      </c>
      <c r="W37" t="s">
        <v>157</v>
      </c>
      <c r="X37" s="5" t="s">
        <v>192</v>
      </c>
      <c r="Y37" t="s">
        <v>734</v>
      </c>
      <c r="Z37" t="s">
        <v>639</v>
      </c>
      <c r="AA37" t="s">
        <v>49</v>
      </c>
      <c r="AB37">
        <v>505</v>
      </c>
      <c r="AC37" s="1">
        <v>6335.2579999999998</v>
      </c>
      <c r="AD37" s="1">
        <v>3360.893</v>
      </c>
      <c r="AE37" s="25">
        <v>1.885</v>
      </c>
      <c r="AF37">
        <v>2.6</v>
      </c>
      <c r="AG37">
        <v>14.694000000000001</v>
      </c>
      <c r="AH37">
        <v>397.45492300000001</v>
      </c>
      <c r="AI37">
        <v>10.653551999999999</v>
      </c>
      <c r="AJ37">
        <v>145.13826399999999</v>
      </c>
      <c r="AK37">
        <v>1453</v>
      </c>
      <c r="AL37">
        <v>8</v>
      </c>
      <c r="AM37">
        <v>1861</v>
      </c>
      <c r="AN37">
        <v>96</v>
      </c>
      <c r="AO37">
        <v>15.939563</v>
      </c>
      <c r="AP37">
        <v>5054.8999999999996</v>
      </c>
      <c r="AQ37">
        <v>320.60000000000002</v>
      </c>
      <c r="AR37">
        <v>24</v>
      </c>
      <c r="AS37">
        <v>8220</v>
      </c>
      <c r="AT37">
        <v>0.126</v>
      </c>
      <c r="AU37">
        <v>29.375</v>
      </c>
      <c r="AV37">
        <v>57417</v>
      </c>
      <c r="AW37">
        <v>0</v>
      </c>
      <c r="AX37">
        <v>0.52</v>
      </c>
      <c r="AY37">
        <v>0.72499999999999998</v>
      </c>
      <c r="AZ37" t="s">
        <v>73</v>
      </c>
      <c r="BA37" t="s">
        <v>1218</v>
      </c>
      <c r="BB37">
        <v>3</v>
      </c>
      <c r="BC37" t="s">
        <v>1223</v>
      </c>
      <c r="BD37">
        <v>13</v>
      </c>
      <c r="BE37">
        <v>79112.019000000015</v>
      </c>
      <c r="BF37">
        <v>8.0079589423700567E-2</v>
      </c>
      <c r="BG37">
        <v>5.8057702332182909E-2</v>
      </c>
      <c r="BH37">
        <v>198489.68100000001</v>
      </c>
      <c r="BI37">
        <v>3.1917316648818632E-2</v>
      </c>
      <c r="BJ37">
        <v>2.3140054570393507E-2</v>
      </c>
      <c r="BK37">
        <v>1</v>
      </c>
      <c r="BL37" t="s">
        <v>73</v>
      </c>
      <c r="BM37">
        <v>0</v>
      </c>
      <c r="BN37" t="s">
        <v>1095</v>
      </c>
    </row>
    <row r="38" spans="1:66">
      <c r="A38" s="134" t="str">
        <f t="shared" si="5"/>
        <v>대인교통</v>
      </c>
      <c r="B38" s="134">
        <f t="shared" si="6"/>
        <v>45444</v>
      </c>
      <c r="C38" s="135" t="str">
        <f t="shared" si="7"/>
        <v>70바4107</v>
      </c>
      <c r="D38" s="110" t="str">
        <f t="shared" si="8"/>
        <v>대형</v>
      </c>
      <c r="E38" s="107" t="str">
        <f t="shared" si="1"/>
        <v>D</v>
      </c>
      <c r="F38" s="155">
        <f t="shared" si="2"/>
        <v>0.8156000000000001</v>
      </c>
      <c r="G38" s="156">
        <f t="shared" si="3"/>
        <v>2.0390000000000001</v>
      </c>
      <c r="H38" s="157">
        <f t="shared" si="4"/>
        <v>2.5</v>
      </c>
      <c r="I38" s="158">
        <f t="shared" si="9"/>
        <v>6006.5450000000001</v>
      </c>
      <c r="J38" s="159">
        <f t="shared" si="10"/>
        <v>1.5439530825457383E-2</v>
      </c>
      <c r="K38" s="159">
        <f t="shared" si="11"/>
        <v>0.35245154570880566</v>
      </c>
      <c r="L38" s="159">
        <f t="shared" si="12"/>
        <v>0.19195727327440318</v>
      </c>
      <c r="M38" s="160">
        <f t="shared" si="13"/>
        <v>11.677</v>
      </c>
      <c r="N38" s="161">
        <f t="shared" si="14"/>
        <v>8.3000000000000004E-2</v>
      </c>
      <c r="O38" s="161">
        <f t="shared" si="15"/>
        <v>17.564</v>
      </c>
      <c r="P38" s="162">
        <f t="shared" si="16"/>
        <v>0.78999999999999992</v>
      </c>
      <c r="Q38" s="163">
        <f t="shared" si="17"/>
        <v>97</v>
      </c>
      <c r="R38" s="164">
        <f t="shared" si="18"/>
        <v>25.3916210222954</v>
      </c>
      <c r="S38" s="136">
        <f t="shared" si="19"/>
        <v>5</v>
      </c>
      <c r="T38" s="136">
        <f t="shared" si="20"/>
        <v>1055</v>
      </c>
      <c r="U38" t="s">
        <v>157</v>
      </c>
      <c r="V38">
        <v>45444</v>
      </c>
      <c r="W38" s="4" t="s">
        <v>157</v>
      </c>
      <c r="X38" s="4" t="s">
        <v>192</v>
      </c>
      <c r="Y38" s="4" t="s">
        <v>735</v>
      </c>
      <c r="Z38" s="4" t="s">
        <v>639</v>
      </c>
      <c r="AA38" s="4" t="s">
        <v>49</v>
      </c>
      <c r="AB38" s="4">
        <v>505</v>
      </c>
      <c r="AC38" s="4">
        <v>6006.5450000000001</v>
      </c>
      <c r="AD38" s="4">
        <v>2945.3139999999999</v>
      </c>
      <c r="AE38" s="4">
        <v>2.0390000000000001</v>
      </c>
      <c r="AF38" s="4">
        <v>2.5</v>
      </c>
      <c r="AG38" s="4">
        <v>11.677</v>
      </c>
      <c r="AH38" s="4">
        <v>374.23326300000002</v>
      </c>
      <c r="AI38" s="4">
        <v>5.7779860000000003</v>
      </c>
      <c r="AJ38" s="4">
        <v>131.899092</v>
      </c>
      <c r="AK38" s="4">
        <v>1153</v>
      </c>
      <c r="AL38" s="4">
        <v>5</v>
      </c>
      <c r="AM38" s="4">
        <v>1055</v>
      </c>
      <c r="AN38" s="4">
        <v>97</v>
      </c>
      <c r="AO38" s="4">
        <v>16.050270000000001</v>
      </c>
      <c r="AP38" s="4">
        <v>4088.3</v>
      </c>
      <c r="AQ38" s="4">
        <v>47.4</v>
      </c>
      <c r="AR38" s="4">
        <v>9</v>
      </c>
      <c r="AS38" s="4">
        <v>3273</v>
      </c>
      <c r="AT38" s="4">
        <v>8.3000000000000004E-2</v>
      </c>
      <c r="AU38" s="4">
        <v>17.564</v>
      </c>
      <c r="AV38" s="4">
        <v>51739</v>
      </c>
      <c r="AW38" s="4">
        <v>0</v>
      </c>
      <c r="AX38" s="4">
        <v>0.5</v>
      </c>
      <c r="AY38">
        <v>0.8156000000000001</v>
      </c>
      <c r="AZ38" t="s">
        <v>70</v>
      </c>
      <c r="BA38" t="s">
        <v>1218</v>
      </c>
      <c r="BB38">
        <v>4</v>
      </c>
      <c r="BC38" t="s">
        <v>1224</v>
      </c>
      <c r="BD38">
        <v>11</v>
      </c>
      <c r="BE38">
        <v>79112.019000000015</v>
      </c>
      <c r="BF38">
        <v>7.5924557051185851E-2</v>
      </c>
      <c r="BG38">
        <v>6.192406873094719E-2</v>
      </c>
      <c r="BH38">
        <v>198489.68100000001</v>
      </c>
      <c r="BI38">
        <v>3.0261245671506721E-2</v>
      </c>
      <c r="BJ38">
        <v>2.4681071969680883E-2</v>
      </c>
      <c r="BK38">
        <v>1</v>
      </c>
      <c r="BL38" t="s">
        <v>73</v>
      </c>
      <c r="BM38">
        <v>1</v>
      </c>
      <c r="BN38" t="s">
        <v>1097</v>
      </c>
    </row>
    <row r="39" spans="1:66">
      <c r="A39" s="137" t="str">
        <f t="shared" si="5"/>
        <v>대인교통</v>
      </c>
      <c r="B39" s="137">
        <f t="shared" si="6"/>
        <v>45444</v>
      </c>
      <c r="C39" s="138" t="str">
        <f t="shared" si="7"/>
        <v>70바4108</v>
      </c>
      <c r="D39" s="126" t="str">
        <f t="shared" si="8"/>
        <v>대형</v>
      </c>
      <c r="E39" s="123" t="str">
        <f t="shared" si="1"/>
        <v>F</v>
      </c>
      <c r="F39" s="145">
        <f t="shared" si="2"/>
        <v>0.78439999999999999</v>
      </c>
      <c r="G39" s="146">
        <f t="shared" si="3"/>
        <v>1.9610000000000001</v>
      </c>
      <c r="H39" s="147">
        <f t="shared" si="4"/>
        <v>2.5</v>
      </c>
      <c r="I39" s="148">
        <f t="shared" si="9"/>
        <v>5472.5590000000002</v>
      </c>
      <c r="J39" s="149">
        <f t="shared" si="10"/>
        <v>9.6142368741305353E-3</v>
      </c>
      <c r="K39" s="149">
        <f t="shared" si="11"/>
        <v>0.36925187580283558</v>
      </c>
      <c r="L39" s="149">
        <f t="shared" si="12"/>
        <v>0.12352539278242591</v>
      </c>
      <c r="M39" s="150">
        <f t="shared" si="13"/>
        <v>13.401</v>
      </c>
      <c r="N39" s="151">
        <f t="shared" si="14"/>
        <v>0.11</v>
      </c>
      <c r="O39" s="151">
        <f t="shared" si="15"/>
        <v>38.555999999999997</v>
      </c>
      <c r="P39" s="152">
        <f t="shared" si="16"/>
        <v>0.39333333333333337</v>
      </c>
      <c r="Q39" s="153">
        <f t="shared" si="17"/>
        <v>94</v>
      </c>
      <c r="R39" s="154">
        <f t="shared" si="18"/>
        <v>25.645665368337514</v>
      </c>
      <c r="S39" s="139">
        <f t="shared" si="19"/>
        <v>6</v>
      </c>
      <c r="T39" s="139">
        <f t="shared" si="20"/>
        <v>2110</v>
      </c>
      <c r="U39" t="s">
        <v>157</v>
      </c>
      <c r="V39">
        <v>45444</v>
      </c>
      <c r="W39" t="s">
        <v>157</v>
      </c>
      <c r="X39" s="4" t="s">
        <v>192</v>
      </c>
      <c r="Y39" s="4" t="s">
        <v>736</v>
      </c>
      <c r="Z39" s="4" t="s">
        <v>639</v>
      </c>
      <c r="AA39" s="4" t="s">
        <v>49</v>
      </c>
      <c r="AB39" s="4">
        <v>505</v>
      </c>
      <c r="AC39" s="4">
        <v>5472.5590000000002</v>
      </c>
      <c r="AD39" s="4">
        <v>2790.77</v>
      </c>
      <c r="AE39" s="4">
        <v>1.9610000000000001</v>
      </c>
      <c r="AF39" s="4">
        <v>2.5</v>
      </c>
      <c r="AG39" s="4">
        <v>13.401</v>
      </c>
      <c r="AH39" s="4">
        <v>343.55103200000002</v>
      </c>
      <c r="AI39" s="4">
        <v>3.3029809999999999</v>
      </c>
      <c r="AJ39" s="4">
        <v>126.856863</v>
      </c>
      <c r="AK39" s="4">
        <v>676</v>
      </c>
      <c r="AL39" s="4">
        <v>6</v>
      </c>
      <c r="AM39" s="4">
        <v>2110</v>
      </c>
      <c r="AN39" s="4">
        <v>94</v>
      </c>
      <c r="AO39" s="4">
        <v>15.929391000000001</v>
      </c>
      <c r="AP39" s="4">
        <v>2884.2</v>
      </c>
      <c r="AQ39" s="4">
        <v>23.6</v>
      </c>
      <c r="AR39" s="4">
        <v>1</v>
      </c>
      <c r="AS39" s="4">
        <v>812</v>
      </c>
      <c r="AT39" s="4">
        <v>0.11</v>
      </c>
      <c r="AU39" s="4">
        <v>38.555999999999997</v>
      </c>
      <c r="AV39" s="4">
        <v>46603</v>
      </c>
      <c r="AW39" s="4">
        <v>0</v>
      </c>
      <c r="AX39" s="4">
        <v>0.52</v>
      </c>
      <c r="AY39">
        <v>0.78439999999999999</v>
      </c>
      <c r="AZ39" t="s">
        <v>73</v>
      </c>
      <c r="BA39" t="s">
        <v>1218</v>
      </c>
      <c r="BB39">
        <v>1</v>
      </c>
      <c r="BC39" t="s">
        <v>1225</v>
      </c>
      <c r="BD39">
        <v>8</v>
      </c>
      <c r="BE39">
        <v>79112.019000000015</v>
      </c>
      <c r="BF39">
        <v>6.9174811478392426E-2</v>
      </c>
      <c r="BG39">
        <v>5.4260722123651017E-2</v>
      </c>
      <c r="BH39">
        <v>198489.68100000001</v>
      </c>
      <c r="BI39">
        <v>2.7571000025940894E-2</v>
      </c>
      <c r="BJ39">
        <v>2.1626692420348037E-2</v>
      </c>
      <c r="BK39">
        <v>1</v>
      </c>
      <c r="BL39" t="s">
        <v>73</v>
      </c>
      <c r="BM39">
        <v>0</v>
      </c>
      <c r="BN39" t="s">
        <v>1095</v>
      </c>
    </row>
    <row r="40" spans="1:66">
      <c r="A40" s="134" t="str">
        <f t="shared" si="5"/>
        <v>대인교통</v>
      </c>
      <c r="B40" s="134">
        <f t="shared" si="6"/>
        <v>45444</v>
      </c>
      <c r="C40" s="135" t="str">
        <f t="shared" si="7"/>
        <v>70바4109</v>
      </c>
      <c r="D40" s="110" t="str">
        <f t="shared" si="8"/>
        <v>대형</v>
      </c>
      <c r="E40" s="107" t="str">
        <f t="shared" si="1"/>
        <v>D</v>
      </c>
      <c r="F40" s="155">
        <f t="shared" si="2"/>
        <v>0.8196</v>
      </c>
      <c r="G40" s="156">
        <f t="shared" si="3"/>
        <v>2.0489999999999999</v>
      </c>
      <c r="H40" s="157">
        <f t="shared" si="4"/>
        <v>2.5</v>
      </c>
      <c r="I40" s="158">
        <f t="shared" si="9"/>
        <v>6007.6369999999997</v>
      </c>
      <c r="J40" s="159">
        <f t="shared" si="10"/>
        <v>1.3506667416671735E-2</v>
      </c>
      <c r="K40" s="159">
        <f t="shared" si="11"/>
        <v>0.36452862507762318</v>
      </c>
      <c r="L40" s="159">
        <f t="shared" si="12"/>
        <v>0.13299738316412926</v>
      </c>
      <c r="M40" s="160">
        <f t="shared" si="13"/>
        <v>11.972</v>
      </c>
      <c r="N40" s="161">
        <f t="shared" si="14"/>
        <v>1.7000000000000001E-2</v>
      </c>
      <c r="O40" s="161">
        <f t="shared" si="15"/>
        <v>14.532</v>
      </c>
      <c r="P40" s="162">
        <f t="shared" si="16"/>
        <v>0</v>
      </c>
      <c r="Q40" s="163">
        <f t="shared" si="17"/>
        <v>85</v>
      </c>
      <c r="R40" s="164">
        <f t="shared" si="18"/>
        <v>25.408232576992084</v>
      </c>
      <c r="S40" s="136">
        <f t="shared" si="19"/>
        <v>1</v>
      </c>
      <c r="T40" s="136">
        <f t="shared" si="20"/>
        <v>873</v>
      </c>
      <c r="U40" t="s">
        <v>157</v>
      </c>
      <c r="V40">
        <v>45444</v>
      </c>
      <c r="W40" t="s">
        <v>157</v>
      </c>
      <c r="X40" s="4" t="s">
        <v>192</v>
      </c>
      <c r="Y40" s="4" t="s">
        <v>737</v>
      </c>
      <c r="Z40" s="4" t="s">
        <v>639</v>
      </c>
      <c r="AA40" s="4" t="s">
        <v>49</v>
      </c>
      <c r="AB40" s="4">
        <v>505</v>
      </c>
      <c r="AC40" s="4">
        <v>6007.6369999999997</v>
      </c>
      <c r="AD40" s="4">
        <v>2931.998</v>
      </c>
      <c r="AE40" s="4">
        <v>2.0489999999999999</v>
      </c>
      <c r="AF40" s="4">
        <v>2.5</v>
      </c>
      <c r="AG40" s="4">
        <v>11.972</v>
      </c>
      <c r="AH40" s="4">
        <v>380.15743199999997</v>
      </c>
      <c r="AI40" s="4">
        <v>5.1346600000000002</v>
      </c>
      <c r="AJ40" s="4">
        <v>138.57826600000001</v>
      </c>
      <c r="AK40" s="4">
        <v>799</v>
      </c>
      <c r="AL40" s="4">
        <v>1</v>
      </c>
      <c r="AM40" s="4">
        <v>873</v>
      </c>
      <c r="AN40" s="4">
        <v>85</v>
      </c>
      <c r="AO40" s="4">
        <v>15.803023</v>
      </c>
      <c r="AP40" s="4">
        <v>1515.7</v>
      </c>
      <c r="AQ40" s="4">
        <v>0</v>
      </c>
      <c r="AR40" s="4">
        <v>2</v>
      </c>
      <c r="AS40" s="4">
        <v>986</v>
      </c>
      <c r="AT40" s="4">
        <v>1.7000000000000001E-2</v>
      </c>
      <c r="AU40" s="4">
        <v>14.532</v>
      </c>
      <c r="AV40" s="4">
        <v>54762</v>
      </c>
      <c r="AW40" s="4">
        <v>0</v>
      </c>
      <c r="AX40" s="4">
        <v>0.51</v>
      </c>
      <c r="AY40">
        <v>0.8196</v>
      </c>
      <c r="AZ40" t="s">
        <v>70</v>
      </c>
      <c r="BA40" t="s">
        <v>1218</v>
      </c>
      <c r="BB40">
        <v>3</v>
      </c>
      <c r="BC40" t="s">
        <v>1226</v>
      </c>
      <c r="BD40">
        <v>13</v>
      </c>
      <c r="BE40">
        <v>79112.019000000015</v>
      </c>
      <c r="BF40">
        <v>7.5938360263564986E-2</v>
      </c>
      <c r="BG40">
        <v>6.2239080072017859E-2</v>
      </c>
      <c r="BH40">
        <v>198489.68100000001</v>
      </c>
      <c r="BI40">
        <v>3.0266747216949778E-2</v>
      </c>
      <c r="BJ40">
        <v>2.4806626019012037E-2</v>
      </c>
      <c r="BK40">
        <v>1</v>
      </c>
      <c r="BL40" t="s">
        <v>70</v>
      </c>
      <c r="BM40">
        <v>0</v>
      </c>
      <c r="BN40" t="s">
        <v>1095</v>
      </c>
    </row>
    <row r="41" spans="1:66">
      <c r="A41" s="137" t="str">
        <f t="shared" si="5"/>
        <v>대인교통</v>
      </c>
      <c r="B41" s="137">
        <f t="shared" si="6"/>
        <v>45444</v>
      </c>
      <c r="C41" s="138" t="str">
        <f t="shared" si="7"/>
        <v>70바4119</v>
      </c>
      <c r="D41" s="126" t="str">
        <f t="shared" si="8"/>
        <v>대형</v>
      </c>
      <c r="E41" s="123" t="str">
        <f t="shared" si="1"/>
        <v>C</v>
      </c>
      <c r="F41" s="145">
        <f t="shared" si="2"/>
        <v>0.85192307692307689</v>
      </c>
      <c r="G41" s="146">
        <f t="shared" si="3"/>
        <v>2.2149999999999999</v>
      </c>
      <c r="H41" s="147">
        <f t="shared" si="4"/>
        <v>2.6</v>
      </c>
      <c r="I41" s="148">
        <f t="shared" si="9"/>
        <v>6669.0010000000002</v>
      </c>
      <c r="J41" s="149">
        <f t="shared" si="10"/>
        <v>9.7928276069214303E-3</v>
      </c>
      <c r="K41" s="149">
        <f t="shared" si="11"/>
        <v>0.35848767172883483</v>
      </c>
      <c r="L41" s="149">
        <f t="shared" si="12"/>
        <v>0.17678809764760869</v>
      </c>
      <c r="M41" s="150">
        <f t="shared" si="13"/>
        <v>11.749000000000001</v>
      </c>
      <c r="N41" s="151">
        <f t="shared" si="14"/>
        <v>4.4999999999999998E-2</v>
      </c>
      <c r="O41" s="151">
        <f t="shared" si="15"/>
        <v>22.462</v>
      </c>
      <c r="P41" s="152">
        <f t="shared" si="16"/>
        <v>0.38</v>
      </c>
      <c r="Q41" s="153">
        <f t="shared" si="17"/>
        <v>91</v>
      </c>
      <c r="R41" s="154">
        <f t="shared" si="18"/>
        <v>25.639423245085933</v>
      </c>
      <c r="S41" s="139">
        <f t="shared" si="19"/>
        <v>3</v>
      </c>
      <c r="T41" s="139">
        <f t="shared" si="20"/>
        <v>1498</v>
      </c>
      <c r="U41" t="s">
        <v>157</v>
      </c>
      <c r="V41">
        <v>45444</v>
      </c>
      <c r="W41" s="4" t="s">
        <v>157</v>
      </c>
      <c r="X41" s="4" t="s">
        <v>192</v>
      </c>
      <c r="Y41" s="4" t="s">
        <v>738</v>
      </c>
      <c r="Z41" s="4" t="s">
        <v>639</v>
      </c>
      <c r="AA41" s="4" t="s">
        <v>49</v>
      </c>
      <c r="AB41" s="4">
        <v>505</v>
      </c>
      <c r="AC41" s="4">
        <v>6669.0010000000002</v>
      </c>
      <c r="AD41" s="4">
        <v>3010.47</v>
      </c>
      <c r="AE41" s="4">
        <v>2.2149999999999999</v>
      </c>
      <c r="AF41" s="4">
        <v>2.6</v>
      </c>
      <c r="AG41" s="4">
        <v>11.749000000000001</v>
      </c>
      <c r="AH41" s="4">
        <v>411.74491799999998</v>
      </c>
      <c r="AI41" s="4">
        <v>4.0321470000000001</v>
      </c>
      <c r="AJ41" s="4">
        <v>147.60547700000001</v>
      </c>
      <c r="AK41" s="4">
        <v>1179</v>
      </c>
      <c r="AL41" s="4">
        <v>3</v>
      </c>
      <c r="AM41" s="4">
        <v>1498</v>
      </c>
      <c r="AN41" s="4">
        <v>91</v>
      </c>
      <c r="AO41" s="4">
        <v>16.196923000000002</v>
      </c>
      <c r="AP41" s="4">
        <v>4564</v>
      </c>
      <c r="AQ41" s="4">
        <v>22.8</v>
      </c>
      <c r="AR41" s="4">
        <v>1</v>
      </c>
      <c r="AS41" s="4">
        <v>126</v>
      </c>
      <c r="AT41" s="4">
        <v>4.4999999999999998E-2</v>
      </c>
      <c r="AU41" s="4">
        <v>22.462</v>
      </c>
      <c r="AV41" s="4">
        <v>59875</v>
      </c>
      <c r="AW41" s="4">
        <v>0</v>
      </c>
      <c r="AX41" s="4">
        <v>0.54</v>
      </c>
      <c r="AY41">
        <v>0.85192307692307689</v>
      </c>
      <c r="AZ41" t="s">
        <v>72</v>
      </c>
      <c r="BA41" t="s">
        <v>1218</v>
      </c>
      <c r="BB41">
        <v>3</v>
      </c>
      <c r="BC41" t="s">
        <v>1227</v>
      </c>
      <c r="BD41">
        <v>10</v>
      </c>
      <c r="BE41">
        <v>79112.019000000015</v>
      </c>
      <c r="BF41">
        <v>8.4298202527229124E-2</v>
      </c>
      <c r="BG41">
        <v>7.1815584076081726E-2</v>
      </c>
      <c r="BH41">
        <v>198489.68100000001</v>
      </c>
      <c r="BI41">
        <v>3.359872899387651E-2</v>
      </c>
      <c r="BJ41">
        <v>2.8623532585167873E-2</v>
      </c>
      <c r="BK41">
        <v>1</v>
      </c>
      <c r="BL41" t="s">
        <v>70</v>
      </c>
      <c r="BM41">
        <v>1</v>
      </c>
      <c r="BN41" t="s">
        <v>1097</v>
      </c>
    </row>
    <row r="42" spans="1:66">
      <c r="A42" s="134" t="str">
        <f t="shared" si="5"/>
        <v>대인교통</v>
      </c>
      <c r="B42" s="134">
        <f t="shared" si="6"/>
        <v>45444</v>
      </c>
      <c r="C42" s="135" t="str">
        <f t="shared" si="7"/>
        <v>70바4121</v>
      </c>
      <c r="D42" s="110" t="str">
        <f t="shared" si="8"/>
        <v>대형</v>
      </c>
      <c r="E42" s="107" t="str">
        <f t="shared" si="1"/>
        <v>C</v>
      </c>
      <c r="F42" s="155">
        <f t="shared" si="2"/>
        <v>0.87370370370370365</v>
      </c>
      <c r="G42" s="156">
        <f t="shared" si="3"/>
        <v>2.359</v>
      </c>
      <c r="H42" s="157">
        <f t="shared" si="4"/>
        <v>2.7</v>
      </c>
      <c r="I42" s="158">
        <f t="shared" si="9"/>
        <v>6516.4070000000002</v>
      </c>
      <c r="J42" s="159">
        <f t="shared" si="10"/>
        <v>8.3710855923352888E-3</v>
      </c>
      <c r="K42" s="159">
        <f t="shared" si="11"/>
        <v>0.33036370047462704</v>
      </c>
      <c r="L42" s="159">
        <f t="shared" si="12"/>
        <v>0.19811531109091252</v>
      </c>
      <c r="M42" s="160">
        <f t="shared" si="13"/>
        <v>8.7490000000000006</v>
      </c>
      <c r="N42" s="161">
        <f t="shared" si="14"/>
        <v>3.1E-2</v>
      </c>
      <c r="O42" s="161">
        <f t="shared" si="15"/>
        <v>13.781000000000001</v>
      </c>
      <c r="P42" s="162">
        <f t="shared" si="16"/>
        <v>1.385</v>
      </c>
      <c r="Q42" s="163">
        <f t="shared" si="17"/>
        <v>105</v>
      </c>
      <c r="R42" s="164">
        <f t="shared" si="18"/>
        <v>24.280844606878794</v>
      </c>
      <c r="S42" s="136">
        <f t="shared" si="19"/>
        <v>2</v>
      </c>
      <c r="T42" s="136">
        <f t="shared" si="20"/>
        <v>898</v>
      </c>
      <c r="U42" t="s">
        <v>157</v>
      </c>
      <c r="V42">
        <v>45444</v>
      </c>
      <c r="W42" t="s">
        <v>157</v>
      </c>
      <c r="X42" s="4" t="s">
        <v>192</v>
      </c>
      <c r="Y42" s="4" t="s">
        <v>739</v>
      </c>
      <c r="Z42" s="4" t="s">
        <v>639</v>
      </c>
      <c r="AA42" s="4" t="s">
        <v>49</v>
      </c>
      <c r="AB42" s="4">
        <v>505</v>
      </c>
      <c r="AC42" s="4">
        <v>6516.4070000000002</v>
      </c>
      <c r="AD42" s="4">
        <v>2762.5590000000002</v>
      </c>
      <c r="AE42" s="4">
        <v>2.359</v>
      </c>
      <c r="AF42" s="4">
        <v>2.7</v>
      </c>
      <c r="AG42" s="4">
        <v>8.7490000000000006</v>
      </c>
      <c r="AH42" s="4">
        <v>405.85297600000001</v>
      </c>
      <c r="AI42" s="4">
        <v>3.3974299999999999</v>
      </c>
      <c r="AJ42" s="4">
        <v>134.07909100000001</v>
      </c>
      <c r="AK42" s="4">
        <v>1291</v>
      </c>
      <c r="AL42" s="4">
        <v>2</v>
      </c>
      <c r="AM42" s="4">
        <v>898</v>
      </c>
      <c r="AN42" s="4">
        <v>105</v>
      </c>
      <c r="AO42" s="4">
        <v>16.056076999999998</v>
      </c>
      <c r="AP42" s="4">
        <v>2228.1999999999998</v>
      </c>
      <c r="AQ42" s="4">
        <v>83.1</v>
      </c>
      <c r="AR42" s="4">
        <v>5</v>
      </c>
      <c r="AS42" s="4">
        <v>2098</v>
      </c>
      <c r="AT42" s="4">
        <v>3.1E-2</v>
      </c>
      <c r="AU42" s="4">
        <v>13.781000000000001</v>
      </c>
      <c r="AV42" s="4">
        <v>57900</v>
      </c>
      <c r="AW42" s="4">
        <v>0</v>
      </c>
      <c r="AX42" s="4">
        <v>0.51</v>
      </c>
      <c r="AY42">
        <v>0.87370370370370365</v>
      </c>
      <c r="AZ42" t="s">
        <v>72</v>
      </c>
      <c r="BA42" t="s">
        <v>1218</v>
      </c>
      <c r="BB42">
        <v>2</v>
      </c>
      <c r="BC42" t="s">
        <v>1228</v>
      </c>
      <c r="BD42">
        <v>10</v>
      </c>
      <c r="BE42">
        <v>79112.019000000015</v>
      </c>
      <c r="BF42">
        <v>8.2369367921200434E-2</v>
      </c>
      <c r="BG42">
        <v>7.1966421824485857E-2</v>
      </c>
      <c r="BH42">
        <v>198489.68100000001</v>
      </c>
      <c r="BI42">
        <v>3.2829953512797473E-2</v>
      </c>
      <c r="BJ42">
        <v>2.868365197655157E-2</v>
      </c>
      <c r="BK42">
        <v>1</v>
      </c>
      <c r="BL42" t="s">
        <v>72</v>
      </c>
      <c r="BM42">
        <v>0</v>
      </c>
      <c r="BN42" t="s">
        <v>1095</v>
      </c>
    </row>
    <row r="43" spans="1:66">
      <c r="A43" s="137" t="str">
        <f t="shared" si="5"/>
        <v>대인교통</v>
      </c>
      <c r="B43" s="137">
        <f t="shared" si="6"/>
        <v>45444</v>
      </c>
      <c r="C43" s="138" t="str">
        <f t="shared" si="7"/>
        <v>70바4122</v>
      </c>
      <c r="D43" s="126" t="str">
        <f t="shared" si="8"/>
        <v>대형</v>
      </c>
      <c r="E43" s="123" t="str">
        <f t="shared" si="1"/>
        <v>B</v>
      </c>
      <c r="F43" s="145">
        <f t="shared" si="2"/>
        <v>0.91333333333333333</v>
      </c>
      <c r="G43" s="146">
        <f t="shared" si="3"/>
        <v>2.4660000000000002</v>
      </c>
      <c r="H43" s="147">
        <f t="shared" si="4"/>
        <v>2.7</v>
      </c>
      <c r="I43" s="148">
        <f t="shared" si="9"/>
        <v>5713.5860000000002</v>
      </c>
      <c r="J43" s="149">
        <f t="shared" si="10"/>
        <v>1.3560654101011989E-2</v>
      </c>
      <c r="K43" s="149">
        <f t="shared" si="11"/>
        <v>0.34787311650297403</v>
      </c>
      <c r="L43" s="149">
        <f t="shared" si="12"/>
        <v>0.19304863880582177</v>
      </c>
      <c r="M43" s="150">
        <f t="shared" si="13"/>
        <v>9.5120000000000005</v>
      </c>
      <c r="N43" s="151">
        <f t="shared" si="14"/>
        <v>3.5000000000000003E-2</v>
      </c>
      <c r="O43" s="151">
        <f t="shared" si="15"/>
        <v>19.181999999999999</v>
      </c>
      <c r="P43" s="152">
        <f t="shared" si="16"/>
        <v>0.96499999999999997</v>
      </c>
      <c r="Q43" s="153">
        <f t="shared" si="17"/>
        <v>92</v>
      </c>
      <c r="R43" s="154">
        <f t="shared" si="18"/>
        <v>25.135771265399178</v>
      </c>
      <c r="S43" s="139">
        <f t="shared" si="19"/>
        <v>2</v>
      </c>
      <c r="T43" s="139">
        <f t="shared" si="20"/>
        <v>1096</v>
      </c>
      <c r="U43" t="s">
        <v>157</v>
      </c>
      <c r="V43">
        <v>45444</v>
      </c>
      <c r="W43" t="s">
        <v>157</v>
      </c>
      <c r="X43" s="4" t="s">
        <v>192</v>
      </c>
      <c r="Y43" s="4" t="s">
        <v>740</v>
      </c>
      <c r="Z43" s="4" t="s">
        <v>639</v>
      </c>
      <c r="AA43" s="4" t="s">
        <v>49</v>
      </c>
      <c r="AB43" s="4">
        <v>505</v>
      </c>
      <c r="AC43" s="4">
        <v>5713.5860000000002</v>
      </c>
      <c r="AD43" s="4">
        <v>2316.864</v>
      </c>
      <c r="AE43" s="4">
        <v>2.4660000000000002</v>
      </c>
      <c r="AF43" s="4">
        <v>2.7</v>
      </c>
      <c r="AG43" s="4">
        <v>9.5120000000000005</v>
      </c>
      <c r="AH43" s="4">
        <v>355.96771100000001</v>
      </c>
      <c r="AI43" s="4">
        <v>4.8271550000000003</v>
      </c>
      <c r="AJ43" s="4">
        <v>123.831597</v>
      </c>
      <c r="AK43" s="4">
        <v>1103</v>
      </c>
      <c r="AL43" s="4">
        <v>2</v>
      </c>
      <c r="AM43" s="4">
        <v>1096</v>
      </c>
      <c r="AN43" s="4">
        <v>92</v>
      </c>
      <c r="AO43" s="4">
        <v>16.050854000000001</v>
      </c>
      <c r="AP43" s="4">
        <v>1926</v>
      </c>
      <c r="AQ43" s="4">
        <v>57.9</v>
      </c>
      <c r="AR43" s="4">
        <v>2</v>
      </c>
      <c r="AS43" s="4">
        <v>82</v>
      </c>
      <c r="AT43" s="4">
        <v>3.5000000000000003E-2</v>
      </c>
      <c r="AU43" s="4">
        <v>19.181999999999999</v>
      </c>
      <c r="AV43" s="4">
        <v>50168</v>
      </c>
      <c r="AW43" s="4">
        <v>0</v>
      </c>
      <c r="AX43" s="4">
        <v>0.54</v>
      </c>
      <c r="AY43">
        <v>0.91333333333333333</v>
      </c>
      <c r="AZ43" t="s">
        <v>71</v>
      </c>
      <c r="BA43" t="s">
        <v>1218</v>
      </c>
      <c r="BB43">
        <v>1</v>
      </c>
      <c r="BC43" t="s">
        <v>1229</v>
      </c>
      <c r="BD43">
        <v>11</v>
      </c>
      <c r="BE43">
        <v>79112.019000000015</v>
      </c>
      <c r="BF43">
        <v>7.2221466121348762E-2</v>
      </c>
      <c r="BG43">
        <v>6.5962272390831869E-2</v>
      </c>
      <c r="BH43">
        <v>198489.68100000001</v>
      </c>
      <c r="BI43">
        <v>2.8785304965047529E-2</v>
      </c>
      <c r="BJ43">
        <v>2.6290578534743411E-2</v>
      </c>
      <c r="BK43">
        <v>1</v>
      </c>
      <c r="BL43" t="s">
        <v>72</v>
      </c>
      <c r="BM43">
        <v>1</v>
      </c>
      <c r="BN43" t="s">
        <v>1097</v>
      </c>
    </row>
    <row r="44" spans="1:66">
      <c r="A44" s="134" t="str">
        <f t="shared" si="5"/>
        <v>대인교통</v>
      </c>
      <c r="B44" s="134">
        <f t="shared" si="6"/>
        <v>45444</v>
      </c>
      <c r="C44" s="135" t="str">
        <f t="shared" si="7"/>
        <v>70바4123</v>
      </c>
      <c r="D44" s="110" t="str">
        <f t="shared" si="8"/>
        <v>대형</v>
      </c>
      <c r="E44" s="107" t="str">
        <f t="shared" si="1"/>
        <v>C</v>
      </c>
      <c r="F44" s="155">
        <f t="shared" si="2"/>
        <v>0.87799999999999989</v>
      </c>
      <c r="G44" s="156">
        <f t="shared" si="3"/>
        <v>2.1949999999999998</v>
      </c>
      <c r="H44" s="157">
        <f t="shared" si="4"/>
        <v>2.5</v>
      </c>
      <c r="I44" s="158">
        <f t="shared" si="9"/>
        <v>6407.8649999999998</v>
      </c>
      <c r="J44" s="159">
        <f t="shared" si="10"/>
        <v>1.3054574891452675E-2</v>
      </c>
      <c r="K44" s="159">
        <f t="shared" si="11"/>
        <v>0.3570277115898714</v>
      </c>
      <c r="L44" s="159">
        <f t="shared" si="12"/>
        <v>0.2175451573964183</v>
      </c>
      <c r="M44" s="160">
        <f t="shared" si="13"/>
        <v>10.736000000000001</v>
      </c>
      <c r="N44" s="161">
        <f t="shared" si="14"/>
        <v>3.1E-2</v>
      </c>
      <c r="O44" s="161">
        <f t="shared" si="15"/>
        <v>14.731999999999999</v>
      </c>
      <c r="P44" s="162">
        <f t="shared" si="16"/>
        <v>0</v>
      </c>
      <c r="Q44" s="163">
        <f t="shared" si="17"/>
        <v>96</v>
      </c>
      <c r="R44" s="164">
        <f t="shared" si="18"/>
        <v>24.957193305386291</v>
      </c>
      <c r="S44" s="136">
        <f t="shared" si="19"/>
        <v>2</v>
      </c>
      <c r="T44" s="136">
        <f t="shared" si="20"/>
        <v>944</v>
      </c>
      <c r="U44" t="s">
        <v>157</v>
      </c>
      <c r="V44">
        <v>45444</v>
      </c>
      <c r="W44" s="4" t="s">
        <v>157</v>
      </c>
      <c r="X44" s="4" t="s">
        <v>192</v>
      </c>
      <c r="Y44" s="4" t="s">
        <v>741</v>
      </c>
      <c r="Z44" s="4" t="s">
        <v>639</v>
      </c>
      <c r="AA44" s="4" t="s">
        <v>49</v>
      </c>
      <c r="AB44" s="4">
        <v>505</v>
      </c>
      <c r="AC44" s="4">
        <v>6407.8649999999998</v>
      </c>
      <c r="AD44" s="4">
        <v>2919.17</v>
      </c>
      <c r="AE44" s="4">
        <v>2.1949999999999998</v>
      </c>
      <c r="AF44" s="4">
        <v>2.5</v>
      </c>
      <c r="AG44" s="4">
        <v>10.736000000000001</v>
      </c>
      <c r="AH44" s="4">
        <v>407.59963800000003</v>
      </c>
      <c r="AI44" s="4">
        <v>5.32104</v>
      </c>
      <c r="AJ44" s="4">
        <v>145.52436599999999</v>
      </c>
      <c r="AK44" s="4">
        <v>1394</v>
      </c>
      <c r="AL44" s="4">
        <v>2</v>
      </c>
      <c r="AM44" s="4">
        <v>944</v>
      </c>
      <c r="AN44" s="4">
        <v>96</v>
      </c>
      <c r="AO44" s="4">
        <v>15.720978000000001</v>
      </c>
      <c r="AP44" s="4">
        <v>2704.9</v>
      </c>
      <c r="AQ44" s="4">
        <v>0</v>
      </c>
      <c r="AR44" s="4">
        <v>8</v>
      </c>
      <c r="AS44" s="4">
        <v>4326</v>
      </c>
      <c r="AT44" s="4">
        <v>3.1E-2</v>
      </c>
      <c r="AU44" s="4">
        <v>14.731999999999999</v>
      </c>
      <c r="AV44" s="4">
        <v>51380</v>
      </c>
      <c r="AW44" s="4">
        <v>0</v>
      </c>
      <c r="AX44" s="4">
        <v>0.52</v>
      </c>
      <c r="AY44">
        <v>0.87799999999999989</v>
      </c>
      <c r="AZ44" t="s">
        <v>72</v>
      </c>
      <c r="BA44" t="s">
        <v>1218</v>
      </c>
      <c r="BB44">
        <v>1</v>
      </c>
      <c r="BC44" t="s">
        <v>1230</v>
      </c>
      <c r="BD44">
        <v>9</v>
      </c>
      <c r="BE44">
        <v>79112.019000000015</v>
      </c>
      <c r="BF44">
        <v>8.0997364003565608E-2</v>
      </c>
      <c r="BG44">
        <v>7.1115685595130596E-2</v>
      </c>
      <c r="BH44">
        <v>198489.68100000001</v>
      </c>
      <c r="BI44">
        <v>3.2283114002284077E-2</v>
      </c>
      <c r="BJ44">
        <v>2.8344574094005415E-2</v>
      </c>
      <c r="BK44">
        <v>1</v>
      </c>
      <c r="BL44" t="s">
        <v>72</v>
      </c>
      <c r="BM44">
        <v>0</v>
      </c>
      <c r="BN44" t="s">
        <v>1095</v>
      </c>
    </row>
    <row r="45" spans="1:66">
      <c r="A45" s="137" t="str">
        <f t="shared" si="5"/>
        <v>대인교통</v>
      </c>
      <c r="B45" s="137">
        <f t="shared" si="6"/>
        <v>45444</v>
      </c>
      <c r="C45" s="138" t="str">
        <f t="shared" si="7"/>
        <v>70바4124</v>
      </c>
      <c r="D45" s="126" t="str">
        <f t="shared" si="8"/>
        <v>대형</v>
      </c>
      <c r="E45" s="123" t="str">
        <f t="shared" si="1"/>
        <v>D</v>
      </c>
      <c r="F45" s="145">
        <f t="shared" si="2"/>
        <v>0.80359999999999998</v>
      </c>
      <c r="G45" s="146">
        <f t="shared" si="3"/>
        <v>2.0089999999999999</v>
      </c>
      <c r="H45" s="147">
        <f t="shared" si="4"/>
        <v>2.5</v>
      </c>
      <c r="I45" s="148">
        <f t="shared" si="9"/>
        <v>6346.2359999999999</v>
      </c>
      <c r="J45" s="149">
        <f t="shared" si="10"/>
        <v>2.7913724870988914E-2</v>
      </c>
      <c r="K45" s="149">
        <f t="shared" si="11"/>
        <v>0.36320207602120752</v>
      </c>
      <c r="L45" s="149">
        <f t="shared" si="12"/>
        <v>0.22690615350579463</v>
      </c>
      <c r="M45" s="150">
        <f t="shared" si="13"/>
        <v>12.125</v>
      </c>
      <c r="N45" s="151">
        <f t="shared" si="14"/>
        <v>7.9000000000000001E-2</v>
      </c>
      <c r="O45" s="151">
        <f t="shared" si="15"/>
        <v>31.657</v>
      </c>
      <c r="P45" s="152">
        <f t="shared" si="16"/>
        <v>2.2366666666666664</v>
      </c>
      <c r="Q45" s="153">
        <f t="shared" si="17"/>
        <v>103</v>
      </c>
      <c r="R45" s="154">
        <f t="shared" si="18"/>
        <v>25.615217944442126</v>
      </c>
      <c r="S45" s="139">
        <f t="shared" si="19"/>
        <v>5</v>
      </c>
      <c r="T45" s="139">
        <f t="shared" si="20"/>
        <v>2009</v>
      </c>
      <c r="U45" t="s">
        <v>157</v>
      </c>
      <c r="V45">
        <v>45444</v>
      </c>
      <c r="W45" t="s">
        <v>157</v>
      </c>
      <c r="X45" s="4" t="s">
        <v>192</v>
      </c>
      <c r="Y45" s="4" t="s">
        <v>742</v>
      </c>
      <c r="Z45" s="4" t="s">
        <v>639</v>
      </c>
      <c r="AA45" s="4" t="s">
        <v>49</v>
      </c>
      <c r="AB45" s="4">
        <v>505</v>
      </c>
      <c r="AC45" s="4">
        <v>6346.2359999999999</v>
      </c>
      <c r="AD45" s="4">
        <v>3159.1219999999998</v>
      </c>
      <c r="AE45" s="4">
        <v>2.0089999999999999</v>
      </c>
      <c r="AF45" s="4">
        <v>2.5</v>
      </c>
      <c r="AG45" s="4">
        <v>12.125</v>
      </c>
      <c r="AH45" s="4">
        <v>406.89603599999998</v>
      </c>
      <c r="AI45" s="4">
        <v>11.357984</v>
      </c>
      <c r="AJ45" s="4">
        <v>147.78548499999999</v>
      </c>
      <c r="AK45" s="4">
        <v>1440</v>
      </c>
      <c r="AL45" s="4">
        <v>5</v>
      </c>
      <c r="AM45" s="4">
        <v>2009</v>
      </c>
      <c r="AN45" s="4">
        <v>103</v>
      </c>
      <c r="AO45" s="4">
        <v>15.596700999999999</v>
      </c>
      <c r="AP45" s="4">
        <v>4195.1000000000004</v>
      </c>
      <c r="AQ45" s="4">
        <v>134.19999999999999</v>
      </c>
      <c r="AR45" s="4">
        <v>13</v>
      </c>
      <c r="AS45" s="4">
        <v>3779</v>
      </c>
      <c r="AT45" s="4">
        <v>7.9000000000000001E-2</v>
      </c>
      <c r="AU45" s="4">
        <v>31.657</v>
      </c>
      <c r="AV45" s="4">
        <v>54813</v>
      </c>
      <c r="AW45" s="4">
        <v>0</v>
      </c>
      <c r="AX45" s="4">
        <v>0.5</v>
      </c>
      <c r="AY45">
        <v>0.80359999999999998</v>
      </c>
      <c r="AZ45" t="s">
        <v>70</v>
      </c>
      <c r="BA45" t="s">
        <v>1218</v>
      </c>
      <c r="BB45">
        <v>6</v>
      </c>
      <c r="BC45" t="s">
        <v>1231</v>
      </c>
      <c r="BD45">
        <v>9</v>
      </c>
      <c r="BE45">
        <v>79112.019000000015</v>
      </c>
      <c r="BF45">
        <v>8.0218354685145862E-2</v>
      </c>
      <c r="BG45">
        <v>6.4463469824983216E-2</v>
      </c>
      <c r="BH45">
        <v>198489.68100000001</v>
      </c>
      <c r="BI45">
        <v>3.1972624309875332E-2</v>
      </c>
      <c r="BJ45">
        <v>2.5693200895415817E-2</v>
      </c>
      <c r="BK45">
        <v>1</v>
      </c>
      <c r="BL45" t="s">
        <v>73</v>
      </c>
      <c r="BM45">
        <v>1</v>
      </c>
      <c r="BN45" t="s">
        <v>1097</v>
      </c>
    </row>
    <row r="46" spans="1:66">
      <c r="A46" s="137" t="str">
        <f>W46</f>
        <v>대인교통</v>
      </c>
      <c r="B46" s="137" t="str">
        <f>V46</f>
        <v>예비</v>
      </c>
      <c r="C46" s="138" t="str">
        <f>Y46</f>
        <v>71바5201</v>
      </c>
      <c r="D46" s="126" t="str">
        <f>Z46</f>
        <v>중형</v>
      </c>
      <c r="E46" s="123" t="str">
        <f>AZ46</f>
        <v>A</v>
      </c>
      <c r="F46" s="145">
        <f>G46/H46</f>
        <v>0.99160000000000004</v>
      </c>
      <c r="G46" s="146">
        <f>AE46</f>
        <v>2.4790000000000001</v>
      </c>
      <c r="H46" s="147">
        <f>AF46</f>
        <v>2.5</v>
      </c>
      <c r="I46" s="148">
        <f>AC46</f>
        <v>5341.0290000000005</v>
      </c>
      <c r="J46" s="149">
        <f>AI46/AH46</f>
        <v>1.9935243051135445E-2</v>
      </c>
      <c r="K46" s="149">
        <f>AJ46/AH46</f>
        <v>0.36417096834017582</v>
      </c>
      <c r="L46" s="149">
        <f>AK46/AC46</f>
        <v>0.13012473813566636</v>
      </c>
      <c r="M46" s="150">
        <f>AG46</f>
        <v>4.319</v>
      </c>
      <c r="N46" s="151">
        <f>IF(AW46=0,AT46,"속도계이상")</f>
        <v>0</v>
      </c>
      <c r="O46" s="151">
        <f>IF(AW46=0,AU46,"속도계이상")</f>
        <v>1.966</v>
      </c>
      <c r="P46" s="152">
        <f>AQ46/60</f>
        <v>0</v>
      </c>
      <c r="Q46" s="153">
        <f>AN46</f>
        <v>74</v>
      </c>
      <c r="R46" s="154">
        <f>AC46/(AH46-AI46-AJ46)</f>
        <v>19.486985721363634</v>
      </c>
      <c r="S46" s="139">
        <f>IF(AW46=0,AL46,"속도계이상")</f>
        <v>0</v>
      </c>
      <c r="T46" s="139">
        <f>IF(AW46=0,AM46,"속도계이상")</f>
        <v>105</v>
      </c>
      <c r="U46" t="s">
        <v>157</v>
      </c>
      <c r="V46" t="s">
        <v>99</v>
      </c>
      <c r="W46" t="s">
        <v>157</v>
      </c>
      <c r="X46" s="4" t="s">
        <v>99</v>
      </c>
      <c r="Y46" s="4" t="s">
        <v>743</v>
      </c>
      <c r="Z46" s="4" t="s">
        <v>692</v>
      </c>
      <c r="AA46" s="4" t="s">
        <v>697</v>
      </c>
      <c r="AB46" s="4">
        <v>505</v>
      </c>
      <c r="AC46" s="4">
        <v>5341.0290000000005</v>
      </c>
      <c r="AD46" s="4">
        <v>2154.5120000000002</v>
      </c>
      <c r="AE46" s="4">
        <v>2.4790000000000001</v>
      </c>
      <c r="AF46" s="4">
        <v>2.5</v>
      </c>
      <c r="AG46" s="4">
        <v>4.319</v>
      </c>
      <c r="AH46" s="4">
        <v>445.01479</v>
      </c>
      <c r="AI46" s="4">
        <v>8.8714779999999998</v>
      </c>
      <c r="AJ46" s="4">
        <v>162.06146699999999</v>
      </c>
      <c r="AK46" s="4">
        <v>695</v>
      </c>
      <c r="AL46" s="4">
        <v>0</v>
      </c>
      <c r="AM46" s="4">
        <v>105</v>
      </c>
      <c r="AN46" s="4">
        <v>74</v>
      </c>
      <c r="AO46" s="4">
        <v>12.001913</v>
      </c>
      <c r="AP46" s="4">
        <v>148.4</v>
      </c>
      <c r="AQ46" s="4">
        <v>0</v>
      </c>
      <c r="AR46" s="4">
        <v>189</v>
      </c>
      <c r="AS46" s="4">
        <v>42289</v>
      </c>
      <c r="AT46" s="4">
        <v>0</v>
      </c>
      <c r="AU46" s="4">
        <v>1.966</v>
      </c>
      <c r="AV46" s="4">
        <v>42380</v>
      </c>
      <c r="AW46" s="4">
        <v>0</v>
      </c>
      <c r="AX46" s="4">
        <v>0.48</v>
      </c>
      <c r="AY46">
        <v>0.99160000000000004</v>
      </c>
      <c r="AZ46" t="s">
        <v>69</v>
      </c>
      <c r="BA46" t="s">
        <v>640</v>
      </c>
      <c r="BB46">
        <v>1</v>
      </c>
      <c r="BC46" t="s">
        <v>1232</v>
      </c>
      <c r="BD46">
        <v>13</v>
      </c>
      <c r="BE46">
        <v>8765.5410000000011</v>
      </c>
      <c r="BF46">
        <v>0.60932109039248117</v>
      </c>
      <c r="BG46">
        <v>0.60420279323318438</v>
      </c>
      <c r="BH46">
        <v>198489.68100000001</v>
      </c>
      <c r="BI46">
        <v>2.6908345930587697E-2</v>
      </c>
      <c r="BJ46">
        <v>2.668231582477076E-2</v>
      </c>
      <c r="BK46">
        <v>1</v>
      </c>
      <c r="BL46" t="s">
        <v>71</v>
      </c>
      <c r="BM46">
        <v>1</v>
      </c>
      <c r="BN46" t="s">
        <v>1097</v>
      </c>
    </row>
    <row r="47" spans="1:66">
      <c r="A47" s="137" t="str">
        <f>W47</f>
        <v>대인교통</v>
      </c>
      <c r="B47" s="137" t="str">
        <f>V47</f>
        <v>예비</v>
      </c>
      <c r="C47" s="138" t="str">
        <f>Y47</f>
        <v>71바7005</v>
      </c>
      <c r="D47" s="126" t="str">
        <f>Z47</f>
        <v>중형</v>
      </c>
      <c r="E47" s="123" t="str">
        <f>AZ47</f>
        <v>D</v>
      </c>
      <c r="F47" s="145">
        <f>G47/H47</f>
        <v>0.82541666666666669</v>
      </c>
      <c r="G47" s="146">
        <f>AE47</f>
        <v>1.9810000000000001</v>
      </c>
      <c r="H47" s="147">
        <f>AF47</f>
        <v>2.4</v>
      </c>
      <c r="I47" s="148">
        <f>AC47</f>
        <v>3424.5120000000002</v>
      </c>
      <c r="J47" s="149">
        <f>AI47/AH47</f>
        <v>1.4688614338586535E-2</v>
      </c>
      <c r="K47" s="149">
        <f>AJ47/AH47</f>
        <v>0.3744206427894628</v>
      </c>
      <c r="L47" s="149">
        <f>AK47/AC47</f>
        <v>0.1626509120131569</v>
      </c>
      <c r="M47" s="150">
        <f>AG47</f>
        <v>7.8490000000000002</v>
      </c>
      <c r="N47" s="151">
        <f>IF(AW47=0,AT47,"속도계이상")</f>
        <v>8.7999999999999995E-2</v>
      </c>
      <c r="O47" s="151">
        <f>IF(AW47=0,AU47,"속도계이상")</f>
        <v>8.2349999999999994</v>
      </c>
      <c r="P47" s="152">
        <f>AQ47/60</f>
        <v>0</v>
      </c>
      <c r="Q47" s="153">
        <f>AN47</f>
        <v>86</v>
      </c>
      <c r="R47" s="154">
        <f>AC47/(AH47-AI47-AJ47)</f>
        <v>20.014635150230749</v>
      </c>
      <c r="S47" s="139">
        <f>IF(AW47=0,AL47,"속도계이상")</f>
        <v>3</v>
      </c>
      <c r="T47" s="139">
        <f>IF(AW47=0,AM47,"속도계이상")</f>
        <v>282</v>
      </c>
      <c r="U47" t="s">
        <v>157</v>
      </c>
      <c r="V47" t="s">
        <v>99</v>
      </c>
      <c r="W47" t="s">
        <v>157</v>
      </c>
      <c r="X47" s="4" t="s">
        <v>99</v>
      </c>
      <c r="Y47" s="4" t="s">
        <v>744</v>
      </c>
      <c r="Z47" s="4" t="s">
        <v>692</v>
      </c>
      <c r="AA47" s="4" t="s">
        <v>49</v>
      </c>
      <c r="AB47" s="4">
        <v>505</v>
      </c>
      <c r="AC47" s="4">
        <v>3424.5120000000002</v>
      </c>
      <c r="AD47" s="4">
        <v>1728.2670000000001</v>
      </c>
      <c r="AE47" s="4">
        <v>1.9810000000000001</v>
      </c>
      <c r="AF47" s="4">
        <v>2.4</v>
      </c>
      <c r="AG47" s="4">
        <v>7.8490000000000002</v>
      </c>
      <c r="AH47" s="4">
        <v>280.08346499999999</v>
      </c>
      <c r="AI47" s="4">
        <v>4.1140379999999999</v>
      </c>
      <c r="AJ47" s="4">
        <v>104.86903100000001</v>
      </c>
      <c r="AK47" s="4">
        <v>557</v>
      </c>
      <c r="AL47" s="4">
        <v>3</v>
      </c>
      <c r="AM47" s="4">
        <v>282</v>
      </c>
      <c r="AN47" s="4">
        <v>86</v>
      </c>
      <c r="AO47" s="4">
        <v>12.226755000000001</v>
      </c>
      <c r="AP47" s="4">
        <v>75.599999999999994</v>
      </c>
      <c r="AQ47" s="4">
        <v>0</v>
      </c>
      <c r="AR47" s="4">
        <v>21</v>
      </c>
      <c r="AS47" s="4">
        <v>1319</v>
      </c>
      <c r="AT47" s="4">
        <v>8.7999999999999995E-2</v>
      </c>
      <c r="AU47" s="4">
        <v>8.2349999999999994</v>
      </c>
      <c r="AV47" s="4">
        <v>0</v>
      </c>
      <c r="AW47" s="4">
        <v>0</v>
      </c>
      <c r="AX47" s="4">
        <v>0.49</v>
      </c>
      <c r="AY47">
        <v>0.82541666666666669</v>
      </c>
      <c r="AZ47" t="s">
        <v>70</v>
      </c>
      <c r="BA47" t="s">
        <v>640</v>
      </c>
      <c r="BB47">
        <v>7</v>
      </c>
      <c r="BC47" t="s">
        <v>1233</v>
      </c>
      <c r="BD47">
        <v>1</v>
      </c>
      <c r="BE47">
        <v>8765.5410000000011</v>
      </c>
      <c r="BF47">
        <v>0.39067890960751878</v>
      </c>
      <c r="BG47">
        <v>0.32247288330520613</v>
      </c>
      <c r="BH47">
        <v>198489.68100000001</v>
      </c>
      <c r="BI47">
        <v>1.7252846509436426E-2</v>
      </c>
      <c r="BJ47">
        <v>1.424078705633065E-2</v>
      </c>
      <c r="BK47">
        <v>1</v>
      </c>
      <c r="BL47" t="s">
        <v>73</v>
      </c>
      <c r="BM47">
        <v>1</v>
      </c>
      <c r="BN47" t="s">
        <v>1097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2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9"/>
      <c r="B1" s="30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22"/>
      <c r="R1" s="222"/>
    </row>
    <row r="2" spans="1:69" ht="45" customHeight="1">
      <c r="A2" s="10" t="s">
        <v>33</v>
      </c>
      <c r="B2" s="31"/>
      <c r="C2" s="96"/>
      <c r="D2" s="103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69" ht="30.75" customHeight="1">
      <c r="A3" s="21" t="s">
        <v>657</v>
      </c>
      <c r="B3" s="32"/>
      <c r="E3" s="11"/>
      <c r="F3" s="8"/>
      <c r="G3" s="11"/>
      <c r="H3" s="11"/>
      <c r="X3" s="11"/>
      <c r="Y3" s="11"/>
    </row>
    <row r="4" spans="1:69" ht="40.5">
      <c r="A4" s="116" t="s">
        <v>39</v>
      </c>
      <c r="B4" s="117" t="s">
        <v>50</v>
      </c>
      <c r="C4" s="118" t="s">
        <v>641</v>
      </c>
      <c r="D4" s="118" t="s">
        <v>658</v>
      </c>
      <c r="E4" s="119" t="s">
        <v>647</v>
      </c>
      <c r="F4" s="117" t="s">
        <v>651</v>
      </c>
      <c r="G4" s="119" t="s">
        <v>649</v>
      </c>
      <c r="H4" s="119" t="s">
        <v>653</v>
      </c>
      <c r="I4" s="120" t="s">
        <v>655</v>
      </c>
      <c r="J4" s="119" t="s">
        <v>12</v>
      </c>
      <c r="K4" s="119" t="s">
        <v>13</v>
      </c>
      <c r="L4" s="119" t="s">
        <v>14</v>
      </c>
      <c r="M4" s="119" t="s">
        <v>76</v>
      </c>
      <c r="N4" s="119" t="s">
        <v>7</v>
      </c>
      <c r="O4" s="119" t="s">
        <v>8</v>
      </c>
      <c r="P4" s="119" t="s">
        <v>677</v>
      </c>
      <c r="Q4" s="225" t="s">
        <v>44</v>
      </c>
      <c r="R4" s="225" t="s">
        <v>45</v>
      </c>
      <c r="S4" s="13"/>
      <c r="T4" s="270" t="s">
        <v>43</v>
      </c>
      <c r="U4" s="270" t="s">
        <v>660</v>
      </c>
      <c r="V4" s="270" t="s">
        <v>661</v>
      </c>
      <c r="W4" s="280" t="s">
        <v>3</v>
      </c>
      <c r="X4" s="280" t="s">
        <v>20</v>
      </c>
      <c r="Y4" s="270" t="s">
        <v>9</v>
      </c>
      <c r="Z4" s="270" t="s">
        <v>16</v>
      </c>
      <c r="AA4" s="270" t="s">
        <v>2</v>
      </c>
      <c r="AB4" s="270" t="s">
        <v>21</v>
      </c>
      <c r="AC4" s="270" t="s">
        <v>22</v>
      </c>
      <c r="AD4" s="270" t="s">
        <v>23</v>
      </c>
      <c r="AE4" s="270" t="s">
        <v>24</v>
      </c>
      <c r="AF4" s="270" t="s">
        <v>25</v>
      </c>
      <c r="AG4" s="270" t="s">
        <v>18</v>
      </c>
      <c r="AH4" s="270" t="s">
        <v>26</v>
      </c>
      <c r="AI4" s="270" t="s">
        <v>40</v>
      </c>
      <c r="AJ4" s="270" t="s">
        <v>28</v>
      </c>
      <c r="AK4" s="270" t="s">
        <v>41</v>
      </c>
      <c r="AL4" s="270" t="s">
        <v>42</v>
      </c>
      <c r="AM4" s="281" t="s">
        <v>1098</v>
      </c>
      <c r="AN4" s="281" t="s">
        <v>1099</v>
      </c>
      <c r="AO4" s="271" t="s">
        <v>1100</v>
      </c>
      <c r="AP4" s="270" t="s">
        <v>38</v>
      </c>
      <c r="AQ4" s="270" t="s">
        <v>32</v>
      </c>
      <c r="AR4" s="272" t="s">
        <v>0</v>
      </c>
      <c r="AS4" s="272" t="s">
        <v>10</v>
      </c>
      <c r="AT4" s="272" t="s">
        <v>643</v>
      </c>
      <c r="AU4" s="272" t="s">
        <v>31</v>
      </c>
      <c r="AV4" s="272" t="s">
        <v>644</v>
      </c>
      <c r="AW4" s="272" t="s">
        <v>652</v>
      </c>
      <c r="AX4" s="270" t="s">
        <v>662</v>
      </c>
      <c r="AY4" s="270" t="s">
        <v>663</v>
      </c>
      <c r="AZ4" s="270" t="s">
        <v>664</v>
      </c>
      <c r="BA4" s="270" t="s">
        <v>665</v>
      </c>
      <c r="BB4" s="273" t="s">
        <v>666</v>
      </c>
      <c r="BC4" s="282" t="s">
        <v>68</v>
      </c>
      <c r="BD4" s="274"/>
      <c r="BE4" s="283"/>
      <c r="BF4" s="274" t="s">
        <v>0</v>
      </c>
      <c r="BG4" s="274" t="s">
        <v>671</v>
      </c>
      <c r="BH4" s="274" t="s">
        <v>77</v>
      </c>
      <c r="BI4" s="274" t="s">
        <v>667</v>
      </c>
      <c r="BJ4" s="274" t="s">
        <v>668</v>
      </c>
      <c r="BK4" s="274" t="s">
        <v>672</v>
      </c>
      <c r="BL4" s="274" t="s">
        <v>673</v>
      </c>
      <c r="BM4" s="275" t="s">
        <v>669</v>
      </c>
      <c r="BN4" s="274" t="s">
        <v>68</v>
      </c>
      <c r="BO4" s="274" t="s">
        <v>670</v>
      </c>
      <c r="BP4" s="274" t="s">
        <v>674</v>
      </c>
      <c r="BQ4" t="s">
        <v>686</v>
      </c>
    </row>
    <row r="5" spans="1:69" ht="16.5">
      <c r="A5" s="121" t="str">
        <f>BF5</f>
        <v>대인교통</v>
      </c>
      <c r="B5" s="122" t="str">
        <f>BH5</f>
        <v>강상수</v>
      </c>
      <c r="C5" s="123" t="str">
        <f>BN5</f>
        <v>D</v>
      </c>
      <c r="D5" s="124">
        <f>BM5</f>
        <v>0.82240000000000002</v>
      </c>
      <c r="E5" s="125">
        <f>U5</f>
        <v>7877</v>
      </c>
      <c r="F5" s="286" t="str">
        <f>BG5</f>
        <v>6-1</v>
      </c>
      <c r="G5" s="126" t="str">
        <f>BK5</f>
        <v>70바4102</v>
      </c>
      <c r="H5" s="127">
        <f>BJ5</f>
        <v>1</v>
      </c>
      <c r="I5" s="128">
        <f>BP5</f>
        <v>2119.7049999999999</v>
      </c>
      <c r="J5" s="129">
        <f>AB5/AA5</f>
        <v>3.8411868483573842E-2</v>
      </c>
      <c r="K5" s="129">
        <f>AC5/AA5</f>
        <v>0.36829669887751199</v>
      </c>
      <c r="L5" s="129">
        <f>AD5/I5</f>
        <v>0.15756909569963745</v>
      </c>
      <c r="M5" s="130">
        <f>Z5</f>
        <v>14.818</v>
      </c>
      <c r="N5" s="131">
        <f>AE5*100/W5</f>
        <v>0.18870550383190116</v>
      </c>
      <c r="O5" s="131">
        <f>AF5*100/W5</f>
        <v>31.230760884179638</v>
      </c>
      <c r="P5" s="226">
        <f>AK5</f>
        <v>5</v>
      </c>
      <c r="Q5" s="227">
        <f t="shared" ref="Q5:R7" si="0">AE5</f>
        <v>4</v>
      </c>
      <c r="R5" s="227">
        <f t="shared" si="0"/>
        <v>662</v>
      </c>
      <c r="T5" s="276">
        <v>505</v>
      </c>
      <c r="U5" s="276">
        <v>7877</v>
      </c>
      <c r="V5" s="276" t="s">
        <v>745</v>
      </c>
      <c r="W5" s="269">
        <v>2119.7049999999999</v>
      </c>
      <c r="X5" s="269">
        <v>1030.9849221789882</v>
      </c>
      <c r="Y5" s="276">
        <v>2.056</v>
      </c>
      <c r="Z5" s="276">
        <v>14.818</v>
      </c>
      <c r="AA5" s="276">
        <v>133.81942100000001</v>
      </c>
      <c r="AB5" s="276">
        <v>5.1402539999999997</v>
      </c>
      <c r="AC5" s="276">
        <v>49.285251000000002</v>
      </c>
      <c r="AD5" s="276">
        <v>334</v>
      </c>
      <c r="AE5" s="276">
        <v>4</v>
      </c>
      <c r="AF5" s="276">
        <v>662</v>
      </c>
      <c r="AG5" s="276">
        <v>81</v>
      </c>
      <c r="AH5" s="276">
        <v>15.84004</v>
      </c>
      <c r="AI5" s="276">
        <v>1689.6</v>
      </c>
      <c r="AJ5" s="276">
        <v>0</v>
      </c>
      <c r="AK5" s="276">
        <v>5</v>
      </c>
      <c r="AL5" s="276">
        <v>2077</v>
      </c>
      <c r="AM5" s="274" t="s">
        <v>746</v>
      </c>
      <c r="AN5" s="274" t="s">
        <v>1234</v>
      </c>
      <c r="AO5" s="269">
        <v>2119.7049999999999</v>
      </c>
      <c r="AP5" s="269"/>
      <c r="AQ5" s="269"/>
      <c r="AR5" s="274" t="s">
        <v>157</v>
      </c>
      <c r="AS5" s="274" t="s">
        <v>192</v>
      </c>
      <c r="AT5" s="274" t="s">
        <v>731</v>
      </c>
      <c r="AU5" s="274" t="s">
        <v>745</v>
      </c>
      <c r="AV5" s="274" t="s">
        <v>49</v>
      </c>
      <c r="AW5" s="274">
        <v>1</v>
      </c>
      <c r="AX5" s="274"/>
      <c r="AY5" s="274"/>
      <c r="AZ5" s="274"/>
      <c r="BA5" s="274"/>
      <c r="BB5" s="275">
        <v>0.82240000000000002</v>
      </c>
      <c r="BC5" s="284" t="s">
        <v>70</v>
      </c>
      <c r="BD5" s="274"/>
      <c r="BE5" s="283"/>
      <c r="BF5" s="274" t="s">
        <v>157</v>
      </c>
      <c r="BG5" s="285" t="s">
        <v>192</v>
      </c>
      <c r="BH5" s="274" t="s">
        <v>745</v>
      </c>
      <c r="BI5" s="274">
        <v>7877</v>
      </c>
      <c r="BJ5" s="274">
        <v>1</v>
      </c>
      <c r="BK5" s="274" t="s">
        <v>731</v>
      </c>
      <c r="BL5" s="277" t="s">
        <v>675</v>
      </c>
      <c r="BM5" s="278">
        <v>0.82240000000000002</v>
      </c>
      <c r="BN5" s="274" t="s">
        <v>70</v>
      </c>
      <c r="BO5" s="274" t="s">
        <v>1180</v>
      </c>
      <c r="BP5" s="274">
        <v>2119.7049999999999</v>
      </c>
      <c r="BQ5" t="s">
        <v>71</v>
      </c>
    </row>
    <row r="6" spans="1:69" ht="16.5">
      <c r="A6" s="105" t="str">
        <f>BF6</f>
        <v>대인교통</v>
      </c>
      <c r="B6" s="106" t="str">
        <f>BH6</f>
        <v>강연구</v>
      </c>
      <c r="C6" s="107" t="str">
        <f>BN6</f>
        <v>C</v>
      </c>
      <c r="D6" s="108">
        <f>BM6</f>
        <v>0.85778876100901602</v>
      </c>
      <c r="E6" s="109">
        <f>U6</f>
        <v>9628</v>
      </c>
      <c r="F6" s="287" t="str">
        <f>BG6</f>
        <v>예비</v>
      </c>
      <c r="G6" s="110" t="str">
        <f>BK6</f>
        <v>71바5201</v>
      </c>
      <c r="H6" s="111">
        <f>BJ6</f>
        <v>5</v>
      </c>
      <c r="I6" s="112">
        <f>BP6</f>
        <v>1469.29</v>
      </c>
      <c r="J6" s="113">
        <f>AB6/AA6</f>
        <v>2.1274901322592035E-2</v>
      </c>
      <c r="K6" s="113">
        <f>AC6/AA6</f>
        <v>0.44803798399548689</v>
      </c>
      <c r="L6" s="113">
        <f>AD6/I6</f>
        <v>0.19737424198082068</v>
      </c>
      <c r="M6" s="114">
        <f>Z6</f>
        <v>7.5179999999999998</v>
      </c>
      <c r="N6" s="115">
        <f>AE6*100/W6</f>
        <v>0</v>
      </c>
      <c r="O6" s="115">
        <f>AF6*100/W6</f>
        <v>9.8006520155993719</v>
      </c>
      <c r="P6" s="228">
        <f>AK6</f>
        <v>144</v>
      </c>
      <c r="Q6" s="229">
        <f t="shared" si="0"/>
        <v>0</v>
      </c>
      <c r="R6" s="229">
        <f t="shared" si="0"/>
        <v>144</v>
      </c>
      <c r="T6" s="276">
        <v>505</v>
      </c>
      <c r="U6" s="276">
        <v>9628</v>
      </c>
      <c r="V6" s="276" t="s">
        <v>747</v>
      </c>
      <c r="W6" s="269">
        <v>1469.29</v>
      </c>
      <c r="X6" s="269">
        <v>684.70768791707656</v>
      </c>
      <c r="Y6" s="276">
        <v>2.1230000000000002</v>
      </c>
      <c r="Z6" s="276">
        <v>7.5179999999999998</v>
      </c>
      <c r="AA6" s="276">
        <v>160.451367</v>
      </c>
      <c r="AB6" s="276">
        <v>3.4135870000000001</v>
      </c>
      <c r="AC6" s="276">
        <v>71.888306999999998</v>
      </c>
      <c r="AD6" s="276">
        <v>290</v>
      </c>
      <c r="AE6" s="276">
        <v>0</v>
      </c>
      <c r="AF6" s="276">
        <v>144</v>
      </c>
      <c r="AG6" s="276">
        <v>86</v>
      </c>
      <c r="AH6" s="276">
        <v>10.288531000000001</v>
      </c>
      <c r="AI6" s="276">
        <v>182.6</v>
      </c>
      <c r="AJ6" s="276">
        <v>1.6</v>
      </c>
      <c r="AK6" s="276">
        <v>144</v>
      </c>
      <c r="AL6" s="276">
        <v>38406</v>
      </c>
      <c r="AM6" s="274" t="s">
        <v>748</v>
      </c>
      <c r="AN6" s="274" t="s">
        <v>1235</v>
      </c>
      <c r="AO6" s="269">
        <v>470.46199999999999</v>
      </c>
      <c r="AP6" s="269"/>
      <c r="AQ6" s="269"/>
      <c r="AR6" s="274" t="s">
        <v>157</v>
      </c>
      <c r="AS6" s="274" t="s">
        <v>99</v>
      </c>
      <c r="AT6" s="274" t="s">
        <v>743</v>
      </c>
      <c r="AU6" s="274" t="s">
        <v>747</v>
      </c>
      <c r="AV6" s="274" t="s">
        <v>697</v>
      </c>
      <c r="AW6" s="274">
        <v>5</v>
      </c>
      <c r="AX6" s="274"/>
      <c r="AY6" s="274"/>
      <c r="AZ6" s="274"/>
      <c r="BA6" s="274"/>
      <c r="BB6" s="275">
        <v>0.85778876100901602</v>
      </c>
      <c r="BC6" s="284" t="s">
        <v>72</v>
      </c>
      <c r="BD6" s="274"/>
      <c r="BE6" s="283"/>
      <c r="BF6" s="274" t="s">
        <v>157</v>
      </c>
      <c r="BG6" s="274" t="s">
        <v>99</v>
      </c>
      <c r="BH6" s="274" t="s">
        <v>747</v>
      </c>
      <c r="BI6" s="274">
        <v>9628</v>
      </c>
      <c r="BJ6" s="274">
        <v>5</v>
      </c>
      <c r="BK6" s="274" t="s">
        <v>743</v>
      </c>
      <c r="BL6" s="277" t="s">
        <v>715</v>
      </c>
      <c r="BM6" s="278">
        <v>0.85778876100901602</v>
      </c>
      <c r="BN6" s="274" t="s">
        <v>72</v>
      </c>
      <c r="BO6" s="274" t="s">
        <v>1181</v>
      </c>
      <c r="BP6" s="274">
        <v>1469.29</v>
      </c>
      <c r="BQ6" t="s">
        <v>72</v>
      </c>
    </row>
    <row r="7" spans="1:69" ht="16.5">
      <c r="A7" s="121" t="str">
        <f>BF7</f>
        <v>대인교통</v>
      </c>
      <c r="B7" s="122" t="str">
        <f>BH7</f>
        <v>강인구</v>
      </c>
      <c r="C7" s="123" t="str">
        <f>BN7</f>
        <v>B</v>
      </c>
      <c r="D7" s="124">
        <f>BM7</f>
        <v>0.92757304004651853</v>
      </c>
      <c r="E7" s="125">
        <f>U7</f>
        <v>3803</v>
      </c>
      <c r="F7" s="286" t="str">
        <f>BG7</f>
        <v>6-1</v>
      </c>
      <c r="G7" s="126" t="str">
        <f>BK7</f>
        <v>70바4122</v>
      </c>
      <c r="H7" s="127">
        <f>BJ7</f>
        <v>2</v>
      </c>
      <c r="I7" s="128">
        <f>BP7</f>
        <v>2502.6089999999999</v>
      </c>
      <c r="J7" s="129">
        <f>AB7/AA7</f>
        <v>1.3023507905004009E-2</v>
      </c>
      <c r="K7" s="129">
        <f>AC7/AA7</f>
        <v>0.37691774279909102</v>
      </c>
      <c r="L7" s="129">
        <f>AD7/I7</f>
        <v>0.18940233971827003</v>
      </c>
      <c r="M7" s="130">
        <f>Z7</f>
        <v>9.6280000000000001</v>
      </c>
      <c r="N7" s="131">
        <f>AE7*100/W7</f>
        <v>0</v>
      </c>
      <c r="O7" s="131">
        <f>AF7*100/W7</f>
        <v>10.908615768583907</v>
      </c>
      <c r="P7" s="226">
        <f>AK7</f>
        <v>1</v>
      </c>
      <c r="Q7" s="227">
        <f t="shared" si="0"/>
        <v>0</v>
      </c>
      <c r="R7" s="227">
        <f t="shared" si="0"/>
        <v>273</v>
      </c>
      <c r="T7" s="276">
        <v>505</v>
      </c>
      <c r="U7" s="276">
        <v>3803</v>
      </c>
      <c r="V7" s="276" t="s">
        <v>749</v>
      </c>
      <c r="W7" s="269">
        <v>2502.6089999999999</v>
      </c>
      <c r="X7" s="269">
        <v>1004.1289041130203</v>
      </c>
      <c r="Y7" s="276">
        <v>2.4929999999999999</v>
      </c>
      <c r="Z7" s="276">
        <v>9.6280000000000001</v>
      </c>
      <c r="AA7" s="276">
        <v>159.772468</v>
      </c>
      <c r="AB7" s="276">
        <v>2.0807980000000001</v>
      </c>
      <c r="AC7" s="276">
        <v>60.221077999999999</v>
      </c>
      <c r="AD7" s="276">
        <v>474</v>
      </c>
      <c r="AE7" s="276">
        <v>0</v>
      </c>
      <c r="AF7" s="276">
        <v>273</v>
      </c>
      <c r="AG7" s="276">
        <v>69</v>
      </c>
      <c r="AH7" s="276">
        <v>15.663581000000001</v>
      </c>
      <c r="AI7" s="276">
        <v>240.3</v>
      </c>
      <c r="AJ7" s="276">
        <v>0</v>
      </c>
      <c r="AK7" s="276">
        <v>1</v>
      </c>
      <c r="AL7" s="276">
        <v>11</v>
      </c>
      <c r="AM7" s="274" t="s">
        <v>750</v>
      </c>
      <c r="AN7" s="274" t="s">
        <v>1236</v>
      </c>
      <c r="AO7" s="269">
        <v>2350.9180000000001</v>
      </c>
      <c r="AP7" s="269"/>
      <c r="AQ7" s="269"/>
      <c r="AR7" s="274" t="s">
        <v>157</v>
      </c>
      <c r="AS7" s="274" t="s">
        <v>192</v>
      </c>
      <c r="AT7" s="274" t="s">
        <v>740</v>
      </c>
      <c r="AU7" s="274" t="s">
        <v>749</v>
      </c>
      <c r="AV7" s="274" t="s">
        <v>49</v>
      </c>
      <c r="AW7" s="274">
        <v>2</v>
      </c>
      <c r="AX7" s="274"/>
      <c r="AY7" s="274"/>
      <c r="AZ7" s="274"/>
      <c r="BA7" s="274"/>
      <c r="BB7" s="275">
        <v>0.92757304004651853</v>
      </c>
      <c r="BC7" s="284" t="s">
        <v>71</v>
      </c>
      <c r="BD7" s="274"/>
      <c r="BE7" s="283"/>
      <c r="BF7" s="274" t="s">
        <v>157</v>
      </c>
      <c r="BG7" s="285" t="s">
        <v>192</v>
      </c>
      <c r="BH7" s="274" t="s">
        <v>749</v>
      </c>
      <c r="BI7" s="274">
        <v>3803</v>
      </c>
      <c r="BJ7" s="274">
        <v>2</v>
      </c>
      <c r="BK7" s="274" t="s">
        <v>740</v>
      </c>
      <c r="BL7" s="277" t="s">
        <v>737</v>
      </c>
      <c r="BM7" s="278">
        <v>0.92757304004651853</v>
      </c>
      <c r="BN7" s="274" t="s">
        <v>71</v>
      </c>
      <c r="BO7" s="274" t="s">
        <v>1182</v>
      </c>
      <c r="BP7" s="274">
        <v>2502.6089999999999</v>
      </c>
      <c r="BQ7" t="s">
        <v>69</v>
      </c>
    </row>
    <row r="8" spans="1:69" ht="16.5">
      <c r="A8" s="105" t="str">
        <f t="shared" ref="A8:A71" si="1">BF8</f>
        <v>대인교통</v>
      </c>
      <c r="B8" s="106" t="str">
        <f t="shared" ref="B8:B71" si="2">BH8</f>
        <v>강종군</v>
      </c>
      <c r="C8" s="107" t="str">
        <f t="shared" ref="C8:C71" si="3">BN8</f>
        <v>C</v>
      </c>
      <c r="D8" s="108">
        <f t="shared" ref="D8:D71" si="4">BM8</f>
        <v>0.88357142857142867</v>
      </c>
      <c r="E8" s="109">
        <f t="shared" ref="E8:E71" si="5">U8</f>
        <v>5154</v>
      </c>
      <c r="F8" s="287" t="str">
        <f t="shared" ref="F8:F71" si="6">BG8</f>
        <v>574</v>
      </c>
      <c r="G8" s="110" t="str">
        <f t="shared" ref="G8:G71" si="7">BK8</f>
        <v>71바6102</v>
      </c>
      <c r="H8" s="111">
        <f t="shared" ref="H8:H71" si="8">BJ8</f>
        <v>1</v>
      </c>
      <c r="I8" s="112">
        <f t="shared" ref="I8:I71" si="9">BP8</f>
        <v>584.44799999999998</v>
      </c>
      <c r="J8" s="113">
        <f t="shared" ref="J8:J71" si="10">AB8/AA8</f>
        <v>1.1627441475828877E-2</v>
      </c>
      <c r="K8" s="113">
        <f t="shared" ref="K8:K71" si="11">AC8/AA8</f>
        <v>0.31663911824412383</v>
      </c>
      <c r="L8" s="113">
        <f t="shared" ref="L8:L71" si="12">AD8/I8</f>
        <v>8.5550810337275518E-2</v>
      </c>
      <c r="M8" s="114">
        <f t="shared" ref="M8:M71" si="13">Z8</f>
        <v>5.3109999999999999</v>
      </c>
      <c r="N8" s="115">
        <f t="shared" ref="N8:N71" si="14">AE8*100/W8</f>
        <v>0</v>
      </c>
      <c r="O8" s="115">
        <f t="shared" ref="O8:O71" si="15">AF8*100/W8</f>
        <v>0.68440648269820414</v>
      </c>
      <c r="P8" s="228">
        <f t="shared" ref="P8:P71" si="16">AK8</f>
        <v>0</v>
      </c>
      <c r="Q8" s="229">
        <f t="shared" ref="Q8:Q71" si="17">AE8</f>
        <v>0</v>
      </c>
      <c r="R8" s="229">
        <f t="shared" ref="R8:R71" si="18">AF8</f>
        <v>4</v>
      </c>
      <c r="T8" s="276">
        <v>505</v>
      </c>
      <c r="U8" s="276">
        <v>5154</v>
      </c>
      <c r="V8" s="276" t="s">
        <v>751</v>
      </c>
      <c r="W8" s="269">
        <v>584.44799999999998</v>
      </c>
      <c r="X8" s="269">
        <v>236.2360549717057</v>
      </c>
      <c r="Y8" s="276">
        <v>2.4740000000000002</v>
      </c>
      <c r="Z8" s="276">
        <v>5.3109999999999999</v>
      </c>
      <c r="AA8" s="276">
        <v>51.432467000000003</v>
      </c>
      <c r="AB8" s="276">
        <v>0.598028</v>
      </c>
      <c r="AC8" s="276">
        <v>16.285530999999999</v>
      </c>
      <c r="AD8" s="276">
        <v>50</v>
      </c>
      <c r="AE8" s="276">
        <v>0</v>
      </c>
      <c r="AF8" s="276">
        <v>4</v>
      </c>
      <c r="AG8" s="276">
        <v>61</v>
      </c>
      <c r="AH8" s="276">
        <v>11.363405</v>
      </c>
      <c r="AI8" s="276">
        <v>0</v>
      </c>
      <c r="AJ8" s="276">
        <v>0</v>
      </c>
      <c r="AK8" s="276">
        <v>0</v>
      </c>
      <c r="AL8" s="276">
        <v>0</v>
      </c>
      <c r="AM8" s="274" t="s">
        <v>752</v>
      </c>
      <c r="AN8" s="274" t="s">
        <v>1237</v>
      </c>
      <c r="AO8" s="269">
        <v>584.44799999999998</v>
      </c>
      <c r="AP8" s="269"/>
      <c r="AQ8" s="269"/>
      <c r="AR8" s="274" t="s">
        <v>157</v>
      </c>
      <c r="AS8" s="274" t="s">
        <v>191</v>
      </c>
      <c r="AT8" s="274" t="s">
        <v>719</v>
      </c>
      <c r="AU8" s="274" t="s">
        <v>751</v>
      </c>
      <c r="AV8" s="274" t="s">
        <v>697</v>
      </c>
      <c r="AW8" s="274">
        <v>1</v>
      </c>
      <c r="AX8" s="274"/>
      <c r="AY8" s="274"/>
      <c r="AZ8" s="274"/>
      <c r="BA8" s="274"/>
      <c r="BB8" s="275">
        <v>0.88357142857142867</v>
      </c>
      <c r="BC8" s="284" t="s">
        <v>72</v>
      </c>
      <c r="BD8" s="274"/>
      <c r="BE8" s="283"/>
      <c r="BF8" s="274" t="s">
        <v>157</v>
      </c>
      <c r="BG8" s="274" t="s">
        <v>191</v>
      </c>
      <c r="BH8" s="274" t="s">
        <v>751</v>
      </c>
      <c r="BI8" s="274">
        <v>5154</v>
      </c>
      <c r="BJ8" s="274">
        <v>1</v>
      </c>
      <c r="BK8" s="274" t="s">
        <v>719</v>
      </c>
      <c r="BL8" s="277" t="s">
        <v>675</v>
      </c>
      <c r="BM8" s="278">
        <v>0.88357142857142867</v>
      </c>
      <c r="BN8" s="274" t="s">
        <v>72</v>
      </c>
      <c r="BO8" s="274" t="s">
        <v>1181</v>
      </c>
      <c r="BP8" s="274">
        <v>584.44799999999998</v>
      </c>
      <c r="BQ8" t="s">
        <v>70</v>
      </c>
    </row>
    <row r="9" spans="1:69" ht="16.5">
      <c r="A9" s="121" t="str">
        <f t="shared" si="1"/>
        <v>대인교통</v>
      </c>
      <c r="B9" s="122" t="str">
        <f t="shared" si="2"/>
        <v>강현우</v>
      </c>
      <c r="C9" s="123" t="str">
        <f t="shared" si="3"/>
        <v>D</v>
      </c>
      <c r="D9" s="124">
        <f t="shared" si="4"/>
        <v>0.84052133845098409</v>
      </c>
      <c r="E9" s="125">
        <f t="shared" si="5"/>
        <v>9747</v>
      </c>
      <c r="F9" s="286" t="str">
        <f t="shared" si="6"/>
        <v>515</v>
      </c>
      <c r="G9" s="126" t="str">
        <f t="shared" si="7"/>
        <v>71바7004</v>
      </c>
      <c r="H9" s="127">
        <f t="shared" si="8"/>
        <v>2</v>
      </c>
      <c r="I9" s="128">
        <f t="shared" si="9"/>
        <v>1943.8719999999998</v>
      </c>
      <c r="J9" s="129">
        <f t="shared" si="10"/>
        <v>3.1973474745447712E-3</v>
      </c>
      <c r="K9" s="129">
        <f t="shared" si="11"/>
        <v>0.36459299626530633</v>
      </c>
      <c r="L9" s="129">
        <f t="shared" si="12"/>
        <v>2.3149672406413593E-2</v>
      </c>
      <c r="M9" s="130">
        <f t="shared" si="13"/>
        <v>10.814</v>
      </c>
      <c r="N9" s="131">
        <f t="shared" si="14"/>
        <v>0</v>
      </c>
      <c r="O9" s="131">
        <f t="shared" si="15"/>
        <v>20.268824284726566</v>
      </c>
      <c r="P9" s="226">
        <f t="shared" si="16"/>
        <v>2</v>
      </c>
      <c r="Q9" s="227">
        <f t="shared" si="17"/>
        <v>0</v>
      </c>
      <c r="R9" s="227">
        <f t="shared" si="18"/>
        <v>394</v>
      </c>
      <c r="T9" s="276">
        <v>505</v>
      </c>
      <c r="U9" s="276">
        <v>9747</v>
      </c>
      <c r="V9" s="276" t="s">
        <v>753</v>
      </c>
      <c r="W9" s="269">
        <v>1943.8719999999998</v>
      </c>
      <c r="X9" s="269">
        <v>968.77135264377023</v>
      </c>
      <c r="Y9" s="276">
        <v>2.0059999999999998</v>
      </c>
      <c r="Z9" s="276">
        <v>10.814</v>
      </c>
      <c r="AA9" s="276">
        <v>132.212718</v>
      </c>
      <c r="AB9" s="276">
        <v>0.42272999999999999</v>
      </c>
      <c r="AC9" s="276">
        <v>48.203831000000001</v>
      </c>
      <c r="AD9" s="276">
        <v>45</v>
      </c>
      <c r="AE9" s="276">
        <v>0</v>
      </c>
      <c r="AF9" s="276">
        <v>394</v>
      </c>
      <c r="AG9" s="276">
        <v>103</v>
      </c>
      <c r="AH9" s="276">
        <v>14.702609000000001</v>
      </c>
      <c r="AI9" s="276">
        <v>445.8</v>
      </c>
      <c r="AJ9" s="276">
        <v>75.7</v>
      </c>
      <c r="AK9" s="276">
        <v>2</v>
      </c>
      <c r="AL9" s="276">
        <v>79</v>
      </c>
      <c r="AM9" s="274" t="s">
        <v>754</v>
      </c>
      <c r="AN9" s="274" t="s">
        <v>1238</v>
      </c>
      <c r="AO9" s="269">
        <v>1813.4639999999999</v>
      </c>
      <c r="AP9" s="269"/>
      <c r="AQ9" s="269"/>
      <c r="AR9" s="274" t="s">
        <v>157</v>
      </c>
      <c r="AS9" s="274" t="s">
        <v>188</v>
      </c>
      <c r="AT9" s="274" t="s">
        <v>699</v>
      </c>
      <c r="AU9" s="274" t="s">
        <v>753</v>
      </c>
      <c r="AV9" s="274" t="s">
        <v>49</v>
      </c>
      <c r="AW9" s="274">
        <v>2</v>
      </c>
      <c r="AX9" s="274"/>
      <c r="AY9" s="274"/>
      <c r="AZ9" s="274"/>
      <c r="BA9" s="274"/>
      <c r="BB9" s="275">
        <v>0.84052133845098409</v>
      </c>
      <c r="BC9" s="284" t="s">
        <v>70</v>
      </c>
      <c r="BD9" s="274"/>
      <c r="BE9" s="283"/>
      <c r="BF9" s="274" t="s">
        <v>157</v>
      </c>
      <c r="BG9" s="274" t="s">
        <v>188</v>
      </c>
      <c r="BH9" s="274" t="s">
        <v>753</v>
      </c>
      <c r="BI9" s="274">
        <v>9747</v>
      </c>
      <c r="BJ9" s="274">
        <v>2</v>
      </c>
      <c r="BK9" s="274" t="s">
        <v>699</v>
      </c>
      <c r="BL9" s="277" t="s">
        <v>698</v>
      </c>
      <c r="BM9" s="278">
        <v>0.84052133845098409</v>
      </c>
      <c r="BN9" s="274" t="s">
        <v>70</v>
      </c>
      <c r="BO9" s="274" t="s">
        <v>1180</v>
      </c>
      <c r="BP9" s="274">
        <v>1943.8719999999998</v>
      </c>
      <c r="BQ9" t="s">
        <v>72</v>
      </c>
    </row>
    <row r="10" spans="1:69" ht="16.5">
      <c r="A10" s="105" t="str">
        <f t="shared" si="1"/>
        <v>대인교통</v>
      </c>
      <c r="B10" s="106" t="str">
        <f t="shared" si="2"/>
        <v>곽정혁</v>
      </c>
      <c r="C10" s="107" t="str">
        <f t="shared" si="3"/>
        <v>D</v>
      </c>
      <c r="D10" s="108">
        <f t="shared" si="4"/>
        <v>0.83223932512680221</v>
      </c>
      <c r="E10" s="109">
        <f t="shared" si="5"/>
        <v>1359</v>
      </c>
      <c r="F10" s="287" t="str">
        <f t="shared" si="6"/>
        <v>6-1</v>
      </c>
      <c r="G10" s="110" t="str">
        <f t="shared" si="7"/>
        <v>70바4104</v>
      </c>
      <c r="H10" s="111">
        <f t="shared" si="8"/>
        <v>2</v>
      </c>
      <c r="I10" s="112">
        <f t="shared" si="9"/>
        <v>2352.6790000000001</v>
      </c>
      <c r="J10" s="113">
        <f t="shared" si="10"/>
        <v>3.2857186307668318E-2</v>
      </c>
      <c r="K10" s="113">
        <f t="shared" si="11"/>
        <v>0.36026679835207315</v>
      </c>
      <c r="L10" s="113">
        <f t="shared" si="12"/>
        <v>0.21209863309019206</v>
      </c>
      <c r="M10" s="114">
        <f t="shared" si="13"/>
        <v>13.276</v>
      </c>
      <c r="N10" s="115">
        <f t="shared" si="14"/>
        <v>0</v>
      </c>
      <c r="O10" s="115">
        <f t="shared" si="15"/>
        <v>23.420109585710588</v>
      </c>
      <c r="P10" s="228">
        <f t="shared" si="16"/>
        <v>3</v>
      </c>
      <c r="Q10" s="229">
        <f t="shared" si="17"/>
        <v>0</v>
      </c>
      <c r="R10" s="229">
        <f t="shared" si="18"/>
        <v>551</v>
      </c>
      <c r="T10" s="276">
        <v>505</v>
      </c>
      <c r="U10" s="276">
        <v>1359</v>
      </c>
      <c r="V10" s="276" t="s">
        <v>755</v>
      </c>
      <c r="W10" s="269">
        <v>2352.6790000000001</v>
      </c>
      <c r="X10" s="269">
        <v>1131.3372183372185</v>
      </c>
      <c r="Y10" s="276">
        <v>2.0790000000000002</v>
      </c>
      <c r="Z10" s="276">
        <v>13.276</v>
      </c>
      <c r="AA10" s="276">
        <v>148.444695</v>
      </c>
      <c r="AB10" s="276">
        <v>4.8774749999999996</v>
      </c>
      <c r="AC10" s="276">
        <v>53.479695</v>
      </c>
      <c r="AD10" s="276">
        <v>499</v>
      </c>
      <c r="AE10" s="276">
        <v>0</v>
      </c>
      <c r="AF10" s="276">
        <v>551</v>
      </c>
      <c r="AG10" s="276">
        <v>86</v>
      </c>
      <c r="AH10" s="276">
        <v>15.848858</v>
      </c>
      <c r="AI10" s="276">
        <v>1830.4</v>
      </c>
      <c r="AJ10" s="276">
        <v>12.9</v>
      </c>
      <c r="AK10" s="276">
        <v>3</v>
      </c>
      <c r="AL10" s="276">
        <v>934</v>
      </c>
      <c r="AM10" s="274" t="s">
        <v>756</v>
      </c>
      <c r="AN10" s="274" t="s">
        <v>1239</v>
      </c>
      <c r="AO10" s="269">
        <v>2251.2150000000001</v>
      </c>
      <c r="AP10" s="269"/>
      <c r="AQ10" s="269"/>
      <c r="AR10" s="274" t="s">
        <v>157</v>
      </c>
      <c r="AS10" s="274" t="s">
        <v>192</v>
      </c>
      <c r="AT10" s="274" t="s">
        <v>733</v>
      </c>
      <c r="AU10" s="274" t="s">
        <v>755</v>
      </c>
      <c r="AV10" s="274" t="s">
        <v>49</v>
      </c>
      <c r="AW10" s="274">
        <v>2</v>
      </c>
      <c r="AX10" s="274"/>
      <c r="AY10" s="274"/>
      <c r="AZ10" s="274"/>
      <c r="BA10" s="274"/>
      <c r="BB10" s="275">
        <v>0.83223932512680221</v>
      </c>
      <c r="BC10" s="284" t="s">
        <v>70</v>
      </c>
      <c r="BD10" s="274"/>
      <c r="BE10" s="283"/>
      <c r="BF10" s="274" t="s">
        <v>157</v>
      </c>
      <c r="BG10" s="285" t="s">
        <v>192</v>
      </c>
      <c r="BH10" s="274" t="s">
        <v>755</v>
      </c>
      <c r="BI10" s="274">
        <v>1359</v>
      </c>
      <c r="BJ10" s="274">
        <v>2</v>
      </c>
      <c r="BK10" s="274" t="s">
        <v>733</v>
      </c>
      <c r="BL10" s="277" t="s">
        <v>735</v>
      </c>
      <c r="BM10" s="278">
        <v>0.83223932512680221</v>
      </c>
      <c r="BN10" s="274" t="s">
        <v>70</v>
      </c>
      <c r="BO10" s="274" t="s">
        <v>1180</v>
      </c>
      <c r="BP10" s="274">
        <v>2352.6790000000001</v>
      </c>
      <c r="BQ10" t="s">
        <v>69</v>
      </c>
    </row>
    <row r="11" spans="1:69" ht="16.5">
      <c r="A11" s="121" t="str">
        <f t="shared" si="1"/>
        <v>대인교통</v>
      </c>
      <c r="B11" s="122" t="str">
        <f t="shared" si="2"/>
        <v>권일</v>
      </c>
      <c r="C11" s="123" t="str">
        <f t="shared" si="3"/>
        <v>D</v>
      </c>
      <c r="D11" s="124">
        <f t="shared" si="4"/>
        <v>0.84531422297197623</v>
      </c>
      <c r="E11" s="125">
        <f t="shared" si="5"/>
        <v>5640</v>
      </c>
      <c r="F11" s="286" t="str">
        <f t="shared" si="6"/>
        <v>예비</v>
      </c>
      <c r="G11" s="126" t="str">
        <f t="shared" si="7"/>
        <v>71바7005</v>
      </c>
      <c r="H11" s="127">
        <f t="shared" si="8"/>
        <v>2</v>
      </c>
      <c r="I11" s="128">
        <f t="shared" si="9"/>
        <v>5298.9230000000007</v>
      </c>
      <c r="J11" s="129">
        <f t="shared" si="10"/>
        <v>1.3033509284295725E-2</v>
      </c>
      <c r="K11" s="129">
        <f t="shared" si="11"/>
        <v>0.37783676368861119</v>
      </c>
      <c r="L11" s="129">
        <f t="shared" si="12"/>
        <v>0.15776790868635002</v>
      </c>
      <c r="M11" s="130">
        <f t="shared" si="13"/>
        <v>8.3729999999999993</v>
      </c>
      <c r="N11" s="131">
        <f t="shared" si="14"/>
        <v>5.6615278236728475E-2</v>
      </c>
      <c r="O11" s="131">
        <f t="shared" si="15"/>
        <v>8.5111634949215134</v>
      </c>
      <c r="P11" s="226">
        <f t="shared" si="16"/>
        <v>25</v>
      </c>
      <c r="Q11" s="227">
        <f t="shared" si="17"/>
        <v>3</v>
      </c>
      <c r="R11" s="227">
        <f t="shared" si="18"/>
        <v>451</v>
      </c>
      <c r="T11" s="276">
        <v>505</v>
      </c>
      <c r="U11" s="276">
        <v>5640</v>
      </c>
      <c r="V11" s="276" t="s">
        <v>757</v>
      </c>
      <c r="W11" s="269">
        <v>5298.9230000000007</v>
      </c>
      <c r="X11" s="269">
        <v>2614.50594995558</v>
      </c>
      <c r="Y11" s="276">
        <v>2.0270000000000001</v>
      </c>
      <c r="Z11" s="276">
        <v>8.3729999999999993</v>
      </c>
      <c r="AA11" s="276">
        <v>418.86424299999999</v>
      </c>
      <c r="AB11" s="276">
        <v>5.4592710000000002</v>
      </c>
      <c r="AC11" s="276">
        <v>158.26231000000001</v>
      </c>
      <c r="AD11" s="276">
        <v>836</v>
      </c>
      <c r="AE11" s="276">
        <v>3</v>
      </c>
      <c r="AF11" s="276">
        <v>451</v>
      </c>
      <c r="AG11" s="276">
        <v>86</v>
      </c>
      <c r="AH11" s="276">
        <v>12.650693</v>
      </c>
      <c r="AI11" s="276">
        <v>75.599999999999994</v>
      </c>
      <c r="AJ11" s="276">
        <v>0</v>
      </c>
      <c r="AK11" s="276">
        <v>25</v>
      </c>
      <c r="AL11" s="276">
        <v>2176</v>
      </c>
      <c r="AM11" s="274" t="s">
        <v>758</v>
      </c>
      <c r="AN11" s="274" t="s">
        <v>1240</v>
      </c>
      <c r="AO11" s="269">
        <v>3424.5120000000002</v>
      </c>
      <c r="AP11" s="269"/>
      <c r="AQ11" s="269"/>
      <c r="AR11" s="274" t="s">
        <v>157</v>
      </c>
      <c r="AS11" s="274" t="s">
        <v>99</v>
      </c>
      <c r="AT11" s="274" t="s">
        <v>744</v>
      </c>
      <c r="AU11" s="274" t="s">
        <v>757</v>
      </c>
      <c r="AV11" s="274" t="s">
        <v>49</v>
      </c>
      <c r="AW11" s="274">
        <v>2</v>
      </c>
      <c r="AX11" s="274"/>
      <c r="AY11" s="274"/>
      <c r="AZ11" s="274"/>
      <c r="BA11" s="274"/>
      <c r="BB11" s="275">
        <v>0.84531422297197623</v>
      </c>
      <c r="BC11" s="284" t="s">
        <v>70</v>
      </c>
      <c r="BD11" s="274"/>
      <c r="BE11" s="283"/>
      <c r="BF11" s="274" t="s">
        <v>157</v>
      </c>
      <c r="BG11" s="274" t="s">
        <v>99</v>
      </c>
      <c r="BH11" s="274" t="s">
        <v>757</v>
      </c>
      <c r="BI11" s="274">
        <v>5640</v>
      </c>
      <c r="BJ11" s="274">
        <v>2</v>
      </c>
      <c r="BK11" s="274" t="s">
        <v>744</v>
      </c>
      <c r="BL11" s="277" t="s">
        <v>704</v>
      </c>
      <c r="BM11" s="278">
        <v>0.84531422297197623</v>
      </c>
      <c r="BN11" s="274" t="s">
        <v>70</v>
      </c>
      <c r="BO11" s="274" t="s">
        <v>1180</v>
      </c>
      <c r="BP11" s="274">
        <v>5298.9230000000007</v>
      </c>
      <c r="BQ11" t="s">
        <v>71</v>
      </c>
    </row>
    <row r="12" spans="1:69" ht="16.5">
      <c r="A12" s="105" t="str">
        <f t="shared" si="1"/>
        <v>대인교통</v>
      </c>
      <c r="B12" s="106" t="str">
        <f t="shared" si="2"/>
        <v>권창진</v>
      </c>
      <c r="C12" s="107" t="str">
        <f t="shared" si="3"/>
        <v>S</v>
      </c>
      <c r="D12" s="108">
        <f t="shared" si="4"/>
        <v>1.0836363636363635</v>
      </c>
      <c r="E12" s="109">
        <f t="shared" si="5"/>
        <v>4108</v>
      </c>
      <c r="F12" s="287" t="str">
        <f t="shared" si="6"/>
        <v>561</v>
      </c>
      <c r="G12" s="110" t="str">
        <f t="shared" si="7"/>
        <v>71바5206</v>
      </c>
      <c r="H12" s="111">
        <f t="shared" si="8"/>
        <v>1</v>
      </c>
      <c r="I12" s="112">
        <f t="shared" si="9"/>
        <v>1647.8620000000001</v>
      </c>
      <c r="J12" s="113">
        <f t="shared" si="10"/>
        <v>8.8195726280949679E-3</v>
      </c>
      <c r="K12" s="113">
        <f t="shared" si="11"/>
        <v>0.37029825953028306</v>
      </c>
      <c r="L12" s="113">
        <f t="shared" si="12"/>
        <v>3.0949193561111307E-2</v>
      </c>
      <c r="M12" s="114">
        <f t="shared" si="13"/>
        <v>5.9450000000000003</v>
      </c>
      <c r="N12" s="115">
        <f t="shared" si="14"/>
        <v>0</v>
      </c>
      <c r="O12" s="115">
        <f t="shared" si="15"/>
        <v>3.3376581291394545</v>
      </c>
      <c r="P12" s="228">
        <f t="shared" si="16"/>
        <v>17</v>
      </c>
      <c r="Q12" s="229">
        <f t="shared" si="17"/>
        <v>0</v>
      </c>
      <c r="R12" s="229">
        <f t="shared" si="18"/>
        <v>55</v>
      </c>
      <c r="T12" s="276">
        <v>505</v>
      </c>
      <c r="U12" s="276">
        <v>4108</v>
      </c>
      <c r="V12" s="276" t="s">
        <v>759</v>
      </c>
      <c r="W12" s="269">
        <v>1647.8620000000001</v>
      </c>
      <c r="X12" s="269">
        <v>691.21728187919473</v>
      </c>
      <c r="Y12" s="276">
        <v>2.407</v>
      </c>
      <c r="Z12" s="276">
        <v>5.9450000000000003</v>
      </c>
      <c r="AA12" s="276">
        <v>145.12381199999999</v>
      </c>
      <c r="AB12" s="276">
        <v>1.27993</v>
      </c>
      <c r="AC12" s="276">
        <v>53.739094999999999</v>
      </c>
      <c r="AD12" s="276">
        <v>51</v>
      </c>
      <c r="AE12" s="276">
        <v>0</v>
      </c>
      <c r="AF12" s="276">
        <v>55</v>
      </c>
      <c r="AG12" s="276">
        <v>76</v>
      </c>
      <c r="AH12" s="276">
        <v>11.998341</v>
      </c>
      <c r="AI12" s="276">
        <v>7.8</v>
      </c>
      <c r="AJ12" s="276">
        <v>0</v>
      </c>
      <c r="AK12" s="276">
        <v>17</v>
      </c>
      <c r="AL12" s="276">
        <v>4335</v>
      </c>
      <c r="AM12" s="274" t="s">
        <v>760</v>
      </c>
      <c r="AN12" s="274" t="s">
        <v>1241</v>
      </c>
      <c r="AO12" s="269">
        <v>1647.8620000000001</v>
      </c>
      <c r="AP12" s="269"/>
      <c r="AQ12" s="269"/>
      <c r="AR12" s="274" t="s">
        <v>157</v>
      </c>
      <c r="AS12" s="274" t="s">
        <v>190</v>
      </c>
      <c r="AT12" s="274" t="s">
        <v>712</v>
      </c>
      <c r="AU12" s="274" t="s">
        <v>759</v>
      </c>
      <c r="AV12" s="274" t="s">
        <v>49</v>
      </c>
      <c r="AW12" s="274">
        <v>1</v>
      </c>
      <c r="AX12" s="274"/>
      <c r="AY12" s="274"/>
      <c r="AZ12" s="274"/>
      <c r="BA12" s="274"/>
      <c r="BB12" s="275">
        <v>1.0836363636363635</v>
      </c>
      <c r="BC12" s="284" t="s">
        <v>74</v>
      </c>
      <c r="BD12" s="274"/>
      <c r="BE12" s="283"/>
      <c r="BF12" s="274" t="s">
        <v>157</v>
      </c>
      <c r="BG12" s="274" t="s">
        <v>190</v>
      </c>
      <c r="BH12" s="274" t="s">
        <v>759</v>
      </c>
      <c r="BI12" s="274">
        <v>4108</v>
      </c>
      <c r="BJ12" s="274">
        <v>1</v>
      </c>
      <c r="BK12" s="274" t="s">
        <v>712</v>
      </c>
      <c r="BL12" s="277" t="s">
        <v>675</v>
      </c>
      <c r="BM12" s="278">
        <v>1.0836363636363635</v>
      </c>
      <c r="BN12" s="274" t="s">
        <v>74</v>
      </c>
      <c r="BO12" s="274" t="s">
        <v>1187</v>
      </c>
      <c r="BP12" s="274">
        <v>1647.8620000000001</v>
      </c>
      <c r="BQ12" t="s">
        <v>74</v>
      </c>
    </row>
    <row r="13" spans="1:69" ht="16.5">
      <c r="A13" s="121" t="str">
        <f t="shared" si="1"/>
        <v>대인교통</v>
      </c>
      <c r="B13" s="122" t="str">
        <f t="shared" si="2"/>
        <v>김기태</v>
      </c>
      <c r="C13" s="123" t="str">
        <f t="shared" si="3"/>
        <v>F</v>
      </c>
      <c r="D13" s="124">
        <f t="shared" si="4"/>
        <v>0.78680000000000005</v>
      </c>
      <c r="E13" s="125">
        <f t="shared" si="5"/>
        <v>9480</v>
      </c>
      <c r="F13" s="286" t="str">
        <f t="shared" si="6"/>
        <v>6-1</v>
      </c>
      <c r="G13" s="126" t="str">
        <f t="shared" si="7"/>
        <v>70바4124</v>
      </c>
      <c r="H13" s="127">
        <f t="shared" si="8"/>
        <v>1</v>
      </c>
      <c r="I13" s="128">
        <f t="shared" si="9"/>
        <v>2521.4090000000001</v>
      </c>
      <c r="J13" s="129">
        <f t="shared" si="10"/>
        <v>2.2450601511996834E-2</v>
      </c>
      <c r="K13" s="129">
        <f t="shared" si="11"/>
        <v>0.36336223611816165</v>
      </c>
      <c r="L13" s="129">
        <f t="shared" si="12"/>
        <v>0.25263652188121799</v>
      </c>
      <c r="M13" s="130">
        <f t="shared" si="13"/>
        <v>12.279</v>
      </c>
      <c r="N13" s="131">
        <f t="shared" si="14"/>
        <v>3.9660364502545994E-2</v>
      </c>
      <c r="O13" s="131">
        <f t="shared" si="15"/>
        <v>35.377045136271029</v>
      </c>
      <c r="P13" s="226">
        <f t="shared" si="16"/>
        <v>9</v>
      </c>
      <c r="Q13" s="227">
        <f t="shared" si="17"/>
        <v>1</v>
      </c>
      <c r="R13" s="227">
        <f t="shared" si="18"/>
        <v>892</v>
      </c>
      <c r="T13" s="276">
        <v>505</v>
      </c>
      <c r="U13" s="276">
        <v>9480</v>
      </c>
      <c r="V13" s="276" t="s">
        <v>761</v>
      </c>
      <c r="W13" s="269">
        <v>2521.4090000000001</v>
      </c>
      <c r="X13" s="269">
        <v>1281.8551093035078</v>
      </c>
      <c r="Y13" s="276">
        <v>1.9670000000000001</v>
      </c>
      <c r="Z13" s="276">
        <v>12.279</v>
      </c>
      <c r="AA13" s="276">
        <v>162.37996999999999</v>
      </c>
      <c r="AB13" s="276">
        <v>3.6455280000000001</v>
      </c>
      <c r="AC13" s="276">
        <v>59.002749000000001</v>
      </c>
      <c r="AD13" s="276">
        <v>637</v>
      </c>
      <c r="AE13" s="276">
        <v>1</v>
      </c>
      <c r="AF13" s="276">
        <v>892</v>
      </c>
      <c r="AG13" s="276">
        <v>88</v>
      </c>
      <c r="AH13" s="276">
        <v>15.527832</v>
      </c>
      <c r="AI13" s="276">
        <v>2037</v>
      </c>
      <c r="AJ13" s="276">
        <v>25.2</v>
      </c>
      <c r="AK13" s="276">
        <v>9</v>
      </c>
      <c r="AL13" s="276">
        <v>2898</v>
      </c>
      <c r="AM13" s="274" t="s">
        <v>762</v>
      </c>
      <c r="AN13" s="274" t="s">
        <v>1242</v>
      </c>
      <c r="AO13" s="269">
        <v>2521.4090000000001</v>
      </c>
      <c r="AP13" s="269"/>
      <c r="AQ13" s="269"/>
      <c r="AR13" s="274" t="s">
        <v>157</v>
      </c>
      <c r="AS13" s="274" t="s">
        <v>192</v>
      </c>
      <c r="AT13" s="274" t="s">
        <v>742</v>
      </c>
      <c r="AU13" s="274" t="s">
        <v>761</v>
      </c>
      <c r="AV13" s="274" t="s">
        <v>49</v>
      </c>
      <c r="AW13" s="274">
        <v>1</v>
      </c>
      <c r="AX13" s="274"/>
      <c r="AY13" s="274"/>
      <c r="AZ13" s="274"/>
      <c r="BA13" s="274"/>
      <c r="BB13" s="275">
        <v>0.78680000000000005</v>
      </c>
      <c r="BC13" s="284" t="s">
        <v>73</v>
      </c>
      <c r="BD13" s="274"/>
      <c r="BE13" s="283"/>
      <c r="BF13" s="274" t="s">
        <v>157</v>
      </c>
      <c r="BG13" s="285" t="s">
        <v>192</v>
      </c>
      <c r="BH13" s="274" t="s">
        <v>761</v>
      </c>
      <c r="BI13" s="274">
        <v>9480</v>
      </c>
      <c r="BJ13" s="274">
        <v>1</v>
      </c>
      <c r="BK13" s="274" t="s">
        <v>742</v>
      </c>
      <c r="BL13" s="277" t="s">
        <v>675</v>
      </c>
      <c r="BM13" s="278">
        <v>0.78680000000000005</v>
      </c>
      <c r="BN13" s="274" t="s">
        <v>73</v>
      </c>
      <c r="BO13" s="274" t="s">
        <v>1183</v>
      </c>
      <c r="BP13" s="274">
        <v>2521.4090000000001</v>
      </c>
      <c r="BQ13" t="s">
        <v>69</v>
      </c>
    </row>
    <row r="14" spans="1:69" ht="16.5">
      <c r="A14" s="105" t="str">
        <f t="shared" si="1"/>
        <v>대인교통</v>
      </c>
      <c r="B14" s="106" t="str">
        <f t="shared" si="2"/>
        <v>김남국</v>
      </c>
      <c r="C14" s="107" t="str">
        <f t="shared" si="3"/>
        <v>C</v>
      </c>
      <c r="D14" s="108">
        <f t="shared" si="4"/>
        <v>0.86699999999999999</v>
      </c>
      <c r="E14" s="109">
        <f t="shared" si="5"/>
        <v>9718</v>
      </c>
      <c r="F14" s="287" t="str">
        <f t="shared" si="6"/>
        <v>574</v>
      </c>
      <c r="G14" s="110" t="str">
        <f t="shared" si="7"/>
        <v>71바6106</v>
      </c>
      <c r="H14" s="111">
        <f t="shared" si="8"/>
        <v>1</v>
      </c>
      <c r="I14" s="112">
        <f t="shared" si="9"/>
        <v>993.25900000000001</v>
      </c>
      <c r="J14" s="113">
        <f t="shared" si="10"/>
        <v>1.2250775136231207E-2</v>
      </c>
      <c r="K14" s="113">
        <f t="shared" si="11"/>
        <v>0.32261827313646391</v>
      </c>
      <c r="L14" s="113">
        <f t="shared" si="12"/>
        <v>0.14397050517538729</v>
      </c>
      <c r="M14" s="114">
        <f t="shared" si="13"/>
        <v>3.2309999999999999</v>
      </c>
      <c r="N14" s="115">
        <f t="shared" si="14"/>
        <v>0</v>
      </c>
      <c r="O14" s="115">
        <f t="shared" si="15"/>
        <v>1.0067867494782328</v>
      </c>
      <c r="P14" s="228">
        <f t="shared" si="16"/>
        <v>1</v>
      </c>
      <c r="Q14" s="229">
        <f t="shared" si="17"/>
        <v>0</v>
      </c>
      <c r="R14" s="229">
        <f t="shared" si="18"/>
        <v>10</v>
      </c>
      <c r="T14" s="276">
        <v>505</v>
      </c>
      <c r="U14" s="276">
        <v>9718</v>
      </c>
      <c r="V14" s="276" t="s">
        <v>763</v>
      </c>
      <c r="W14" s="269">
        <v>993.25900000000001</v>
      </c>
      <c r="X14" s="269">
        <v>381.87581699346407</v>
      </c>
      <c r="Y14" s="276">
        <v>2.6030000000000002</v>
      </c>
      <c r="Z14" s="276">
        <v>3.2309999999999999</v>
      </c>
      <c r="AA14" s="276">
        <v>84.343560999999994</v>
      </c>
      <c r="AB14" s="276">
        <v>1.033274</v>
      </c>
      <c r="AC14" s="276">
        <v>27.210774000000001</v>
      </c>
      <c r="AD14" s="276">
        <v>143</v>
      </c>
      <c r="AE14" s="276">
        <v>0</v>
      </c>
      <c r="AF14" s="276">
        <v>10</v>
      </c>
      <c r="AG14" s="276">
        <v>63</v>
      </c>
      <c r="AH14" s="276">
        <v>11.806034</v>
      </c>
      <c r="AI14" s="276">
        <v>0</v>
      </c>
      <c r="AJ14" s="276">
        <v>0</v>
      </c>
      <c r="AK14" s="276">
        <v>1</v>
      </c>
      <c r="AL14" s="276">
        <v>134</v>
      </c>
      <c r="AM14" s="274" t="s">
        <v>764</v>
      </c>
      <c r="AN14" s="274" t="s">
        <v>1243</v>
      </c>
      <c r="AO14" s="269">
        <v>993.25900000000001</v>
      </c>
      <c r="AP14" s="269"/>
      <c r="AQ14" s="269"/>
      <c r="AR14" s="274" t="s">
        <v>157</v>
      </c>
      <c r="AS14" s="274" t="s">
        <v>191</v>
      </c>
      <c r="AT14" s="274" t="s">
        <v>724</v>
      </c>
      <c r="AU14" s="274" t="s">
        <v>763</v>
      </c>
      <c r="AV14" s="274" t="s">
        <v>697</v>
      </c>
      <c r="AW14" s="274">
        <v>1</v>
      </c>
      <c r="AX14" s="274"/>
      <c r="AY14" s="274"/>
      <c r="AZ14" s="274"/>
      <c r="BA14" s="274"/>
      <c r="BB14" s="275">
        <v>0.86699999999999999</v>
      </c>
      <c r="BC14" s="284" t="s">
        <v>72</v>
      </c>
      <c r="BD14" s="274"/>
      <c r="BE14" s="283"/>
      <c r="BF14" s="274" t="s">
        <v>157</v>
      </c>
      <c r="BG14" s="274" t="s">
        <v>191</v>
      </c>
      <c r="BH14" s="274" t="s">
        <v>763</v>
      </c>
      <c r="BI14" s="274">
        <v>9718</v>
      </c>
      <c r="BJ14" s="274">
        <v>1</v>
      </c>
      <c r="BK14" s="274" t="s">
        <v>724</v>
      </c>
      <c r="BL14" s="277" t="s">
        <v>675</v>
      </c>
      <c r="BM14" s="278">
        <v>0.86699999999999999</v>
      </c>
      <c r="BN14" s="274" t="s">
        <v>72</v>
      </c>
      <c r="BO14" s="274" t="s">
        <v>1181</v>
      </c>
      <c r="BP14" s="274">
        <v>993.25900000000001</v>
      </c>
      <c r="BQ14" t="s">
        <v>70</v>
      </c>
    </row>
    <row r="15" spans="1:69" ht="16.5">
      <c r="A15" s="121" t="str">
        <f t="shared" si="1"/>
        <v>대인교통</v>
      </c>
      <c r="B15" s="122" t="str">
        <f t="shared" si="2"/>
        <v>김덕중</v>
      </c>
      <c r="C15" s="123" t="str">
        <f t="shared" si="3"/>
        <v>F</v>
      </c>
      <c r="D15" s="124">
        <f t="shared" si="4"/>
        <v>0.78079766135433837</v>
      </c>
      <c r="E15" s="125">
        <f t="shared" si="5"/>
        <v>942</v>
      </c>
      <c r="F15" s="286" t="str">
        <f t="shared" si="6"/>
        <v>574</v>
      </c>
      <c r="G15" s="126" t="str">
        <f t="shared" si="7"/>
        <v>71바6109</v>
      </c>
      <c r="H15" s="127">
        <f t="shared" si="8"/>
        <v>2</v>
      </c>
      <c r="I15" s="128">
        <f t="shared" si="9"/>
        <v>1473.93</v>
      </c>
      <c r="J15" s="129">
        <f t="shared" si="10"/>
        <v>1.2154963385899492E-2</v>
      </c>
      <c r="K15" s="129">
        <f t="shared" si="11"/>
        <v>0.35421258075109635</v>
      </c>
      <c r="L15" s="129">
        <f t="shared" si="12"/>
        <v>6.1061244428161444E-2</v>
      </c>
      <c r="M15" s="130">
        <f t="shared" si="13"/>
        <v>5.7519999999999998</v>
      </c>
      <c r="N15" s="131">
        <f t="shared" si="14"/>
        <v>0</v>
      </c>
      <c r="O15" s="131">
        <f t="shared" si="15"/>
        <v>2.035374814272048</v>
      </c>
      <c r="P15" s="226">
        <f t="shared" si="16"/>
        <v>1</v>
      </c>
      <c r="Q15" s="227">
        <f t="shared" si="17"/>
        <v>0</v>
      </c>
      <c r="R15" s="227">
        <f t="shared" si="18"/>
        <v>30</v>
      </c>
      <c r="T15" s="276">
        <v>505</v>
      </c>
      <c r="U15" s="276">
        <v>942</v>
      </c>
      <c r="V15" s="276" t="s">
        <v>1101</v>
      </c>
      <c r="W15" s="269">
        <v>1473.93</v>
      </c>
      <c r="X15" s="269">
        <v>654.19161215796692</v>
      </c>
      <c r="Y15" s="276">
        <v>2.2309999999999999</v>
      </c>
      <c r="Z15" s="276">
        <v>5.7519999999999998</v>
      </c>
      <c r="AA15" s="276">
        <v>130.895746</v>
      </c>
      <c r="AB15" s="276">
        <v>1.5910329999999999</v>
      </c>
      <c r="AC15" s="276">
        <v>46.364919999999998</v>
      </c>
      <c r="AD15" s="276">
        <v>90</v>
      </c>
      <c r="AE15" s="276">
        <v>0</v>
      </c>
      <c r="AF15" s="276">
        <v>30</v>
      </c>
      <c r="AG15" s="276">
        <v>74</v>
      </c>
      <c r="AH15" s="276">
        <v>11.836022</v>
      </c>
      <c r="AI15" s="276">
        <v>49.5</v>
      </c>
      <c r="AJ15" s="276">
        <v>0</v>
      </c>
      <c r="AK15" s="276">
        <v>1</v>
      </c>
      <c r="AL15" s="276">
        <v>102</v>
      </c>
      <c r="AM15" s="274" t="s">
        <v>1102</v>
      </c>
      <c r="AN15" s="274" t="s">
        <v>1244</v>
      </c>
      <c r="AO15" s="269">
        <v>1288.173</v>
      </c>
      <c r="AP15" s="269"/>
      <c r="AQ15" s="269"/>
      <c r="AR15" s="274" t="s">
        <v>157</v>
      </c>
      <c r="AS15" s="274" t="s">
        <v>191</v>
      </c>
      <c r="AT15" s="274" t="s">
        <v>728</v>
      </c>
      <c r="AU15" s="274" t="s">
        <v>1101</v>
      </c>
      <c r="AV15" s="274" t="s">
        <v>697</v>
      </c>
      <c r="AW15" s="274">
        <v>2</v>
      </c>
      <c r="AX15" s="274"/>
      <c r="AY15" s="274"/>
      <c r="AZ15" s="274"/>
      <c r="BA15" s="274"/>
      <c r="BB15" s="275">
        <v>0.78079766135433837</v>
      </c>
      <c r="BC15" s="284" t="s">
        <v>73</v>
      </c>
      <c r="BD15" s="274"/>
      <c r="BE15" s="283"/>
      <c r="BF15" s="274" t="s">
        <v>157</v>
      </c>
      <c r="BG15" s="274" t="s">
        <v>191</v>
      </c>
      <c r="BH15" s="274" t="s">
        <v>1101</v>
      </c>
      <c r="BI15" s="274">
        <v>942</v>
      </c>
      <c r="BJ15" s="274">
        <v>2</v>
      </c>
      <c r="BK15" s="274" t="s">
        <v>728</v>
      </c>
      <c r="BL15" s="277" t="s">
        <v>720</v>
      </c>
      <c r="BM15" s="278">
        <v>0.78079766135433837</v>
      </c>
      <c r="BN15" s="274" t="s">
        <v>73</v>
      </c>
      <c r="BO15" s="274" t="s">
        <v>1183</v>
      </c>
      <c r="BP15" s="274">
        <v>1473.93</v>
      </c>
      <c r="BQ15" t="s">
        <v>72</v>
      </c>
    </row>
    <row r="16" spans="1:69" ht="16.5">
      <c r="A16" s="105" t="str">
        <f t="shared" si="1"/>
        <v>대인교통</v>
      </c>
      <c r="B16" s="106" t="str">
        <f t="shared" si="2"/>
        <v>김범수</v>
      </c>
      <c r="C16" s="107" t="str">
        <f t="shared" si="3"/>
        <v>F</v>
      </c>
      <c r="D16" s="108">
        <f t="shared" si="4"/>
        <v>0.79275529982631976</v>
      </c>
      <c r="E16" s="109">
        <f t="shared" si="5"/>
        <v>5907</v>
      </c>
      <c r="F16" s="287" t="str">
        <f t="shared" si="6"/>
        <v>561</v>
      </c>
      <c r="G16" s="110" t="str">
        <f t="shared" si="7"/>
        <v>71바5207</v>
      </c>
      <c r="H16" s="111">
        <f t="shared" si="8"/>
        <v>6</v>
      </c>
      <c r="I16" s="112">
        <f t="shared" si="9"/>
        <v>1695.5330000000001</v>
      </c>
      <c r="J16" s="113">
        <f t="shared" si="10"/>
        <v>2.2999270446017468E-2</v>
      </c>
      <c r="K16" s="113">
        <f t="shared" si="11"/>
        <v>0.46126661963463605</v>
      </c>
      <c r="L16" s="113">
        <f t="shared" si="12"/>
        <v>0.22234896047437588</v>
      </c>
      <c r="M16" s="114">
        <f t="shared" si="13"/>
        <v>8.2520000000000007</v>
      </c>
      <c r="N16" s="115">
        <f t="shared" si="14"/>
        <v>0</v>
      </c>
      <c r="O16" s="115">
        <f t="shared" si="15"/>
        <v>1.0026345697783527</v>
      </c>
      <c r="P16" s="228">
        <f t="shared" si="16"/>
        <v>171</v>
      </c>
      <c r="Q16" s="229">
        <f t="shared" si="17"/>
        <v>0</v>
      </c>
      <c r="R16" s="229">
        <f t="shared" si="18"/>
        <v>17</v>
      </c>
      <c r="T16" s="276">
        <v>505</v>
      </c>
      <c r="U16" s="276">
        <v>5907</v>
      </c>
      <c r="V16" s="276" t="s">
        <v>765</v>
      </c>
      <c r="W16" s="269">
        <v>1695.5330000000001</v>
      </c>
      <c r="X16" s="269">
        <v>833.53592956887451</v>
      </c>
      <c r="Y16" s="276">
        <v>2.0209999999999999</v>
      </c>
      <c r="Z16" s="276">
        <v>8.2520000000000007</v>
      </c>
      <c r="AA16" s="276">
        <v>177.456368</v>
      </c>
      <c r="AB16" s="276">
        <v>4.0813670000000002</v>
      </c>
      <c r="AC16" s="276">
        <v>81.854698999999997</v>
      </c>
      <c r="AD16" s="276">
        <v>377</v>
      </c>
      <c r="AE16" s="276">
        <v>0</v>
      </c>
      <c r="AF16" s="276">
        <v>17</v>
      </c>
      <c r="AG16" s="276">
        <v>61</v>
      </c>
      <c r="AH16" s="276">
        <v>10.085352</v>
      </c>
      <c r="AI16" s="276">
        <v>0</v>
      </c>
      <c r="AJ16" s="276">
        <v>0</v>
      </c>
      <c r="AK16" s="276">
        <v>171</v>
      </c>
      <c r="AL16" s="276">
        <v>44227</v>
      </c>
      <c r="AM16" s="274" t="s">
        <v>766</v>
      </c>
      <c r="AN16" s="274" t="s">
        <v>1245</v>
      </c>
      <c r="AO16" s="269">
        <v>553.18200000000002</v>
      </c>
      <c r="AP16" s="269"/>
      <c r="AQ16" s="269"/>
      <c r="AR16" s="274" t="s">
        <v>157</v>
      </c>
      <c r="AS16" s="274" t="s">
        <v>190</v>
      </c>
      <c r="AT16" s="274" t="s">
        <v>714</v>
      </c>
      <c r="AU16" s="274" t="s">
        <v>765</v>
      </c>
      <c r="AV16" s="274" t="s">
        <v>697</v>
      </c>
      <c r="AW16" s="274">
        <v>6</v>
      </c>
      <c r="AX16" s="274"/>
      <c r="AY16" s="274"/>
      <c r="AZ16" s="274"/>
      <c r="BA16" s="274"/>
      <c r="BB16" s="275">
        <v>0.79275529982631976</v>
      </c>
      <c r="BC16" s="284" t="s">
        <v>73</v>
      </c>
      <c r="BD16" s="274"/>
      <c r="BE16" s="283"/>
      <c r="BF16" s="274" t="s">
        <v>157</v>
      </c>
      <c r="BG16" s="274" t="s">
        <v>190</v>
      </c>
      <c r="BH16" s="274" t="s">
        <v>765</v>
      </c>
      <c r="BI16" s="274">
        <v>5907</v>
      </c>
      <c r="BJ16" s="274">
        <v>6</v>
      </c>
      <c r="BK16" s="274" t="s">
        <v>714</v>
      </c>
      <c r="BL16" s="277" t="s">
        <v>743</v>
      </c>
      <c r="BM16" s="278">
        <v>0.79275529982631976</v>
      </c>
      <c r="BN16" s="274" t="s">
        <v>73</v>
      </c>
      <c r="BO16" s="274" t="s">
        <v>1183</v>
      </c>
      <c r="BP16" s="274">
        <v>1695.5330000000001</v>
      </c>
      <c r="BQ16" t="s">
        <v>70</v>
      </c>
    </row>
    <row r="17" spans="1:69" ht="16.5">
      <c r="A17" s="121" t="str">
        <f t="shared" si="1"/>
        <v>대인교통</v>
      </c>
      <c r="B17" s="122" t="str">
        <f t="shared" si="2"/>
        <v>김봉순</v>
      </c>
      <c r="C17" s="123" t="str">
        <f t="shared" si="3"/>
        <v>F</v>
      </c>
      <c r="D17" s="124">
        <f t="shared" si="4"/>
        <v>0.77700000000000002</v>
      </c>
      <c r="E17" s="125">
        <f t="shared" si="5"/>
        <v>494</v>
      </c>
      <c r="F17" s="286" t="str">
        <f t="shared" si="6"/>
        <v>574</v>
      </c>
      <c r="G17" s="126" t="str">
        <f t="shared" si="7"/>
        <v>71바6108</v>
      </c>
      <c r="H17" s="127">
        <f t="shared" si="8"/>
        <v>1</v>
      </c>
      <c r="I17" s="128">
        <f t="shared" si="9"/>
        <v>1324.5830000000001</v>
      </c>
      <c r="J17" s="129">
        <f t="shared" si="10"/>
        <v>1.5120699556876026E-2</v>
      </c>
      <c r="K17" s="129">
        <f t="shared" si="11"/>
        <v>0.36530349542153151</v>
      </c>
      <c r="L17" s="129">
        <f t="shared" si="12"/>
        <v>0.18269900791418883</v>
      </c>
      <c r="M17" s="130">
        <f t="shared" si="13"/>
        <v>4.6900000000000004</v>
      </c>
      <c r="N17" s="131">
        <f t="shared" si="14"/>
        <v>0</v>
      </c>
      <c r="O17" s="131">
        <f t="shared" si="15"/>
        <v>0.98144095160514666</v>
      </c>
      <c r="P17" s="226">
        <f t="shared" si="16"/>
        <v>7</v>
      </c>
      <c r="Q17" s="227">
        <f t="shared" si="17"/>
        <v>0</v>
      </c>
      <c r="R17" s="227">
        <f t="shared" si="18"/>
        <v>13</v>
      </c>
      <c r="T17" s="276">
        <v>505</v>
      </c>
      <c r="U17" s="276">
        <v>494</v>
      </c>
      <c r="V17" s="276" t="s">
        <v>767</v>
      </c>
      <c r="W17" s="269">
        <v>1324.5830000000001</v>
      </c>
      <c r="X17" s="269">
        <v>568.2466752466753</v>
      </c>
      <c r="Y17" s="276">
        <v>2.331</v>
      </c>
      <c r="Z17" s="276">
        <v>4.6900000000000004</v>
      </c>
      <c r="AA17" s="276">
        <v>112.95687700000001</v>
      </c>
      <c r="AB17" s="276">
        <v>1.7079869999999999</v>
      </c>
      <c r="AC17" s="276">
        <v>41.263542000000001</v>
      </c>
      <c r="AD17" s="276">
        <v>242</v>
      </c>
      <c r="AE17" s="276">
        <v>0</v>
      </c>
      <c r="AF17" s="276">
        <v>13</v>
      </c>
      <c r="AG17" s="276">
        <v>71</v>
      </c>
      <c r="AH17" s="276">
        <v>11.726448</v>
      </c>
      <c r="AI17" s="276">
        <v>5.3</v>
      </c>
      <c r="AJ17" s="276">
        <v>0</v>
      </c>
      <c r="AK17" s="276">
        <v>7</v>
      </c>
      <c r="AL17" s="276">
        <v>1677</v>
      </c>
      <c r="AM17" s="274" t="s">
        <v>768</v>
      </c>
      <c r="AN17" s="274" t="s">
        <v>1246</v>
      </c>
      <c r="AO17" s="269">
        <v>1324.5830000000001</v>
      </c>
      <c r="AP17" s="269"/>
      <c r="AQ17" s="269"/>
      <c r="AR17" s="274" t="s">
        <v>157</v>
      </c>
      <c r="AS17" s="274" t="s">
        <v>191</v>
      </c>
      <c r="AT17" s="274" t="s">
        <v>727</v>
      </c>
      <c r="AU17" s="274" t="s">
        <v>767</v>
      </c>
      <c r="AV17" s="274" t="s">
        <v>697</v>
      </c>
      <c r="AW17" s="274">
        <v>1</v>
      </c>
      <c r="AX17" s="274"/>
      <c r="AY17" s="274"/>
      <c r="AZ17" s="274"/>
      <c r="BA17" s="274"/>
      <c r="BB17" s="275">
        <v>0.77700000000000002</v>
      </c>
      <c r="BC17" s="284" t="s">
        <v>73</v>
      </c>
      <c r="BD17" s="274"/>
      <c r="BE17" s="283"/>
      <c r="BF17" s="274" t="s">
        <v>157</v>
      </c>
      <c r="BG17" s="274" t="s">
        <v>191</v>
      </c>
      <c r="BH17" s="274" t="s">
        <v>767</v>
      </c>
      <c r="BI17" s="274">
        <v>494</v>
      </c>
      <c r="BJ17" s="274">
        <v>1</v>
      </c>
      <c r="BK17" s="274" t="s">
        <v>727</v>
      </c>
      <c r="BL17" s="277" t="s">
        <v>675</v>
      </c>
      <c r="BM17" s="278">
        <v>0.77700000000000002</v>
      </c>
      <c r="BN17" s="274" t="s">
        <v>73</v>
      </c>
      <c r="BO17" s="274" t="s">
        <v>1183</v>
      </c>
      <c r="BP17" s="274">
        <v>1324.5830000000001</v>
      </c>
      <c r="BQ17" t="s">
        <v>74</v>
      </c>
    </row>
    <row r="18" spans="1:69" ht="16.5">
      <c r="A18" s="105" t="str">
        <f t="shared" si="1"/>
        <v>대인교통</v>
      </c>
      <c r="B18" s="106" t="str">
        <f t="shared" si="2"/>
        <v>김부기</v>
      </c>
      <c r="C18" s="107" t="str">
        <f t="shared" si="3"/>
        <v>A</v>
      </c>
      <c r="D18" s="108">
        <f t="shared" si="4"/>
        <v>0.95916666666666672</v>
      </c>
      <c r="E18" s="109">
        <f t="shared" si="5"/>
        <v>8286</v>
      </c>
      <c r="F18" s="287" t="str">
        <f t="shared" si="6"/>
        <v>515</v>
      </c>
      <c r="G18" s="110" t="str">
        <f t="shared" si="7"/>
        <v>71바5204</v>
      </c>
      <c r="H18" s="111">
        <f t="shared" si="8"/>
        <v>1</v>
      </c>
      <c r="I18" s="112">
        <f t="shared" si="9"/>
        <v>1796.164</v>
      </c>
      <c r="J18" s="113">
        <f t="shared" si="10"/>
        <v>8.2958799303156153E-3</v>
      </c>
      <c r="K18" s="113">
        <f t="shared" si="11"/>
        <v>0.34394692191455334</v>
      </c>
      <c r="L18" s="113">
        <f t="shared" si="12"/>
        <v>0.11134840693834193</v>
      </c>
      <c r="M18" s="114">
        <f t="shared" si="13"/>
        <v>6.1870000000000003</v>
      </c>
      <c r="N18" s="115">
        <f t="shared" si="14"/>
        <v>0</v>
      </c>
      <c r="O18" s="115">
        <f t="shared" si="15"/>
        <v>2.3383165457051804</v>
      </c>
      <c r="P18" s="228">
        <f t="shared" si="16"/>
        <v>0</v>
      </c>
      <c r="Q18" s="229">
        <f t="shared" si="17"/>
        <v>0</v>
      </c>
      <c r="R18" s="229">
        <f t="shared" si="18"/>
        <v>42</v>
      </c>
      <c r="T18" s="276">
        <v>505</v>
      </c>
      <c r="U18" s="276">
        <v>8286</v>
      </c>
      <c r="V18" s="276" t="s">
        <v>1122</v>
      </c>
      <c r="W18" s="269">
        <v>1796.164</v>
      </c>
      <c r="X18" s="269">
        <v>780.262380538662</v>
      </c>
      <c r="Y18" s="276">
        <v>2.298</v>
      </c>
      <c r="Z18" s="276">
        <v>6.1870000000000003</v>
      </c>
      <c r="AA18" s="276">
        <v>126.694095</v>
      </c>
      <c r="AB18" s="276">
        <v>1.0510390000000001</v>
      </c>
      <c r="AC18" s="276">
        <v>43.576044000000003</v>
      </c>
      <c r="AD18" s="276">
        <v>200</v>
      </c>
      <c r="AE18" s="276">
        <v>0</v>
      </c>
      <c r="AF18" s="276">
        <v>42</v>
      </c>
      <c r="AG18" s="276">
        <v>69</v>
      </c>
      <c r="AH18" s="276">
        <v>14.449923</v>
      </c>
      <c r="AI18" s="276">
        <v>12.8</v>
      </c>
      <c r="AJ18" s="276">
        <v>0</v>
      </c>
      <c r="AK18" s="276">
        <v>0</v>
      </c>
      <c r="AL18" s="276">
        <v>0</v>
      </c>
      <c r="AM18" s="274" t="s">
        <v>1123</v>
      </c>
      <c r="AN18" s="274" t="s">
        <v>1247</v>
      </c>
      <c r="AO18" s="269">
        <v>1796.164</v>
      </c>
      <c r="AP18" s="269"/>
      <c r="AQ18" s="269"/>
      <c r="AR18" s="274" t="s">
        <v>157</v>
      </c>
      <c r="AS18" s="274" t="s">
        <v>188</v>
      </c>
      <c r="AT18" s="274" t="s">
        <v>696</v>
      </c>
      <c r="AU18" s="274" t="s">
        <v>1122</v>
      </c>
      <c r="AV18" s="274" t="s">
        <v>697</v>
      </c>
      <c r="AW18" s="274">
        <v>1</v>
      </c>
      <c r="AX18" s="274"/>
      <c r="AY18" s="274"/>
      <c r="AZ18" s="274"/>
      <c r="BA18" s="274"/>
      <c r="BB18" s="275">
        <v>0.95916666666666672</v>
      </c>
      <c r="BC18" s="284" t="s">
        <v>69</v>
      </c>
      <c r="BD18" s="274"/>
      <c r="BE18" s="283"/>
      <c r="BF18" s="274" t="s">
        <v>157</v>
      </c>
      <c r="BG18" s="274" t="s">
        <v>188</v>
      </c>
      <c r="BH18" s="274" t="s">
        <v>1122</v>
      </c>
      <c r="BI18" s="274">
        <v>8286</v>
      </c>
      <c r="BJ18" s="274">
        <v>1</v>
      </c>
      <c r="BK18" s="274" t="s">
        <v>696</v>
      </c>
      <c r="BL18" s="277" t="s">
        <v>675</v>
      </c>
      <c r="BM18" s="278">
        <v>0.95916666666666672</v>
      </c>
      <c r="BN18" s="274" t="s">
        <v>69</v>
      </c>
      <c r="BO18" s="274" t="s">
        <v>1186</v>
      </c>
      <c r="BP18" s="274">
        <v>1796.164</v>
      </c>
      <c r="BQ18" t="s">
        <v>69</v>
      </c>
    </row>
    <row r="19" spans="1:69" ht="16.5">
      <c r="A19" s="121" t="str">
        <f t="shared" si="1"/>
        <v>대인교통</v>
      </c>
      <c r="B19" s="122" t="str">
        <f t="shared" si="2"/>
        <v>김영모</v>
      </c>
      <c r="C19" s="123" t="str">
        <f t="shared" si="3"/>
        <v>D</v>
      </c>
      <c r="D19" s="124">
        <f t="shared" si="4"/>
        <v>0.83360000000000001</v>
      </c>
      <c r="E19" s="125">
        <f t="shared" si="5"/>
        <v>678</v>
      </c>
      <c r="F19" s="286" t="str">
        <f t="shared" si="6"/>
        <v>6-1</v>
      </c>
      <c r="G19" s="126" t="str">
        <f t="shared" si="7"/>
        <v>70바4104</v>
      </c>
      <c r="H19" s="127">
        <f t="shared" si="8"/>
        <v>1</v>
      </c>
      <c r="I19" s="128">
        <f t="shared" si="9"/>
        <v>2379.029</v>
      </c>
      <c r="J19" s="129">
        <f t="shared" si="10"/>
        <v>5.5911349275884663E-3</v>
      </c>
      <c r="K19" s="129">
        <f t="shared" si="11"/>
        <v>0.37894366479757158</v>
      </c>
      <c r="L19" s="129">
        <f t="shared" si="12"/>
        <v>0.24169524625382877</v>
      </c>
      <c r="M19" s="130">
        <f t="shared" si="13"/>
        <v>13.895</v>
      </c>
      <c r="N19" s="131">
        <f t="shared" si="14"/>
        <v>0</v>
      </c>
      <c r="O19" s="131">
        <f t="shared" si="15"/>
        <v>21.101045846856007</v>
      </c>
      <c r="P19" s="226">
        <f t="shared" si="16"/>
        <v>0</v>
      </c>
      <c r="Q19" s="227">
        <f t="shared" si="17"/>
        <v>0</v>
      </c>
      <c r="R19" s="227">
        <f t="shared" si="18"/>
        <v>502</v>
      </c>
      <c r="T19" s="276">
        <v>505</v>
      </c>
      <c r="U19" s="276">
        <v>678</v>
      </c>
      <c r="V19" s="276" t="s">
        <v>769</v>
      </c>
      <c r="W19" s="269">
        <v>2379.029</v>
      </c>
      <c r="X19" s="269">
        <v>1141.5686180422265</v>
      </c>
      <c r="Y19" s="276">
        <v>2.0840000000000001</v>
      </c>
      <c r="Z19" s="276">
        <v>13.895</v>
      </c>
      <c r="AA19" s="276">
        <v>143.77385100000001</v>
      </c>
      <c r="AB19" s="276">
        <v>0.80385899999999999</v>
      </c>
      <c r="AC19" s="276">
        <v>54.482190000000003</v>
      </c>
      <c r="AD19" s="276">
        <v>575</v>
      </c>
      <c r="AE19" s="276">
        <v>0</v>
      </c>
      <c r="AF19" s="276">
        <v>502</v>
      </c>
      <c r="AG19" s="276">
        <v>86</v>
      </c>
      <c r="AH19" s="276">
        <v>16.547021000000001</v>
      </c>
      <c r="AI19" s="276">
        <v>2225.6</v>
      </c>
      <c r="AJ19" s="276">
        <v>11.8</v>
      </c>
      <c r="AK19" s="276">
        <v>0</v>
      </c>
      <c r="AL19" s="276">
        <v>0</v>
      </c>
      <c r="AM19" s="274" t="s">
        <v>770</v>
      </c>
      <c r="AN19" s="274" t="s">
        <v>1248</v>
      </c>
      <c r="AO19" s="269">
        <v>2379.029</v>
      </c>
      <c r="AP19" s="269"/>
      <c r="AQ19" s="269"/>
      <c r="AR19" s="274" t="s">
        <v>157</v>
      </c>
      <c r="AS19" s="274" t="s">
        <v>192</v>
      </c>
      <c r="AT19" s="274" t="s">
        <v>733</v>
      </c>
      <c r="AU19" s="274" t="s">
        <v>769</v>
      </c>
      <c r="AV19" s="274" t="s">
        <v>49</v>
      </c>
      <c r="AW19" s="274">
        <v>1</v>
      </c>
      <c r="AX19" s="274"/>
      <c r="AY19" s="274"/>
      <c r="AZ19" s="274"/>
      <c r="BA19" s="274"/>
      <c r="BB19" s="275">
        <v>0.83360000000000001</v>
      </c>
      <c r="BC19" s="284" t="s">
        <v>70</v>
      </c>
      <c r="BD19" s="274"/>
      <c r="BE19" s="283"/>
      <c r="BF19" s="274" t="s">
        <v>157</v>
      </c>
      <c r="BG19" s="285" t="s">
        <v>192</v>
      </c>
      <c r="BH19" s="274" t="s">
        <v>769</v>
      </c>
      <c r="BI19" s="274">
        <v>678</v>
      </c>
      <c r="BJ19" s="274">
        <v>1</v>
      </c>
      <c r="BK19" s="274" t="s">
        <v>733</v>
      </c>
      <c r="BL19" s="277" t="s">
        <v>675</v>
      </c>
      <c r="BM19" s="278">
        <v>0.83360000000000001</v>
      </c>
      <c r="BN19" s="274" t="s">
        <v>70</v>
      </c>
      <c r="BO19" s="274" t="s">
        <v>1180</v>
      </c>
      <c r="BP19" s="274">
        <v>2379.029</v>
      </c>
      <c r="BQ19" t="s">
        <v>72</v>
      </c>
    </row>
    <row r="20" spans="1:69" ht="16.5">
      <c r="A20" s="105" t="str">
        <f t="shared" si="1"/>
        <v>대인교통</v>
      </c>
      <c r="B20" s="106" t="str">
        <f t="shared" si="2"/>
        <v>김영민</v>
      </c>
      <c r="C20" s="107" t="str">
        <f t="shared" si="3"/>
        <v>D</v>
      </c>
      <c r="D20" s="108">
        <f t="shared" si="4"/>
        <v>0.81227272727272715</v>
      </c>
      <c r="E20" s="109">
        <f t="shared" si="5"/>
        <v>5202</v>
      </c>
      <c r="F20" s="287" t="str">
        <f t="shared" si="6"/>
        <v>561</v>
      </c>
      <c r="G20" s="110" t="str">
        <f t="shared" si="7"/>
        <v>71바5205</v>
      </c>
      <c r="H20" s="111">
        <f t="shared" si="8"/>
        <v>1</v>
      </c>
      <c r="I20" s="112">
        <f t="shared" si="9"/>
        <v>905.654</v>
      </c>
      <c r="J20" s="113">
        <f t="shared" si="10"/>
        <v>3.1186915900685439E-2</v>
      </c>
      <c r="K20" s="113">
        <f t="shared" si="11"/>
        <v>0.44652506416938248</v>
      </c>
      <c r="L20" s="113">
        <f t="shared" si="12"/>
        <v>0.12918840970171833</v>
      </c>
      <c r="M20" s="114">
        <f t="shared" si="13"/>
        <v>11.226000000000001</v>
      </c>
      <c r="N20" s="115">
        <f t="shared" si="14"/>
        <v>0.3312523325685085</v>
      </c>
      <c r="O20" s="115">
        <f t="shared" si="15"/>
        <v>3.0916884373060793</v>
      </c>
      <c r="P20" s="228">
        <f t="shared" si="16"/>
        <v>77</v>
      </c>
      <c r="Q20" s="229">
        <f t="shared" si="17"/>
        <v>3</v>
      </c>
      <c r="R20" s="229">
        <f t="shared" si="18"/>
        <v>28</v>
      </c>
      <c r="T20" s="276">
        <v>505</v>
      </c>
      <c r="U20" s="276">
        <v>5202</v>
      </c>
      <c r="V20" s="276" t="s">
        <v>771</v>
      </c>
      <c r="W20" s="269">
        <v>905.654</v>
      </c>
      <c r="X20" s="269">
        <v>506.80134303301622</v>
      </c>
      <c r="Y20" s="276">
        <v>1.7869999999999999</v>
      </c>
      <c r="Z20" s="276">
        <v>11.226000000000001</v>
      </c>
      <c r="AA20" s="276">
        <v>91.018874999999994</v>
      </c>
      <c r="AB20" s="276">
        <v>2.8385980000000002</v>
      </c>
      <c r="AC20" s="276">
        <v>40.642209000000001</v>
      </c>
      <c r="AD20" s="276">
        <v>117</v>
      </c>
      <c r="AE20" s="276">
        <v>3</v>
      </c>
      <c r="AF20" s="276">
        <v>28</v>
      </c>
      <c r="AG20" s="276">
        <v>78</v>
      </c>
      <c r="AH20" s="276">
        <v>9.950177</v>
      </c>
      <c r="AI20" s="276">
        <v>45.1</v>
      </c>
      <c r="AJ20" s="276">
        <v>0</v>
      </c>
      <c r="AK20" s="276">
        <v>77</v>
      </c>
      <c r="AL20" s="276">
        <v>21759</v>
      </c>
      <c r="AM20" s="274" t="s">
        <v>772</v>
      </c>
      <c r="AN20" s="274" t="s">
        <v>1249</v>
      </c>
      <c r="AO20" s="269">
        <v>905.654</v>
      </c>
      <c r="AP20" s="269"/>
      <c r="AQ20" s="269"/>
      <c r="AR20" s="274" t="s">
        <v>157</v>
      </c>
      <c r="AS20" s="274" t="s">
        <v>190</v>
      </c>
      <c r="AT20" s="274" t="s">
        <v>711</v>
      </c>
      <c r="AU20" s="274" t="s">
        <v>771</v>
      </c>
      <c r="AV20" s="274" t="s">
        <v>49</v>
      </c>
      <c r="AW20" s="274">
        <v>1</v>
      </c>
      <c r="AX20" s="274"/>
      <c r="AY20" s="274"/>
      <c r="AZ20" s="274"/>
      <c r="BA20" s="274"/>
      <c r="BB20" s="275">
        <v>0.81227272727272715</v>
      </c>
      <c r="BC20" s="284" t="s">
        <v>70</v>
      </c>
      <c r="BD20" s="274"/>
      <c r="BE20" s="283"/>
      <c r="BF20" s="274" t="s">
        <v>157</v>
      </c>
      <c r="BG20" s="274" t="s">
        <v>190</v>
      </c>
      <c r="BH20" s="274" t="s">
        <v>771</v>
      </c>
      <c r="BI20" s="274">
        <v>5202</v>
      </c>
      <c r="BJ20" s="274">
        <v>1</v>
      </c>
      <c r="BK20" s="274" t="s">
        <v>711</v>
      </c>
      <c r="BL20" s="277" t="s">
        <v>675</v>
      </c>
      <c r="BM20" s="278">
        <v>0.81227272727272715</v>
      </c>
      <c r="BN20" s="274" t="s">
        <v>70</v>
      </c>
      <c r="BO20" s="274" t="s">
        <v>1180</v>
      </c>
      <c r="BP20" s="274">
        <v>905.654</v>
      </c>
      <c r="BQ20" t="s">
        <v>72</v>
      </c>
    </row>
    <row r="21" spans="1:69" ht="16.5">
      <c r="A21" s="121" t="str">
        <f t="shared" si="1"/>
        <v>대인교통</v>
      </c>
      <c r="B21" s="122" t="str">
        <f t="shared" si="2"/>
        <v>김영진</v>
      </c>
      <c r="C21" s="123" t="str">
        <f t="shared" si="3"/>
        <v>C</v>
      </c>
      <c r="D21" s="124">
        <f t="shared" si="4"/>
        <v>0.8544054449549221</v>
      </c>
      <c r="E21" s="125">
        <f t="shared" si="5"/>
        <v>9974</v>
      </c>
      <c r="F21" s="286" t="str">
        <f t="shared" si="6"/>
        <v>561</v>
      </c>
      <c r="G21" s="126" t="str">
        <f t="shared" si="7"/>
        <v>71바5206</v>
      </c>
      <c r="H21" s="127">
        <f t="shared" si="8"/>
        <v>5</v>
      </c>
      <c r="I21" s="128">
        <f t="shared" si="9"/>
        <v>1470.077</v>
      </c>
      <c r="J21" s="129">
        <f t="shared" si="10"/>
        <v>1.2048352542821338E-2</v>
      </c>
      <c r="K21" s="129">
        <f t="shared" si="11"/>
        <v>0.4762132602210159</v>
      </c>
      <c r="L21" s="129">
        <f t="shared" si="12"/>
        <v>0.25372820607355939</v>
      </c>
      <c r="M21" s="130">
        <f t="shared" si="13"/>
        <v>9.5299999999999994</v>
      </c>
      <c r="N21" s="131">
        <f t="shared" si="14"/>
        <v>0</v>
      </c>
      <c r="O21" s="131">
        <f t="shared" si="15"/>
        <v>10.203547161135097</v>
      </c>
      <c r="P21" s="226">
        <f t="shared" si="16"/>
        <v>142</v>
      </c>
      <c r="Q21" s="227">
        <f t="shared" si="17"/>
        <v>0</v>
      </c>
      <c r="R21" s="227">
        <f t="shared" si="18"/>
        <v>150</v>
      </c>
      <c r="T21" s="276">
        <v>505</v>
      </c>
      <c r="U21" s="276">
        <v>9974</v>
      </c>
      <c r="V21" s="276" t="s">
        <v>773</v>
      </c>
      <c r="W21" s="269">
        <v>1470.077</v>
      </c>
      <c r="X21" s="269">
        <v>734.53025597134877</v>
      </c>
      <c r="Y21" s="276">
        <v>2.0059999999999998</v>
      </c>
      <c r="Z21" s="276">
        <v>9.5299999999999994</v>
      </c>
      <c r="AA21" s="276">
        <v>158.43386000000001</v>
      </c>
      <c r="AB21" s="276">
        <v>1.9088670000000001</v>
      </c>
      <c r="AC21" s="276">
        <v>75.448305000000005</v>
      </c>
      <c r="AD21" s="276">
        <v>373</v>
      </c>
      <c r="AE21" s="276">
        <v>0</v>
      </c>
      <c r="AF21" s="276">
        <v>150</v>
      </c>
      <c r="AG21" s="276">
        <v>67</v>
      </c>
      <c r="AH21" s="276">
        <v>10.421711</v>
      </c>
      <c r="AI21" s="276">
        <v>27.7</v>
      </c>
      <c r="AJ21" s="276">
        <v>0</v>
      </c>
      <c r="AK21" s="276">
        <v>142</v>
      </c>
      <c r="AL21" s="276">
        <v>35453</v>
      </c>
      <c r="AM21" s="274" t="s">
        <v>774</v>
      </c>
      <c r="AN21" s="274" t="s">
        <v>1250</v>
      </c>
      <c r="AO21" s="269">
        <v>575.70399999999995</v>
      </c>
      <c r="AP21" s="269"/>
      <c r="AQ21" s="269"/>
      <c r="AR21" s="274" t="s">
        <v>157</v>
      </c>
      <c r="AS21" s="274" t="s">
        <v>190</v>
      </c>
      <c r="AT21" s="274" t="s">
        <v>712</v>
      </c>
      <c r="AU21" s="274" t="s">
        <v>773</v>
      </c>
      <c r="AV21" s="274" t="s">
        <v>49</v>
      </c>
      <c r="AW21" s="274">
        <v>5</v>
      </c>
      <c r="AX21" s="274"/>
      <c r="AY21" s="274"/>
      <c r="AZ21" s="274"/>
      <c r="BA21" s="274"/>
      <c r="BB21" s="275">
        <v>0.8544054449549221</v>
      </c>
      <c r="BC21" s="284" t="s">
        <v>72</v>
      </c>
      <c r="BD21" s="274"/>
      <c r="BE21" s="283"/>
      <c r="BF21" s="274" t="s">
        <v>157</v>
      </c>
      <c r="BG21" s="274" t="s">
        <v>190</v>
      </c>
      <c r="BH21" s="274" t="s">
        <v>773</v>
      </c>
      <c r="BI21" s="274">
        <v>9974</v>
      </c>
      <c r="BJ21" s="274">
        <v>5</v>
      </c>
      <c r="BK21" s="274" t="s">
        <v>712</v>
      </c>
      <c r="BL21" s="277" t="s">
        <v>743</v>
      </c>
      <c r="BM21" s="278">
        <v>0.8544054449549221</v>
      </c>
      <c r="BN21" s="274" t="s">
        <v>72</v>
      </c>
      <c r="BO21" s="274" t="s">
        <v>1181</v>
      </c>
      <c r="BP21" s="274">
        <v>1470.077</v>
      </c>
      <c r="BQ21" t="s">
        <v>69</v>
      </c>
    </row>
    <row r="22" spans="1:69" ht="16.5">
      <c r="A22" s="105" t="str">
        <f t="shared" si="1"/>
        <v>대인교통</v>
      </c>
      <c r="B22" s="106" t="str">
        <f t="shared" si="2"/>
        <v>김영환</v>
      </c>
      <c r="C22" s="107" t="str">
        <f t="shared" si="3"/>
        <v>B</v>
      </c>
      <c r="D22" s="108">
        <f t="shared" si="4"/>
        <v>0.92479999999999996</v>
      </c>
      <c r="E22" s="109">
        <f t="shared" si="5"/>
        <v>8258</v>
      </c>
      <c r="F22" s="287" t="str">
        <f t="shared" si="6"/>
        <v>6-1</v>
      </c>
      <c r="G22" s="110" t="str">
        <f t="shared" si="7"/>
        <v>70바4123</v>
      </c>
      <c r="H22" s="111">
        <f t="shared" si="8"/>
        <v>1</v>
      </c>
      <c r="I22" s="112">
        <f t="shared" si="9"/>
        <v>2523.355</v>
      </c>
      <c r="J22" s="113">
        <f t="shared" si="10"/>
        <v>8.2445062009556466E-3</v>
      </c>
      <c r="K22" s="113">
        <f t="shared" si="11"/>
        <v>0.35885026347760535</v>
      </c>
      <c r="L22" s="113">
        <f t="shared" si="12"/>
        <v>0.21083042219584641</v>
      </c>
      <c r="M22" s="114">
        <f t="shared" si="13"/>
        <v>9.9269999999999996</v>
      </c>
      <c r="N22" s="115">
        <f t="shared" si="14"/>
        <v>0</v>
      </c>
      <c r="O22" s="115">
        <f t="shared" si="15"/>
        <v>18.784515060306614</v>
      </c>
      <c r="P22" s="228">
        <f t="shared" si="16"/>
        <v>2</v>
      </c>
      <c r="Q22" s="229">
        <f t="shared" si="17"/>
        <v>0</v>
      </c>
      <c r="R22" s="229">
        <f t="shared" si="18"/>
        <v>474</v>
      </c>
      <c r="T22" s="276">
        <v>505</v>
      </c>
      <c r="U22" s="276">
        <v>8258</v>
      </c>
      <c r="V22" s="276" t="s">
        <v>775</v>
      </c>
      <c r="W22" s="269">
        <v>2523.355</v>
      </c>
      <c r="X22" s="269">
        <v>1091.4165224913495</v>
      </c>
      <c r="Y22" s="276">
        <v>2.3119999999999998</v>
      </c>
      <c r="Z22" s="276">
        <v>9.9269999999999996</v>
      </c>
      <c r="AA22" s="276">
        <v>158.92413300000001</v>
      </c>
      <c r="AB22" s="276">
        <v>1.3102510000000001</v>
      </c>
      <c r="AC22" s="276">
        <v>57.029966999999999</v>
      </c>
      <c r="AD22" s="276">
        <v>532</v>
      </c>
      <c r="AE22" s="276">
        <v>0</v>
      </c>
      <c r="AF22" s="276">
        <v>474</v>
      </c>
      <c r="AG22" s="276">
        <v>86</v>
      </c>
      <c r="AH22" s="276">
        <v>15.877732999999999</v>
      </c>
      <c r="AI22" s="276">
        <v>1340.6</v>
      </c>
      <c r="AJ22" s="276">
        <v>0</v>
      </c>
      <c r="AK22" s="276">
        <v>2</v>
      </c>
      <c r="AL22" s="276">
        <v>1837</v>
      </c>
      <c r="AM22" s="274" t="s">
        <v>776</v>
      </c>
      <c r="AN22" s="274" t="s">
        <v>1251</v>
      </c>
      <c r="AO22" s="269">
        <v>2523.355</v>
      </c>
      <c r="AP22" s="269"/>
      <c r="AQ22" s="269"/>
      <c r="AR22" s="274" t="s">
        <v>157</v>
      </c>
      <c r="AS22" s="274" t="s">
        <v>192</v>
      </c>
      <c r="AT22" s="274" t="s">
        <v>741</v>
      </c>
      <c r="AU22" s="274" t="s">
        <v>775</v>
      </c>
      <c r="AV22" s="274" t="s">
        <v>49</v>
      </c>
      <c r="AW22" s="274">
        <v>1</v>
      </c>
      <c r="AX22" s="274"/>
      <c r="AY22" s="274"/>
      <c r="AZ22" s="274"/>
      <c r="BA22" s="274"/>
      <c r="BB22" s="275">
        <v>0.92479999999999996</v>
      </c>
      <c r="BC22" s="284" t="s">
        <v>71</v>
      </c>
      <c r="BD22" s="274"/>
      <c r="BE22" s="283"/>
      <c r="BF22" s="274" t="s">
        <v>157</v>
      </c>
      <c r="BG22" s="285" t="s">
        <v>192</v>
      </c>
      <c r="BH22" s="274" t="s">
        <v>775</v>
      </c>
      <c r="BI22" s="274">
        <v>8258</v>
      </c>
      <c r="BJ22" s="274">
        <v>1</v>
      </c>
      <c r="BK22" s="274" t="s">
        <v>741</v>
      </c>
      <c r="BL22" s="277" t="s">
        <v>675</v>
      </c>
      <c r="BM22" s="278">
        <v>0.92479999999999996</v>
      </c>
      <c r="BN22" s="274" t="s">
        <v>71</v>
      </c>
      <c r="BO22" s="274" t="s">
        <v>1182</v>
      </c>
      <c r="BP22" s="274">
        <v>2523.355</v>
      </c>
      <c r="BQ22" t="s">
        <v>72</v>
      </c>
    </row>
    <row r="23" spans="1:69" ht="16.5">
      <c r="A23" s="121" t="str">
        <f t="shared" si="1"/>
        <v>대인교통</v>
      </c>
      <c r="B23" s="122" t="str">
        <f t="shared" si="2"/>
        <v>김원철</v>
      </c>
      <c r="C23" s="123" t="str">
        <f t="shared" si="3"/>
        <v>B</v>
      </c>
      <c r="D23" s="124">
        <f t="shared" si="4"/>
        <v>0.92086956521739127</v>
      </c>
      <c r="E23" s="125">
        <f t="shared" si="5"/>
        <v>404</v>
      </c>
      <c r="F23" s="286" t="str">
        <f t="shared" si="6"/>
        <v>515-1</v>
      </c>
      <c r="G23" s="126" t="str">
        <f t="shared" si="7"/>
        <v>71바7009</v>
      </c>
      <c r="H23" s="127">
        <f t="shared" si="8"/>
        <v>1</v>
      </c>
      <c r="I23" s="128">
        <f t="shared" si="9"/>
        <v>1611.0170000000001</v>
      </c>
      <c r="J23" s="129">
        <f t="shared" si="10"/>
        <v>4.1576430278669127E-3</v>
      </c>
      <c r="K23" s="129">
        <f t="shared" si="11"/>
        <v>0.36271551605612395</v>
      </c>
      <c r="L23" s="129">
        <f t="shared" si="12"/>
        <v>0.19490793703604617</v>
      </c>
      <c r="M23" s="130">
        <f t="shared" si="13"/>
        <v>6.4560000000000004</v>
      </c>
      <c r="N23" s="131">
        <f t="shared" si="14"/>
        <v>6.2072591412753557E-2</v>
      </c>
      <c r="O23" s="131">
        <f t="shared" si="15"/>
        <v>1.675959968144346</v>
      </c>
      <c r="P23" s="226">
        <f t="shared" si="16"/>
        <v>2</v>
      </c>
      <c r="Q23" s="227">
        <f t="shared" si="17"/>
        <v>1</v>
      </c>
      <c r="R23" s="227">
        <f t="shared" si="18"/>
        <v>27</v>
      </c>
      <c r="T23" s="276">
        <v>505</v>
      </c>
      <c r="U23" s="276">
        <v>404</v>
      </c>
      <c r="V23" s="276" t="s">
        <v>1124</v>
      </c>
      <c r="W23" s="269">
        <v>1611.0170000000001</v>
      </c>
      <c r="X23" s="269">
        <v>760.63125590179425</v>
      </c>
      <c r="Y23" s="276">
        <v>2.1179999999999999</v>
      </c>
      <c r="Z23" s="276">
        <v>6.4560000000000004</v>
      </c>
      <c r="AA23" s="276">
        <v>139.283242</v>
      </c>
      <c r="AB23" s="276">
        <v>0.57908999999999999</v>
      </c>
      <c r="AC23" s="276">
        <v>50.520192999999999</v>
      </c>
      <c r="AD23" s="276">
        <v>314</v>
      </c>
      <c r="AE23" s="276">
        <v>1</v>
      </c>
      <c r="AF23" s="276">
        <v>27</v>
      </c>
      <c r="AG23" s="276">
        <v>62</v>
      </c>
      <c r="AH23" s="276">
        <v>11.566481</v>
      </c>
      <c r="AI23" s="276">
        <v>0</v>
      </c>
      <c r="AJ23" s="276">
        <v>0</v>
      </c>
      <c r="AK23" s="276">
        <v>2</v>
      </c>
      <c r="AL23" s="276">
        <v>247</v>
      </c>
      <c r="AM23" s="274" t="s">
        <v>1125</v>
      </c>
      <c r="AN23" s="274" t="s">
        <v>1252</v>
      </c>
      <c r="AO23" s="269">
        <v>1611.0170000000001</v>
      </c>
      <c r="AP23" s="269"/>
      <c r="AQ23" s="269"/>
      <c r="AR23" s="274" t="s">
        <v>157</v>
      </c>
      <c r="AS23" s="274" t="s">
        <v>189</v>
      </c>
      <c r="AT23" s="274" t="s">
        <v>705</v>
      </c>
      <c r="AU23" s="274" t="s">
        <v>1124</v>
      </c>
      <c r="AV23" s="274" t="s">
        <v>49</v>
      </c>
      <c r="AW23" s="274">
        <v>1</v>
      </c>
      <c r="AX23" s="274"/>
      <c r="AY23" s="274"/>
      <c r="AZ23" s="274"/>
      <c r="BA23" s="274"/>
      <c r="BB23" s="275">
        <v>0.92086956521739127</v>
      </c>
      <c r="BC23" s="284" t="s">
        <v>71</v>
      </c>
      <c r="BD23" s="274"/>
      <c r="BE23" s="283"/>
      <c r="BF23" s="274" t="s">
        <v>157</v>
      </c>
      <c r="BG23" s="274" t="s">
        <v>189</v>
      </c>
      <c r="BH23" s="274" t="s">
        <v>1124</v>
      </c>
      <c r="BI23" s="274">
        <v>404</v>
      </c>
      <c r="BJ23" s="274">
        <v>1</v>
      </c>
      <c r="BK23" s="274" t="s">
        <v>705</v>
      </c>
      <c r="BL23" s="277" t="s">
        <v>675</v>
      </c>
      <c r="BM23" s="278">
        <v>0.92086956521739127</v>
      </c>
      <c r="BN23" s="274" t="s">
        <v>71</v>
      </c>
      <c r="BO23" s="274" t="s">
        <v>1182</v>
      </c>
      <c r="BP23" s="274">
        <v>1611.0170000000001</v>
      </c>
      <c r="BQ23" t="s">
        <v>70</v>
      </c>
    </row>
    <row r="24" spans="1:69" ht="16.5">
      <c r="A24" s="105" t="str">
        <f t="shared" si="1"/>
        <v>대인교통</v>
      </c>
      <c r="B24" s="106" t="str">
        <f t="shared" si="2"/>
        <v>김원태</v>
      </c>
      <c r="C24" s="107" t="str">
        <f t="shared" si="3"/>
        <v>B</v>
      </c>
      <c r="D24" s="108">
        <f t="shared" si="4"/>
        <v>0.90869565217391302</v>
      </c>
      <c r="E24" s="109">
        <f t="shared" si="5"/>
        <v>759</v>
      </c>
      <c r="F24" s="287" t="str">
        <f t="shared" si="6"/>
        <v>515</v>
      </c>
      <c r="G24" s="110" t="str">
        <f t="shared" si="7"/>
        <v>71바7008</v>
      </c>
      <c r="H24" s="111">
        <f t="shared" si="8"/>
        <v>1</v>
      </c>
      <c r="I24" s="112">
        <f t="shared" si="9"/>
        <v>1799.3</v>
      </c>
      <c r="J24" s="113">
        <f t="shared" si="10"/>
        <v>4.8834939837409568E-3</v>
      </c>
      <c r="K24" s="113">
        <f t="shared" si="11"/>
        <v>0.38674454451456153</v>
      </c>
      <c r="L24" s="113">
        <f t="shared" si="12"/>
        <v>0.16784305007502917</v>
      </c>
      <c r="M24" s="114">
        <f t="shared" si="13"/>
        <v>11.266</v>
      </c>
      <c r="N24" s="115">
        <f t="shared" si="14"/>
        <v>0</v>
      </c>
      <c r="O24" s="115">
        <f t="shared" si="15"/>
        <v>1.0003890401822932</v>
      </c>
      <c r="P24" s="228">
        <f t="shared" si="16"/>
        <v>5</v>
      </c>
      <c r="Q24" s="229">
        <f t="shared" si="17"/>
        <v>0</v>
      </c>
      <c r="R24" s="229">
        <f t="shared" si="18"/>
        <v>18</v>
      </c>
      <c r="T24" s="276">
        <v>505</v>
      </c>
      <c r="U24" s="276">
        <v>759</v>
      </c>
      <c r="V24" s="276" t="s">
        <v>777</v>
      </c>
      <c r="W24" s="269">
        <v>1799.3</v>
      </c>
      <c r="X24" s="269">
        <v>860.90909090909099</v>
      </c>
      <c r="Y24" s="276">
        <v>2.09</v>
      </c>
      <c r="Z24" s="276">
        <v>11.266</v>
      </c>
      <c r="AA24" s="276">
        <v>132.46745100000001</v>
      </c>
      <c r="AB24" s="276">
        <v>0.64690400000000003</v>
      </c>
      <c r="AC24" s="276">
        <v>51.231064000000003</v>
      </c>
      <c r="AD24" s="276">
        <v>302</v>
      </c>
      <c r="AE24" s="276">
        <v>0</v>
      </c>
      <c r="AF24" s="276">
        <v>18</v>
      </c>
      <c r="AG24" s="276">
        <v>61</v>
      </c>
      <c r="AH24" s="276">
        <v>13.582959000000001</v>
      </c>
      <c r="AI24" s="276">
        <v>0</v>
      </c>
      <c r="AJ24" s="276">
        <v>0</v>
      </c>
      <c r="AK24" s="276">
        <v>5</v>
      </c>
      <c r="AL24" s="276">
        <v>329</v>
      </c>
      <c r="AM24" s="274" t="s">
        <v>778</v>
      </c>
      <c r="AN24" s="274" t="s">
        <v>1253</v>
      </c>
      <c r="AO24" s="269">
        <v>1799.3</v>
      </c>
      <c r="AP24" s="269"/>
      <c r="AQ24" s="269"/>
      <c r="AR24" s="274" t="s">
        <v>157</v>
      </c>
      <c r="AS24" s="274" t="s">
        <v>188</v>
      </c>
      <c r="AT24" s="274" t="s">
        <v>702</v>
      </c>
      <c r="AU24" s="274" t="s">
        <v>777</v>
      </c>
      <c r="AV24" s="274" t="s">
        <v>49</v>
      </c>
      <c r="AW24" s="274">
        <v>1</v>
      </c>
      <c r="AX24" s="274"/>
      <c r="AY24" s="274"/>
      <c r="AZ24" s="274"/>
      <c r="BA24" s="274"/>
      <c r="BB24" s="275">
        <v>0.90869565217391302</v>
      </c>
      <c r="BC24" s="284" t="s">
        <v>71</v>
      </c>
      <c r="BD24" s="274"/>
      <c r="BE24" s="283"/>
      <c r="BF24" s="274" t="s">
        <v>157</v>
      </c>
      <c r="BG24" s="274" t="s">
        <v>188</v>
      </c>
      <c r="BH24" s="274" t="s">
        <v>777</v>
      </c>
      <c r="BI24" s="274">
        <v>759</v>
      </c>
      <c r="BJ24" s="274">
        <v>1</v>
      </c>
      <c r="BK24" s="274" t="s">
        <v>702</v>
      </c>
      <c r="BL24" s="277" t="s">
        <v>675</v>
      </c>
      <c r="BM24" s="278">
        <v>0.90869565217391302</v>
      </c>
      <c r="BN24" s="274" t="s">
        <v>71</v>
      </c>
      <c r="BO24" s="274" t="s">
        <v>1182</v>
      </c>
      <c r="BP24" s="274">
        <v>1799.3</v>
      </c>
      <c r="BQ24" t="s">
        <v>71</v>
      </c>
    </row>
    <row r="25" spans="1:69" ht="16.5">
      <c r="A25" s="121" t="str">
        <f t="shared" si="1"/>
        <v>대인교통</v>
      </c>
      <c r="B25" s="122" t="str">
        <f t="shared" si="2"/>
        <v>김종운</v>
      </c>
      <c r="C25" s="123" t="str">
        <f t="shared" si="3"/>
        <v>F</v>
      </c>
      <c r="D25" s="124">
        <f t="shared" si="4"/>
        <v>0.77408180944009308</v>
      </c>
      <c r="E25" s="125">
        <f t="shared" si="5"/>
        <v>7413</v>
      </c>
      <c r="F25" s="286" t="str">
        <f t="shared" si="6"/>
        <v>6-1</v>
      </c>
      <c r="G25" s="126" t="str">
        <f t="shared" si="7"/>
        <v>70바4108</v>
      </c>
      <c r="H25" s="127">
        <f t="shared" si="8"/>
        <v>5</v>
      </c>
      <c r="I25" s="128">
        <f t="shared" si="9"/>
        <v>1068.98</v>
      </c>
      <c r="J25" s="129">
        <f t="shared" si="10"/>
        <v>7.9298990354447745E-3</v>
      </c>
      <c r="K25" s="129">
        <f t="shared" si="11"/>
        <v>0.35321984209773571</v>
      </c>
      <c r="L25" s="129">
        <f t="shared" si="12"/>
        <v>0.22357761604520196</v>
      </c>
      <c r="M25" s="130">
        <f t="shared" si="13"/>
        <v>14.951000000000001</v>
      </c>
      <c r="N25" s="131">
        <f t="shared" si="14"/>
        <v>0.93547119684184921</v>
      </c>
      <c r="O25" s="131">
        <f t="shared" si="15"/>
        <v>49.673520552302193</v>
      </c>
      <c r="P25" s="226">
        <f t="shared" si="16"/>
        <v>0</v>
      </c>
      <c r="Q25" s="227">
        <f t="shared" si="17"/>
        <v>10</v>
      </c>
      <c r="R25" s="227">
        <f t="shared" si="18"/>
        <v>531</v>
      </c>
      <c r="T25" s="276">
        <v>505</v>
      </c>
      <c r="U25" s="276">
        <v>7413</v>
      </c>
      <c r="V25" s="276" t="s">
        <v>779</v>
      </c>
      <c r="W25" s="269">
        <v>1068.98</v>
      </c>
      <c r="X25" s="269">
        <v>545.95009474922665</v>
      </c>
      <c r="Y25" s="276">
        <v>1.9650000000000001</v>
      </c>
      <c r="Z25" s="276">
        <v>14.951000000000001</v>
      </c>
      <c r="AA25" s="276">
        <v>67.814987000000002</v>
      </c>
      <c r="AB25" s="276">
        <v>0.53776599999999997</v>
      </c>
      <c r="AC25" s="276">
        <v>23.953599000000001</v>
      </c>
      <c r="AD25" s="276">
        <v>239</v>
      </c>
      <c r="AE25" s="276">
        <v>10</v>
      </c>
      <c r="AF25" s="276">
        <v>531</v>
      </c>
      <c r="AG25" s="276">
        <v>94</v>
      </c>
      <c r="AH25" s="276">
        <v>17.182824</v>
      </c>
      <c r="AI25" s="276">
        <v>1137</v>
      </c>
      <c r="AJ25" s="276">
        <v>45.9</v>
      </c>
      <c r="AK25" s="276">
        <v>0</v>
      </c>
      <c r="AL25" s="276">
        <v>0</v>
      </c>
      <c r="AM25" s="274" t="s">
        <v>780</v>
      </c>
      <c r="AN25" s="274" t="s">
        <v>1254</v>
      </c>
      <c r="AO25" s="269">
        <v>414.88499999999999</v>
      </c>
      <c r="AP25" s="269"/>
      <c r="AQ25" s="269"/>
      <c r="AR25" s="274" t="s">
        <v>157</v>
      </c>
      <c r="AS25" s="274" t="s">
        <v>192</v>
      </c>
      <c r="AT25" s="274" t="s">
        <v>736</v>
      </c>
      <c r="AU25" s="274" t="s">
        <v>779</v>
      </c>
      <c r="AV25" s="274" t="s">
        <v>49</v>
      </c>
      <c r="AW25" s="274">
        <v>5</v>
      </c>
      <c r="AX25" s="274"/>
      <c r="AY25" s="274"/>
      <c r="AZ25" s="274"/>
      <c r="BA25" s="274"/>
      <c r="BB25" s="275">
        <v>0.77408180944009308</v>
      </c>
      <c r="BC25" s="284" t="s">
        <v>73</v>
      </c>
      <c r="BD25" s="274"/>
      <c r="BE25" s="283"/>
      <c r="BF25" s="274" t="s">
        <v>157</v>
      </c>
      <c r="BG25" s="274" t="s">
        <v>192</v>
      </c>
      <c r="BH25" s="274" t="s">
        <v>779</v>
      </c>
      <c r="BI25" s="274">
        <v>7413</v>
      </c>
      <c r="BJ25" s="274">
        <v>5</v>
      </c>
      <c r="BK25" s="274" t="s">
        <v>736</v>
      </c>
      <c r="BL25" s="277" t="s">
        <v>731</v>
      </c>
      <c r="BM25" s="278">
        <v>0.77408180944009308</v>
      </c>
      <c r="BN25" s="274" t="s">
        <v>73</v>
      </c>
      <c r="BO25" s="274" t="s">
        <v>1183</v>
      </c>
      <c r="BP25" s="274">
        <v>1068.98</v>
      </c>
      <c r="BQ25" t="s">
        <v>70</v>
      </c>
    </row>
    <row r="26" spans="1:69" ht="16.5">
      <c r="A26" s="105" t="str">
        <f t="shared" si="1"/>
        <v>대인교통</v>
      </c>
      <c r="B26" s="106" t="str">
        <f t="shared" si="2"/>
        <v>김진수</v>
      </c>
      <c r="C26" s="107" t="str">
        <f t="shared" si="3"/>
        <v>B</v>
      </c>
      <c r="D26" s="108">
        <f t="shared" si="4"/>
        <v>0.90766774919024651</v>
      </c>
      <c r="E26" s="109">
        <f t="shared" si="5"/>
        <v>3034</v>
      </c>
      <c r="F26" s="287" t="str">
        <f t="shared" si="6"/>
        <v>515</v>
      </c>
      <c r="G26" s="110" t="str">
        <f t="shared" si="7"/>
        <v>71바7004</v>
      </c>
      <c r="H26" s="111">
        <f t="shared" si="8"/>
        <v>3</v>
      </c>
      <c r="I26" s="112">
        <f t="shared" si="9"/>
        <v>2073.0010000000002</v>
      </c>
      <c r="J26" s="113">
        <f t="shared" si="10"/>
        <v>1.2941730938097725E-3</v>
      </c>
      <c r="K26" s="113">
        <f t="shared" si="11"/>
        <v>0.33802798277353951</v>
      </c>
      <c r="L26" s="113">
        <f t="shared" si="12"/>
        <v>1.8330912527297381E-2</v>
      </c>
      <c r="M26" s="114">
        <f t="shared" si="13"/>
        <v>7.9850000000000003</v>
      </c>
      <c r="N26" s="115">
        <f t="shared" si="14"/>
        <v>4.8239243492887843E-2</v>
      </c>
      <c r="O26" s="115">
        <f t="shared" si="15"/>
        <v>1.4954165482795232</v>
      </c>
      <c r="P26" s="228">
        <f t="shared" si="16"/>
        <v>2</v>
      </c>
      <c r="Q26" s="229">
        <f t="shared" si="17"/>
        <v>1</v>
      </c>
      <c r="R26" s="229">
        <f t="shared" si="18"/>
        <v>31</v>
      </c>
      <c r="T26" s="276">
        <v>505</v>
      </c>
      <c r="U26" s="276">
        <v>3034</v>
      </c>
      <c r="V26" s="276" t="s">
        <v>781</v>
      </c>
      <c r="W26" s="269">
        <v>2073.0010000000002</v>
      </c>
      <c r="X26" s="269">
        <v>960.94249058719606</v>
      </c>
      <c r="Y26" s="276">
        <v>2.157</v>
      </c>
      <c r="Z26" s="276">
        <v>7.9850000000000003</v>
      </c>
      <c r="AA26" s="276">
        <v>150.41882799999999</v>
      </c>
      <c r="AB26" s="276">
        <v>0.19466800000000001</v>
      </c>
      <c r="AC26" s="276">
        <v>50.845773000000001</v>
      </c>
      <c r="AD26" s="276">
        <v>38</v>
      </c>
      <c r="AE26" s="276">
        <v>1</v>
      </c>
      <c r="AF26" s="276">
        <v>31</v>
      </c>
      <c r="AG26" s="276">
        <v>69</v>
      </c>
      <c r="AH26" s="276">
        <v>13.781525999999999</v>
      </c>
      <c r="AI26" s="276">
        <v>23</v>
      </c>
      <c r="AJ26" s="276">
        <v>0</v>
      </c>
      <c r="AK26" s="276">
        <v>2</v>
      </c>
      <c r="AL26" s="276">
        <v>129</v>
      </c>
      <c r="AM26" s="274" t="s">
        <v>782</v>
      </c>
      <c r="AN26" s="274" t="s">
        <v>1255</v>
      </c>
      <c r="AO26" s="269">
        <v>1707.232</v>
      </c>
      <c r="AP26" s="269"/>
      <c r="AQ26" s="269"/>
      <c r="AR26" s="274" t="s">
        <v>157</v>
      </c>
      <c r="AS26" s="274" t="s">
        <v>188</v>
      </c>
      <c r="AT26" s="274" t="s">
        <v>699</v>
      </c>
      <c r="AU26" s="274" t="s">
        <v>781</v>
      </c>
      <c r="AV26" s="274" t="s">
        <v>49</v>
      </c>
      <c r="AW26" s="274">
        <v>3</v>
      </c>
      <c r="AX26" s="274"/>
      <c r="AY26" s="274"/>
      <c r="AZ26" s="274"/>
      <c r="BA26" s="274"/>
      <c r="BB26" s="275">
        <v>0.90766774919024651</v>
      </c>
      <c r="BC26" s="284" t="s">
        <v>71</v>
      </c>
      <c r="BD26" s="274"/>
      <c r="BE26" s="283"/>
      <c r="BF26" s="274" t="s">
        <v>157</v>
      </c>
      <c r="BG26" s="285" t="s">
        <v>188</v>
      </c>
      <c r="BH26" s="274" t="s">
        <v>781</v>
      </c>
      <c r="BI26" s="274">
        <v>3034</v>
      </c>
      <c r="BJ26" s="274">
        <v>3</v>
      </c>
      <c r="BK26" s="274" t="s">
        <v>699</v>
      </c>
      <c r="BL26" s="277" t="s">
        <v>691</v>
      </c>
      <c r="BM26" s="278">
        <v>0.90766774919024651</v>
      </c>
      <c r="BN26" s="274" t="s">
        <v>71</v>
      </c>
      <c r="BO26" s="274" t="s">
        <v>1182</v>
      </c>
      <c r="BP26" s="274">
        <v>2073.0010000000002</v>
      </c>
      <c r="BQ26" t="s">
        <v>69</v>
      </c>
    </row>
    <row r="27" spans="1:69" ht="16.5">
      <c r="A27" s="121" t="str">
        <f t="shared" si="1"/>
        <v>대인교통</v>
      </c>
      <c r="B27" s="122" t="str">
        <f t="shared" si="2"/>
        <v>김진영</v>
      </c>
      <c r="C27" s="123" t="str">
        <f t="shared" si="3"/>
        <v>B</v>
      </c>
      <c r="D27" s="124">
        <f t="shared" si="4"/>
        <v>0.9396000000000001</v>
      </c>
      <c r="E27" s="125">
        <f t="shared" si="5"/>
        <v>5224</v>
      </c>
      <c r="F27" s="286" t="str">
        <f t="shared" si="6"/>
        <v>6-1</v>
      </c>
      <c r="G27" s="126" t="str">
        <f t="shared" si="7"/>
        <v>70바4107</v>
      </c>
      <c r="H27" s="127">
        <f t="shared" si="8"/>
        <v>1</v>
      </c>
      <c r="I27" s="128">
        <f t="shared" si="9"/>
        <v>2603.694</v>
      </c>
      <c r="J27" s="129">
        <f t="shared" si="10"/>
        <v>6.1706313624582589E-3</v>
      </c>
      <c r="K27" s="129">
        <f t="shared" si="11"/>
        <v>0.31944581371199443</v>
      </c>
      <c r="L27" s="129">
        <f t="shared" si="12"/>
        <v>0.16169334798943347</v>
      </c>
      <c r="M27" s="130">
        <f t="shared" si="13"/>
        <v>8.2249999999999996</v>
      </c>
      <c r="N27" s="131">
        <f t="shared" si="14"/>
        <v>0</v>
      </c>
      <c r="O27" s="131">
        <f t="shared" si="15"/>
        <v>1.1522091305660342</v>
      </c>
      <c r="P27" s="226">
        <f t="shared" si="16"/>
        <v>0</v>
      </c>
      <c r="Q27" s="227">
        <f t="shared" si="17"/>
        <v>0</v>
      </c>
      <c r="R27" s="227">
        <f t="shared" si="18"/>
        <v>30</v>
      </c>
      <c r="T27" s="276">
        <v>505</v>
      </c>
      <c r="U27" s="276">
        <v>5224</v>
      </c>
      <c r="V27" s="276" t="s">
        <v>1184</v>
      </c>
      <c r="W27" s="269">
        <v>2603.694</v>
      </c>
      <c r="X27" s="269">
        <v>1108.4265644955299</v>
      </c>
      <c r="Y27" s="276">
        <v>2.3490000000000002</v>
      </c>
      <c r="Z27" s="276">
        <v>8.2249999999999996</v>
      </c>
      <c r="AA27" s="276">
        <v>161.91746699999999</v>
      </c>
      <c r="AB27" s="276">
        <v>0.99913300000000005</v>
      </c>
      <c r="AC27" s="276">
        <v>51.723857000000002</v>
      </c>
      <c r="AD27" s="276">
        <v>421</v>
      </c>
      <c r="AE27" s="276">
        <v>0</v>
      </c>
      <c r="AF27" s="276">
        <v>30</v>
      </c>
      <c r="AG27" s="276">
        <v>68</v>
      </c>
      <c r="AH27" s="276">
        <v>16.080376999999999</v>
      </c>
      <c r="AI27" s="276">
        <v>128.6</v>
      </c>
      <c r="AJ27" s="276">
        <v>0</v>
      </c>
      <c r="AK27" s="276">
        <v>0</v>
      </c>
      <c r="AL27" s="276">
        <v>0</v>
      </c>
      <c r="AM27" s="274" t="s">
        <v>1185</v>
      </c>
      <c r="AN27" s="274" t="s">
        <v>1256</v>
      </c>
      <c r="AO27" s="269">
        <v>2603.694</v>
      </c>
      <c r="AP27" s="269"/>
      <c r="AQ27" s="269"/>
      <c r="AR27" s="274" t="s">
        <v>157</v>
      </c>
      <c r="AS27" s="274" t="s">
        <v>192</v>
      </c>
      <c r="AT27" s="274" t="s">
        <v>735</v>
      </c>
      <c r="AU27" s="274" t="s">
        <v>1184</v>
      </c>
      <c r="AV27" s="274" t="s">
        <v>49</v>
      </c>
      <c r="AW27" s="274">
        <v>1</v>
      </c>
      <c r="AX27" s="274"/>
      <c r="AY27" s="274"/>
      <c r="AZ27" s="274"/>
      <c r="BA27" s="274"/>
      <c r="BB27" s="275">
        <v>0.9396000000000001</v>
      </c>
      <c r="BC27" s="284" t="s">
        <v>71</v>
      </c>
      <c r="BD27" s="274"/>
      <c r="BE27" s="283"/>
      <c r="BF27" s="274" t="s">
        <v>157</v>
      </c>
      <c r="BG27" s="274" t="s">
        <v>192</v>
      </c>
      <c r="BH27" s="274" t="s">
        <v>1184</v>
      </c>
      <c r="BI27" s="274">
        <v>5224</v>
      </c>
      <c r="BJ27" s="274">
        <v>1</v>
      </c>
      <c r="BK27" s="274" t="s">
        <v>735</v>
      </c>
      <c r="BL27" s="277" t="s">
        <v>675</v>
      </c>
      <c r="BM27" s="278">
        <v>0.9396000000000001</v>
      </c>
      <c r="BN27" s="274" t="s">
        <v>71</v>
      </c>
      <c r="BO27" s="274" t="s">
        <v>1182</v>
      </c>
      <c r="BP27" s="274">
        <v>2603.694</v>
      </c>
      <c r="BQ27" t="s">
        <v>72</v>
      </c>
    </row>
    <row r="28" spans="1:69" ht="16.5">
      <c r="A28" s="105" t="str">
        <f t="shared" si="1"/>
        <v>대인교통</v>
      </c>
      <c r="B28" s="106" t="str">
        <f t="shared" si="2"/>
        <v>김진태</v>
      </c>
      <c r="C28" s="107" t="str">
        <f t="shared" si="3"/>
        <v>F</v>
      </c>
      <c r="D28" s="108">
        <f t="shared" si="4"/>
        <v>0.69423076923076921</v>
      </c>
      <c r="E28" s="109">
        <f t="shared" si="5"/>
        <v>7653</v>
      </c>
      <c r="F28" s="287" t="str">
        <f t="shared" si="6"/>
        <v>6-1</v>
      </c>
      <c r="G28" s="110" t="str">
        <f t="shared" si="7"/>
        <v>70바4106</v>
      </c>
      <c r="H28" s="111">
        <f t="shared" si="8"/>
        <v>1</v>
      </c>
      <c r="I28" s="112">
        <f t="shared" si="9"/>
        <v>2077.556</v>
      </c>
      <c r="J28" s="113">
        <f t="shared" si="10"/>
        <v>2.4990194567896251E-2</v>
      </c>
      <c r="K28" s="113">
        <f t="shared" si="11"/>
        <v>0.3819101210036871</v>
      </c>
      <c r="L28" s="113">
        <f t="shared" si="12"/>
        <v>0.25510744355386811</v>
      </c>
      <c r="M28" s="114">
        <f t="shared" si="13"/>
        <v>16.431000000000001</v>
      </c>
      <c r="N28" s="115">
        <f t="shared" si="14"/>
        <v>0.19253391966329667</v>
      </c>
      <c r="O28" s="115">
        <f t="shared" si="15"/>
        <v>52.465493108248346</v>
      </c>
      <c r="P28" s="228">
        <f t="shared" si="16"/>
        <v>9</v>
      </c>
      <c r="Q28" s="229">
        <f t="shared" si="17"/>
        <v>4</v>
      </c>
      <c r="R28" s="229">
        <f t="shared" si="18"/>
        <v>1090</v>
      </c>
      <c r="T28" s="276">
        <v>505</v>
      </c>
      <c r="U28" s="276">
        <v>7653</v>
      </c>
      <c r="V28" s="276" t="s">
        <v>783</v>
      </c>
      <c r="W28" s="269">
        <v>2077.556</v>
      </c>
      <c r="X28" s="269">
        <v>1151.0005540166205</v>
      </c>
      <c r="Y28" s="276">
        <v>1.8049999999999999</v>
      </c>
      <c r="Z28" s="276">
        <v>16.431000000000001</v>
      </c>
      <c r="AA28" s="276">
        <v>129.21664100000001</v>
      </c>
      <c r="AB28" s="276">
        <v>3.229149</v>
      </c>
      <c r="AC28" s="276">
        <v>49.349142999999998</v>
      </c>
      <c r="AD28" s="276">
        <v>530</v>
      </c>
      <c r="AE28" s="276">
        <v>4</v>
      </c>
      <c r="AF28" s="276">
        <v>1090</v>
      </c>
      <c r="AG28" s="276">
        <v>96</v>
      </c>
      <c r="AH28" s="276">
        <v>16.078082999999999</v>
      </c>
      <c r="AI28" s="276">
        <v>2939.3</v>
      </c>
      <c r="AJ28" s="276">
        <v>271.10000000000002</v>
      </c>
      <c r="AK28" s="276">
        <v>9</v>
      </c>
      <c r="AL28" s="276">
        <v>3222</v>
      </c>
      <c r="AM28" s="274" t="s">
        <v>784</v>
      </c>
      <c r="AN28" s="274" t="s">
        <v>1257</v>
      </c>
      <c r="AO28" s="269">
        <v>2077.556</v>
      </c>
      <c r="AP28" s="269"/>
      <c r="AQ28" s="269"/>
      <c r="AR28" s="274" t="s">
        <v>157</v>
      </c>
      <c r="AS28" s="274" t="s">
        <v>192</v>
      </c>
      <c r="AT28" s="274" t="s">
        <v>734</v>
      </c>
      <c r="AU28" s="274" t="s">
        <v>783</v>
      </c>
      <c r="AV28" s="274" t="s">
        <v>49</v>
      </c>
      <c r="AW28" s="274">
        <v>1</v>
      </c>
      <c r="AX28" s="274"/>
      <c r="AY28" s="274"/>
      <c r="AZ28" s="274"/>
      <c r="BA28" s="274"/>
      <c r="BB28" s="275">
        <v>0.69423076923076921</v>
      </c>
      <c r="BC28" s="284" t="s">
        <v>73</v>
      </c>
      <c r="BD28" s="274"/>
      <c r="BE28" s="283"/>
      <c r="BF28" s="274" t="s">
        <v>157</v>
      </c>
      <c r="BG28" s="285" t="s">
        <v>192</v>
      </c>
      <c r="BH28" s="274" t="s">
        <v>783</v>
      </c>
      <c r="BI28" s="274">
        <v>7653</v>
      </c>
      <c r="BJ28" s="274">
        <v>1</v>
      </c>
      <c r="BK28" s="274" t="s">
        <v>734</v>
      </c>
      <c r="BL28" s="277" t="s">
        <v>675</v>
      </c>
      <c r="BM28" s="278">
        <v>0.69423076923076921</v>
      </c>
      <c r="BN28" s="274" t="s">
        <v>73</v>
      </c>
      <c r="BO28" s="274" t="s">
        <v>1183</v>
      </c>
      <c r="BP28" s="274">
        <v>2077.556</v>
      </c>
      <c r="BQ28" t="s">
        <v>71</v>
      </c>
    </row>
    <row r="29" spans="1:69" ht="16.5">
      <c r="A29" s="121" t="str">
        <f t="shared" si="1"/>
        <v>대인교통</v>
      </c>
      <c r="B29" s="122" t="str">
        <f t="shared" si="2"/>
        <v>김철진</v>
      </c>
      <c r="C29" s="123" t="str">
        <f t="shared" si="3"/>
        <v>C</v>
      </c>
      <c r="D29" s="124">
        <f t="shared" si="4"/>
        <v>0.86384615384615382</v>
      </c>
      <c r="E29" s="125">
        <f t="shared" si="5"/>
        <v>6331</v>
      </c>
      <c r="F29" s="286" t="str">
        <f t="shared" si="6"/>
        <v>562</v>
      </c>
      <c r="G29" s="126" t="str">
        <f t="shared" si="7"/>
        <v>71바5208</v>
      </c>
      <c r="H29" s="127">
        <f t="shared" si="8"/>
        <v>1</v>
      </c>
      <c r="I29" s="128">
        <f t="shared" si="9"/>
        <v>1675.0260000000001</v>
      </c>
      <c r="J29" s="129">
        <f t="shared" si="10"/>
        <v>4.6616453250676732E-3</v>
      </c>
      <c r="K29" s="129">
        <f t="shared" si="11"/>
        <v>0.43398385195585509</v>
      </c>
      <c r="L29" s="129">
        <f t="shared" si="12"/>
        <v>0.17910169752588914</v>
      </c>
      <c r="M29" s="130">
        <f t="shared" si="13"/>
        <v>12.041</v>
      </c>
      <c r="N29" s="131">
        <f t="shared" si="14"/>
        <v>0</v>
      </c>
      <c r="O29" s="131">
        <f t="shared" si="15"/>
        <v>6.8655650718257508</v>
      </c>
      <c r="P29" s="226">
        <f t="shared" si="16"/>
        <v>104</v>
      </c>
      <c r="Q29" s="227">
        <f t="shared" si="17"/>
        <v>0</v>
      </c>
      <c r="R29" s="227">
        <f t="shared" si="18"/>
        <v>115</v>
      </c>
      <c r="T29" s="276">
        <v>505</v>
      </c>
      <c r="U29" s="276">
        <v>6331</v>
      </c>
      <c r="V29" s="276" t="s">
        <v>785</v>
      </c>
      <c r="W29" s="269">
        <v>1675.0260000000001</v>
      </c>
      <c r="X29" s="269">
        <v>745.7818343722173</v>
      </c>
      <c r="Y29" s="276">
        <v>2.246</v>
      </c>
      <c r="Z29" s="276">
        <v>12.041</v>
      </c>
      <c r="AA29" s="276">
        <v>143.595223</v>
      </c>
      <c r="AB29" s="276">
        <v>0.66939000000000004</v>
      </c>
      <c r="AC29" s="276">
        <v>62.318007999999999</v>
      </c>
      <c r="AD29" s="276">
        <v>300</v>
      </c>
      <c r="AE29" s="276">
        <v>0</v>
      </c>
      <c r="AF29" s="276">
        <v>115</v>
      </c>
      <c r="AG29" s="276">
        <v>95</v>
      </c>
      <c r="AH29" s="276">
        <v>11.814188</v>
      </c>
      <c r="AI29" s="276">
        <v>269.10000000000002</v>
      </c>
      <c r="AJ29" s="276">
        <v>2.4</v>
      </c>
      <c r="AK29" s="276">
        <v>104</v>
      </c>
      <c r="AL29" s="276">
        <v>24090</v>
      </c>
      <c r="AM29" s="274" t="s">
        <v>786</v>
      </c>
      <c r="AN29" s="274" t="s">
        <v>1258</v>
      </c>
      <c r="AO29" s="269">
        <v>1675.0260000000001</v>
      </c>
      <c r="AP29" s="269"/>
      <c r="AQ29" s="269"/>
      <c r="AR29" s="274" t="s">
        <v>157</v>
      </c>
      <c r="AS29" s="274" t="s">
        <v>326</v>
      </c>
      <c r="AT29" s="274" t="s">
        <v>716</v>
      </c>
      <c r="AU29" s="274" t="s">
        <v>785</v>
      </c>
      <c r="AV29" s="274" t="s">
        <v>697</v>
      </c>
      <c r="AW29" s="274">
        <v>1</v>
      </c>
      <c r="AX29" s="274"/>
      <c r="AY29" s="274"/>
      <c r="AZ29" s="274"/>
      <c r="BA29" s="274"/>
      <c r="BB29" s="275">
        <v>0.86384615384615382</v>
      </c>
      <c r="BC29" s="284" t="s">
        <v>72</v>
      </c>
      <c r="BD29" s="274"/>
      <c r="BE29" s="283"/>
      <c r="BF29" s="274" t="s">
        <v>157</v>
      </c>
      <c r="BG29" s="285" t="s">
        <v>326</v>
      </c>
      <c r="BH29" s="274" t="s">
        <v>785</v>
      </c>
      <c r="BI29" s="274">
        <v>6331</v>
      </c>
      <c r="BJ29" s="274">
        <v>1</v>
      </c>
      <c r="BK29" s="274" t="s">
        <v>716</v>
      </c>
      <c r="BL29" s="277" t="s">
        <v>675</v>
      </c>
      <c r="BM29" s="278">
        <v>0.86384615384615382</v>
      </c>
      <c r="BN29" s="274" t="s">
        <v>72</v>
      </c>
      <c r="BO29" s="274" t="s">
        <v>1181</v>
      </c>
      <c r="BP29" s="274">
        <v>1675.0260000000001</v>
      </c>
      <c r="BQ29" t="s">
        <v>69</v>
      </c>
    </row>
    <row r="30" spans="1:69" ht="16.5">
      <c r="A30" s="105" t="str">
        <f t="shared" si="1"/>
        <v>대인교통</v>
      </c>
      <c r="B30" s="106" t="str">
        <f t="shared" si="2"/>
        <v>김초평</v>
      </c>
      <c r="C30" s="107" t="str">
        <f t="shared" si="3"/>
        <v>C</v>
      </c>
      <c r="D30" s="108">
        <f t="shared" si="4"/>
        <v>0.88119999999999998</v>
      </c>
      <c r="E30" s="109">
        <f t="shared" si="5"/>
        <v>3040</v>
      </c>
      <c r="F30" s="287" t="str">
        <f t="shared" si="6"/>
        <v>6-1</v>
      </c>
      <c r="G30" s="110" t="str">
        <f t="shared" si="7"/>
        <v>70바4123</v>
      </c>
      <c r="H30" s="111">
        <f t="shared" si="8"/>
        <v>1</v>
      </c>
      <c r="I30" s="112">
        <f t="shared" si="9"/>
        <v>2565.5949999999998</v>
      </c>
      <c r="J30" s="113">
        <f t="shared" si="10"/>
        <v>1.5422694037704491E-2</v>
      </c>
      <c r="K30" s="113">
        <f t="shared" si="11"/>
        <v>0.35383382758709303</v>
      </c>
      <c r="L30" s="113">
        <f t="shared" si="12"/>
        <v>0.2233400049501188</v>
      </c>
      <c r="M30" s="114">
        <f t="shared" si="13"/>
        <v>10.249000000000001</v>
      </c>
      <c r="N30" s="115">
        <f t="shared" si="14"/>
        <v>3.8977313254820033E-2</v>
      </c>
      <c r="O30" s="115">
        <f t="shared" si="15"/>
        <v>6.9769390726127867</v>
      </c>
      <c r="P30" s="228">
        <f t="shared" si="16"/>
        <v>6</v>
      </c>
      <c r="Q30" s="229">
        <f t="shared" si="17"/>
        <v>1</v>
      </c>
      <c r="R30" s="229">
        <f t="shared" si="18"/>
        <v>179</v>
      </c>
      <c r="T30" s="276">
        <v>505</v>
      </c>
      <c r="U30" s="276">
        <v>3040</v>
      </c>
      <c r="V30" s="276" t="s">
        <v>787</v>
      </c>
      <c r="W30" s="269">
        <v>2565.5949999999998</v>
      </c>
      <c r="X30" s="269">
        <v>1164.5914661824784</v>
      </c>
      <c r="Y30" s="276">
        <v>2.2029999999999998</v>
      </c>
      <c r="Z30" s="276">
        <v>10.249000000000001</v>
      </c>
      <c r="AA30" s="276">
        <v>166.94191000000001</v>
      </c>
      <c r="AB30" s="276">
        <v>2.574694</v>
      </c>
      <c r="AC30" s="276">
        <v>59.069695000000003</v>
      </c>
      <c r="AD30" s="276">
        <v>573</v>
      </c>
      <c r="AE30" s="276">
        <v>1</v>
      </c>
      <c r="AF30" s="276">
        <v>179</v>
      </c>
      <c r="AG30" s="276">
        <v>74</v>
      </c>
      <c r="AH30" s="276">
        <v>15.36819</v>
      </c>
      <c r="AI30" s="276">
        <v>597</v>
      </c>
      <c r="AJ30" s="276">
        <v>0</v>
      </c>
      <c r="AK30" s="276">
        <v>6</v>
      </c>
      <c r="AL30" s="276">
        <v>2489</v>
      </c>
      <c r="AM30" s="274" t="s">
        <v>788</v>
      </c>
      <c r="AN30" s="274" t="s">
        <v>1259</v>
      </c>
      <c r="AO30" s="269">
        <v>2565.5949999999998</v>
      </c>
      <c r="AP30" s="269"/>
      <c r="AQ30" s="269"/>
      <c r="AR30" s="274" t="s">
        <v>157</v>
      </c>
      <c r="AS30" s="274" t="s">
        <v>192</v>
      </c>
      <c r="AT30" s="274" t="s">
        <v>741</v>
      </c>
      <c r="AU30" s="274" t="s">
        <v>787</v>
      </c>
      <c r="AV30" s="274" t="s">
        <v>49</v>
      </c>
      <c r="AW30" s="274">
        <v>1</v>
      </c>
      <c r="AX30" s="274"/>
      <c r="AY30" s="274"/>
      <c r="AZ30" s="274"/>
      <c r="BA30" s="274"/>
      <c r="BB30" s="275">
        <v>0.88119999999999998</v>
      </c>
      <c r="BC30" s="284" t="s">
        <v>72</v>
      </c>
      <c r="BD30" s="274"/>
      <c r="BE30" s="283"/>
      <c r="BF30" s="274" t="s">
        <v>157</v>
      </c>
      <c r="BG30" s="274" t="s">
        <v>192</v>
      </c>
      <c r="BH30" s="274" t="s">
        <v>787</v>
      </c>
      <c r="BI30" s="274">
        <v>3040</v>
      </c>
      <c r="BJ30" s="274">
        <v>1</v>
      </c>
      <c r="BK30" s="274" t="s">
        <v>741</v>
      </c>
      <c r="BL30" s="277" t="s">
        <v>675</v>
      </c>
      <c r="BM30" s="278">
        <v>0.88119999999999998</v>
      </c>
      <c r="BN30" s="274" t="s">
        <v>72</v>
      </c>
      <c r="BO30" s="274" t="s">
        <v>1181</v>
      </c>
      <c r="BP30" s="274">
        <v>2565.5949999999998</v>
      </c>
      <c r="BQ30" t="s">
        <v>72</v>
      </c>
    </row>
    <row r="31" spans="1:69" ht="16.5">
      <c r="A31" s="121" t="str">
        <f t="shared" si="1"/>
        <v>대인교통</v>
      </c>
      <c r="B31" s="122" t="str">
        <f t="shared" si="2"/>
        <v>김한기</v>
      </c>
      <c r="C31" s="123" t="str">
        <f t="shared" si="3"/>
        <v>D</v>
      </c>
      <c r="D31" s="124">
        <f t="shared" si="4"/>
        <v>0.84785714285714298</v>
      </c>
      <c r="E31" s="125">
        <f t="shared" si="5"/>
        <v>2080</v>
      </c>
      <c r="F31" s="286" t="str">
        <f t="shared" si="6"/>
        <v>561</v>
      </c>
      <c r="G31" s="126" t="str">
        <f t="shared" si="7"/>
        <v>71바5207</v>
      </c>
      <c r="H31" s="127">
        <f t="shared" si="8"/>
        <v>1</v>
      </c>
      <c r="I31" s="128">
        <f t="shared" si="9"/>
        <v>1957.0119999999999</v>
      </c>
      <c r="J31" s="129">
        <f t="shared" si="10"/>
        <v>2.3794396592153953E-2</v>
      </c>
      <c r="K31" s="129">
        <f t="shared" si="11"/>
        <v>0.44876409703988973</v>
      </c>
      <c r="L31" s="129">
        <f t="shared" si="12"/>
        <v>0.21256895716531121</v>
      </c>
      <c r="M31" s="130">
        <f t="shared" si="13"/>
        <v>5.649</v>
      </c>
      <c r="N31" s="131">
        <f t="shared" si="14"/>
        <v>5.1098307010892116E-2</v>
      </c>
      <c r="O31" s="131">
        <f t="shared" si="15"/>
        <v>3.3724882627188797</v>
      </c>
      <c r="P31" s="226">
        <f t="shared" si="16"/>
        <v>146</v>
      </c>
      <c r="Q31" s="227">
        <f t="shared" si="17"/>
        <v>1</v>
      </c>
      <c r="R31" s="227">
        <f t="shared" si="18"/>
        <v>66</v>
      </c>
      <c r="T31" s="276">
        <v>505</v>
      </c>
      <c r="U31" s="276">
        <v>2080</v>
      </c>
      <c r="V31" s="276" t="s">
        <v>789</v>
      </c>
      <c r="W31" s="269">
        <v>1957.0119999999999</v>
      </c>
      <c r="X31" s="269">
        <v>824.35214827295692</v>
      </c>
      <c r="Y31" s="276">
        <v>2.3740000000000001</v>
      </c>
      <c r="Z31" s="276">
        <v>5.649</v>
      </c>
      <c r="AA31" s="276">
        <v>185.336072</v>
      </c>
      <c r="AB31" s="276">
        <v>4.4099599999999999</v>
      </c>
      <c r="AC31" s="276">
        <v>83.172174999999996</v>
      </c>
      <c r="AD31" s="276">
        <v>416</v>
      </c>
      <c r="AE31" s="276">
        <v>1</v>
      </c>
      <c r="AF31" s="276">
        <v>66</v>
      </c>
      <c r="AG31" s="276">
        <v>81</v>
      </c>
      <c r="AH31" s="276">
        <v>10.559260999999999</v>
      </c>
      <c r="AI31" s="276">
        <v>155.1</v>
      </c>
      <c r="AJ31" s="276">
        <v>0</v>
      </c>
      <c r="AK31" s="276">
        <v>146</v>
      </c>
      <c r="AL31" s="276">
        <v>36770</v>
      </c>
      <c r="AM31" s="274" t="s">
        <v>790</v>
      </c>
      <c r="AN31" s="274" t="s">
        <v>1260</v>
      </c>
      <c r="AO31" s="269">
        <v>1957.0119999999999</v>
      </c>
      <c r="AP31" s="269"/>
      <c r="AQ31" s="269"/>
      <c r="AR31" s="274" t="s">
        <v>157</v>
      </c>
      <c r="AS31" s="274" t="s">
        <v>190</v>
      </c>
      <c r="AT31" s="274" t="s">
        <v>714</v>
      </c>
      <c r="AU31" s="274" t="s">
        <v>789</v>
      </c>
      <c r="AV31" s="274" t="s">
        <v>697</v>
      </c>
      <c r="AW31" s="274">
        <v>1</v>
      </c>
      <c r="AX31" s="274"/>
      <c r="AY31" s="274"/>
      <c r="AZ31" s="274"/>
      <c r="BA31" s="274"/>
      <c r="BB31" s="275">
        <v>0.84785714285714298</v>
      </c>
      <c r="BC31" s="284" t="s">
        <v>70</v>
      </c>
      <c r="BD31" s="274"/>
      <c r="BE31" s="283"/>
      <c r="BF31" s="274" t="s">
        <v>157</v>
      </c>
      <c r="BG31" s="285" t="s">
        <v>190</v>
      </c>
      <c r="BH31" s="274" t="s">
        <v>789</v>
      </c>
      <c r="BI31" s="274">
        <v>2080</v>
      </c>
      <c r="BJ31" s="274">
        <v>1</v>
      </c>
      <c r="BK31" s="274" t="s">
        <v>714</v>
      </c>
      <c r="BL31" s="277" t="s">
        <v>675</v>
      </c>
      <c r="BM31" s="278">
        <v>0.84785714285714298</v>
      </c>
      <c r="BN31" s="274" t="s">
        <v>70</v>
      </c>
      <c r="BO31" s="274" t="s">
        <v>1180</v>
      </c>
      <c r="BP31" s="274">
        <v>1957.0119999999999</v>
      </c>
      <c r="BQ31" t="s">
        <v>74</v>
      </c>
    </row>
    <row r="32" spans="1:69" ht="16.5">
      <c r="A32" s="105" t="str">
        <f t="shared" si="1"/>
        <v>대인교통</v>
      </c>
      <c r="B32" s="106" t="str">
        <f t="shared" si="2"/>
        <v>김형권</v>
      </c>
      <c r="C32" s="107" t="str">
        <f t="shared" si="3"/>
        <v>D</v>
      </c>
      <c r="D32" s="108">
        <f t="shared" si="4"/>
        <v>0.81500000000000006</v>
      </c>
      <c r="E32" s="109">
        <f t="shared" si="5"/>
        <v>2082</v>
      </c>
      <c r="F32" s="287" t="str">
        <f t="shared" si="6"/>
        <v>561</v>
      </c>
      <c r="G32" s="110" t="str">
        <f t="shared" si="7"/>
        <v>71바5207</v>
      </c>
      <c r="H32" s="111">
        <f t="shared" si="8"/>
        <v>1</v>
      </c>
      <c r="I32" s="112">
        <f t="shared" si="9"/>
        <v>1012.8630000000001</v>
      </c>
      <c r="J32" s="113">
        <f t="shared" si="10"/>
        <v>1.8142112946324302E-2</v>
      </c>
      <c r="K32" s="113">
        <f t="shared" si="11"/>
        <v>0.46912077309794104</v>
      </c>
      <c r="L32" s="113">
        <f t="shared" si="12"/>
        <v>0.11255224053006181</v>
      </c>
      <c r="M32" s="114">
        <f t="shared" si="13"/>
        <v>6.1520000000000001</v>
      </c>
      <c r="N32" s="115">
        <f t="shared" si="14"/>
        <v>9.8730035552685794E-2</v>
      </c>
      <c r="O32" s="115">
        <f t="shared" si="15"/>
        <v>10.662843839690066</v>
      </c>
      <c r="P32" s="228">
        <f t="shared" si="16"/>
        <v>80</v>
      </c>
      <c r="Q32" s="229">
        <f t="shared" si="17"/>
        <v>1</v>
      </c>
      <c r="R32" s="229">
        <f t="shared" si="18"/>
        <v>108</v>
      </c>
      <c r="T32" s="276">
        <v>505</v>
      </c>
      <c r="U32" s="276">
        <v>2082</v>
      </c>
      <c r="V32" s="276" t="s">
        <v>1126</v>
      </c>
      <c r="W32" s="269">
        <v>1012.8630000000001</v>
      </c>
      <c r="X32" s="269">
        <v>443.84881682734448</v>
      </c>
      <c r="Y32" s="276">
        <v>2.282</v>
      </c>
      <c r="Z32" s="276">
        <v>6.1520000000000001</v>
      </c>
      <c r="AA32" s="276">
        <v>98.740814</v>
      </c>
      <c r="AB32" s="276">
        <v>1.7913669999999999</v>
      </c>
      <c r="AC32" s="276">
        <v>46.321367000000002</v>
      </c>
      <c r="AD32" s="276">
        <v>114</v>
      </c>
      <c r="AE32" s="276">
        <v>1</v>
      </c>
      <c r="AF32" s="276">
        <v>108</v>
      </c>
      <c r="AG32" s="276">
        <v>71</v>
      </c>
      <c r="AH32" s="276">
        <v>10.257794000000001</v>
      </c>
      <c r="AI32" s="276">
        <v>7.3</v>
      </c>
      <c r="AJ32" s="276">
        <v>0</v>
      </c>
      <c r="AK32" s="276">
        <v>80</v>
      </c>
      <c r="AL32" s="276">
        <v>23116</v>
      </c>
      <c r="AM32" s="274" t="s">
        <v>1127</v>
      </c>
      <c r="AN32" s="274" t="s">
        <v>1261</v>
      </c>
      <c r="AO32" s="269">
        <v>1012.8630000000001</v>
      </c>
      <c r="AP32" s="269"/>
      <c r="AQ32" s="269"/>
      <c r="AR32" s="274" t="s">
        <v>157</v>
      </c>
      <c r="AS32" s="274" t="s">
        <v>190</v>
      </c>
      <c r="AT32" s="274" t="s">
        <v>714</v>
      </c>
      <c r="AU32" s="274" t="s">
        <v>1126</v>
      </c>
      <c r="AV32" s="274" t="s">
        <v>697</v>
      </c>
      <c r="AW32" s="274">
        <v>1</v>
      </c>
      <c r="AX32" s="274"/>
      <c r="AY32" s="274"/>
      <c r="AZ32" s="274"/>
      <c r="BA32" s="274"/>
      <c r="BB32" s="275">
        <v>0.81500000000000006</v>
      </c>
      <c r="BC32" s="284" t="s">
        <v>70</v>
      </c>
      <c r="BD32" s="274"/>
      <c r="BE32" s="283"/>
      <c r="BF32" s="274" t="s">
        <v>157</v>
      </c>
      <c r="BG32" s="274" t="s">
        <v>190</v>
      </c>
      <c r="BH32" s="274" t="s">
        <v>1126</v>
      </c>
      <c r="BI32" s="274">
        <v>2082</v>
      </c>
      <c r="BJ32" s="274">
        <v>1</v>
      </c>
      <c r="BK32" s="274" t="s">
        <v>714</v>
      </c>
      <c r="BL32" s="277" t="s">
        <v>675</v>
      </c>
      <c r="BM32" s="278">
        <v>0.81500000000000006</v>
      </c>
      <c r="BN32" s="274" t="s">
        <v>70</v>
      </c>
      <c r="BO32" s="274" t="s">
        <v>1180</v>
      </c>
      <c r="BP32" s="274">
        <v>1012.8630000000001</v>
      </c>
      <c r="BQ32" t="s">
        <v>72</v>
      </c>
    </row>
    <row r="33" spans="1:69" ht="16.5">
      <c r="A33" s="121" t="str">
        <f t="shared" si="1"/>
        <v>대인교통</v>
      </c>
      <c r="B33" s="122" t="str">
        <f t="shared" si="2"/>
        <v>류동균</v>
      </c>
      <c r="C33" s="123" t="str">
        <f t="shared" si="3"/>
        <v>A</v>
      </c>
      <c r="D33" s="124">
        <f t="shared" si="4"/>
        <v>0.96966666666666657</v>
      </c>
      <c r="E33" s="125">
        <f t="shared" si="5"/>
        <v>6489</v>
      </c>
      <c r="F33" s="286" t="str">
        <f t="shared" si="6"/>
        <v>574</v>
      </c>
      <c r="G33" s="126" t="str">
        <f t="shared" si="7"/>
        <v>71바6104</v>
      </c>
      <c r="H33" s="127">
        <f t="shared" si="8"/>
        <v>1</v>
      </c>
      <c r="I33" s="128">
        <f t="shared" si="9"/>
        <v>669.72400000000005</v>
      </c>
      <c r="J33" s="129">
        <f t="shared" si="10"/>
        <v>1.3226897695516918E-2</v>
      </c>
      <c r="K33" s="129">
        <f t="shared" si="11"/>
        <v>0.32396734005435118</v>
      </c>
      <c r="L33" s="129">
        <f t="shared" si="12"/>
        <v>0.25682221332967009</v>
      </c>
      <c r="M33" s="130">
        <f t="shared" si="13"/>
        <v>4.3380000000000001</v>
      </c>
      <c r="N33" s="131">
        <f t="shared" si="14"/>
        <v>0</v>
      </c>
      <c r="O33" s="131">
        <f t="shared" si="15"/>
        <v>5.2260334107781707</v>
      </c>
      <c r="P33" s="226">
        <f t="shared" si="16"/>
        <v>0</v>
      </c>
      <c r="Q33" s="227">
        <f t="shared" si="17"/>
        <v>0</v>
      </c>
      <c r="R33" s="227">
        <f t="shared" si="18"/>
        <v>35</v>
      </c>
      <c r="T33" s="276">
        <v>505</v>
      </c>
      <c r="U33" s="276">
        <v>6489</v>
      </c>
      <c r="V33" s="276" t="s">
        <v>791</v>
      </c>
      <c r="W33" s="269">
        <v>669.72400000000005</v>
      </c>
      <c r="X33" s="269">
        <v>230.2248195256102</v>
      </c>
      <c r="Y33" s="276">
        <v>2.8490000000000002</v>
      </c>
      <c r="Z33" s="276">
        <v>4.3380000000000001</v>
      </c>
      <c r="AA33" s="276">
        <v>78.518563</v>
      </c>
      <c r="AB33" s="276">
        <v>1.038557</v>
      </c>
      <c r="AC33" s="276">
        <v>25.437449999999998</v>
      </c>
      <c r="AD33" s="276">
        <v>172</v>
      </c>
      <c r="AE33" s="276">
        <v>0</v>
      </c>
      <c r="AF33" s="276">
        <v>35</v>
      </c>
      <c r="AG33" s="276">
        <v>67</v>
      </c>
      <c r="AH33" s="276">
        <v>11.9101</v>
      </c>
      <c r="AI33" s="276">
        <v>2.1</v>
      </c>
      <c r="AJ33" s="276">
        <v>0</v>
      </c>
      <c r="AK33" s="276">
        <v>0</v>
      </c>
      <c r="AL33" s="276">
        <v>0</v>
      </c>
      <c r="AM33" s="274" t="s">
        <v>792</v>
      </c>
      <c r="AN33" s="274" t="s">
        <v>1262</v>
      </c>
      <c r="AO33" s="269">
        <v>669.72400000000005</v>
      </c>
      <c r="AP33" s="269"/>
      <c r="AQ33" s="269"/>
      <c r="AR33" s="274" t="s">
        <v>157</v>
      </c>
      <c r="AS33" s="274" t="s">
        <v>191</v>
      </c>
      <c r="AT33" s="274" t="s">
        <v>722</v>
      </c>
      <c r="AU33" s="274" t="s">
        <v>791</v>
      </c>
      <c r="AV33" s="274" t="s">
        <v>697</v>
      </c>
      <c r="AW33" s="274">
        <v>1</v>
      </c>
      <c r="AX33" s="274"/>
      <c r="AY33" s="274"/>
      <c r="AZ33" s="274"/>
      <c r="BA33" s="274"/>
      <c r="BB33" s="275">
        <v>0.96966666666666657</v>
      </c>
      <c r="BC33" s="284" t="s">
        <v>69</v>
      </c>
      <c r="BD33" s="274"/>
      <c r="BE33" s="283"/>
      <c r="BF33" s="274" t="s">
        <v>157</v>
      </c>
      <c r="BG33" s="274" t="s">
        <v>191</v>
      </c>
      <c r="BH33" s="274" t="s">
        <v>791</v>
      </c>
      <c r="BI33" s="274">
        <v>6489</v>
      </c>
      <c r="BJ33" s="274">
        <v>1</v>
      </c>
      <c r="BK33" s="274" t="s">
        <v>722</v>
      </c>
      <c r="BL33" s="277" t="s">
        <v>675</v>
      </c>
      <c r="BM33" s="278">
        <v>0.96966666666666657</v>
      </c>
      <c r="BN33" s="274" t="s">
        <v>69</v>
      </c>
      <c r="BO33" s="274" t="s">
        <v>1186</v>
      </c>
      <c r="BP33" s="274">
        <v>669.72400000000005</v>
      </c>
      <c r="BQ33" t="s">
        <v>74</v>
      </c>
    </row>
    <row r="34" spans="1:69" ht="16.5">
      <c r="A34" s="105" t="str">
        <f t="shared" si="1"/>
        <v>대인교통</v>
      </c>
      <c r="B34" s="106" t="str">
        <f t="shared" si="2"/>
        <v>박기섭</v>
      </c>
      <c r="C34" s="107" t="str">
        <f t="shared" si="3"/>
        <v>S</v>
      </c>
      <c r="D34" s="108">
        <f t="shared" si="4"/>
        <v>1.0455999999999999</v>
      </c>
      <c r="E34" s="109">
        <f t="shared" si="5"/>
        <v>9300</v>
      </c>
      <c r="F34" s="287" t="str">
        <f t="shared" si="6"/>
        <v>574</v>
      </c>
      <c r="G34" s="110" t="str">
        <f t="shared" si="7"/>
        <v>71바6103</v>
      </c>
      <c r="H34" s="111">
        <f t="shared" si="8"/>
        <v>1</v>
      </c>
      <c r="I34" s="112">
        <f t="shared" si="9"/>
        <v>1644.08</v>
      </c>
      <c r="J34" s="113">
        <f t="shared" si="10"/>
        <v>1.4860382923504823E-2</v>
      </c>
      <c r="K34" s="113">
        <f t="shared" si="11"/>
        <v>0.35332963096841991</v>
      </c>
      <c r="L34" s="113">
        <f t="shared" si="12"/>
        <v>0.10948372341978493</v>
      </c>
      <c r="M34" s="114">
        <f t="shared" si="13"/>
        <v>4.4580000000000002</v>
      </c>
      <c r="N34" s="115">
        <f t="shared" si="14"/>
        <v>0</v>
      </c>
      <c r="O34" s="115">
        <f t="shared" si="15"/>
        <v>0.91236436183154113</v>
      </c>
      <c r="P34" s="228">
        <f t="shared" si="16"/>
        <v>0</v>
      </c>
      <c r="Q34" s="229">
        <f t="shared" si="17"/>
        <v>0</v>
      </c>
      <c r="R34" s="229">
        <f t="shared" si="18"/>
        <v>15</v>
      </c>
      <c r="T34" s="276">
        <v>505</v>
      </c>
      <c r="U34" s="276">
        <v>9300</v>
      </c>
      <c r="V34" s="276" t="s">
        <v>793</v>
      </c>
      <c r="W34" s="269">
        <v>1644.08</v>
      </c>
      <c r="X34" s="269">
        <v>628.95179801071151</v>
      </c>
      <c r="Y34" s="276">
        <v>2.6139999999999999</v>
      </c>
      <c r="Z34" s="276">
        <v>4.4580000000000002</v>
      </c>
      <c r="AA34" s="276">
        <v>143.36602300000001</v>
      </c>
      <c r="AB34" s="276">
        <v>2.130474</v>
      </c>
      <c r="AC34" s="276">
        <v>50.655464000000002</v>
      </c>
      <c r="AD34" s="276">
        <v>180</v>
      </c>
      <c r="AE34" s="276">
        <v>0</v>
      </c>
      <c r="AF34" s="276">
        <v>15</v>
      </c>
      <c r="AG34" s="276">
        <v>57</v>
      </c>
      <c r="AH34" s="276">
        <v>11.46771</v>
      </c>
      <c r="AI34" s="276">
        <v>0</v>
      </c>
      <c r="AJ34" s="276">
        <v>0</v>
      </c>
      <c r="AK34" s="276">
        <v>0</v>
      </c>
      <c r="AL34" s="276">
        <v>0</v>
      </c>
      <c r="AM34" s="274" t="s">
        <v>794</v>
      </c>
      <c r="AN34" s="274" t="s">
        <v>1263</v>
      </c>
      <c r="AO34" s="269">
        <v>1644.08</v>
      </c>
      <c r="AP34" s="269"/>
      <c r="AQ34" s="269"/>
      <c r="AR34" s="274" t="s">
        <v>157</v>
      </c>
      <c r="AS34" s="274" t="s">
        <v>191</v>
      </c>
      <c r="AT34" s="274" t="s">
        <v>720</v>
      </c>
      <c r="AU34" s="274" t="s">
        <v>793</v>
      </c>
      <c r="AV34" s="274" t="s">
        <v>49</v>
      </c>
      <c r="AW34" s="274">
        <v>1</v>
      </c>
      <c r="AX34" s="274"/>
      <c r="AY34" s="274"/>
      <c r="AZ34" s="274"/>
      <c r="BA34" s="274"/>
      <c r="BB34" s="275">
        <v>1.0455999999999999</v>
      </c>
      <c r="BC34" s="284" t="s">
        <v>74</v>
      </c>
      <c r="BD34" s="274"/>
      <c r="BE34" s="283"/>
      <c r="BF34" s="274" t="s">
        <v>157</v>
      </c>
      <c r="BG34" s="274" t="s">
        <v>191</v>
      </c>
      <c r="BH34" s="274" t="s">
        <v>793</v>
      </c>
      <c r="BI34" s="274">
        <v>9300</v>
      </c>
      <c r="BJ34" s="274">
        <v>1</v>
      </c>
      <c r="BK34" s="274" t="s">
        <v>720</v>
      </c>
      <c r="BL34" s="277" t="s">
        <v>675</v>
      </c>
      <c r="BM34" s="278">
        <v>1.0455999999999999</v>
      </c>
      <c r="BN34" s="274" t="s">
        <v>74</v>
      </c>
      <c r="BO34" s="274" t="s">
        <v>1187</v>
      </c>
      <c r="BP34" s="274">
        <v>1644.08</v>
      </c>
      <c r="BQ34" t="s">
        <v>69</v>
      </c>
    </row>
    <row r="35" spans="1:69" ht="16.5">
      <c r="A35" s="121" t="str">
        <f t="shared" si="1"/>
        <v>대인교통</v>
      </c>
      <c r="B35" s="122" t="str">
        <f t="shared" si="2"/>
        <v>박상진</v>
      </c>
      <c r="C35" s="123" t="str">
        <f t="shared" si="3"/>
        <v>C</v>
      </c>
      <c r="D35" s="124">
        <f t="shared" si="4"/>
        <v>0.85373269605372037</v>
      </c>
      <c r="E35" s="125">
        <f t="shared" si="5"/>
        <v>2273</v>
      </c>
      <c r="F35" s="286" t="str">
        <f t="shared" si="6"/>
        <v>6-1</v>
      </c>
      <c r="G35" s="126" t="str">
        <f t="shared" si="7"/>
        <v>70바4103</v>
      </c>
      <c r="H35" s="127">
        <f t="shared" si="8"/>
        <v>2</v>
      </c>
      <c r="I35" s="128">
        <f t="shared" si="9"/>
        <v>2068.8579999999997</v>
      </c>
      <c r="J35" s="129">
        <f t="shared" si="10"/>
        <v>1.8146163740808935E-2</v>
      </c>
      <c r="K35" s="129">
        <f t="shared" si="11"/>
        <v>0.36285774040265051</v>
      </c>
      <c r="L35" s="129">
        <f t="shared" si="12"/>
        <v>0.23732899986369294</v>
      </c>
      <c r="M35" s="130">
        <f t="shared" si="13"/>
        <v>11.728</v>
      </c>
      <c r="N35" s="131">
        <f t="shared" si="14"/>
        <v>4.8335845186088175E-2</v>
      </c>
      <c r="O35" s="131">
        <f t="shared" si="15"/>
        <v>25.231311187138029</v>
      </c>
      <c r="P35" s="226">
        <f t="shared" si="16"/>
        <v>5</v>
      </c>
      <c r="Q35" s="227">
        <f t="shared" si="17"/>
        <v>1</v>
      </c>
      <c r="R35" s="227">
        <f t="shared" si="18"/>
        <v>522</v>
      </c>
      <c r="T35" s="276">
        <v>505</v>
      </c>
      <c r="U35" s="276">
        <v>2273</v>
      </c>
      <c r="V35" s="276" t="s">
        <v>795</v>
      </c>
      <c r="W35" s="269">
        <v>2068.8579999999997</v>
      </c>
      <c r="X35" s="269">
        <v>935.87407579364969</v>
      </c>
      <c r="Y35" s="276">
        <v>2.2109999999999999</v>
      </c>
      <c r="Z35" s="276">
        <v>11.728</v>
      </c>
      <c r="AA35" s="276">
        <v>130.00802999999999</v>
      </c>
      <c r="AB35" s="276">
        <v>2.3591470000000001</v>
      </c>
      <c r="AC35" s="276">
        <v>47.174419999999998</v>
      </c>
      <c r="AD35" s="276">
        <v>491</v>
      </c>
      <c r="AE35" s="276">
        <v>1</v>
      </c>
      <c r="AF35" s="276">
        <v>522</v>
      </c>
      <c r="AG35" s="276">
        <v>79</v>
      </c>
      <c r="AH35" s="276">
        <v>15.913309</v>
      </c>
      <c r="AI35" s="276">
        <v>1172.8</v>
      </c>
      <c r="AJ35" s="276">
        <v>0</v>
      </c>
      <c r="AK35" s="276">
        <v>5</v>
      </c>
      <c r="AL35" s="276">
        <v>593</v>
      </c>
      <c r="AM35" s="274" t="s">
        <v>796</v>
      </c>
      <c r="AN35" s="274" t="s">
        <v>1264</v>
      </c>
      <c r="AO35" s="269">
        <v>1927.7539999999999</v>
      </c>
      <c r="AP35" s="269"/>
      <c r="AQ35" s="269"/>
      <c r="AR35" s="274" t="s">
        <v>157</v>
      </c>
      <c r="AS35" s="274" t="s">
        <v>192</v>
      </c>
      <c r="AT35" s="274" t="s">
        <v>732</v>
      </c>
      <c r="AU35" s="274" t="s">
        <v>795</v>
      </c>
      <c r="AV35" s="274" t="s">
        <v>49</v>
      </c>
      <c r="AW35" s="274">
        <v>2</v>
      </c>
      <c r="AX35" s="274"/>
      <c r="AY35" s="274"/>
      <c r="AZ35" s="274"/>
      <c r="BA35" s="274"/>
      <c r="BB35" s="275">
        <v>0.85373269605372037</v>
      </c>
      <c r="BC35" s="284" t="s">
        <v>72</v>
      </c>
      <c r="BD35" s="274"/>
      <c r="BE35" s="283"/>
      <c r="BF35" s="274" t="s">
        <v>157</v>
      </c>
      <c r="BG35" s="274" t="s">
        <v>192</v>
      </c>
      <c r="BH35" s="274" t="s">
        <v>795</v>
      </c>
      <c r="BI35" s="274">
        <v>2273</v>
      </c>
      <c r="BJ35" s="274">
        <v>2</v>
      </c>
      <c r="BK35" s="274" t="s">
        <v>732</v>
      </c>
      <c r="BL35" s="277" t="s">
        <v>742</v>
      </c>
      <c r="BM35" s="278">
        <v>0.85373269605372037</v>
      </c>
      <c r="BN35" s="274" t="s">
        <v>72</v>
      </c>
      <c r="BO35" s="274" t="s">
        <v>1181</v>
      </c>
      <c r="BP35" s="274">
        <v>2068.8579999999997</v>
      </c>
      <c r="BQ35" t="s">
        <v>71</v>
      </c>
    </row>
    <row r="36" spans="1:69" ht="16.5">
      <c r="A36" s="105" t="str">
        <f t="shared" si="1"/>
        <v>대인교통</v>
      </c>
      <c r="B36" s="106" t="str">
        <f t="shared" si="2"/>
        <v>박상호</v>
      </c>
      <c r="C36" s="107" t="str">
        <f t="shared" si="3"/>
        <v>C</v>
      </c>
      <c r="D36" s="108">
        <f t="shared" si="4"/>
        <v>0.88497307221279986</v>
      </c>
      <c r="E36" s="109">
        <f t="shared" si="5"/>
        <v>3053</v>
      </c>
      <c r="F36" s="287" t="str">
        <f t="shared" si="6"/>
        <v>515</v>
      </c>
      <c r="G36" s="110" t="str">
        <f t="shared" si="7"/>
        <v>71바7002</v>
      </c>
      <c r="H36" s="111">
        <f t="shared" si="8"/>
        <v>8</v>
      </c>
      <c r="I36" s="112">
        <f t="shared" si="9"/>
        <v>1664.048</v>
      </c>
      <c r="J36" s="113">
        <f t="shared" si="10"/>
        <v>9.9895445048656367E-3</v>
      </c>
      <c r="K36" s="113">
        <f t="shared" si="11"/>
        <v>0.38689560042431137</v>
      </c>
      <c r="L36" s="113">
        <f t="shared" si="12"/>
        <v>0.23917579300597097</v>
      </c>
      <c r="M36" s="114">
        <f t="shared" si="13"/>
        <v>11.13</v>
      </c>
      <c r="N36" s="115">
        <f t="shared" si="14"/>
        <v>0</v>
      </c>
      <c r="O36" s="115">
        <f t="shared" si="15"/>
        <v>5.8291587742661273</v>
      </c>
      <c r="P36" s="228">
        <f t="shared" si="16"/>
        <v>2</v>
      </c>
      <c r="Q36" s="229">
        <f t="shared" si="17"/>
        <v>0</v>
      </c>
      <c r="R36" s="229">
        <f t="shared" si="18"/>
        <v>97</v>
      </c>
      <c r="T36" s="276">
        <v>505</v>
      </c>
      <c r="U36" s="276">
        <v>3053</v>
      </c>
      <c r="V36" s="276" t="s">
        <v>1128</v>
      </c>
      <c r="W36" s="269">
        <v>1664.048</v>
      </c>
      <c r="X36" s="269">
        <v>801.19023281072077</v>
      </c>
      <c r="Y36" s="276">
        <v>2.0739999999999998</v>
      </c>
      <c r="Z36" s="276">
        <v>11.13</v>
      </c>
      <c r="AA36" s="276">
        <v>124.762145</v>
      </c>
      <c r="AB36" s="276">
        <v>1.2463169999999999</v>
      </c>
      <c r="AC36" s="276">
        <v>48.269925000000001</v>
      </c>
      <c r="AD36" s="276">
        <v>398</v>
      </c>
      <c r="AE36" s="276">
        <v>0</v>
      </c>
      <c r="AF36" s="276">
        <v>97</v>
      </c>
      <c r="AG36" s="276">
        <v>80</v>
      </c>
      <c r="AH36" s="276">
        <v>14.045157</v>
      </c>
      <c r="AI36" s="276">
        <v>51.6</v>
      </c>
      <c r="AJ36" s="276">
        <v>0</v>
      </c>
      <c r="AK36" s="276">
        <v>2</v>
      </c>
      <c r="AL36" s="276">
        <v>370</v>
      </c>
      <c r="AM36" s="274" t="s">
        <v>1129</v>
      </c>
      <c r="AN36" s="274" t="s">
        <v>1265</v>
      </c>
      <c r="AO36" s="269">
        <v>412.66800000000001</v>
      </c>
      <c r="AP36" s="269"/>
      <c r="AQ36" s="269"/>
      <c r="AR36" s="274" t="s">
        <v>157</v>
      </c>
      <c r="AS36" s="274" t="s">
        <v>188</v>
      </c>
      <c r="AT36" s="274" t="s">
        <v>698</v>
      </c>
      <c r="AU36" s="274" t="s">
        <v>1128</v>
      </c>
      <c r="AV36" s="274" t="s">
        <v>49</v>
      </c>
      <c r="AW36" s="274">
        <v>8</v>
      </c>
      <c r="AX36" s="274"/>
      <c r="AY36" s="274"/>
      <c r="AZ36" s="274"/>
      <c r="BA36" s="274"/>
      <c r="BB36" s="275">
        <v>0.88497307221279986</v>
      </c>
      <c r="BC36" s="284" t="s">
        <v>72</v>
      </c>
      <c r="BD36" s="274"/>
      <c r="BE36" s="283"/>
      <c r="BF36" s="274" t="s">
        <v>157</v>
      </c>
      <c r="BG36" s="274" t="s">
        <v>188</v>
      </c>
      <c r="BH36" s="274" t="s">
        <v>1128</v>
      </c>
      <c r="BI36" s="274">
        <v>3053</v>
      </c>
      <c r="BJ36" s="274">
        <v>8</v>
      </c>
      <c r="BK36" s="274" t="s">
        <v>698</v>
      </c>
      <c r="BL36" s="277" t="s">
        <v>700</v>
      </c>
      <c r="BM36" s="278">
        <v>0.88497307221279986</v>
      </c>
      <c r="BN36" s="274" t="s">
        <v>72</v>
      </c>
      <c r="BO36" s="274" t="s">
        <v>1181</v>
      </c>
      <c r="BP36" s="274">
        <v>1664.048</v>
      </c>
      <c r="BQ36" t="s">
        <v>71</v>
      </c>
    </row>
    <row r="37" spans="1:69" ht="16.5">
      <c r="A37" s="121" t="str">
        <f t="shared" si="1"/>
        <v>대인교통</v>
      </c>
      <c r="B37" s="122" t="str">
        <f t="shared" si="2"/>
        <v>박영순</v>
      </c>
      <c r="C37" s="123" t="str">
        <f t="shared" si="3"/>
        <v>F</v>
      </c>
      <c r="D37" s="124">
        <f t="shared" si="4"/>
        <v>0.70291817881419383</v>
      </c>
      <c r="E37" s="125">
        <f t="shared" si="5"/>
        <v>4987</v>
      </c>
      <c r="F37" s="286" t="str">
        <f t="shared" si="6"/>
        <v>6-1</v>
      </c>
      <c r="G37" s="126" t="str">
        <f t="shared" si="7"/>
        <v>70바4121</v>
      </c>
      <c r="H37" s="127">
        <f t="shared" si="8"/>
        <v>8</v>
      </c>
      <c r="I37" s="128">
        <f t="shared" si="9"/>
        <v>1651.047</v>
      </c>
      <c r="J37" s="129">
        <f t="shared" si="10"/>
        <v>9.7995006304361278E-3</v>
      </c>
      <c r="K37" s="129">
        <f t="shared" si="11"/>
        <v>0.36251044563068441</v>
      </c>
      <c r="L37" s="129">
        <f t="shared" si="12"/>
        <v>0.28042811621958674</v>
      </c>
      <c r="M37" s="130">
        <f t="shared" si="13"/>
        <v>15.419</v>
      </c>
      <c r="N37" s="131">
        <f t="shared" si="14"/>
        <v>0.18170288307964583</v>
      </c>
      <c r="O37" s="131">
        <f t="shared" si="15"/>
        <v>23.31853666188788</v>
      </c>
      <c r="P37" s="226">
        <f t="shared" si="16"/>
        <v>1</v>
      </c>
      <c r="Q37" s="227">
        <f t="shared" si="17"/>
        <v>3</v>
      </c>
      <c r="R37" s="227">
        <f t="shared" si="18"/>
        <v>385</v>
      </c>
      <c r="T37" s="276">
        <v>505</v>
      </c>
      <c r="U37" s="276">
        <v>4987</v>
      </c>
      <c r="V37" s="276" t="s">
        <v>797</v>
      </c>
      <c r="W37" s="269">
        <v>1651.047</v>
      </c>
      <c r="X37" s="269">
        <v>909.52290709877673</v>
      </c>
      <c r="Y37" s="276">
        <v>1.8120000000000001</v>
      </c>
      <c r="Z37" s="276">
        <v>15.419</v>
      </c>
      <c r="AA37" s="276">
        <v>107.684977</v>
      </c>
      <c r="AB37" s="276">
        <v>1.0552589999999999</v>
      </c>
      <c r="AC37" s="276">
        <v>39.036929000000001</v>
      </c>
      <c r="AD37" s="276">
        <v>463</v>
      </c>
      <c r="AE37" s="276">
        <v>3</v>
      </c>
      <c r="AF37" s="276">
        <v>385</v>
      </c>
      <c r="AG37" s="276">
        <v>93</v>
      </c>
      <c r="AH37" s="276">
        <v>16.258738999999998</v>
      </c>
      <c r="AI37" s="276">
        <v>1851.2</v>
      </c>
      <c r="AJ37" s="276">
        <v>1.8</v>
      </c>
      <c r="AK37" s="276">
        <v>1</v>
      </c>
      <c r="AL37" s="276">
        <v>10</v>
      </c>
      <c r="AM37" s="274" t="s">
        <v>798</v>
      </c>
      <c r="AN37" s="274" t="s">
        <v>1266</v>
      </c>
      <c r="AO37" s="269">
        <v>457.91899999999998</v>
      </c>
      <c r="AP37" s="269"/>
      <c r="AQ37" s="269"/>
      <c r="AR37" s="274" t="s">
        <v>157</v>
      </c>
      <c r="AS37" s="274" t="s">
        <v>192</v>
      </c>
      <c r="AT37" s="274" t="s">
        <v>739</v>
      </c>
      <c r="AU37" s="274" t="s">
        <v>797</v>
      </c>
      <c r="AV37" s="274" t="s">
        <v>49</v>
      </c>
      <c r="AW37" s="274">
        <v>8</v>
      </c>
      <c r="AX37" s="274"/>
      <c r="AY37" s="274"/>
      <c r="AZ37" s="274"/>
      <c r="BA37" s="274"/>
      <c r="BB37" s="275">
        <v>0.70291817881419383</v>
      </c>
      <c r="BC37" s="284" t="s">
        <v>73</v>
      </c>
      <c r="BD37" s="274"/>
      <c r="BE37" s="283"/>
      <c r="BF37" s="274" t="s">
        <v>157</v>
      </c>
      <c r="BG37" s="285" t="s">
        <v>192</v>
      </c>
      <c r="BH37" s="274" t="s">
        <v>797</v>
      </c>
      <c r="BI37" s="274">
        <v>4987</v>
      </c>
      <c r="BJ37" s="274">
        <v>8</v>
      </c>
      <c r="BK37" s="274" t="s">
        <v>739</v>
      </c>
      <c r="BL37" s="277" t="s">
        <v>738</v>
      </c>
      <c r="BM37" s="278">
        <v>0.70291817881419383</v>
      </c>
      <c r="BN37" s="274" t="s">
        <v>73</v>
      </c>
      <c r="BO37" s="274" t="s">
        <v>1183</v>
      </c>
      <c r="BP37" s="274">
        <v>1651.047</v>
      </c>
      <c r="BQ37" t="s">
        <v>71</v>
      </c>
    </row>
    <row r="38" spans="1:69" ht="16.5">
      <c r="A38" s="105" t="str">
        <f t="shared" si="1"/>
        <v>대인교통</v>
      </c>
      <c r="B38" s="106" t="str">
        <f t="shared" si="2"/>
        <v>박원중</v>
      </c>
      <c r="C38" s="107" t="str">
        <f t="shared" si="3"/>
        <v>D</v>
      </c>
      <c r="D38" s="108">
        <f t="shared" si="4"/>
        <v>0.83879999999999999</v>
      </c>
      <c r="E38" s="109">
        <f t="shared" si="5"/>
        <v>4540</v>
      </c>
      <c r="F38" s="287" t="str">
        <f t="shared" si="6"/>
        <v>6-1</v>
      </c>
      <c r="G38" s="110" t="str">
        <f t="shared" si="7"/>
        <v>70바4102</v>
      </c>
      <c r="H38" s="111">
        <f t="shared" si="8"/>
        <v>1</v>
      </c>
      <c r="I38" s="112">
        <f t="shared" si="9"/>
        <v>2469.0120000000002</v>
      </c>
      <c r="J38" s="113">
        <f t="shared" si="10"/>
        <v>2.9726945651827232E-2</v>
      </c>
      <c r="K38" s="113">
        <f t="shared" si="11"/>
        <v>0.35968430015580977</v>
      </c>
      <c r="L38" s="113">
        <f t="shared" si="12"/>
        <v>4.6172315079878103E-2</v>
      </c>
      <c r="M38" s="114">
        <f t="shared" si="13"/>
        <v>13.212</v>
      </c>
      <c r="N38" s="115">
        <f t="shared" si="14"/>
        <v>4.0502030771822899E-2</v>
      </c>
      <c r="O38" s="115">
        <f t="shared" si="15"/>
        <v>21.061056001347907</v>
      </c>
      <c r="P38" s="228">
        <f t="shared" si="16"/>
        <v>5</v>
      </c>
      <c r="Q38" s="229">
        <f t="shared" si="17"/>
        <v>1</v>
      </c>
      <c r="R38" s="229">
        <f t="shared" si="18"/>
        <v>520</v>
      </c>
      <c r="T38" s="276">
        <v>505</v>
      </c>
      <c r="U38" s="276">
        <v>4540</v>
      </c>
      <c r="V38" s="276" t="s">
        <v>799</v>
      </c>
      <c r="W38" s="269">
        <v>2469.0120000000002</v>
      </c>
      <c r="X38" s="269">
        <v>1177.4020028612304</v>
      </c>
      <c r="Y38" s="276">
        <v>2.097</v>
      </c>
      <c r="Z38" s="276">
        <v>13.212</v>
      </c>
      <c r="AA38" s="276">
        <v>160.310247</v>
      </c>
      <c r="AB38" s="276">
        <v>4.7655339999999997</v>
      </c>
      <c r="AC38" s="276">
        <v>57.661079000000001</v>
      </c>
      <c r="AD38" s="276">
        <v>114</v>
      </c>
      <c r="AE38" s="276">
        <v>1</v>
      </c>
      <c r="AF38" s="276">
        <v>520</v>
      </c>
      <c r="AG38" s="276">
        <v>78</v>
      </c>
      <c r="AH38" s="276">
        <v>15.40146</v>
      </c>
      <c r="AI38" s="276">
        <v>1094.9000000000001</v>
      </c>
      <c r="AJ38" s="276">
        <v>0</v>
      </c>
      <c r="AK38" s="276">
        <v>5</v>
      </c>
      <c r="AL38" s="276">
        <v>1752</v>
      </c>
      <c r="AM38" s="274" t="s">
        <v>800</v>
      </c>
      <c r="AN38" s="274" t="s">
        <v>1267</v>
      </c>
      <c r="AO38" s="269">
        <v>2469.0120000000002</v>
      </c>
      <c r="AP38" s="269"/>
      <c r="AQ38" s="269"/>
      <c r="AR38" s="274" t="s">
        <v>157</v>
      </c>
      <c r="AS38" s="274" t="s">
        <v>192</v>
      </c>
      <c r="AT38" s="274" t="s">
        <v>731</v>
      </c>
      <c r="AU38" s="274" t="s">
        <v>799</v>
      </c>
      <c r="AV38" s="274" t="s">
        <v>49</v>
      </c>
      <c r="AW38" s="274">
        <v>1</v>
      </c>
      <c r="AX38" s="274"/>
      <c r="AY38" s="274"/>
      <c r="AZ38" s="274"/>
      <c r="BA38" s="274"/>
      <c r="BB38" s="275">
        <v>0.83879999999999999</v>
      </c>
      <c r="BC38" s="284" t="s">
        <v>70</v>
      </c>
      <c r="BD38" s="274"/>
      <c r="BE38" s="283"/>
      <c r="BF38" s="274" t="s">
        <v>157</v>
      </c>
      <c r="BG38" s="274" t="s">
        <v>192</v>
      </c>
      <c r="BH38" s="274" t="s">
        <v>799</v>
      </c>
      <c r="BI38" s="274">
        <v>4540</v>
      </c>
      <c r="BJ38" s="274">
        <v>1</v>
      </c>
      <c r="BK38" s="274" t="s">
        <v>731</v>
      </c>
      <c r="BL38" s="277" t="s">
        <v>675</v>
      </c>
      <c r="BM38" s="278">
        <v>0.83879999999999999</v>
      </c>
      <c r="BN38" s="274" t="s">
        <v>70</v>
      </c>
      <c r="BO38" s="274" t="s">
        <v>1180</v>
      </c>
      <c r="BP38" s="274">
        <v>2469.0120000000002</v>
      </c>
      <c r="BQ38" t="s">
        <v>71</v>
      </c>
    </row>
    <row r="39" spans="1:69" ht="16.5">
      <c r="A39" s="121" t="str">
        <f t="shared" si="1"/>
        <v>대인교통</v>
      </c>
      <c r="B39" s="122" t="str">
        <f t="shared" si="2"/>
        <v>박종섭</v>
      </c>
      <c r="C39" s="123" t="str">
        <f t="shared" si="3"/>
        <v>S</v>
      </c>
      <c r="D39" s="124">
        <f t="shared" si="4"/>
        <v>1.1199999999999999</v>
      </c>
      <c r="E39" s="125">
        <f t="shared" si="5"/>
        <v>2225</v>
      </c>
      <c r="F39" s="286" t="str">
        <f t="shared" si="6"/>
        <v>561</v>
      </c>
      <c r="G39" s="126" t="str">
        <f t="shared" si="7"/>
        <v>71바5206</v>
      </c>
      <c r="H39" s="127">
        <f t="shared" si="8"/>
        <v>1</v>
      </c>
      <c r="I39" s="128">
        <f t="shared" si="9"/>
        <v>1830.6969999999999</v>
      </c>
      <c r="J39" s="129">
        <f t="shared" si="10"/>
        <v>1.333995068747593E-2</v>
      </c>
      <c r="K39" s="129">
        <f t="shared" si="11"/>
        <v>0.31481236923207356</v>
      </c>
      <c r="L39" s="129">
        <f t="shared" si="12"/>
        <v>7.3196165176432806E-2</v>
      </c>
      <c r="M39" s="130">
        <f t="shared" si="13"/>
        <v>5.282</v>
      </c>
      <c r="N39" s="131">
        <f t="shared" si="14"/>
        <v>0</v>
      </c>
      <c r="O39" s="131">
        <f t="shared" si="15"/>
        <v>1.857216131342325</v>
      </c>
      <c r="P39" s="226">
        <f t="shared" si="16"/>
        <v>2</v>
      </c>
      <c r="Q39" s="227">
        <f t="shared" si="17"/>
        <v>0</v>
      </c>
      <c r="R39" s="227">
        <f t="shared" si="18"/>
        <v>34</v>
      </c>
      <c r="T39" s="276">
        <v>505</v>
      </c>
      <c r="U39" s="276">
        <v>2225</v>
      </c>
      <c r="V39" s="276" t="s">
        <v>801</v>
      </c>
      <c r="W39" s="269">
        <v>1830.6969999999999</v>
      </c>
      <c r="X39" s="269">
        <v>742.97767857142856</v>
      </c>
      <c r="Y39" s="276">
        <v>2.456</v>
      </c>
      <c r="Z39" s="276">
        <v>5.282</v>
      </c>
      <c r="AA39" s="276">
        <v>160.12240600000001</v>
      </c>
      <c r="AB39" s="276">
        <v>2.1360250000000001</v>
      </c>
      <c r="AC39" s="276">
        <v>50.408513999999997</v>
      </c>
      <c r="AD39" s="276">
        <v>134</v>
      </c>
      <c r="AE39" s="276">
        <v>0</v>
      </c>
      <c r="AF39" s="276">
        <v>34</v>
      </c>
      <c r="AG39" s="276">
        <v>62</v>
      </c>
      <c r="AH39" s="276">
        <v>12.484111</v>
      </c>
      <c r="AI39" s="276">
        <v>0</v>
      </c>
      <c r="AJ39" s="276">
        <v>0</v>
      </c>
      <c r="AK39" s="276">
        <v>2</v>
      </c>
      <c r="AL39" s="276">
        <v>334</v>
      </c>
      <c r="AM39" s="274" t="s">
        <v>802</v>
      </c>
      <c r="AN39" s="274" t="s">
        <v>1268</v>
      </c>
      <c r="AO39" s="269">
        <v>1830.6969999999999</v>
      </c>
      <c r="AP39" s="269"/>
      <c r="AQ39" s="269"/>
      <c r="AR39" s="274" t="s">
        <v>157</v>
      </c>
      <c r="AS39" s="274" t="s">
        <v>190</v>
      </c>
      <c r="AT39" s="274" t="s">
        <v>712</v>
      </c>
      <c r="AU39" s="274" t="s">
        <v>801</v>
      </c>
      <c r="AV39" s="274" t="s">
        <v>49</v>
      </c>
      <c r="AW39" s="274">
        <v>1</v>
      </c>
      <c r="AX39" s="274"/>
      <c r="AY39" s="274"/>
      <c r="AZ39" s="274"/>
      <c r="BA39" s="274"/>
      <c r="BB39" s="275">
        <v>1.1199999999999999</v>
      </c>
      <c r="BC39" s="284" t="s">
        <v>74</v>
      </c>
      <c r="BD39" s="274"/>
      <c r="BE39" s="283"/>
      <c r="BF39" s="274" t="s">
        <v>157</v>
      </c>
      <c r="BG39" s="285" t="s">
        <v>190</v>
      </c>
      <c r="BH39" s="274" t="s">
        <v>801</v>
      </c>
      <c r="BI39" s="274">
        <v>2225</v>
      </c>
      <c r="BJ39" s="274">
        <v>1</v>
      </c>
      <c r="BK39" s="274" t="s">
        <v>712</v>
      </c>
      <c r="BL39" s="277" t="s">
        <v>675</v>
      </c>
      <c r="BM39" s="278">
        <v>1.1199999999999999</v>
      </c>
      <c r="BN39" s="274" t="s">
        <v>74</v>
      </c>
      <c r="BO39" s="274" t="s">
        <v>1187</v>
      </c>
      <c r="BP39" s="274">
        <v>1830.6969999999999</v>
      </c>
      <c r="BQ39" t="s">
        <v>70</v>
      </c>
    </row>
    <row r="40" spans="1:69" ht="16.5">
      <c r="A40" s="105" t="str">
        <f t="shared" si="1"/>
        <v>대인교통</v>
      </c>
      <c r="B40" s="106" t="str">
        <f t="shared" si="2"/>
        <v>박창록</v>
      </c>
      <c r="C40" s="107" t="str">
        <f t="shared" si="3"/>
        <v>B</v>
      </c>
      <c r="D40" s="108">
        <f t="shared" si="4"/>
        <v>0.91227272727272724</v>
      </c>
      <c r="E40" s="109">
        <f t="shared" si="5"/>
        <v>1778</v>
      </c>
      <c r="F40" s="287" t="str">
        <f t="shared" si="6"/>
        <v>561</v>
      </c>
      <c r="G40" s="110" t="str">
        <f t="shared" si="7"/>
        <v>71바5203</v>
      </c>
      <c r="H40" s="111">
        <f t="shared" si="8"/>
        <v>1</v>
      </c>
      <c r="I40" s="112">
        <f t="shared" si="9"/>
        <v>2005.6289999999999</v>
      </c>
      <c r="J40" s="113">
        <f t="shared" si="10"/>
        <v>1.3777435184825177E-2</v>
      </c>
      <c r="K40" s="113">
        <f t="shared" si="11"/>
        <v>0.41281581161242764</v>
      </c>
      <c r="L40" s="113">
        <f t="shared" si="12"/>
        <v>0.13063233529231977</v>
      </c>
      <c r="M40" s="114">
        <f t="shared" si="13"/>
        <v>9</v>
      </c>
      <c r="N40" s="115">
        <f t="shared" si="14"/>
        <v>0</v>
      </c>
      <c r="O40" s="115">
        <f t="shared" si="15"/>
        <v>7.6285295037118033</v>
      </c>
      <c r="P40" s="228">
        <f t="shared" si="16"/>
        <v>82</v>
      </c>
      <c r="Q40" s="229">
        <f t="shared" si="17"/>
        <v>0</v>
      </c>
      <c r="R40" s="229">
        <f t="shared" si="18"/>
        <v>153</v>
      </c>
      <c r="T40" s="276">
        <v>505</v>
      </c>
      <c r="U40" s="276">
        <v>1778</v>
      </c>
      <c r="V40" s="276" t="s">
        <v>803</v>
      </c>
      <c r="W40" s="269">
        <v>2005.6289999999999</v>
      </c>
      <c r="X40" s="269">
        <v>999.3168908819132</v>
      </c>
      <c r="Y40" s="276">
        <v>2.0070000000000001</v>
      </c>
      <c r="Z40" s="276">
        <v>9</v>
      </c>
      <c r="AA40" s="276">
        <v>176.41019299999999</v>
      </c>
      <c r="AB40" s="276">
        <v>2.4304800000000002</v>
      </c>
      <c r="AC40" s="276">
        <v>72.824916999999999</v>
      </c>
      <c r="AD40" s="276">
        <v>262</v>
      </c>
      <c r="AE40" s="276">
        <v>0</v>
      </c>
      <c r="AF40" s="276">
        <v>153</v>
      </c>
      <c r="AG40" s="276">
        <v>76</v>
      </c>
      <c r="AH40" s="276">
        <v>11.369121</v>
      </c>
      <c r="AI40" s="276">
        <v>102.9</v>
      </c>
      <c r="AJ40" s="276">
        <v>0</v>
      </c>
      <c r="AK40" s="276">
        <v>82</v>
      </c>
      <c r="AL40" s="276">
        <v>18981</v>
      </c>
      <c r="AM40" s="274" t="s">
        <v>804</v>
      </c>
      <c r="AN40" s="274" t="s">
        <v>1269</v>
      </c>
      <c r="AO40" s="269">
        <v>2005.6289999999999</v>
      </c>
      <c r="AP40" s="269"/>
      <c r="AQ40" s="269"/>
      <c r="AR40" s="274" t="s">
        <v>157</v>
      </c>
      <c r="AS40" s="274" t="s">
        <v>190</v>
      </c>
      <c r="AT40" s="274" t="s">
        <v>709</v>
      </c>
      <c r="AU40" s="274" t="s">
        <v>803</v>
      </c>
      <c r="AV40" s="274" t="s">
        <v>49</v>
      </c>
      <c r="AW40" s="274">
        <v>1</v>
      </c>
      <c r="AX40" s="274"/>
      <c r="AY40" s="274"/>
      <c r="AZ40" s="274"/>
      <c r="BA40" s="274"/>
      <c r="BB40" s="275">
        <v>0.91227272727272724</v>
      </c>
      <c r="BC40" s="284" t="s">
        <v>71</v>
      </c>
      <c r="BD40" s="274"/>
      <c r="BE40" s="283"/>
      <c r="BF40" s="274" t="s">
        <v>157</v>
      </c>
      <c r="BG40" s="285" t="s">
        <v>190</v>
      </c>
      <c r="BH40" s="274" t="s">
        <v>803</v>
      </c>
      <c r="BI40" s="274">
        <v>1778</v>
      </c>
      <c r="BJ40" s="274">
        <v>1</v>
      </c>
      <c r="BK40" s="274" t="s">
        <v>709</v>
      </c>
      <c r="BL40" s="277" t="s">
        <v>675</v>
      </c>
      <c r="BM40" s="278">
        <v>0.91227272727272724</v>
      </c>
      <c r="BN40" s="274" t="s">
        <v>71</v>
      </c>
      <c r="BO40" s="274" t="s">
        <v>1182</v>
      </c>
      <c r="BP40" s="274">
        <v>2005.6289999999999</v>
      </c>
      <c r="BQ40" t="s">
        <v>71</v>
      </c>
    </row>
    <row r="41" spans="1:69" ht="16.5">
      <c r="A41" s="121" t="str">
        <f t="shared" si="1"/>
        <v>대인교통</v>
      </c>
      <c r="B41" s="122" t="str">
        <f t="shared" si="2"/>
        <v>반충원</v>
      </c>
      <c r="C41" s="123" t="str">
        <f t="shared" si="3"/>
        <v>A</v>
      </c>
      <c r="D41" s="124">
        <f t="shared" si="4"/>
        <v>0.9642936538195187</v>
      </c>
      <c r="E41" s="125">
        <f t="shared" si="5"/>
        <v>1876</v>
      </c>
      <c r="F41" s="286" t="str">
        <f t="shared" si="6"/>
        <v>561</v>
      </c>
      <c r="G41" s="126" t="str">
        <f t="shared" si="7"/>
        <v>71바5207</v>
      </c>
      <c r="H41" s="127">
        <f t="shared" si="8"/>
        <v>4</v>
      </c>
      <c r="I41" s="128">
        <f t="shared" si="9"/>
        <v>1528.0239999999999</v>
      </c>
      <c r="J41" s="129">
        <f t="shared" si="10"/>
        <v>1.5649274443034822E-2</v>
      </c>
      <c r="K41" s="129">
        <f t="shared" si="11"/>
        <v>0.45244477612785322</v>
      </c>
      <c r="L41" s="129">
        <f t="shared" si="12"/>
        <v>8.769495767082193E-2</v>
      </c>
      <c r="M41" s="130">
        <f t="shared" si="13"/>
        <v>7.4790000000000001</v>
      </c>
      <c r="N41" s="131">
        <f t="shared" si="14"/>
        <v>0</v>
      </c>
      <c r="O41" s="131">
        <f t="shared" si="15"/>
        <v>3.0758679183049482</v>
      </c>
      <c r="P41" s="226">
        <f t="shared" si="16"/>
        <v>115</v>
      </c>
      <c r="Q41" s="227">
        <f t="shared" si="17"/>
        <v>0</v>
      </c>
      <c r="R41" s="227">
        <f t="shared" si="18"/>
        <v>47</v>
      </c>
      <c r="T41" s="276">
        <v>505</v>
      </c>
      <c r="U41" s="276">
        <v>1876</v>
      </c>
      <c r="V41" s="276" t="s">
        <v>805</v>
      </c>
      <c r="W41" s="269">
        <v>1528.0239999999999</v>
      </c>
      <c r="X41" s="269">
        <v>643.34894562154091</v>
      </c>
      <c r="Y41" s="276">
        <v>2.34</v>
      </c>
      <c r="Z41" s="276">
        <v>7.4790000000000001</v>
      </c>
      <c r="AA41" s="276">
        <v>158.25800799999999</v>
      </c>
      <c r="AB41" s="276">
        <v>2.476623</v>
      </c>
      <c r="AC41" s="276">
        <v>71.603009</v>
      </c>
      <c r="AD41" s="276">
        <v>134</v>
      </c>
      <c r="AE41" s="276">
        <v>0</v>
      </c>
      <c r="AF41" s="276">
        <v>47</v>
      </c>
      <c r="AG41" s="279">
        <v>68</v>
      </c>
      <c r="AH41" s="276">
        <v>10.786019</v>
      </c>
      <c r="AI41" s="276">
        <v>1.4</v>
      </c>
      <c r="AJ41" s="276">
        <v>0</v>
      </c>
      <c r="AK41" s="276">
        <v>115</v>
      </c>
      <c r="AL41" s="276">
        <v>30078</v>
      </c>
      <c r="AM41" s="274" t="s">
        <v>806</v>
      </c>
      <c r="AN41" s="274" t="s">
        <v>1270</v>
      </c>
      <c r="AO41" s="269">
        <v>544.62800000000004</v>
      </c>
      <c r="AP41" s="269"/>
      <c r="AQ41" s="269"/>
      <c r="AR41" s="274" t="s">
        <v>157</v>
      </c>
      <c r="AS41" s="274" t="s">
        <v>190</v>
      </c>
      <c r="AT41" s="274" t="s">
        <v>714</v>
      </c>
      <c r="AU41" s="274" t="s">
        <v>805</v>
      </c>
      <c r="AV41" s="274" t="s">
        <v>697</v>
      </c>
      <c r="AW41" s="274">
        <v>4</v>
      </c>
      <c r="AX41" s="274"/>
      <c r="AY41" s="274"/>
      <c r="AZ41" s="274"/>
      <c r="BA41" s="274"/>
      <c r="BB41" s="275">
        <v>0.9642936538195187</v>
      </c>
      <c r="BC41" s="284" t="s">
        <v>69</v>
      </c>
      <c r="BD41" s="274"/>
      <c r="BE41" s="283"/>
      <c r="BF41" s="274" t="s">
        <v>157</v>
      </c>
      <c r="BG41" s="274" t="s">
        <v>190</v>
      </c>
      <c r="BH41" s="274" t="s">
        <v>805</v>
      </c>
      <c r="BI41" s="274">
        <v>1876</v>
      </c>
      <c r="BJ41" s="274">
        <v>4</v>
      </c>
      <c r="BK41" s="274" t="s">
        <v>714</v>
      </c>
      <c r="BL41" s="277" t="s">
        <v>716</v>
      </c>
      <c r="BM41" s="278">
        <v>0.9642936538195187</v>
      </c>
      <c r="BN41" s="274" t="s">
        <v>69</v>
      </c>
      <c r="BO41" s="274" t="s">
        <v>1186</v>
      </c>
      <c r="BP41" s="274">
        <v>1528.0239999999999</v>
      </c>
      <c r="BQ41" t="s">
        <v>72</v>
      </c>
    </row>
    <row r="42" spans="1:69" ht="16.5">
      <c r="A42" s="105" t="str">
        <f t="shared" si="1"/>
        <v>대인교통</v>
      </c>
      <c r="B42" s="106" t="str">
        <f t="shared" si="2"/>
        <v>배종환</v>
      </c>
      <c r="C42" s="107" t="str">
        <f t="shared" si="3"/>
        <v>D</v>
      </c>
      <c r="D42" s="108">
        <f t="shared" si="4"/>
        <v>0.84079999999999999</v>
      </c>
      <c r="E42" s="109">
        <f t="shared" si="5"/>
        <v>394</v>
      </c>
      <c r="F42" s="287" t="str">
        <f t="shared" si="6"/>
        <v>6-1</v>
      </c>
      <c r="G42" s="110" t="str">
        <f t="shared" si="7"/>
        <v>70바4109</v>
      </c>
      <c r="H42" s="111">
        <f t="shared" si="8"/>
        <v>1</v>
      </c>
      <c r="I42" s="112">
        <f t="shared" si="9"/>
        <v>2110.66</v>
      </c>
      <c r="J42" s="113">
        <f t="shared" si="10"/>
        <v>8.3859321164204519E-3</v>
      </c>
      <c r="K42" s="113">
        <f t="shared" si="11"/>
        <v>0.35453671288639332</v>
      </c>
      <c r="L42" s="113">
        <f t="shared" si="12"/>
        <v>0.14403077710289675</v>
      </c>
      <c r="M42" s="114">
        <f t="shared" si="13"/>
        <v>10.628</v>
      </c>
      <c r="N42" s="115">
        <f t="shared" si="14"/>
        <v>0</v>
      </c>
      <c r="O42" s="115">
        <f t="shared" si="15"/>
        <v>9.9968730160234252</v>
      </c>
      <c r="P42" s="228">
        <f t="shared" si="16"/>
        <v>1</v>
      </c>
      <c r="Q42" s="229">
        <f t="shared" si="17"/>
        <v>0</v>
      </c>
      <c r="R42" s="229">
        <f t="shared" si="18"/>
        <v>211</v>
      </c>
      <c r="T42" s="276">
        <v>505</v>
      </c>
      <c r="U42" s="276">
        <v>394</v>
      </c>
      <c r="V42" s="276" t="s">
        <v>807</v>
      </c>
      <c r="W42" s="269">
        <v>2110.66</v>
      </c>
      <c r="X42" s="269">
        <v>1004.1198858230257</v>
      </c>
      <c r="Y42" s="276">
        <v>2.1019999999999999</v>
      </c>
      <c r="Z42" s="276">
        <v>10.628</v>
      </c>
      <c r="AA42" s="276">
        <v>136.800535</v>
      </c>
      <c r="AB42" s="276">
        <v>1.1472</v>
      </c>
      <c r="AC42" s="276">
        <v>48.500812000000003</v>
      </c>
      <c r="AD42" s="276">
        <v>304</v>
      </c>
      <c r="AE42" s="276">
        <v>0</v>
      </c>
      <c r="AF42" s="276">
        <v>211</v>
      </c>
      <c r="AG42" s="279">
        <v>79</v>
      </c>
      <c r="AH42" s="276">
        <v>15.428739999999999</v>
      </c>
      <c r="AI42" s="276">
        <v>780.4</v>
      </c>
      <c r="AJ42" s="276">
        <v>0</v>
      </c>
      <c r="AK42" s="276">
        <v>1</v>
      </c>
      <c r="AL42" s="276">
        <v>69</v>
      </c>
      <c r="AM42" s="274" t="s">
        <v>808</v>
      </c>
      <c r="AN42" s="274" t="s">
        <v>1271</v>
      </c>
      <c r="AO42" s="269">
        <v>2110.66</v>
      </c>
      <c r="AP42" s="269"/>
      <c r="AQ42" s="269"/>
      <c r="AR42" s="274" t="s">
        <v>157</v>
      </c>
      <c r="AS42" s="274" t="s">
        <v>192</v>
      </c>
      <c r="AT42" s="274" t="s">
        <v>737</v>
      </c>
      <c r="AU42" s="274" t="s">
        <v>807</v>
      </c>
      <c r="AV42" s="274" t="s">
        <v>49</v>
      </c>
      <c r="AW42" s="274">
        <v>1</v>
      </c>
      <c r="AX42" s="274"/>
      <c r="AY42" s="274"/>
      <c r="AZ42" s="274"/>
      <c r="BA42" s="274"/>
      <c r="BB42" s="275">
        <v>0.84079999999999999</v>
      </c>
      <c r="BC42" s="284" t="s">
        <v>70</v>
      </c>
      <c r="BD42" s="274"/>
      <c r="BE42" s="283"/>
      <c r="BF42" s="274" t="s">
        <v>157</v>
      </c>
      <c r="BG42" s="274" t="s">
        <v>192</v>
      </c>
      <c r="BH42" s="274" t="s">
        <v>807</v>
      </c>
      <c r="BI42" s="274">
        <v>394</v>
      </c>
      <c r="BJ42" s="274">
        <v>1</v>
      </c>
      <c r="BK42" s="274" t="s">
        <v>737</v>
      </c>
      <c r="BL42" s="277" t="s">
        <v>675</v>
      </c>
      <c r="BM42" s="278">
        <v>0.84079999999999999</v>
      </c>
      <c r="BN42" s="274" t="s">
        <v>70</v>
      </c>
      <c r="BO42" s="274" t="s">
        <v>1180</v>
      </c>
      <c r="BP42" s="274">
        <v>2110.66</v>
      </c>
      <c r="BQ42" t="s">
        <v>74</v>
      </c>
    </row>
    <row r="43" spans="1:69" ht="16.5">
      <c r="A43" s="121" t="str">
        <f t="shared" si="1"/>
        <v>대인교통</v>
      </c>
      <c r="B43" s="122" t="str">
        <f t="shared" si="2"/>
        <v>백남기</v>
      </c>
      <c r="C43" s="123" t="str">
        <f t="shared" si="3"/>
        <v>A</v>
      </c>
      <c r="D43" s="124">
        <f t="shared" si="4"/>
        <v>0.98074074074074069</v>
      </c>
      <c r="E43" s="125">
        <f t="shared" si="5"/>
        <v>4844</v>
      </c>
      <c r="F43" s="286" t="str">
        <f t="shared" si="6"/>
        <v>6-1</v>
      </c>
      <c r="G43" s="126" t="str">
        <f t="shared" si="7"/>
        <v>70바4122</v>
      </c>
      <c r="H43" s="127">
        <f t="shared" si="8"/>
        <v>1</v>
      </c>
      <c r="I43" s="128">
        <f t="shared" si="9"/>
        <v>2394.6990000000001</v>
      </c>
      <c r="J43" s="129">
        <f t="shared" si="10"/>
        <v>1.0874432418082922E-2</v>
      </c>
      <c r="K43" s="129">
        <f t="shared" si="11"/>
        <v>0.31129106557642117</v>
      </c>
      <c r="L43" s="129">
        <f t="shared" si="12"/>
        <v>0.18791505738299469</v>
      </c>
      <c r="M43" s="130">
        <f t="shared" si="13"/>
        <v>7.8979999999999997</v>
      </c>
      <c r="N43" s="131">
        <f t="shared" si="14"/>
        <v>4.1758901640665487E-2</v>
      </c>
      <c r="O43" s="131">
        <f t="shared" si="15"/>
        <v>14.114508754544934</v>
      </c>
      <c r="P43" s="226">
        <f t="shared" si="16"/>
        <v>1</v>
      </c>
      <c r="Q43" s="227">
        <f t="shared" si="17"/>
        <v>1</v>
      </c>
      <c r="R43" s="227">
        <f t="shared" si="18"/>
        <v>338</v>
      </c>
      <c r="T43" s="276">
        <v>505</v>
      </c>
      <c r="U43" s="276">
        <v>4844</v>
      </c>
      <c r="V43" s="276" t="s">
        <v>809</v>
      </c>
      <c r="W43" s="269">
        <v>2394.6990000000001</v>
      </c>
      <c r="X43" s="269">
        <v>904.34252265861028</v>
      </c>
      <c r="Y43" s="276">
        <v>2.6480000000000001</v>
      </c>
      <c r="Z43" s="276">
        <v>7.8979999999999997</v>
      </c>
      <c r="AA43" s="276">
        <v>145.08830800000001</v>
      </c>
      <c r="AB43" s="276">
        <v>1.577753</v>
      </c>
      <c r="AC43" s="276">
        <v>45.164693999999997</v>
      </c>
      <c r="AD43" s="276">
        <v>450</v>
      </c>
      <c r="AE43" s="276">
        <v>1</v>
      </c>
      <c r="AF43" s="276">
        <v>338</v>
      </c>
      <c r="AG43" s="279">
        <v>92</v>
      </c>
      <c r="AH43" s="276">
        <v>16.505113000000001</v>
      </c>
      <c r="AI43" s="276">
        <v>811.3</v>
      </c>
      <c r="AJ43" s="276">
        <v>11</v>
      </c>
      <c r="AK43" s="276">
        <v>1</v>
      </c>
      <c r="AL43" s="276">
        <v>71</v>
      </c>
      <c r="AM43" s="274" t="s">
        <v>810</v>
      </c>
      <c r="AN43" s="274" t="s">
        <v>1272</v>
      </c>
      <c r="AO43" s="269">
        <v>2394.6990000000001</v>
      </c>
      <c r="AP43" s="269"/>
      <c r="AQ43" s="269"/>
      <c r="AR43" s="274" t="s">
        <v>157</v>
      </c>
      <c r="AS43" s="274" t="s">
        <v>192</v>
      </c>
      <c r="AT43" s="274" t="s">
        <v>740</v>
      </c>
      <c r="AU43" s="274" t="s">
        <v>809</v>
      </c>
      <c r="AV43" s="274" t="s">
        <v>49</v>
      </c>
      <c r="AW43" s="274">
        <v>1</v>
      </c>
      <c r="AX43" s="274"/>
      <c r="AY43" s="274"/>
      <c r="AZ43" s="274"/>
      <c r="BA43" s="274"/>
      <c r="BB43" s="275">
        <v>0.98074074074074069</v>
      </c>
      <c r="BC43" s="284" t="s">
        <v>69</v>
      </c>
      <c r="BD43" s="274"/>
      <c r="BE43" s="283"/>
      <c r="BF43" s="274" t="s">
        <v>157</v>
      </c>
      <c r="BG43" s="274" t="s">
        <v>192</v>
      </c>
      <c r="BH43" s="274" t="s">
        <v>809</v>
      </c>
      <c r="BI43" s="274">
        <v>4844</v>
      </c>
      <c r="BJ43" s="274">
        <v>1</v>
      </c>
      <c r="BK43" s="274" t="s">
        <v>740</v>
      </c>
      <c r="BL43" s="277" t="s">
        <v>675</v>
      </c>
      <c r="BM43" s="278">
        <v>0.98074074074074069</v>
      </c>
      <c r="BN43" s="274" t="s">
        <v>69</v>
      </c>
      <c r="BO43" s="274" t="s">
        <v>1186</v>
      </c>
      <c r="BP43" s="274">
        <v>2394.6990000000001</v>
      </c>
      <c r="BQ43" t="s">
        <v>71</v>
      </c>
    </row>
    <row r="44" spans="1:69" ht="16.5">
      <c r="A44" s="105" t="str">
        <f t="shared" si="1"/>
        <v>대인교통</v>
      </c>
      <c r="B44" s="106" t="str">
        <f t="shared" si="2"/>
        <v>서미연</v>
      </c>
      <c r="C44" s="107" t="str">
        <f t="shared" si="3"/>
        <v>B</v>
      </c>
      <c r="D44" s="108">
        <f t="shared" si="4"/>
        <v>0.91600000000000004</v>
      </c>
      <c r="E44" s="109">
        <f t="shared" si="5"/>
        <v>4177</v>
      </c>
      <c r="F44" s="287" t="str">
        <f t="shared" si="6"/>
        <v>574</v>
      </c>
      <c r="G44" s="110" t="str">
        <f t="shared" si="7"/>
        <v>71바6107</v>
      </c>
      <c r="H44" s="111">
        <f t="shared" si="8"/>
        <v>1</v>
      </c>
      <c r="I44" s="112">
        <f t="shared" si="9"/>
        <v>1890.634</v>
      </c>
      <c r="J44" s="113">
        <f t="shared" si="10"/>
        <v>1.821241576079773E-2</v>
      </c>
      <c r="K44" s="113">
        <f t="shared" si="11"/>
        <v>0.35779012198243382</v>
      </c>
      <c r="L44" s="113">
        <f t="shared" si="12"/>
        <v>0.14756954545406462</v>
      </c>
      <c r="M44" s="114">
        <f t="shared" si="13"/>
        <v>2.948</v>
      </c>
      <c r="N44" s="115">
        <f t="shared" si="14"/>
        <v>0</v>
      </c>
      <c r="O44" s="115">
        <f t="shared" si="15"/>
        <v>1.4280923753619157</v>
      </c>
      <c r="P44" s="228">
        <f t="shared" si="16"/>
        <v>5</v>
      </c>
      <c r="Q44" s="229">
        <f t="shared" si="17"/>
        <v>0</v>
      </c>
      <c r="R44" s="229">
        <f t="shared" si="18"/>
        <v>27</v>
      </c>
      <c r="T44" s="276">
        <v>505</v>
      </c>
      <c r="U44" s="276">
        <v>4177</v>
      </c>
      <c r="V44" s="276" t="s">
        <v>811</v>
      </c>
      <c r="W44" s="269">
        <v>1890.634</v>
      </c>
      <c r="X44" s="269">
        <v>688.0036390101892</v>
      </c>
      <c r="Y44" s="276">
        <v>2.7480000000000002</v>
      </c>
      <c r="Z44" s="276">
        <v>2.948</v>
      </c>
      <c r="AA44" s="276">
        <v>166.25795500000001</v>
      </c>
      <c r="AB44" s="276">
        <v>3.0279590000000001</v>
      </c>
      <c r="AC44" s="276">
        <v>59.485453999999997</v>
      </c>
      <c r="AD44" s="276">
        <v>279</v>
      </c>
      <c r="AE44" s="276">
        <v>0</v>
      </c>
      <c r="AF44" s="276">
        <v>27</v>
      </c>
      <c r="AG44" s="279">
        <v>69</v>
      </c>
      <c r="AH44" s="276">
        <v>11.371689999999999</v>
      </c>
      <c r="AI44" s="276">
        <v>0</v>
      </c>
      <c r="AJ44" s="276">
        <v>0</v>
      </c>
      <c r="AK44" s="276">
        <v>5</v>
      </c>
      <c r="AL44" s="276">
        <v>2786</v>
      </c>
      <c r="AM44" s="274" t="s">
        <v>812</v>
      </c>
      <c r="AN44" s="274" t="s">
        <v>1273</v>
      </c>
      <c r="AO44" s="269">
        <v>1890.634</v>
      </c>
      <c r="AP44" s="269"/>
      <c r="AQ44" s="269"/>
      <c r="AR44" s="274" t="s">
        <v>157</v>
      </c>
      <c r="AS44" s="274" t="s">
        <v>191</v>
      </c>
      <c r="AT44" s="274" t="s">
        <v>726</v>
      </c>
      <c r="AU44" s="274" t="s">
        <v>811</v>
      </c>
      <c r="AV44" s="274" t="s">
        <v>697</v>
      </c>
      <c r="AW44" s="274">
        <v>1</v>
      </c>
      <c r="AX44" s="274"/>
      <c r="AY44" s="274"/>
      <c r="AZ44" s="274"/>
      <c r="BA44" s="274"/>
      <c r="BB44" s="275">
        <v>0.91600000000000004</v>
      </c>
      <c r="BC44" s="284" t="s">
        <v>71</v>
      </c>
      <c r="BD44" s="274"/>
      <c r="BE44" s="283"/>
      <c r="BF44" s="274" t="s">
        <v>157</v>
      </c>
      <c r="BG44" s="285" t="s">
        <v>191</v>
      </c>
      <c r="BH44" s="274" t="s">
        <v>811</v>
      </c>
      <c r="BI44" s="274">
        <v>4177</v>
      </c>
      <c r="BJ44" s="274">
        <v>1</v>
      </c>
      <c r="BK44" s="274" t="s">
        <v>726</v>
      </c>
      <c r="BL44" s="277" t="s">
        <v>675</v>
      </c>
      <c r="BM44" s="278">
        <v>0.91600000000000004</v>
      </c>
      <c r="BN44" s="274" t="s">
        <v>71</v>
      </c>
      <c r="BO44" s="274" t="s">
        <v>1182</v>
      </c>
      <c r="BP44" s="274">
        <v>1890.634</v>
      </c>
      <c r="BQ44" t="s">
        <v>71</v>
      </c>
    </row>
    <row r="45" spans="1:69" ht="16.5">
      <c r="A45" s="121" t="str">
        <f t="shared" si="1"/>
        <v>대인교통</v>
      </c>
      <c r="B45" s="122" t="str">
        <f t="shared" si="2"/>
        <v>서완종</v>
      </c>
      <c r="C45" s="123" t="str">
        <f t="shared" si="3"/>
        <v>C</v>
      </c>
      <c r="D45" s="124">
        <f t="shared" si="4"/>
        <v>0.85818181818181805</v>
      </c>
      <c r="E45" s="125">
        <f t="shared" si="5"/>
        <v>9636</v>
      </c>
      <c r="F45" s="286" t="str">
        <f t="shared" si="6"/>
        <v>561</v>
      </c>
      <c r="G45" s="126" t="str">
        <f t="shared" si="7"/>
        <v>71바5203</v>
      </c>
      <c r="H45" s="127">
        <f t="shared" si="8"/>
        <v>1</v>
      </c>
      <c r="I45" s="128">
        <f t="shared" si="9"/>
        <v>1739.932</v>
      </c>
      <c r="J45" s="129">
        <f t="shared" si="10"/>
        <v>3.0978533399620332E-2</v>
      </c>
      <c r="K45" s="129">
        <f t="shared" si="11"/>
        <v>0.45265101558818988</v>
      </c>
      <c r="L45" s="129">
        <f t="shared" si="12"/>
        <v>0.27012549915743833</v>
      </c>
      <c r="M45" s="130">
        <f t="shared" si="13"/>
        <v>10.135999999999999</v>
      </c>
      <c r="N45" s="131">
        <f t="shared" si="14"/>
        <v>0</v>
      </c>
      <c r="O45" s="131">
        <f t="shared" si="15"/>
        <v>2.931149033410501</v>
      </c>
      <c r="P45" s="226">
        <f t="shared" si="16"/>
        <v>126</v>
      </c>
      <c r="Q45" s="227">
        <f t="shared" si="17"/>
        <v>0</v>
      </c>
      <c r="R45" s="227">
        <f t="shared" si="18"/>
        <v>51</v>
      </c>
      <c r="T45" s="276">
        <v>505</v>
      </c>
      <c r="U45" s="276">
        <v>9636</v>
      </c>
      <c r="V45" s="276" t="s">
        <v>813</v>
      </c>
      <c r="W45" s="269">
        <v>1739.932</v>
      </c>
      <c r="X45" s="269">
        <v>921.57415254237299</v>
      </c>
      <c r="Y45" s="276">
        <v>1.8879999999999999</v>
      </c>
      <c r="Z45" s="276">
        <v>10.135999999999999</v>
      </c>
      <c r="AA45" s="276">
        <v>168.72690299999999</v>
      </c>
      <c r="AB45" s="276">
        <v>5.2269119999999996</v>
      </c>
      <c r="AC45" s="276">
        <v>76.374403999999998</v>
      </c>
      <c r="AD45" s="276">
        <v>470</v>
      </c>
      <c r="AE45" s="276">
        <v>0</v>
      </c>
      <c r="AF45" s="276">
        <v>51</v>
      </c>
      <c r="AG45" s="279">
        <v>73</v>
      </c>
      <c r="AH45" s="276">
        <v>10.312118999999999</v>
      </c>
      <c r="AI45" s="276">
        <v>40.5</v>
      </c>
      <c r="AJ45" s="276">
        <v>0</v>
      </c>
      <c r="AK45" s="276">
        <v>126</v>
      </c>
      <c r="AL45" s="276">
        <v>40363</v>
      </c>
      <c r="AM45" s="274" t="s">
        <v>814</v>
      </c>
      <c r="AN45" s="274" t="s">
        <v>1274</v>
      </c>
      <c r="AO45" s="269">
        <v>1739.932</v>
      </c>
      <c r="AP45" s="269"/>
      <c r="AQ45" s="269"/>
      <c r="AR45" s="274" t="s">
        <v>157</v>
      </c>
      <c r="AS45" s="274" t="s">
        <v>190</v>
      </c>
      <c r="AT45" s="274" t="s">
        <v>709</v>
      </c>
      <c r="AU45" s="274" t="s">
        <v>813</v>
      </c>
      <c r="AV45" s="274" t="s">
        <v>49</v>
      </c>
      <c r="AW45" s="274">
        <v>1</v>
      </c>
      <c r="AX45" s="274"/>
      <c r="AY45" s="274"/>
      <c r="AZ45" s="274"/>
      <c r="BA45" s="274"/>
      <c r="BB45" s="275">
        <v>0.85818181818181805</v>
      </c>
      <c r="BC45" s="284" t="s">
        <v>72</v>
      </c>
      <c r="BD45" s="274"/>
      <c r="BE45" s="283"/>
      <c r="BF45" s="274" t="s">
        <v>157</v>
      </c>
      <c r="BG45" s="285" t="s">
        <v>190</v>
      </c>
      <c r="BH45" s="274" t="s">
        <v>813</v>
      </c>
      <c r="BI45" s="274">
        <v>9636</v>
      </c>
      <c r="BJ45" s="274">
        <v>1</v>
      </c>
      <c r="BK45" s="274" t="s">
        <v>709</v>
      </c>
      <c r="BL45" s="277" t="s">
        <v>675</v>
      </c>
      <c r="BM45" s="278">
        <v>0.85818181818181805</v>
      </c>
      <c r="BN45" s="274" t="s">
        <v>72</v>
      </c>
      <c r="BO45" s="274" t="s">
        <v>1181</v>
      </c>
      <c r="BP45" s="274">
        <v>1739.932</v>
      </c>
      <c r="BQ45" t="s">
        <v>73</v>
      </c>
    </row>
    <row r="46" spans="1:69" ht="16.5">
      <c r="A46" s="105" t="str">
        <f t="shared" si="1"/>
        <v>대인교통</v>
      </c>
      <c r="B46" s="106" t="str">
        <f t="shared" si="2"/>
        <v>송기향</v>
      </c>
      <c r="C46" s="107" t="str">
        <f t="shared" si="3"/>
        <v>B</v>
      </c>
      <c r="D46" s="108">
        <f t="shared" si="4"/>
        <v>0.93950554179473611</v>
      </c>
      <c r="E46" s="109">
        <f t="shared" si="5"/>
        <v>2385</v>
      </c>
      <c r="F46" s="287" t="str">
        <f t="shared" si="6"/>
        <v>515</v>
      </c>
      <c r="G46" s="110" t="str">
        <f t="shared" si="7"/>
        <v>71바7006</v>
      </c>
      <c r="H46" s="111">
        <f t="shared" si="8"/>
        <v>2</v>
      </c>
      <c r="I46" s="112">
        <f t="shared" si="9"/>
        <v>1470.797</v>
      </c>
      <c r="J46" s="113">
        <f t="shared" si="10"/>
        <v>4.5410506579302932E-3</v>
      </c>
      <c r="K46" s="113">
        <f t="shared" si="11"/>
        <v>0.3597630388097362</v>
      </c>
      <c r="L46" s="113">
        <f t="shared" si="12"/>
        <v>0.22368824521670902</v>
      </c>
      <c r="M46" s="114">
        <f t="shared" si="13"/>
        <v>10.398999999999999</v>
      </c>
      <c r="N46" s="115">
        <f t="shared" si="14"/>
        <v>0</v>
      </c>
      <c r="O46" s="115">
        <f t="shared" si="15"/>
        <v>3.0595656640583302</v>
      </c>
      <c r="P46" s="228">
        <f t="shared" si="16"/>
        <v>3</v>
      </c>
      <c r="Q46" s="229">
        <f t="shared" si="17"/>
        <v>0</v>
      </c>
      <c r="R46" s="229">
        <f t="shared" si="18"/>
        <v>45</v>
      </c>
      <c r="T46" s="276">
        <v>505</v>
      </c>
      <c r="U46" s="276">
        <v>2385</v>
      </c>
      <c r="V46" s="276" t="s">
        <v>815</v>
      </c>
      <c r="W46" s="269">
        <v>1470.797</v>
      </c>
      <c r="X46" s="269">
        <v>656.9494949867568</v>
      </c>
      <c r="Y46" s="276">
        <v>2.2389999999999999</v>
      </c>
      <c r="Z46" s="276">
        <v>10.398999999999999</v>
      </c>
      <c r="AA46" s="276">
        <v>104.041341</v>
      </c>
      <c r="AB46" s="276">
        <v>0.47245700000000002</v>
      </c>
      <c r="AC46" s="276">
        <v>37.430228999999997</v>
      </c>
      <c r="AD46" s="276">
        <v>329</v>
      </c>
      <c r="AE46" s="276">
        <v>0</v>
      </c>
      <c r="AF46" s="276">
        <v>45</v>
      </c>
      <c r="AG46" s="279">
        <v>75</v>
      </c>
      <c r="AH46" s="276">
        <v>14.136659</v>
      </c>
      <c r="AI46" s="276">
        <v>83.9</v>
      </c>
      <c r="AJ46" s="276">
        <v>0</v>
      </c>
      <c r="AK46" s="276">
        <v>3</v>
      </c>
      <c r="AL46" s="276">
        <v>453</v>
      </c>
      <c r="AM46" s="274" t="s">
        <v>816</v>
      </c>
      <c r="AN46" s="274" t="s">
        <v>1275</v>
      </c>
      <c r="AO46" s="269">
        <v>1266.6410000000001</v>
      </c>
      <c r="AP46" s="269"/>
      <c r="AQ46" s="269"/>
      <c r="AR46" s="274" t="s">
        <v>157</v>
      </c>
      <c r="AS46" s="274" t="s">
        <v>188</v>
      </c>
      <c r="AT46" s="274" t="s">
        <v>700</v>
      </c>
      <c r="AU46" s="274" t="s">
        <v>815</v>
      </c>
      <c r="AV46" s="274" t="s">
        <v>49</v>
      </c>
      <c r="AW46" s="274">
        <v>2</v>
      </c>
      <c r="AX46" s="274"/>
      <c r="AY46" s="274"/>
      <c r="AZ46" s="274"/>
      <c r="BA46" s="274"/>
      <c r="BB46" s="275">
        <v>0.93950554179473611</v>
      </c>
      <c r="BC46" s="284" t="s">
        <v>71</v>
      </c>
      <c r="BD46" s="274"/>
      <c r="BE46" s="283"/>
      <c r="BF46" s="274" t="s">
        <v>157</v>
      </c>
      <c r="BG46" s="274" t="s">
        <v>188</v>
      </c>
      <c r="BH46" s="274" t="s">
        <v>815</v>
      </c>
      <c r="BI46" s="274">
        <v>2385</v>
      </c>
      <c r="BJ46" s="274">
        <v>2</v>
      </c>
      <c r="BK46" s="274" t="s">
        <v>700</v>
      </c>
      <c r="BL46" s="277" t="s">
        <v>694</v>
      </c>
      <c r="BM46" s="278">
        <v>0.93950554179473611</v>
      </c>
      <c r="BN46" s="274" t="s">
        <v>71</v>
      </c>
      <c r="BO46" s="274" t="s">
        <v>1182</v>
      </c>
      <c r="BP46" s="274">
        <v>1470.797</v>
      </c>
      <c r="BQ46" t="s">
        <v>71</v>
      </c>
    </row>
    <row r="47" spans="1:69" ht="16.5">
      <c r="A47" s="121" t="str">
        <f t="shared" si="1"/>
        <v>대인교통</v>
      </c>
      <c r="B47" s="122" t="str">
        <f t="shared" si="2"/>
        <v>신상팔</v>
      </c>
      <c r="C47" s="123" t="str">
        <f t="shared" si="3"/>
        <v>F</v>
      </c>
      <c r="D47" s="124">
        <f t="shared" si="4"/>
        <v>0.72565216448871528</v>
      </c>
      <c r="E47" s="125">
        <f t="shared" si="5"/>
        <v>3720</v>
      </c>
      <c r="F47" s="286" t="str">
        <f t="shared" si="6"/>
        <v>6-1</v>
      </c>
      <c r="G47" s="126" t="str">
        <f t="shared" si="7"/>
        <v>70바4103</v>
      </c>
      <c r="H47" s="127">
        <f t="shared" si="8"/>
        <v>6</v>
      </c>
      <c r="I47" s="128">
        <f t="shared" si="9"/>
        <v>1247.4810000000002</v>
      </c>
      <c r="J47" s="129">
        <f t="shared" si="10"/>
        <v>1.4793160423161901E-2</v>
      </c>
      <c r="K47" s="129">
        <f t="shared" si="11"/>
        <v>0.40370328026412083</v>
      </c>
      <c r="L47" s="129">
        <f t="shared" si="12"/>
        <v>0.22204747006166822</v>
      </c>
      <c r="M47" s="130">
        <f t="shared" si="13"/>
        <v>15.526999999999999</v>
      </c>
      <c r="N47" s="131">
        <f t="shared" si="14"/>
        <v>8.0161541538508393E-2</v>
      </c>
      <c r="O47" s="131">
        <f t="shared" si="15"/>
        <v>69.900864221579312</v>
      </c>
      <c r="P47" s="226">
        <f t="shared" si="16"/>
        <v>2</v>
      </c>
      <c r="Q47" s="227">
        <f t="shared" si="17"/>
        <v>1</v>
      </c>
      <c r="R47" s="227">
        <f t="shared" si="18"/>
        <v>872</v>
      </c>
      <c r="T47" s="276">
        <v>505</v>
      </c>
      <c r="U47" s="276">
        <v>3720</v>
      </c>
      <c r="V47" s="276" t="s">
        <v>817</v>
      </c>
      <c r="W47" s="269">
        <v>1247.4810000000002</v>
      </c>
      <c r="X47" s="269">
        <v>660.43655227455054</v>
      </c>
      <c r="Y47" s="276">
        <v>1.889</v>
      </c>
      <c r="Z47" s="276">
        <v>15.526999999999999</v>
      </c>
      <c r="AA47" s="276">
        <v>79.446376999999998</v>
      </c>
      <c r="AB47" s="276">
        <v>1.1752629999999999</v>
      </c>
      <c r="AC47" s="276">
        <v>32.072763000000002</v>
      </c>
      <c r="AD47" s="276">
        <v>277</v>
      </c>
      <c r="AE47" s="276">
        <v>1</v>
      </c>
      <c r="AF47" s="276">
        <v>872</v>
      </c>
      <c r="AG47" s="279">
        <v>103</v>
      </c>
      <c r="AH47" s="276">
        <v>15.702176</v>
      </c>
      <c r="AI47" s="276">
        <v>1672</v>
      </c>
      <c r="AJ47" s="276">
        <v>163.1</v>
      </c>
      <c r="AK47" s="276">
        <v>2</v>
      </c>
      <c r="AL47" s="276">
        <v>596</v>
      </c>
      <c r="AM47" s="274" t="s">
        <v>818</v>
      </c>
      <c r="AN47" s="274" t="s">
        <v>1276</v>
      </c>
      <c r="AO47" s="269">
        <v>389.37</v>
      </c>
      <c r="AP47" s="269"/>
      <c r="AQ47" s="269"/>
      <c r="AR47" s="274" t="s">
        <v>157</v>
      </c>
      <c r="AS47" s="274" t="s">
        <v>192</v>
      </c>
      <c r="AT47" s="274" t="s">
        <v>732</v>
      </c>
      <c r="AU47" s="274" t="s">
        <v>817</v>
      </c>
      <c r="AV47" s="274" t="s">
        <v>49</v>
      </c>
      <c r="AW47" s="274">
        <v>6</v>
      </c>
      <c r="AX47" s="274"/>
      <c r="AY47" s="274"/>
      <c r="AZ47" s="274"/>
      <c r="BA47" s="274"/>
      <c r="BB47" s="275">
        <v>0.72565216448871528</v>
      </c>
      <c r="BC47" s="284" t="s">
        <v>73</v>
      </c>
      <c r="BD47" s="274"/>
      <c r="BE47" s="283"/>
      <c r="BF47" s="274" t="s">
        <v>157</v>
      </c>
      <c r="BG47" s="274" t="s">
        <v>192</v>
      </c>
      <c r="BH47" s="274" t="s">
        <v>817</v>
      </c>
      <c r="BI47" s="274">
        <v>3720</v>
      </c>
      <c r="BJ47" s="274">
        <v>6</v>
      </c>
      <c r="BK47" s="274" t="s">
        <v>732</v>
      </c>
      <c r="BL47" s="277" t="s">
        <v>739</v>
      </c>
      <c r="BM47" s="278">
        <v>0.72565216448871528</v>
      </c>
      <c r="BN47" s="274" t="s">
        <v>73</v>
      </c>
      <c r="BO47" s="274" t="s">
        <v>1183</v>
      </c>
      <c r="BP47" s="274">
        <v>1247.4810000000002</v>
      </c>
      <c r="BQ47" t="s">
        <v>73</v>
      </c>
    </row>
    <row r="48" spans="1:69" ht="16.5">
      <c r="A48" s="105" t="str">
        <f t="shared" si="1"/>
        <v>대인교통</v>
      </c>
      <c r="B48" s="106" t="str">
        <f t="shared" si="2"/>
        <v>신소연</v>
      </c>
      <c r="C48" s="107" t="str">
        <f t="shared" si="3"/>
        <v>C</v>
      </c>
      <c r="D48" s="108">
        <f t="shared" si="4"/>
        <v>0.88826086956521755</v>
      </c>
      <c r="E48" s="109">
        <f t="shared" si="5"/>
        <v>6034</v>
      </c>
      <c r="F48" s="287" t="str">
        <f t="shared" si="6"/>
        <v>515-1</v>
      </c>
      <c r="G48" s="110" t="str">
        <f t="shared" si="7"/>
        <v>71바7010</v>
      </c>
      <c r="H48" s="111">
        <f t="shared" si="8"/>
        <v>1</v>
      </c>
      <c r="I48" s="112">
        <f t="shared" si="9"/>
        <v>748.09799999999996</v>
      </c>
      <c r="J48" s="113">
        <f t="shared" si="10"/>
        <v>1.3531678600768125E-2</v>
      </c>
      <c r="K48" s="113">
        <f t="shared" si="11"/>
        <v>0.3815185262672573</v>
      </c>
      <c r="L48" s="113">
        <f t="shared" si="12"/>
        <v>0.31011979713887755</v>
      </c>
      <c r="M48" s="114">
        <f t="shared" si="13"/>
        <v>5.7990000000000004</v>
      </c>
      <c r="N48" s="115">
        <f t="shared" si="14"/>
        <v>0</v>
      </c>
      <c r="O48" s="115">
        <f t="shared" si="15"/>
        <v>1.2030509371766802</v>
      </c>
      <c r="P48" s="228">
        <f t="shared" si="16"/>
        <v>4</v>
      </c>
      <c r="Q48" s="229">
        <f t="shared" si="17"/>
        <v>0</v>
      </c>
      <c r="R48" s="229">
        <f t="shared" si="18"/>
        <v>9</v>
      </c>
      <c r="T48" s="276">
        <v>505</v>
      </c>
      <c r="U48" s="276">
        <v>6034</v>
      </c>
      <c r="V48" s="276" t="s">
        <v>1130</v>
      </c>
      <c r="W48" s="269">
        <v>748.09799999999996</v>
      </c>
      <c r="X48" s="269">
        <v>366.17621145374443</v>
      </c>
      <c r="Y48" s="276">
        <v>2.0539999999999998</v>
      </c>
      <c r="Z48" s="276">
        <v>5.7990000000000004</v>
      </c>
      <c r="AA48" s="276">
        <v>87.651061999999996</v>
      </c>
      <c r="AB48" s="276">
        <v>1.1860660000000001</v>
      </c>
      <c r="AC48" s="276">
        <v>33.440503999999997</v>
      </c>
      <c r="AD48" s="276">
        <v>232</v>
      </c>
      <c r="AE48" s="276">
        <v>0</v>
      </c>
      <c r="AF48" s="276">
        <v>9</v>
      </c>
      <c r="AG48" s="279">
        <v>57</v>
      </c>
      <c r="AH48" s="276">
        <v>10.540214000000001</v>
      </c>
      <c r="AI48" s="276">
        <v>0</v>
      </c>
      <c r="AJ48" s="276">
        <v>0</v>
      </c>
      <c r="AK48" s="276">
        <v>4</v>
      </c>
      <c r="AL48" s="276">
        <v>95</v>
      </c>
      <c r="AM48" s="274" t="s">
        <v>1131</v>
      </c>
      <c r="AN48" s="274" t="s">
        <v>1277</v>
      </c>
      <c r="AO48" s="269">
        <v>748.09799999999996</v>
      </c>
      <c r="AP48" s="269"/>
      <c r="AQ48" s="269"/>
      <c r="AR48" s="274" t="s">
        <v>157</v>
      </c>
      <c r="AS48" s="274" t="s">
        <v>189</v>
      </c>
      <c r="AT48" s="274" t="s">
        <v>707</v>
      </c>
      <c r="AU48" s="274" t="s">
        <v>1130</v>
      </c>
      <c r="AV48" s="274" t="s">
        <v>49</v>
      </c>
      <c r="AW48" s="274">
        <v>1</v>
      </c>
      <c r="AX48" s="274"/>
      <c r="AY48" s="274"/>
      <c r="AZ48" s="274"/>
      <c r="BA48" s="274"/>
      <c r="BB48" s="275">
        <v>0.88826086956521755</v>
      </c>
      <c r="BC48" s="284" t="s">
        <v>72</v>
      </c>
      <c r="BD48" s="274"/>
      <c r="BE48" s="283"/>
      <c r="BF48" s="274" t="s">
        <v>157</v>
      </c>
      <c r="BG48" s="285" t="s">
        <v>189</v>
      </c>
      <c r="BH48" s="274" t="s">
        <v>1130</v>
      </c>
      <c r="BI48" s="274">
        <v>6034</v>
      </c>
      <c r="BJ48" s="274">
        <v>1</v>
      </c>
      <c r="BK48" s="274" t="s">
        <v>707</v>
      </c>
      <c r="BL48" s="277" t="s">
        <v>675</v>
      </c>
      <c r="BM48" s="278">
        <v>0.88826086956521755</v>
      </c>
      <c r="BN48" s="274" t="s">
        <v>72</v>
      </c>
      <c r="BO48" s="274" t="s">
        <v>1181</v>
      </c>
      <c r="BP48" s="274">
        <v>748.09799999999996</v>
      </c>
      <c r="BQ48" t="s">
        <v>70</v>
      </c>
    </row>
    <row r="49" spans="1:69" ht="16.5">
      <c r="A49" s="121" t="str">
        <f t="shared" si="1"/>
        <v>대인교통</v>
      </c>
      <c r="B49" s="122" t="str">
        <f t="shared" si="2"/>
        <v>심재창</v>
      </c>
      <c r="C49" s="123" t="str">
        <f t="shared" si="3"/>
        <v>B</v>
      </c>
      <c r="D49" s="124">
        <f t="shared" si="4"/>
        <v>0.94371048728536666</v>
      </c>
      <c r="E49" s="125">
        <f t="shared" si="5"/>
        <v>4948</v>
      </c>
      <c r="F49" s="286" t="str">
        <f t="shared" si="6"/>
        <v>515</v>
      </c>
      <c r="G49" s="126" t="str">
        <f t="shared" si="7"/>
        <v>71바7002</v>
      </c>
      <c r="H49" s="127">
        <f t="shared" si="8"/>
        <v>2</v>
      </c>
      <c r="I49" s="128">
        <f t="shared" si="9"/>
        <v>1897.921</v>
      </c>
      <c r="J49" s="129">
        <f t="shared" si="10"/>
        <v>1.6095982835508657E-2</v>
      </c>
      <c r="K49" s="129">
        <f t="shared" si="11"/>
        <v>0.35201996521885237</v>
      </c>
      <c r="L49" s="129">
        <f t="shared" si="12"/>
        <v>0.21075692823884662</v>
      </c>
      <c r="M49" s="130">
        <f t="shared" si="13"/>
        <v>9.4209999999999994</v>
      </c>
      <c r="N49" s="131">
        <f t="shared" si="14"/>
        <v>0</v>
      </c>
      <c r="O49" s="131">
        <f t="shared" si="15"/>
        <v>2.9505969953438527</v>
      </c>
      <c r="P49" s="226">
        <f t="shared" si="16"/>
        <v>2</v>
      </c>
      <c r="Q49" s="227">
        <f t="shared" si="17"/>
        <v>0</v>
      </c>
      <c r="R49" s="227">
        <f t="shared" si="18"/>
        <v>56</v>
      </c>
      <c r="T49" s="276">
        <v>505</v>
      </c>
      <c r="U49" s="276">
        <v>4948</v>
      </c>
      <c r="V49" s="276" t="s">
        <v>819</v>
      </c>
      <c r="W49" s="269">
        <v>1897.921</v>
      </c>
      <c r="X49" s="269">
        <v>874.43006870746115</v>
      </c>
      <c r="Y49" s="276">
        <v>2.1749999999999998</v>
      </c>
      <c r="Z49" s="276">
        <v>9.4209999999999994</v>
      </c>
      <c r="AA49" s="276">
        <v>139.50660999999999</v>
      </c>
      <c r="AB49" s="276">
        <v>2.2454960000000002</v>
      </c>
      <c r="AC49" s="276">
        <v>49.109112000000003</v>
      </c>
      <c r="AD49" s="276">
        <v>400</v>
      </c>
      <c r="AE49" s="276">
        <v>0</v>
      </c>
      <c r="AF49" s="276">
        <v>56</v>
      </c>
      <c r="AG49" s="279">
        <v>55</v>
      </c>
      <c r="AH49" s="276">
        <v>13.672599</v>
      </c>
      <c r="AI49" s="276">
        <v>0</v>
      </c>
      <c r="AJ49" s="276">
        <v>0</v>
      </c>
      <c r="AK49" s="276">
        <v>2</v>
      </c>
      <c r="AL49" s="276">
        <v>84</v>
      </c>
      <c r="AM49" s="274" t="s">
        <v>820</v>
      </c>
      <c r="AN49" s="274" t="s">
        <v>1278</v>
      </c>
      <c r="AO49" s="269">
        <v>1668.8430000000001</v>
      </c>
      <c r="AP49" s="269"/>
      <c r="AQ49" s="269"/>
      <c r="AR49" s="274" t="s">
        <v>157</v>
      </c>
      <c r="AS49" s="274" t="s">
        <v>188</v>
      </c>
      <c r="AT49" s="274" t="s">
        <v>698</v>
      </c>
      <c r="AU49" s="274" t="s">
        <v>819</v>
      </c>
      <c r="AV49" s="274" t="s">
        <v>49</v>
      </c>
      <c r="AW49" s="274">
        <v>2</v>
      </c>
      <c r="AX49" s="274"/>
      <c r="AY49" s="274"/>
      <c r="AZ49" s="274"/>
      <c r="BA49" s="274"/>
      <c r="BB49" s="275">
        <v>0.94371048728536666</v>
      </c>
      <c r="BC49" s="284" t="s">
        <v>71</v>
      </c>
      <c r="BD49" s="274"/>
      <c r="BE49" s="283"/>
      <c r="BF49" s="274" t="s">
        <v>157</v>
      </c>
      <c r="BG49" s="274" t="s">
        <v>188</v>
      </c>
      <c r="BH49" s="274" t="s">
        <v>819</v>
      </c>
      <c r="BI49" s="274">
        <v>4948</v>
      </c>
      <c r="BJ49" s="274">
        <v>2</v>
      </c>
      <c r="BK49" s="274" t="s">
        <v>698</v>
      </c>
      <c r="BL49" s="277" t="s">
        <v>691</v>
      </c>
      <c r="BM49" s="278">
        <v>0.94371048728536666</v>
      </c>
      <c r="BN49" s="274" t="s">
        <v>71</v>
      </c>
      <c r="BO49" s="274" t="s">
        <v>1182</v>
      </c>
      <c r="BP49" s="274">
        <v>1897.921</v>
      </c>
      <c r="BQ49" t="s">
        <v>72</v>
      </c>
    </row>
    <row r="50" spans="1:69" ht="16.5">
      <c r="A50" s="105" t="str">
        <f t="shared" si="1"/>
        <v>대인교통</v>
      </c>
      <c r="B50" s="106" t="str">
        <f t="shared" si="2"/>
        <v>안명식</v>
      </c>
      <c r="C50" s="107" t="str">
        <f t="shared" si="3"/>
        <v>F</v>
      </c>
      <c r="D50" s="108">
        <f t="shared" si="4"/>
        <v>0.74576923076923074</v>
      </c>
      <c r="E50" s="109">
        <f t="shared" si="5"/>
        <v>8831</v>
      </c>
      <c r="F50" s="287" t="str">
        <f t="shared" si="6"/>
        <v>6-1</v>
      </c>
      <c r="G50" s="110" t="str">
        <f t="shared" si="7"/>
        <v>70바4106</v>
      </c>
      <c r="H50" s="111">
        <f t="shared" si="8"/>
        <v>1</v>
      </c>
      <c r="I50" s="112">
        <f t="shared" si="9"/>
        <v>2833.6489999999999</v>
      </c>
      <c r="J50" s="113">
        <f t="shared" si="10"/>
        <v>2.5579201113715321E-2</v>
      </c>
      <c r="K50" s="113">
        <f t="shared" si="11"/>
        <v>0.35530388229272541</v>
      </c>
      <c r="L50" s="113">
        <f t="shared" si="12"/>
        <v>0.22126946562541797</v>
      </c>
      <c r="M50" s="114">
        <f t="shared" si="13"/>
        <v>13.602</v>
      </c>
      <c r="N50" s="115">
        <f t="shared" si="14"/>
        <v>7.0580371810340659E-2</v>
      </c>
      <c r="O50" s="115">
        <f t="shared" si="15"/>
        <v>10.516475399740759</v>
      </c>
      <c r="P50" s="228">
        <f t="shared" si="16"/>
        <v>12</v>
      </c>
      <c r="Q50" s="229">
        <f t="shared" si="17"/>
        <v>2</v>
      </c>
      <c r="R50" s="229">
        <f t="shared" si="18"/>
        <v>298</v>
      </c>
      <c r="T50" s="276">
        <v>505</v>
      </c>
      <c r="U50" s="276">
        <v>8831</v>
      </c>
      <c r="V50" s="276" t="s">
        <v>821</v>
      </c>
      <c r="W50" s="269">
        <v>2833.6489999999999</v>
      </c>
      <c r="X50" s="269">
        <v>1461.3971119133573</v>
      </c>
      <c r="Y50" s="276">
        <v>1.9390000000000001</v>
      </c>
      <c r="Z50" s="276">
        <v>13.602</v>
      </c>
      <c r="AA50" s="276">
        <v>178.73580100000001</v>
      </c>
      <c r="AB50" s="276">
        <v>4.5719190000000003</v>
      </c>
      <c r="AC50" s="276">
        <v>63.505524000000001</v>
      </c>
      <c r="AD50" s="276">
        <v>627</v>
      </c>
      <c r="AE50" s="276">
        <v>2</v>
      </c>
      <c r="AF50" s="276">
        <v>298</v>
      </c>
      <c r="AG50" s="279">
        <v>89</v>
      </c>
      <c r="AH50" s="276">
        <v>15.853840999999999</v>
      </c>
      <c r="AI50" s="276">
        <v>987.8</v>
      </c>
      <c r="AJ50" s="276">
        <v>24.5</v>
      </c>
      <c r="AK50" s="276">
        <v>12</v>
      </c>
      <c r="AL50" s="276">
        <v>4607</v>
      </c>
      <c r="AM50" s="274" t="s">
        <v>822</v>
      </c>
      <c r="AN50" s="274" t="s">
        <v>1279</v>
      </c>
      <c r="AO50" s="269">
        <v>2833.6489999999999</v>
      </c>
      <c r="AP50" s="269"/>
      <c r="AQ50" s="269"/>
      <c r="AR50" s="274" t="s">
        <v>157</v>
      </c>
      <c r="AS50" s="274" t="s">
        <v>192</v>
      </c>
      <c r="AT50" s="274" t="s">
        <v>734</v>
      </c>
      <c r="AU50" s="274" t="s">
        <v>821</v>
      </c>
      <c r="AV50" s="274" t="s">
        <v>49</v>
      </c>
      <c r="AW50" s="274">
        <v>1</v>
      </c>
      <c r="AX50" s="274"/>
      <c r="AY50" s="274"/>
      <c r="AZ50" s="274"/>
      <c r="BA50" s="274"/>
      <c r="BB50" s="275">
        <v>0.74576923076923074</v>
      </c>
      <c r="BC50" s="284" t="s">
        <v>73</v>
      </c>
      <c r="BD50" s="274"/>
      <c r="BE50" s="283"/>
      <c r="BF50" s="274" t="s">
        <v>157</v>
      </c>
      <c r="BG50" s="285" t="s">
        <v>192</v>
      </c>
      <c r="BH50" s="274" t="s">
        <v>821</v>
      </c>
      <c r="BI50" s="274">
        <v>8831</v>
      </c>
      <c r="BJ50" s="274">
        <v>1</v>
      </c>
      <c r="BK50" s="274" t="s">
        <v>734</v>
      </c>
      <c r="BL50" s="277" t="s">
        <v>675</v>
      </c>
      <c r="BM50" s="278">
        <v>0.74576923076923074</v>
      </c>
      <c r="BN50" s="274" t="s">
        <v>73</v>
      </c>
      <c r="BO50" s="274" t="s">
        <v>1183</v>
      </c>
      <c r="BP50" s="274">
        <v>2833.6489999999999</v>
      </c>
      <c r="BQ50" t="s">
        <v>72</v>
      </c>
    </row>
    <row r="51" spans="1:69" ht="16.5">
      <c r="A51" s="121" t="str">
        <f t="shared" si="1"/>
        <v>대인교통</v>
      </c>
      <c r="B51" s="122" t="str">
        <f t="shared" si="2"/>
        <v>안병섭</v>
      </c>
      <c r="C51" s="123" t="str">
        <f t="shared" si="3"/>
        <v>B</v>
      </c>
      <c r="D51" s="124">
        <f t="shared" si="4"/>
        <v>0.90625</v>
      </c>
      <c r="E51" s="125">
        <f t="shared" si="5"/>
        <v>7275</v>
      </c>
      <c r="F51" s="286" t="str">
        <f t="shared" si="6"/>
        <v>515</v>
      </c>
      <c r="G51" s="126" t="str">
        <f t="shared" si="7"/>
        <v>71바7007</v>
      </c>
      <c r="H51" s="127">
        <f t="shared" si="8"/>
        <v>1</v>
      </c>
      <c r="I51" s="128">
        <f t="shared" si="9"/>
        <v>1636.8879999999999</v>
      </c>
      <c r="J51" s="129">
        <f t="shared" si="10"/>
        <v>4.1997158132055928E-3</v>
      </c>
      <c r="K51" s="129">
        <f t="shared" si="11"/>
        <v>0.33772944556392565</v>
      </c>
      <c r="L51" s="129">
        <f t="shared" si="12"/>
        <v>0.13745595300350422</v>
      </c>
      <c r="M51" s="130">
        <f t="shared" si="13"/>
        <v>7.157</v>
      </c>
      <c r="N51" s="131">
        <f t="shared" si="14"/>
        <v>6.1091534668224097E-2</v>
      </c>
      <c r="O51" s="131">
        <f t="shared" si="15"/>
        <v>4.0931328227710146</v>
      </c>
      <c r="P51" s="226">
        <f t="shared" si="16"/>
        <v>9</v>
      </c>
      <c r="Q51" s="227">
        <f t="shared" si="17"/>
        <v>1</v>
      </c>
      <c r="R51" s="227">
        <f t="shared" si="18"/>
        <v>67</v>
      </c>
      <c r="T51" s="276">
        <v>505</v>
      </c>
      <c r="U51" s="276">
        <v>7275</v>
      </c>
      <c r="V51" s="276" t="s">
        <v>1103</v>
      </c>
      <c r="W51" s="269">
        <v>1636.8879999999999</v>
      </c>
      <c r="X51" s="269">
        <v>752.59218390804597</v>
      </c>
      <c r="Y51" s="276">
        <v>2.1749999999999998</v>
      </c>
      <c r="Z51" s="276">
        <v>7.157</v>
      </c>
      <c r="AA51" s="276">
        <v>123.60884</v>
      </c>
      <c r="AB51" s="276">
        <v>0.51912199999999997</v>
      </c>
      <c r="AC51" s="276">
        <v>41.746344999999998</v>
      </c>
      <c r="AD51" s="276">
        <v>225</v>
      </c>
      <c r="AE51" s="276">
        <v>1</v>
      </c>
      <c r="AF51" s="276">
        <v>67</v>
      </c>
      <c r="AG51" s="279">
        <v>57</v>
      </c>
      <c r="AH51" s="276">
        <v>13.242483</v>
      </c>
      <c r="AI51" s="276">
        <v>0</v>
      </c>
      <c r="AJ51" s="276">
        <v>0</v>
      </c>
      <c r="AK51" s="276">
        <v>9</v>
      </c>
      <c r="AL51" s="276">
        <v>2525</v>
      </c>
      <c r="AM51" s="274" t="s">
        <v>1104</v>
      </c>
      <c r="AN51" s="274" t="s">
        <v>1280</v>
      </c>
      <c r="AO51" s="269">
        <v>1636.8879999999999</v>
      </c>
      <c r="AP51" s="269"/>
      <c r="AQ51" s="269"/>
      <c r="AR51" s="274" t="s">
        <v>157</v>
      </c>
      <c r="AS51" s="274" t="s">
        <v>188</v>
      </c>
      <c r="AT51" s="274" t="s">
        <v>701</v>
      </c>
      <c r="AU51" s="274" t="s">
        <v>1103</v>
      </c>
      <c r="AV51" s="274" t="s">
        <v>49</v>
      </c>
      <c r="AW51" s="274">
        <v>1</v>
      </c>
      <c r="AX51" s="274"/>
      <c r="AY51" s="274"/>
      <c r="AZ51" s="274"/>
      <c r="BA51" s="274"/>
      <c r="BB51" s="275">
        <v>0.90625</v>
      </c>
      <c r="BC51" s="284" t="s">
        <v>71</v>
      </c>
      <c r="BD51" s="274"/>
      <c r="BE51" s="283"/>
      <c r="BF51" s="274" t="s">
        <v>157</v>
      </c>
      <c r="BG51" s="274" t="s">
        <v>188</v>
      </c>
      <c r="BH51" s="274" t="s">
        <v>1103</v>
      </c>
      <c r="BI51" s="274">
        <v>7275</v>
      </c>
      <c r="BJ51" s="274">
        <v>1</v>
      </c>
      <c r="BK51" s="274" t="s">
        <v>701</v>
      </c>
      <c r="BL51" s="277" t="s">
        <v>675</v>
      </c>
      <c r="BM51" s="278">
        <v>0.90625</v>
      </c>
      <c r="BN51" s="274" t="s">
        <v>71</v>
      </c>
      <c r="BO51" s="274" t="s">
        <v>1182</v>
      </c>
      <c r="BP51" s="274">
        <v>1636.8879999999999</v>
      </c>
      <c r="BQ51" t="s">
        <v>69</v>
      </c>
    </row>
    <row r="52" spans="1:69" ht="16.5">
      <c r="A52" s="105" t="str">
        <f t="shared" si="1"/>
        <v>대인교통</v>
      </c>
      <c r="B52" s="106" t="str">
        <f t="shared" si="2"/>
        <v>안진호</v>
      </c>
      <c r="C52" s="107" t="str">
        <f t="shared" si="3"/>
        <v>C</v>
      </c>
      <c r="D52" s="108">
        <f t="shared" si="4"/>
        <v>0.87958333333333349</v>
      </c>
      <c r="E52" s="109">
        <f t="shared" si="5"/>
        <v>4280</v>
      </c>
      <c r="F52" s="287" t="str">
        <f t="shared" si="6"/>
        <v>515</v>
      </c>
      <c r="G52" s="110" t="str">
        <f t="shared" si="7"/>
        <v>74사1061</v>
      </c>
      <c r="H52" s="111">
        <f t="shared" si="8"/>
        <v>1</v>
      </c>
      <c r="I52" s="112">
        <f t="shared" si="9"/>
        <v>2046.527</v>
      </c>
      <c r="J52" s="113">
        <f t="shared" si="10"/>
        <v>4.0683885773839133E-3</v>
      </c>
      <c r="K52" s="113">
        <f t="shared" si="11"/>
        <v>0.37104485027921974</v>
      </c>
      <c r="L52" s="113">
        <f t="shared" si="12"/>
        <v>0.2247710389357189</v>
      </c>
      <c r="M52" s="114">
        <f t="shared" si="13"/>
        <v>9.5069999999999997</v>
      </c>
      <c r="N52" s="115">
        <f t="shared" si="14"/>
        <v>0.1465898080015558</v>
      </c>
      <c r="O52" s="115">
        <f t="shared" si="15"/>
        <v>6.5476780907361594</v>
      </c>
      <c r="P52" s="228">
        <f t="shared" si="16"/>
        <v>0</v>
      </c>
      <c r="Q52" s="229">
        <f t="shared" si="17"/>
        <v>3</v>
      </c>
      <c r="R52" s="229">
        <f t="shared" si="18"/>
        <v>134</v>
      </c>
      <c r="T52" s="276">
        <v>505</v>
      </c>
      <c r="U52" s="276">
        <v>4280</v>
      </c>
      <c r="V52" s="276" t="s">
        <v>823</v>
      </c>
      <c r="W52" s="269">
        <v>2046.527</v>
      </c>
      <c r="X52" s="269">
        <v>969.45855045002361</v>
      </c>
      <c r="Y52" s="276">
        <v>2.1110000000000002</v>
      </c>
      <c r="Z52" s="276">
        <v>9.5069999999999997</v>
      </c>
      <c r="AA52" s="276">
        <v>146.64577600000001</v>
      </c>
      <c r="AB52" s="276">
        <v>0.59661200000000003</v>
      </c>
      <c r="AC52" s="276">
        <v>54.41216</v>
      </c>
      <c r="AD52" s="276">
        <v>460</v>
      </c>
      <c r="AE52" s="276">
        <v>3</v>
      </c>
      <c r="AF52" s="276">
        <v>134</v>
      </c>
      <c r="AG52" s="279">
        <v>77</v>
      </c>
      <c r="AH52" s="276">
        <v>13.955579999999999</v>
      </c>
      <c r="AI52" s="276">
        <v>27.7</v>
      </c>
      <c r="AJ52" s="276">
        <v>0</v>
      </c>
      <c r="AK52" s="276">
        <v>0</v>
      </c>
      <c r="AL52" s="276">
        <v>0</v>
      </c>
      <c r="AM52" s="274" t="s">
        <v>824</v>
      </c>
      <c r="AN52" s="274" t="s">
        <v>1281</v>
      </c>
      <c r="AO52" s="269">
        <v>2046.527</v>
      </c>
      <c r="AP52" s="269"/>
      <c r="AQ52" s="269"/>
      <c r="AR52" s="274" t="s">
        <v>157</v>
      </c>
      <c r="AS52" s="274" t="s">
        <v>188</v>
      </c>
      <c r="AT52" s="274" t="s">
        <v>704</v>
      </c>
      <c r="AU52" s="274" t="s">
        <v>823</v>
      </c>
      <c r="AV52" s="274" t="s">
        <v>49</v>
      </c>
      <c r="AW52" s="274">
        <v>1</v>
      </c>
      <c r="AX52" s="274"/>
      <c r="AY52" s="274"/>
      <c r="AZ52" s="274"/>
      <c r="BA52" s="274"/>
      <c r="BB52" s="275">
        <v>0.87958333333333349</v>
      </c>
      <c r="BC52" s="284" t="s">
        <v>72</v>
      </c>
      <c r="BD52" s="274"/>
      <c r="BE52" s="283"/>
      <c r="BF52" s="274" t="s">
        <v>157</v>
      </c>
      <c r="BG52" s="274" t="s">
        <v>188</v>
      </c>
      <c r="BH52" s="274" t="s">
        <v>823</v>
      </c>
      <c r="BI52" s="274">
        <v>4280</v>
      </c>
      <c r="BJ52" s="274">
        <v>1</v>
      </c>
      <c r="BK52" s="274" t="s">
        <v>704</v>
      </c>
      <c r="BL52" s="277" t="s">
        <v>675</v>
      </c>
      <c r="BM52" s="278">
        <v>0.87958333333333349</v>
      </c>
      <c r="BN52" s="274" t="s">
        <v>72</v>
      </c>
      <c r="BO52" s="274" t="s">
        <v>1181</v>
      </c>
      <c r="BP52" s="274">
        <v>2046.527</v>
      </c>
      <c r="BQ52" t="s">
        <v>72</v>
      </c>
    </row>
    <row r="53" spans="1:69" ht="16.5">
      <c r="A53" s="121" t="str">
        <f t="shared" si="1"/>
        <v>대인교통</v>
      </c>
      <c r="B53" s="122" t="str">
        <f t="shared" si="2"/>
        <v>연성근</v>
      </c>
      <c r="C53" s="123" t="str">
        <f t="shared" si="3"/>
        <v>F</v>
      </c>
      <c r="D53" s="124">
        <f t="shared" si="4"/>
        <v>0.76254457683760024</v>
      </c>
      <c r="E53" s="125">
        <f t="shared" si="5"/>
        <v>204</v>
      </c>
      <c r="F53" s="286" t="str">
        <f t="shared" si="6"/>
        <v>6-1</v>
      </c>
      <c r="G53" s="126" t="str">
        <f t="shared" si="7"/>
        <v>70바4103</v>
      </c>
      <c r="H53" s="127">
        <f t="shared" si="8"/>
        <v>7</v>
      </c>
      <c r="I53" s="128">
        <f t="shared" si="9"/>
        <v>1293.951</v>
      </c>
      <c r="J53" s="129">
        <f t="shared" si="10"/>
        <v>2.036928942352096E-2</v>
      </c>
      <c r="K53" s="129">
        <f t="shared" si="11"/>
        <v>0.36849306246889718</v>
      </c>
      <c r="L53" s="129">
        <f t="shared" si="12"/>
        <v>0.18856973718479292</v>
      </c>
      <c r="M53" s="130">
        <f t="shared" si="13"/>
        <v>14.244999999999999</v>
      </c>
      <c r="N53" s="131">
        <f t="shared" si="14"/>
        <v>0.15456535834819093</v>
      </c>
      <c r="O53" s="131">
        <f t="shared" si="15"/>
        <v>15.997514589037761</v>
      </c>
      <c r="P53" s="226">
        <f t="shared" si="16"/>
        <v>0</v>
      </c>
      <c r="Q53" s="227">
        <f t="shared" si="17"/>
        <v>2</v>
      </c>
      <c r="R53" s="227">
        <f t="shared" si="18"/>
        <v>207</v>
      </c>
      <c r="T53" s="276">
        <v>505</v>
      </c>
      <c r="U53" s="276">
        <v>204</v>
      </c>
      <c r="V53" s="276" t="s">
        <v>825</v>
      </c>
      <c r="W53" s="269">
        <v>1293.951</v>
      </c>
      <c r="X53" s="269">
        <v>666.38647181580041</v>
      </c>
      <c r="Y53" s="276">
        <v>1.9419999999999999</v>
      </c>
      <c r="Z53" s="276">
        <v>14.244999999999999</v>
      </c>
      <c r="AA53" s="276">
        <v>82.285540999999995</v>
      </c>
      <c r="AB53" s="276">
        <v>1.6760980000000001</v>
      </c>
      <c r="AC53" s="276">
        <v>30.321650999999999</v>
      </c>
      <c r="AD53" s="276">
        <v>244</v>
      </c>
      <c r="AE53" s="276">
        <v>2</v>
      </c>
      <c r="AF53" s="276">
        <v>207</v>
      </c>
      <c r="AG53" s="279">
        <v>70</v>
      </c>
      <c r="AH53" s="276">
        <v>15.725132</v>
      </c>
      <c r="AI53" s="276">
        <v>404.1</v>
      </c>
      <c r="AJ53" s="276">
        <v>0</v>
      </c>
      <c r="AK53" s="276">
        <v>0</v>
      </c>
      <c r="AL53" s="276">
        <v>0</v>
      </c>
      <c r="AM53" s="274" t="s">
        <v>826</v>
      </c>
      <c r="AN53" s="274" t="s">
        <v>1282</v>
      </c>
      <c r="AO53" s="269">
        <v>279.03500000000003</v>
      </c>
      <c r="AP53" s="269"/>
      <c r="AQ53" s="269"/>
      <c r="AR53" s="274" t="s">
        <v>157</v>
      </c>
      <c r="AS53" s="274" t="s">
        <v>192</v>
      </c>
      <c r="AT53" s="274" t="s">
        <v>732</v>
      </c>
      <c r="AU53" s="274" t="s">
        <v>825</v>
      </c>
      <c r="AV53" s="274" t="s">
        <v>49</v>
      </c>
      <c r="AW53" s="274">
        <v>7</v>
      </c>
      <c r="AX53" s="274"/>
      <c r="AY53" s="274"/>
      <c r="AZ53" s="274"/>
      <c r="BA53" s="274"/>
      <c r="BB53" s="275">
        <v>0.76254457683760024</v>
      </c>
      <c r="BC53" s="284" t="s">
        <v>73</v>
      </c>
      <c r="BD53" s="274"/>
      <c r="BE53" s="283"/>
      <c r="BF53" s="274" t="s">
        <v>157</v>
      </c>
      <c r="BG53" s="285" t="s">
        <v>192</v>
      </c>
      <c r="BH53" s="274" t="s">
        <v>825</v>
      </c>
      <c r="BI53" s="274">
        <v>204</v>
      </c>
      <c r="BJ53" s="274">
        <v>7</v>
      </c>
      <c r="BK53" s="274" t="s">
        <v>732</v>
      </c>
      <c r="BL53" s="277" t="s">
        <v>731</v>
      </c>
      <c r="BM53" s="278">
        <v>0.76254457683760024</v>
      </c>
      <c r="BN53" s="274" t="s">
        <v>73</v>
      </c>
      <c r="BO53" s="274" t="s">
        <v>1183</v>
      </c>
      <c r="BP53" s="274">
        <v>1293.951</v>
      </c>
      <c r="BQ53" t="s">
        <v>71</v>
      </c>
    </row>
    <row r="54" spans="1:69" ht="16.5">
      <c r="A54" s="105" t="str">
        <f t="shared" si="1"/>
        <v>대인교통</v>
      </c>
      <c r="B54" s="106" t="str">
        <f t="shared" si="2"/>
        <v>예병철</v>
      </c>
      <c r="C54" s="107" t="str">
        <f t="shared" si="3"/>
        <v>A</v>
      </c>
      <c r="D54" s="108">
        <f t="shared" si="4"/>
        <v>0.96062830627382811</v>
      </c>
      <c r="E54" s="109">
        <f t="shared" si="5"/>
        <v>84</v>
      </c>
      <c r="F54" s="287" t="str">
        <f t="shared" si="6"/>
        <v>6-1</v>
      </c>
      <c r="G54" s="110" t="str">
        <f t="shared" si="7"/>
        <v>70바4121</v>
      </c>
      <c r="H54" s="111">
        <f t="shared" si="8"/>
        <v>2</v>
      </c>
      <c r="I54" s="112">
        <f t="shared" si="9"/>
        <v>2531.8070000000002</v>
      </c>
      <c r="J54" s="113">
        <f t="shared" si="10"/>
        <v>3.7768107861048655E-3</v>
      </c>
      <c r="K54" s="113">
        <f t="shared" si="11"/>
        <v>0.34616067668148331</v>
      </c>
      <c r="L54" s="113">
        <f t="shared" si="12"/>
        <v>0.18445323833925728</v>
      </c>
      <c r="M54" s="114">
        <f t="shared" si="13"/>
        <v>7.274</v>
      </c>
      <c r="N54" s="115">
        <f t="shared" si="14"/>
        <v>0</v>
      </c>
      <c r="O54" s="115">
        <f t="shared" si="15"/>
        <v>3.4757783669924285</v>
      </c>
      <c r="P54" s="228">
        <f t="shared" si="16"/>
        <v>1</v>
      </c>
      <c r="Q54" s="229">
        <f t="shared" si="17"/>
        <v>0</v>
      </c>
      <c r="R54" s="229">
        <f t="shared" si="18"/>
        <v>88</v>
      </c>
      <c r="T54" s="276">
        <v>505</v>
      </c>
      <c r="U54" s="276">
        <v>84</v>
      </c>
      <c r="V54" s="276" t="s">
        <v>827</v>
      </c>
      <c r="W54" s="269">
        <v>2531.8070000000002</v>
      </c>
      <c r="X54" s="269">
        <v>981.0381892469951</v>
      </c>
      <c r="Y54" s="276">
        <v>2.58</v>
      </c>
      <c r="Z54" s="276">
        <v>7.274</v>
      </c>
      <c r="AA54" s="276">
        <v>162.094697</v>
      </c>
      <c r="AB54" s="276">
        <v>0.612201</v>
      </c>
      <c r="AC54" s="276">
        <v>56.110810000000001</v>
      </c>
      <c r="AD54" s="276">
        <v>467</v>
      </c>
      <c r="AE54" s="276">
        <v>0</v>
      </c>
      <c r="AF54" s="276">
        <v>88</v>
      </c>
      <c r="AG54" s="279">
        <v>70</v>
      </c>
      <c r="AH54" s="276">
        <v>15.619308</v>
      </c>
      <c r="AI54" s="276">
        <v>199.1</v>
      </c>
      <c r="AJ54" s="276">
        <v>0</v>
      </c>
      <c r="AK54" s="276">
        <v>1</v>
      </c>
      <c r="AL54" s="276">
        <v>911</v>
      </c>
      <c r="AM54" s="274" t="s">
        <v>828</v>
      </c>
      <c r="AN54" s="274" t="s">
        <v>1283</v>
      </c>
      <c r="AO54" s="269">
        <v>2390.8420000000001</v>
      </c>
      <c r="AP54" s="269"/>
      <c r="AQ54" s="269"/>
      <c r="AR54" s="274" t="s">
        <v>157</v>
      </c>
      <c r="AS54" s="274" t="s">
        <v>192</v>
      </c>
      <c r="AT54" s="274" t="s">
        <v>739</v>
      </c>
      <c r="AU54" s="274" t="s">
        <v>827</v>
      </c>
      <c r="AV54" s="274" t="s">
        <v>49</v>
      </c>
      <c r="AW54" s="274">
        <v>2</v>
      </c>
      <c r="AX54" s="274"/>
      <c r="AY54" s="274"/>
      <c r="AZ54" s="274"/>
      <c r="BA54" s="274"/>
      <c r="BB54" s="275">
        <v>0.96062830627382811</v>
      </c>
      <c r="BC54" s="284" t="s">
        <v>69</v>
      </c>
      <c r="BD54" s="274"/>
      <c r="BE54" s="283"/>
      <c r="BF54" s="274" t="s">
        <v>157</v>
      </c>
      <c r="BG54" s="274" t="s">
        <v>192</v>
      </c>
      <c r="BH54" s="274" t="s">
        <v>827</v>
      </c>
      <c r="BI54" s="274">
        <v>84</v>
      </c>
      <c r="BJ54" s="274">
        <v>2</v>
      </c>
      <c r="BK54" s="274" t="s">
        <v>739</v>
      </c>
      <c r="BL54" s="277" t="s">
        <v>730</v>
      </c>
      <c r="BM54" s="278">
        <v>0.96062830627382811</v>
      </c>
      <c r="BN54" s="274" t="s">
        <v>69</v>
      </c>
      <c r="BO54" s="274" t="s">
        <v>1186</v>
      </c>
      <c r="BP54" s="274">
        <v>2531.8070000000002</v>
      </c>
      <c r="BQ54" t="s">
        <v>72</v>
      </c>
    </row>
    <row r="55" spans="1:69" ht="16.5">
      <c r="A55" s="121" t="str">
        <f t="shared" si="1"/>
        <v>대인교통</v>
      </c>
      <c r="B55" s="122" t="str">
        <f t="shared" si="2"/>
        <v>오락표</v>
      </c>
      <c r="C55" s="123" t="str">
        <f t="shared" si="3"/>
        <v>F</v>
      </c>
      <c r="D55" s="124">
        <f t="shared" si="4"/>
        <v>0.71013158463299753</v>
      </c>
      <c r="E55" s="125">
        <f t="shared" si="5"/>
        <v>3377</v>
      </c>
      <c r="F55" s="286" t="str">
        <f t="shared" si="6"/>
        <v>6-1</v>
      </c>
      <c r="G55" s="126" t="str">
        <f t="shared" si="7"/>
        <v>70바4103</v>
      </c>
      <c r="H55" s="127">
        <f t="shared" si="8"/>
        <v>10</v>
      </c>
      <c r="I55" s="128">
        <f t="shared" si="9"/>
        <v>1756.8740000000003</v>
      </c>
      <c r="J55" s="129">
        <f t="shared" si="10"/>
        <v>2.3011660783646883E-2</v>
      </c>
      <c r="K55" s="129">
        <f t="shared" si="11"/>
        <v>0.38427763613557564</v>
      </c>
      <c r="L55" s="129">
        <f t="shared" si="12"/>
        <v>0.24076854686221091</v>
      </c>
      <c r="M55" s="130">
        <f t="shared" si="13"/>
        <v>16.733000000000001</v>
      </c>
      <c r="N55" s="131">
        <f t="shared" si="14"/>
        <v>0.17075783465405028</v>
      </c>
      <c r="O55" s="131">
        <f t="shared" si="15"/>
        <v>40.811122482318019</v>
      </c>
      <c r="P55" s="226">
        <f t="shared" si="16"/>
        <v>1</v>
      </c>
      <c r="Q55" s="227">
        <f t="shared" si="17"/>
        <v>3</v>
      </c>
      <c r="R55" s="227">
        <f t="shared" si="18"/>
        <v>717</v>
      </c>
      <c r="T55" s="276">
        <v>505</v>
      </c>
      <c r="U55" s="276">
        <v>3377</v>
      </c>
      <c r="V55" s="276" t="s">
        <v>829</v>
      </c>
      <c r="W55" s="269">
        <v>1756.8740000000003</v>
      </c>
      <c r="X55" s="269">
        <v>974.24066104452618</v>
      </c>
      <c r="Y55" s="276">
        <v>1.8029999999999999</v>
      </c>
      <c r="Z55" s="276">
        <v>16.733000000000001</v>
      </c>
      <c r="AA55" s="276">
        <v>109.533033</v>
      </c>
      <c r="AB55" s="276">
        <v>2.520537</v>
      </c>
      <c r="AC55" s="276">
        <v>42.091095000000003</v>
      </c>
      <c r="AD55" s="276">
        <v>423</v>
      </c>
      <c r="AE55" s="276">
        <v>3</v>
      </c>
      <c r="AF55" s="276">
        <v>717</v>
      </c>
      <c r="AG55" s="279">
        <v>83</v>
      </c>
      <c r="AH55" s="276">
        <v>16.039671999999999</v>
      </c>
      <c r="AI55" s="276">
        <v>1336.2</v>
      </c>
      <c r="AJ55" s="276">
        <v>0</v>
      </c>
      <c r="AK55" s="276">
        <v>1</v>
      </c>
      <c r="AL55" s="276">
        <v>126</v>
      </c>
      <c r="AM55" s="274" t="s">
        <v>830</v>
      </c>
      <c r="AN55" s="274" t="s">
        <v>1284</v>
      </c>
      <c r="AO55" s="269">
        <v>391.12799999999999</v>
      </c>
      <c r="AP55" s="269"/>
      <c r="AQ55" s="269"/>
      <c r="AR55" s="274" t="s">
        <v>157</v>
      </c>
      <c r="AS55" s="274" t="s">
        <v>192</v>
      </c>
      <c r="AT55" s="274" t="s">
        <v>732</v>
      </c>
      <c r="AU55" s="274" t="s">
        <v>829</v>
      </c>
      <c r="AV55" s="274" t="s">
        <v>49</v>
      </c>
      <c r="AW55" s="274">
        <v>10</v>
      </c>
      <c r="AX55" s="274"/>
      <c r="AY55" s="274"/>
      <c r="AZ55" s="274"/>
      <c r="BA55" s="274"/>
      <c r="BB55" s="275">
        <v>0.71013158463299753</v>
      </c>
      <c r="BC55" s="284" t="s">
        <v>73</v>
      </c>
      <c r="BD55" s="274"/>
      <c r="BE55" s="283"/>
      <c r="BF55" s="274" t="s">
        <v>157</v>
      </c>
      <c r="BG55" s="274" t="s">
        <v>192</v>
      </c>
      <c r="BH55" s="274" t="s">
        <v>829</v>
      </c>
      <c r="BI55" s="274">
        <v>3377</v>
      </c>
      <c r="BJ55" s="274">
        <v>10</v>
      </c>
      <c r="BK55" s="274" t="s">
        <v>732</v>
      </c>
      <c r="BL55" s="277" t="s">
        <v>741</v>
      </c>
      <c r="BM55" s="278">
        <v>0.71013158463299753</v>
      </c>
      <c r="BN55" s="274" t="s">
        <v>73</v>
      </c>
      <c r="BO55" s="274" t="s">
        <v>1183</v>
      </c>
      <c r="BP55" s="274">
        <v>1756.8740000000003</v>
      </c>
      <c r="BQ55" t="s">
        <v>74</v>
      </c>
    </row>
    <row r="56" spans="1:69" ht="16.5">
      <c r="A56" s="105" t="str">
        <f t="shared" si="1"/>
        <v>대인교통</v>
      </c>
      <c r="B56" s="106" t="str">
        <f t="shared" si="2"/>
        <v>유만근</v>
      </c>
      <c r="C56" s="107" t="str">
        <f t="shared" si="3"/>
        <v>C</v>
      </c>
      <c r="D56" s="108">
        <f t="shared" si="4"/>
        <v>0.87169466326589706</v>
      </c>
      <c r="E56" s="109">
        <f t="shared" si="5"/>
        <v>2240</v>
      </c>
      <c r="F56" s="287" t="str">
        <f t="shared" si="6"/>
        <v>515</v>
      </c>
      <c r="G56" s="110" t="str">
        <f t="shared" si="7"/>
        <v>71바7006</v>
      </c>
      <c r="H56" s="111">
        <f t="shared" si="8"/>
        <v>3</v>
      </c>
      <c r="I56" s="112">
        <f t="shared" si="9"/>
        <v>1995.925</v>
      </c>
      <c r="J56" s="113">
        <f t="shared" si="10"/>
        <v>7.4978145133538813E-3</v>
      </c>
      <c r="K56" s="113">
        <f t="shared" si="11"/>
        <v>0.40050907255893964</v>
      </c>
      <c r="L56" s="113">
        <f t="shared" si="12"/>
        <v>0.10822049926725703</v>
      </c>
      <c r="M56" s="114">
        <f t="shared" si="13"/>
        <v>11.430999999999999</v>
      </c>
      <c r="N56" s="115">
        <f t="shared" si="14"/>
        <v>0</v>
      </c>
      <c r="O56" s="115">
        <f t="shared" si="15"/>
        <v>5.2607187143805501</v>
      </c>
      <c r="P56" s="228">
        <f t="shared" si="16"/>
        <v>9</v>
      </c>
      <c r="Q56" s="229">
        <f t="shared" si="17"/>
        <v>0</v>
      </c>
      <c r="R56" s="229">
        <f t="shared" si="18"/>
        <v>105</v>
      </c>
      <c r="T56" s="276">
        <v>505</v>
      </c>
      <c r="U56" s="276">
        <v>2240</v>
      </c>
      <c r="V56" s="276" t="s">
        <v>1105</v>
      </c>
      <c r="W56" s="269">
        <v>1995.925</v>
      </c>
      <c r="X56" s="269">
        <v>957.10443244154578</v>
      </c>
      <c r="Y56" s="276">
        <v>2.0859999999999999</v>
      </c>
      <c r="Z56" s="276">
        <v>11.430999999999999</v>
      </c>
      <c r="AA56" s="276">
        <v>153.26105999999999</v>
      </c>
      <c r="AB56" s="276">
        <v>1.1491229999999999</v>
      </c>
      <c r="AC56" s="276">
        <v>61.382444999999997</v>
      </c>
      <c r="AD56" s="276">
        <v>216</v>
      </c>
      <c r="AE56" s="276">
        <v>0</v>
      </c>
      <c r="AF56" s="276">
        <v>105</v>
      </c>
      <c r="AG56" s="279">
        <v>69</v>
      </c>
      <c r="AH56" s="276">
        <v>13.02304</v>
      </c>
      <c r="AI56" s="276">
        <v>0</v>
      </c>
      <c r="AJ56" s="276">
        <v>0</v>
      </c>
      <c r="AK56" s="276">
        <v>9</v>
      </c>
      <c r="AL56" s="276">
        <v>1833</v>
      </c>
      <c r="AM56" s="274" t="s">
        <v>1106</v>
      </c>
      <c r="AN56" s="274" t="s">
        <v>1285</v>
      </c>
      <c r="AO56" s="269">
        <v>1734.181</v>
      </c>
      <c r="AP56" s="269"/>
      <c r="AQ56" s="269"/>
      <c r="AR56" s="274" t="s">
        <v>157</v>
      </c>
      <c r="AS56" s="274" t="s">
        <v>188</v>
      </c>
      <c r="AT56" s="274" t="s">
        <v>700</v>
      </c>
      <c r="AU56" s="274" t="s">
        <v>1105</v>
      </c>
      <c r="AV56" s="274" t="s">
        <v>49</v>
      </c>
      <c r="AW56" s="274">
        <v>3</v>
      </c>
      <c r="AX56" s="274"/>
      <c r="AY56" s="274"/>
      <c r="AZ56" s="274"/>
      <c r="BA56" s="274"/>
      <c r="BB56" s="275">
        <v>0.87169466326589706</v>
      </c>
      <c r="BC56" s="284" t="s">
        <v>72</v>
      </c>
      <c r="BD56" s="274"/>
      <c r="BE56" s="283"/>
      <c r="BF56" s="274" t="s">
        <v>157</v>
      </c>
      <c r="BG56" s="285" t="s">
        <v>188</v>
      </c>
      <c r="BH56" s="274" t="s">
        <v>1105</v>
      </c>
      <c r="BI56" s="274">
        <v>2240</v>
      </c>
      <c r="BJ56" s="274">
        <v>3</v>
      </c>
      <c r="BK56" s="274" t="s">
        <v>700</v>
      </c>
      <c r="BL56" s="277" t="s">
        <v>704</v>
      </c>
      <c r="BM56" s="278">
        <v>0.87169466326589706</v>
      </c>
      <c r="BN56" s="274" t="s">
        <v>72</v>
      </c>
      <c r="BO56" s="274" t="s">
        <v>1181</v>
      </c>
      <c r="BP56" s="274">
        <v>1995.925</v>
      </c>
      <c r="BQ56" t="s">
        <v>73</v>
      </c>
    </row>
    <row r="57" spans="1:69" ht="16.5">
      <c r="A57" s="121" t="str">
        <f t="shared" si="1"/>
        <v>대인교통</v>
      </c>
      <c r="B57" s="122" t="str">
        <f t="shared" si="2"/>
        <v>유일</v>
      </c>
      <c r="C57" s="123" t="str">
        <f t="shared" si="3"/>
        <v>F</v>
      </c>
      <c r="D57" s="124">
        <f t="shared" si="4"/>
        <v>0.72386504260784945</v>
      </c>
      <c r="E57" s="125">
        <f t="shared" si="5"/>
        <v>7779</v>
      </c>
      <c r="F57" s="286" t="str">
        <f t="shared" si="6"/>
        <v>6-1</v>
      </c>
      <c r="G57" s="126" t="str">
        <f t="shared" si="7"/>
        <v>70바4109</v>
      </c>
      <c r="H57" s="127">
        <f t="shared" si="8"/>
        <v>6</v>
      </c>
      <c r="I57" s="128">
        <f t="shared" si="9"/>
        <v>895.95999999999992</v>
      </c>
      <c r="J57" s="129">
        <f t="shared" si="10"/>
        <v>1.9679705558094406E-2</v>
      </c>
      <c r="K57" s="129">
        <f t="shared" si="11"/>
        <v>0.34946499218432309</v>
      </c>
      <c r="L57" s="129">
        <f t="shared" si="12"/>
        <v>0.23996606991383546</v>
      </c>
      <c r="M57" s="130">
        <f t="shared" si="13"/>
        <v>14.632</v>
      </c>
      <c r="N57" s="131">
        <f t="shared" si="14"/>
        <v>0</v>
      </c>
      <c r="O57" s="131">
        <f t="shared" si="15"/>
        <v>25.55917674896201</v>
      </c>
      <c r="P57" s="226">
        <f t="shared" si="16"/>
        <v>1</v>
      </c>
      <c r="Q57" s="227">
        <f t="shared" si="17"/>
        <v>0</v>
      </c>
      <c r="R57" s="227">
        <f t="shared" si="18"/>
        <v>229</v>
      </c>
      <c r="T57" s="276">
        <v>505</v>
      </c>
      <c r="U57" s="276">
        <v>7779</v>
      </c>
      <c r="V57" s="276" t="s">
        <v>831</v>
      </c>
      <c r="W57" s="269">
        <v>895.95999999999992</v>
      </c>
      <c r="X57" s="269">
        <v>491.93989896783785</v>
      </c>
      <c r="Y57" s="276">
        <v>1.8260000000000001</v>
      </c>
      <c r="Z57" s="276">
        <v>14.632</v>
      </c>
      <c r="AA57" s="276">
        <v>67.694711999999996</v>
      </c>
      <c r="AB57" s="276">
        <v>1.332212</v>
      </c>
      <c r="AC57" s="276">
        <v>23.656932000000001</v>
      </c>
      <c r="AD57" s="276">
        <v>215</v>
      </c>
      <c r="AE57" s="276">
        <v>0</v>
      </c>
      <c r="AF57" s="276">
        <v>229</v>
      </c>
      <c r="AG57" s="279">
        <v>81</v>
      </c>
      <c r="AH57" s="276">
        <v>15.892275</v>
      </c>
      <c r="AI57" s="276">
        <v>943</v>
      </c>
      <c r="AJ57" s="276">
        <v>0</v>
      </c>
      <c r="AK57" s="276">
        <v>1</v>
      </c>
      <c r="AL57" s="276">
        <v>593</v>
      </c>
      <c r="AM57" s="274" t="s">
        <v>832</v>
      </c>
      <c r="AN57" s="274" t="s">
        <v>1286</v>
      </c>
      <c r="AO57" s="269">
        <v>240.63</v>
      </c>
      <c r="AP57" s="269"/>
      <c r="AQ57" s="269"/>
      <c r="AR57" s="274" t="s">
        <v>157</v>
      </c>
      <c r="AS57" s="274" t="s">
        <v>192</v>
      </c>
      <c r="AT57" s="274" t="s">
        <v>737</v>
      </c>
      <c r="AU57" s="274" t="s">
        <v>831</v>
      </c>
      <c r="AV57" s="274" t="s">
        <v>49</v>
      </c>
      <c r="AW57" s="274">
        <v>6</v>
      </c>
      <c r="AX57" s="274"/>
      <c r="AY57" s="274"/>
      <c r="AZ57" s="274"/>
      <c r="BA57" s="274"/>
      <c r="BB57" s="275">
        <v>0.72386504260784945</v>
      </c>
      <c r="BC57" s="284" t="s">
        <v>73</v>
      </c>
      <c r="BD57" s="274"/>
      <c r="BE57" s="283"/>
      <c r="BF57" s="274" t="s">
        <v>157</v>
      </c>
      <c r="BG57" s="285" t="s">
        <v>192</v>
      </c>
      <c r="BH57" s="274" t="s">
        <v>831</v>
      </c>
      <c r="BI57" s="274">
        <v>7779</v>
      </c>
      <c r="BJ57" s="274">
        <v>6</v>
      </c>
      <c r="BK57" s="274" t="s">
        <v>737</v>
      </c>
      <c r="BL57" s="277" t="s">
        <v>733</v>
      </c>
      <c r="BM57" s="278">
        <v>0.72386504260784945</v>
      </c>
      <c r="BN57" s="274" t="s">
        <v>73</v>
      </c>
      <c r="BO57" s="274" t="s">
        <v>1183</v>
      </c>
      <c r="BP57" s="274">
        <v>895.95999999999992</v>
      </c>
      <c r="BQ57" t="s">
        <v>73</v>
      </c>
    </row>
    <row r="58" spans="1:69" ht="16.5">
      <c r="A58" s="105" t="str">
        <f t="shared" si="1"/>
        <v>대인교통</v>
      </c>
      <c r="B58" s="106" t="str">
        <f t="shared" si="2"/>
        <v>윤동순</v>
      </c>
      <c r="C58" s="107" t="str">
        <f t="shared" si="3"/>
        <v>C</v>
      </c>
      <c r="D58" s="108">
        <f t="shared" si="4"/>
        <v>0.89280000000000004</v>
      </c>
      <c r="E58" s="109">
        <f t="shared" si="5"/>
        <v>4387</v>
      </c>
      <c r="F58" s="287" t="str">
        <f t="shared" si="6"/>
        <v>6-1</v>
      </c>
      <c r="G58" s="110" t="str">
        <f t="shared" si="7"/>
        <v>70바4108</v>
      </c>
      <c r="H58" s="111">
        <f t="shared" si="8"/>
        <v>1</v>
      </c>
      <c r="I58" s="112">
        <f t="shared" si="9"/>
        <v>2527.7919999999999</v>
      </c>
      <c r="J58" s="113">
        <f t="shared" si="10"/>
        <v>2.405512945816553E-3</v>
      </c>
      <c r="K58" s="113">
        <f t="shared" si="11"/>
        <v>0.36370164200929062</v>
      </c>
      <c r="L58" s="113">
        <f t="shared" si="12"/>
        <v>9.019729471412205E-2</v>
      </c>
      <c r="M58" s="114">
        <f t="shared" si="13"/>
        <v>10.09</v>
      </c>
      <c r="N58" s="115">
        <f t="shared" si="14"/>
        <v>3.9560216979878091E-2</v>
      </c>
      <c r="O58" s="115">
        <f t="shared" si="15"/>
        <v>1.9384506320140265</v>
      </c>
      <c r="P58" s="228">
        <f t="shared" si="16"/>
        <v>1</v>
      </c>
      <c r="Q58" s="229">
        <f t="shared" si="17"/>
        <v>1</v>
      </c>
      <c r="R58" s="229">
        <f t="shared" si="18"/>
        <v>49</v>
      </c>
      <c r="T58" s="276">
        <v>505</v>
      </c>
      <c r="U58" s="276">
        <v>4387</v>
      </c>
      <c r="V58" s="276" t="s">
        <v>833</v>
      </c>
      <c r="W58" s="269">
        <v>2527.7919999999999</v>
      </c>
      <c r="X58" s="269">
        <v>1132.5232974910393</v>
      </c>
      <c r="Y58" s="276">
        <v>2.2320000000000002</v>
      </c>
      <c r="Z58" s="276">
        <v>10.09</v>
      </c>
      <c r="AA58" s="276">
        <v>163.15023400000001</v>
      </c>
      <c r="AB58" s="276">
        <v>0.39245999999999998</v>
      </c>
      <c r="AC58" s="276">
        <v>59.338008000000002</v>
      </c>
      <c r="AD58" s="276">
        <v>228</v>
      </c>
      <c r="AE58" s="276">
        <v>1</v>
      </c>
      <c r="AF58" s="276">
        <v>49</v>
      </c>
      <c r="AG58" s="279">
        <v>72</v>
      </c>
      <c r="AH58" s="276">
        <v>15.493646</v>
      </c>
      <c r="AI58" s="276">
        <v>115.8</v>
      </c>
      <c r="AJ58" s="276">
        <v>0</v>
      </c>
      <c r="AK58" s="276">
        <v>1</v>
      </c>
      <c r="AL58" s="276">
        <v>812</v>
      </c>
      <c r="AM58" s="274" t="s">
        <v>834</v>
      </c>
      <c r="AN58" s="274" t="s">
        <v>1287</v>
      </c>
      <c r="AO58" s="269">
        <v>2527.7919999999999</v>
      </c>
      <c r="AP58" s="269"/>
      <c r="AQ58" s="269"/>
      <c r="AR58" s="274" t="s">
        <v>157</v>
      </c>
      <c r="AS58" s="274" t="s">
        <v>192</v>
      </c>
      <c r="AT58" s="274" t="s">
        <v>736</v>
      </c>
      <c r="AU58" s="274" t="s">
        <v>833</v>
      </c>
      <c r="AV58" s="274" t="s">
        <v>49</v>
      </c>
      <c r="AW58" s="274">
        <v>1</v>
      </c>
      <c r="AX58" s="274"/>
      <c r="AY58" s="274"/>
      <c r="AZ58" s="274"/>
      <c r="BA58" s="274"/>
      <c r="BB58" s="275">
        <v>0.89280000000000004</v>
      </c>
      <c r="BC58" s="284" t="s">
        <v>72</v>
      </c>
      <c r="BD58" s="274"/>
      <c r="BE58" s="283"/>
      <c r="BF58" s="274" t="s">
        <v>157</v>
      </c>
      <c r="BG58" s="285" t="s">
        <v>192</v>
      </c>
      <c r="BH58" s="274" t="s">
        <v>833</v>
      </c>
      <c r="BI58" s="274">
        <v>4387</v>
      </c>
      <c r="BJ58" s="274">
        <v>1</v>
      </c>
      <c r="BK58" s="274" t="s">
        <v>736</v>
      </c>
      <c r="BL58" s="277" t="s">
        <v>675</v>
      </c>
      <c r="BM58" s="278">
        <v>0.89280000000000004</v>
      </c>
      <c r="BN58" s="274" t="s">
        <v>72</v>
      </c>
      <c r="BO58" s="274" t="s">
        <v>1181</v>
      </c>
      <c r="BP58" s="274">
        <v>2527.7919999999999</v>
      </c>
      <c r="BQ58" t="s">
        <v>73</v>
      </c>
    </row>
    <row r="59" spans="1:69" ht="16.5">
      <c r="A59" s="121" t="str">
        <f t="shared" si="1"/>
        <v>대인교통</v>
      </c>
      <c r="B59" s="122" t="str">
        <f t="shared" si="2"/>
        <v>이기영</v>
      </c>
      <c r="C59" s="123" t="str">
        <f t="shared" si="3"/>
        <v>D</v>
      </c>
      <c r="D59" s="124">
        <f t="shared" si="4"/>
        <v>0.84778392721215035</v>
      </c>
      <c r="E59" s="125">
        <f t="shared" si="5"/>
        <v>5333</v>
      </c>
      <c r="F59" s="286" t="str">
        <f t="shared" si="6"/>
        <v>515-1</v>
      </c>
      <c r="G59" s="126" t="str">
        <f t="shared" si="7"/>
        <v>71바7011</v>
      </c>
      <c r="H59" s="127">
        <f t="shared" si="8"/>
        <v>2</v>
      </c>
      <c r="I59" s="128">
        <f t="shared" si="9"/>
        <v>1301.0229999999999</v>
      </c>
      <c r="J59" s="129">
        <f t="shared" si="10"/>
        <v>6.7126499768259112E-3</v>
      </c>
      <c r="K59" s="129">
        <f t="shared" si="11"/>
        <v>0.35894747441737396</v>
      </c>
      <c r="L59" s="129">
        <f t="shared" si="12"/>
        <v>0.1152938879635487</v>
      </c>
      <c r="M59" s="130">
        <f t="shared" si="13"/>
        <v>8.4450000000000003</v>
      </c>
      <c r="N59" s="131">
        <f t="shared" si="14"/>
        <v>7.6862591975699127E-2</v>
      </c>
      <c r="O59" s="131">
        <f t="shared" si="15"/>
        <v>2.6901907191494696</v>
      </c>
      <c r="P59" s="226">
        <f t="shared" si="16"/>
        <v>4</v>
      </c>
      <c r="Q59" s="227">
        <f t="shared" si="17"/>
        <v>1</v>
      </c>
      <c r="R59" s="227">
        <f t="shared" si="18"/>
        <v>35</v>
      </c>
      <c r="T59" s="276">
        <v>505</v>
      </c>
      <c r="U59" s="276">
        <v>5333</v>
      </c>
      <c r="V59" s="276" t="s">
        <v>1132</v>
      </c>
      <c r="W59" s="269">
        <v>1301.0229999999999</v>
      </c>
      <c r="X59" s="269">
        <v>665.02296300867408</v>
      </c>
      <c r="Y59" s="276">
        <v>1.956</v>
      </c>
      <c r="Z59" s="276">
        <v>8.4450000000000003</v>
      </c>
      <c r="AA59" s="276">
        <v>105.097987</v>
      </c>
      <c r="AB59" s="276">
        <v>0.70548599999999995</v>
      </c>
      <c r="AC59" s="276">
        <v>37.724657000000001</v>
      </c>
      <c r="AD59" s="276">
        <v>150</v>
      </c>
      <c r="AE59" s="276">
        <v>1</v>
      </c>
      <c r="AF59" s="276">
        <v>35</v>
      </c>
      <c r="AG59" s="279">
        <v>59</v>
      </c>
      <c r="AH59" s="276">
        <v>12.379142</v>
      </c>
      <c r="AI59" s="276">
        <v>0</v>
      </c>
      <c r="AJ59" s="276">
        <v>0</v>
      </c>
      <c r="AK59" s="276">
        <v>4</v>
      </c>
      <c r="AL59" s="276">
        <v>228</v>
      </c>
      <c r="AM59" s="274" t="s">
        <v>1133</v>
      </c>
      <c r="AN59" s="274" t="s">
        <v>1288</v>
      </c>
      <c r="AO59" s="269">
        <v>1198.875</v>
      </c>
      <c r="AP59" s="269"/>
      <c r="AQ59" s="269"/>
      <c r="AR59" s="274" t="s">
        <v>157</v>
      </c>
      <c r="AS59" s="274" t="s">
        <v>189</v>
      </c>
      <c r="AT59" s="274" t="s">
        <v>708</v>
      </c>
      <c r="AU59" s="274" t="s">
        <v>1132</v>
      </c>
      <c r="AV59" s="274" t="s">
        <v>49</v>
      </c>
      <c r="AW59" s="274">
        <v>2</v>
      </c>
      <c r="AX59" s="274"/>
      <c r="AY59" s="274"/>
      <c r="AZ59" s="274"/>
      <c r="BA59" s="274"/>
      <c r="BB59" s="275">
        <v>0.84778392721215035</v>
      </c>
      <c r="BC59" s="284" t="s">
        <v>70</v>
      </c>
      <c r="BD59" s="274"/>
      <c r="BE59" s="283"/>
      <c r="BF59" s="274" t="s">
        <v>157</v>
      </c>
      <c r="BG59" s="274" t="s">
        <v>189</v>
      </c>
      <c r="BH59" s="274" t="s">
        <v>1132</v>
      </c>
      <c r="BI59" s="274">
        <v>5333</v>
      </c>
      <c r="BJ59" s="274">
        <v>2</v>
      </c>
      <c r="BK59" s="274" t="s">
        <v>708</v>
      </c>
      <c r="BL59" s="277" t="s">
        <v>700</v>
      </c>
      <c r="BM59" s="278">
        <v>0.84778392721215035</v>
      </c>
      <c r="BN59" s="274" t="s">
        <v>70</v>
      </c>
      <c r="BO59" s="274" t="s">
        <v>1180</v>
      </c>
      <c r="BP59" s="274">
        <v>1301.0229999999999</v>
      </c>
      <c r="BQ59" t="s">
        <v>69</v>
      </c>
    </row>
    <row r="60" spans="1:69" ht="16.5">
      <c r="A60" s="105" t="str">
        <f t="shared" si="1"/>
        <v>대인교통</v>
      </c>
      <c r="B60" s="106" t="str">
        <f t="shared" si="2"/>
        <v>이대성</v>
      </c>
      <c r="C60" s="107" t="str">
        <f t="shared" si="3"/>
        <v>B</v>
      </c>
      <c r="D60" s="108">
        <f t="shared" si="4"/>
        <v>0.91934465524476194</v>
      </c>
      <c r="E60" s="109">
        <f t="shared" si="5"/>
        <v>719</v>
      </c>
      <c r="F60" s="287" t="str">
        <f t="shared" si="6"/>
        <v>574</v>
      </c>
      <c r="G60" s="110" t="str">
        <f t="shared" si="7"/>
        <v>71바6102</v>
      </c>
      <c r="H60" s="111">
        <f t="shared" si="8"/>
        <v>4</v>
      </c>
      <c r="I60" s="112">
        <f t="shared" si="9"/>
        <v>773.71799999999996</v>
      </c>
      <c r="J60" s="113">
        <f t="shared" si="10"/>
        <v>1.3243383636392454E-2</v>
      </c>
      <c r="K60" s="113">
        <f t="shared" si="11"/>
        <v>0.34876834443004734</v>
      </c>
      <c r="L60" s="113">
        <f t="shared" si="12"/>
        <v>0.14087820110169338</v>
      </c>
      <c r="M60" s="114">
        <f t="shared" si="13"/>
        <v>4.0949999999999998</v>
      </c>
      <c r="N60" s="115">
        <f t="shared" si="14"/>
        <v>0</v>
      </c>
      <c r="O60" s="115">
        <f t="shared" si="15"/>
        <v>2.4556750650753894</v>
      </c>
      <c r="P60" s="228">
        <f t="shared" si="16"/>
        <v>2</v>
      </c>
      <c r="Q60" s="229">
        <f t="shared" si="17"/>
        <v>0</v>
      </c>
      <c r="R60" s="229">
        <f t="shared" si="18"/>
        <v>19</v>
      </c>
      <c r="T60" s="276">
        <v>505</v>
      </c>
      <c r="U60" s="276">
        <v>719</v>
      </c>
      <c r="V60" s="276" t="s">
        <v>835</v>
      </c>
      <c r="W60" s="269">
        <v>773.71799999999996</v>
      </c>
      <c r="X60" s="269">
        <v>295.74359289083367</v>
      </c>
      <c r="Y60" s="276">
        <v>2.6150000000000002</v>
      </c>
      <c r="Z60" s="276">
        <v>4.0949999999999998</v>
      </c>
      <c r="AA60" s="276">
        <v>92.620211999999995</v>
      </c>
      <c r="AB60" s="276">
        <v>1.2266049999999999</v>
      </c>
      <c r="AC60" s="276">
        <v>32.302998000000002</v>
      </c>
      <c r="AD60" s="276">
        <v>109</v>
      </c>
      <c r="AE60" s="276">
        <v>0</v>
      </c>
      <c r="AF60" s="276">
        <v>19</v>
      </c>
      <c r="AG60" s="279">
        <v>69</v>
      </c>
      <c r="AH60" s="276">
        <v>11.781186</v>
      </c>
      <c r="AI60" s="276">
        <v>5.2</v>
      </c>
      <c r="AJ60" s="276">
        <v>0</v>
      </c>
      <c r="AK60" s="276">
        <v>2</v>
      </c>
      <c r="AL60" s="276">
        <v>410</v>
      </c>
      <c r="AM60" s="274" t="s">
        <v>836</v>
      </c>
      <c r="AN60" s="274" t="s">
        <v>1289</v>
      </c>
      <c r="AO60" s="269">
        <v>248.297</v>
      </c>
      <c r="AP60" s="269"/>
      <c r="AQ60" s="269"/>
      <c r="AR60" s="274" t="s">
        <v>157</v>
      </c>
      <c r="AS60" s="274" t="s">
        <v>191</v>
      </c>
      <c r="AT60" s="274" t="s">
        <v>719</v>
      </c>
      <c r="AU60" s="274" t="s">
        <v>835</v>
      </c>
      <c r="AV60" s="274" t="s">
        <v>697</v>
      </c>
      <c r="AW60" s="274">
        <v>4</v>
      </c>
      <c r="AX60" s="274"/>
      <c r="AY60" s="274"/>
      <c r="AZ60" s="274"/>
      <c r="BA60" s="274"/>
      <c r="BB60" s="275">
        <v>0.91934465524476194</v>
      </c>
      <c r="BC60" s="284" t="s">
        <v>71</v>
      </c>
      <c r="BD60" s="274"/>
      <c r="BE60" s="283"/>
      <c r="BF60" s="274" t="s">
        <v>157</v>
      </c>
      <c r="BG60" s="274" t="s">
        <v>191</v>
      </c>
      <c r="BH60" s="274" t="s">
        <v>835</v>
      </c>
      <c r="BI60" s="274">
        <v>719</v>
      </c>
      <c r="BJ60" s="274">
        <v>4</v>
      </c>
      <c r="BK60" s="274" t="s">
        <v>719</v>
      </c>
      <c r="BL60" s="277" t="s">
        <v>727</v>
      </c>
      <c r="BM60" s="278">
        <v>0.91934465524476194</v>
      </c>
      <c r="BN60" s="274" t="s">
        <v>71</v>
      </c>
      <c r="BO60" s="274" t="s">
        <v>1182</v>
      </c>
      <c r="BP60" s="274">
        <v>773.71799999999996</v>
      </c>
      <c r="BQ60" t="s">
        <v>71</v>
      </c>
    </row>
    <row r="61" spans="1:69" ht="16.5">
      <c r="A61" s="121" t="str">
        <f t="shared" si="1"/>
        <v>대인교통</v>
      </c>
      <c r="B61" s="122" t="str">
        <f t="shared" si="2"/>
        <v>이발원</v>
      </c>
      <c r="C61" s="123" t="str">
        <f t="shared" si="3"/>
        <v>D</v>
      </c>
      <c r="D61" s="124">
        <f t="shared" si="4"/>
        <v>0.83360000000000001</v>
      </c>
      <c r="E61" s="125">
        <f t="shared" si="5"/>
        <v>3651</v>
      </c>
      <c r="F61" s="286" t="str">
        <f t="shared" si="6"/>
        <v>6-1</v>
      </c>
      <c r="G61" s="126" t="str">
        <f t="shared" si="7"/>
        <v>70바4109</v>
      </c>
      <c r="H61" s="127">
        <f t="shared" si="8"/>
        <v>1</v>
      </c>
      <c r="I61" s="128">
        <f t="shared" si="9"/>
        <v>2399.951</v>
      </c>
      <c r="J61" s="129">
        <f t="shared" si="10"/>
        <v>8.7656301532250819E-3</v>
      </c>
      <c r="K61" s="129">
        <f t="shared" si="11"/>
        <v>0.37953365468646877</v>
      </c>
      <c r="L61" s="129">
        <f t="shared" si="12"/>
        <v>7.5001531281263661E-2</v>
      </c>
      <c r="M61" s="130">
        <f t="shared" si="13"/>
        <v>12.137</v>
      </c>
      <c r="N61" s="131">
        <f t="shared" si="14"/>
        <v>0</v>
      </c>
      <c r="O61" s="131">
        <f t="shared" si="15"/>
        <v>15.375313912659051</v>
      </c>
      <c r="P61" s="226">
        <f t="shared" si="16"/>
        <v>0</v>
      </c>
      <c r="Q61" s="227">
        <f t="shared" si="17"/>
        <v>0</v>
      </c>
      <c r="R61" s="227">
        <f t="shared" si="18"/>
        <v>369</v>
      </c>
      <c r="T61" s="276">
        <v>505</v>
      </c>
      <c r="U61" s="276">
        <v>3651</v>
      </c>
      <c r="V61" s="276" t="s">
        <v>837</v>
      </c>
      <c r="W61" s="269">
        <v>2399.951</v>
      </c>
      <c r="X61" s="269">
        <v>1151.6079654510556</v>
      </c>
      <c r="Y61" s="276">
        <v>2.0840000000000001</v>
      </c>
      <c r="Z61" s="276">
        <v>12.137</v>
      </c>
      <c r="AA61" s="276">
        <v>150.521637</v>
      </c>
      <c r="AB61" s="276">
        <v>1.3194170000000001</v>
      </c>
      <c r="AC61" s="276">
        <v>57.128027000000003</v>
      </c>
      <c r="AD61" s="276">
        <v>180</v>
      </c>
      <c r="AE61" s="276">
        <v>0</v>
      </c>
      <c r="AF61" s="276">
        <v>369</v>
      </c>
      <c r="AG61" s="279">
        <v>73</v>
      </c>
      <c r="AH61" s="276">
        <v>15.944226</v>
      </c>
      <c r="AI61" s="276">
        <v>186.7</v>
      </c>
      <c r="AJ61" s="276">
        <v>0</v>
      </c>
      <c r="AK61" s="276">
        <v>0</v>
      </c>
      <c r="AL61" s="276">
        <v>0</v>
      </c>
      <c r="AM61" s="274" t="s">
        <v>838</v>
      </c>
      <c r="AN61" s="274" t="s">
        <v>1290</v>
      </c>
      <c r="AO61" s="269">
        <v>2399.951</v>
      </c>
      <c r="AP61" s="269"/>
      <c r="AQ61" s="269"/>
      <c r="AR61" s="274" t="s">
        <v>157</v>
      </c>
      <c r="AS61" s="274" t="s">
        <v>192</v>
      </c>
      <c r="AT61" s="274" t="s">
        <v>737</v>
      </c>
      <c r="AU61" s="274" t="s">
        <v>837</v>
      </c>
      <c r="AV61" s="274" t="s">
        <v>49</v>
      </c>
      <c r="AW61" s="274">
        <v>1</v>
      </c>
      <c r="AX61" s="274"/>
      <c r="AY61" s="274"/>
      <c r="AZ61" s="274"/>
      <c r="BA61" s="274"/>
      <c r="BB61" s="275">
        <v>0.83360000000000001</v>
      </c>
      <c r="BC61" s="284" t="s">
        <v>70</v>
      </c>
      <c r="BD61" s="274"/>
      <c r="BE61" s="283"/>
      <c r="BF61" s="274" t="s">
        <v>157</v>
      </c>
      <c r="BG61" s="285" t="s">
        <v>192</v>
      </c>
      <c r="BH61" s="274" t="s">
        <v>837</v>
      </c>
      <c r="BI61" s="274">
        <v>3651</v>
      </c>
      <c r="BJ61" s="274">
        <v>1</v>
      </c>
      <c r="BK61" s="274" t="s">
        <v>737</v>
      </c>
      <c r="BL61" s="277" t="s">
        <v>675</v>
      </c>
      <c r="BM61" s="278">
        <v>0.83360000000000001</v>
      </c>
      <c r="BN61" s="274" t="s">
        <v>70</v>
      </c>
      <c r="BO61" s="274" t="s">
        <v>1180</v>
      </c>
      <c r="BP61" s="274">
        <v>2399.951</v>
      </c>
      <c r="BQ61" t="s">
        <v>69</v>
      </c>
    </row>
    <row r="62" spans="1:69" ht="16.5">
      <c r="A62" s="105" t="str">
        <f t="shared" si="1"/>
        <v>대인교통</v>
      </c>
      <c r="B62" s="106" t="str">
        <f t="shared" si="2"/>
        <v>이병국</v>
      </c>
      <c r="C62" s="107" t="str">
        <f t="shared" si="3"/>
        <v>C</v>
      </c>
      <c r="D62" s="108">
        <f t="shared" si="4"/>
        <v>0.87391304347826082</v>
      </c>
      <c r="E62" s="109">
        <f t="shared" si="5"/>
        <v>4491</v>
      </c>
      <c r="F62" s="287" t="str">
        <f t="shared" si="6"/>
        <v>515</v>
      </c>
      <c r="G62" s="110" t="str">
        <f t="shared" si="7"/>
        <v>70바4126</v>
      </c>
      <c r="H62" s="111">
        <f t="shared" si="8"/>
        <v>1</v>
      </c>
      <c r="I62" s="112">
        <f t="shared" si="9"/>
        <v>1954.491</v>
      </c>
      <c r="J62" s="113">
        <f t="shared" si="10"/>
        <v>5.6307387522994351E-3</v>
      </c>
      <c r="K62" s="113">
        <f t="shared" si="11"/>
        <v>0.365236948713552</v>
      </c>
      <c r="L62" s="113">
        <f t="shared" si="12"/>
        <v>4.3489583733053776E-2</v>
      </c>
      <c r="M62" s="114">
        <f t="shared" si="13"/>
        <v>11.36</v>
      </c>
      <c r="N62" s="115">
        <f t="shared" si="14"/>
        <v>5.1164216156533847E-2</v>
      </c>
      <c r="O62" s="115">
        <f t="shared" si="15"/>
        <v>4.5536152379315125</v>
      </c>
      <c r="P62" s="228">
        <f t="shared" si="16"/>
        <v>2</v>
      </c>
      <c r="Q62" s="229">
        <f t="shared" si="17"/>
        <v>1</v>
      </c>
      <c r="R62" s="229">
        <f t="shared" si="18"/>
        <v>89</v>
      </c>
      <c r="T62" s="276">
        <v>505</v>
      </c>
      <c r="U62" s="276">
        <v>4491</v>
      </c>
      <c r="V62" s="276" t="s">
        <v>839</v>
      </c>
      <c r="W62" s="269">
        <v>1954.491</v>
      </c>
      <c r="X62" s="269">
        <v>972.38358208955231</v>
      </c>
      <c r="Y62" s="276">
        <v>2.0099999999999998</v>
      </c>
      <c r="Z62" s="276">
        <v>11.36</v>
      </c>
      <c r="AA62" s="276">
        <v>138.909659</v>
      </c>
      <c r="AB62" s="276">
        <v>0.78216399999999997</v>
      </c>
      <c r="AC62" s="276">
        <v>50.734940000000002</v>
      </c>
      <c r="AD62" s="276">
        <v>85</v>
      </c>
      <c r="AE62" s="276">
        <v>1</v>
      </c>
      <c r="AF62" s="276">
        <v>89</v>
      </c>
      <c r="AG62" s="279">
        <v>74</v>
      </c>
      <c r="AH62" s="276">
        <v>14.070231</v>
      </c>
      <c r="AI62" s="276">
        <v>6.3</v>
      </c>
      <c r="AJ62" s="276">
        <v>0</v>
      </c>
      <c r="AK62" s="276">
        <v>2</v>
      </c>
      <c r="AL62" s="276">
        <v>87</v>
      </c>
      <c r="AM62" s="274" t="s">
        <v>840</v>
      </c>
      <c r="AN62" s="274" t="s">
        <v>1291</v>
      </c>
      <c r="AO62" s="269">
        <v>1954.491</v>
      </c>
      <c r="AP62" s="269"/>
      <c r="AQ62" s="269"/>
      <c r="AR62" s="274" t="s">
        <v>157</v>
      </c>
      <c r="AS62" s="274" t="s">
        <v>188</v>
      </c>
      <c r="AT62" s="274" t="s">
        <v>691</v>
      </c>
      <c r="AU62" s="274" t="s">
        <v>839</v>
      </c>
      <c r="AV62" s="274" t="s">
        <v>49</v>
      </c>
      <c r="AW62" s="274">
        <v>1</v>
      </c>
      <c r="AX62" s="274"/>
      <c r="AY62" s="274"/>
      <c r="AZ62" s="274"/>
      <c r="BA62" s="274"/>
      <c r="BB62" s="275">
        <v>0.87391304347826082</v>
      </c>
      <c r="BC62" s="284" t="s">
        <v>72</v>
      </c>
      <c r="BD62" s="274"/>
      <c r="BE62" s="283"/>
      <c r="BF62" s="274" t="s">
        <v>157</v>
      </c>
      <c r="BG62" s="285" t="s">
        <v>188</v>
      </c>
      <c r="BH62" s="274" t="s">
        <v>839</v>
      </c>
      <c r="BI62" s="274">
        <v>4491</v>
      </c>
      <c r="BJ62" s="274">
        <v>1</v>
      </c>
      <c r="BK62" s="274" t="s">
        <v>691</v>
      </c>
      <c r="BL62" s="277" t="s">
        <v>675</v>
      </c>
      <c r="BM62" s="278">
        <v>0.87391304347826082</v>
      </c>
      <c r="BN62" s="274" t="s">
        <v>72</v>
      </c>
      <c r="BO62" s="274" t="s">
        <v>1181</v>
      </c>
      <c r="BP62" s="274">
        <v>1954.491</v>
      </c>
      <c r="BQ62" t="s">
        <v>71</v>
      </c>
    </row>
    <row r="63" spans="1:69" ht="16.5">
      <c r="A63" s="121" t="str">
        <f t="shared" si="1"/>
        <v>대인교통</v>
      </c>
      <c r="B63" s="122" t="str">
        <f t="shared" si="2"/>
        <v>이쌍술</v>
      </c>
      <c r="C63" s="123" t="str">
        <f t="shared" si="3"/>
        <v>A</v>
      </c>
      <c r="D63" s="124">
        <f t="shared" si="4"/>
        <v>0.95478260869565235</v>
      </c>
      <c r="E63" s="125">
        <f t="shared" si="5"/>
        <v>1921</v>
      </c>
      <c r="F63" s="286" t="str">
        <f t="shared" si="6"/>
        <v>515</v>
      </c>
      <c r="G63" s="126" t="str">
        <f t="shared" si="7"/>
        <v>70바4126</v>
      </c>
      <c r="H63" s="127">
        <f t="shared" si="8"/>
        <v>1</v>
      </c>
      <c r="I63" s="128">
        <f t="shared" si="9"/>
        <v>2198.9250000000002</v>
      </c>
      <c r="J63" s="129">
        <f t="shared" si="10"/>
        <v>2.2676981760365307E-3</v>
      </c>
      <c r="K63" s="129">
        <f t="shared" si="11"/>
        <v>0.36857425373414326</v>
      </c>
      <c r="L63" s="129">
        <f t="shared" si="12"/>
        <v>0.21692417886012483</v>
      </c>
      <c r="M63" s="130">
        <f t="shared" si="13"/>
        <v>9.3719999999999999</v>
      </c>
      <c r="N63" s="131">
        <f t="shared" si="14"/>
        <v>0.3638141364530395</v>
      </c>
      <c r="O63" s="131">
        <f t="shared" si="15"/>
        <v>2.3647918869447571</v>
      </c>
      <c r="P63" s="226">
        <f t="shared" si="16"/>
        <v>13</v>
      </c>
      <c r="Q63" s="227">
        <f t="shared" si="17"/>
        <v>8</v>
      </c>
      <c r="R63" s="227">
        <f t="shared" si="18"/>
        <v>52</v>
      </c>
      <c r="T63" s="276">
        <v>505</v>
      </c>
      <c r="U63" s="276">
        <v>1921</v>
      </c>
      <c r="V63" s="276" t="s">
        <v>841</v>
      </c>
      <c r="W63" s="269">
        <v>2198.9250000000002</v>
      </c>
      <c r="X63" s="269">
        <v>1001.3319672131148</v>
      </c>
      <c r="Y63" s="276">
        <v>2.1960000000000002</v>
      </c>
      <c r="Z63" s="276">
        <v>9.3719999999999999</v>
      </c>
      <c r="AA63" s="276">
        <v>160.44992400000001</v>
      </c>
      <c r="AB63" s="276">
        <v>0.36385200000000001</v>
      </c>
      <c r="AC63" s="276">
        <v>59.137711000000003</v>
      </c>
      <c r="AD63" s="276">
        <v>477</v>
      </c>
      <c r="AE63" s="276">
        <v>8</v>
      </c>
      <c r="AF63" s="276">
        <v>52</v>
      </c>
      <c r="AG63" s="279">
        <v>61</v>
      </c>
      <c r="AH63" s="276">
        <v>13.704743000000001</v>
      </c>
      <c r="AI63" s="276">
        <v>0</v>
      </c>
      <c r="AJ63" s="276">
        <v>0</v>
      </c>
      <c r="AK63" s="276">
        <v>13</v>
      </c>
      <c r="AL63" s="276">
        <v>2815</v>
      </c>
      <c r="AM63" s="274" t="s">
        <v>842</v>
      </c>
      <c r="AN63" s="274" t="s">
        <v>1292</v>
      </c>
      <c r="AO63" s="269">
        <v>2198.9250000000002</v>
      </c>
      <c r="AP63" s="269"/>
      <c r="AQ63" s="269"/>
      <c r="AR63" s="274" t="s">
        <v>157</v>
      </c>
      <c r="AS63" s="274" t="s">
        <v>188</v>
      </c>
      <c r="AT63" s="274" t="s">
        <v>691</v>
      </c>
      <c r="AU63" s="274" t="s">
        <v>841</v>
      </c>
      <c r="AV63" s="274" t="s">
        <v>49</v>
      </c>
      <c r="AW63" s="274">
        <v>1</v>
      </c>
      <c r="AX63" s="274"/>
      <c r="AY63" s="274"/>
      <c r="AZ63" s="274"/>
      <c r="BA63" s="274"/>
      <c r="BB63" s="275">
        <v>0.95478260869565235</v>
      </c>
      <c r="BC63" s="284" t="s">
        <v>69</v>
      </c>
      <c r="BD63" s="274"/>
      <c r="BE63" s="283"/>
      <c r="BF63" s="274" t="s">
        <v>157</v>
      </c>
      <c r="BG63" s="274" t="s">
        <v>188</v>
      </c>
      <c r="BH63" s="274" t="s">
        <v>841</v>
      </c>
      <c r="BI63" s="274">
        <v>1921</v>
      </c>
      <c r="BJ63" s="274">
        <v>1</v>
      </c>
      <c r="BK63" s="274" t="s">
        <v>691</v>
      </c>
      <c r="BL63" s="277" t="s">
        <v>675</v>
      </c>
      <c r="BM63" s="278">
        <v>0.95478260869565235</v>
      </c>
      <c r="BN63" s="274" t="s">
        <v>69</v>
      </c>
      <c r="BO63" s="274" t="s">
        <v>1186</v>
      </c>
      <c r="BP63" s="274">
        <v>2198.9250000000002</v>
      </c>
      <c r="BQ63" t="s">
        <v>71</v>
      </c>
    </row>
    <row r="64" spans="1:69" ht="16.5">
      <c r="A64" s="105" t="str">
        <f t="shared" si="1"/>
        <v>대인교통</v>
      </c>
      <c r="B64" s="106" t="str">
        <f t="shared" si="2"/>
        <v>이영보</v>
      </c>
      <c r="C64" s="107" t="str">
        <f t="shared" si="3"/>
        <v>D</v>
      </c>
      <c r="D64" s="108">
        <f t="shared" si="4"/>
        <v>0.83045454545454533</v>
      </c>
      <c r="E64" s="109">
        <f t="shared" si="5"/>
        <v>215</v>
      </c>
      <c r="F64" s="287" t="str">
        <f t="shared" si="6"/>
        <v>561</v>
      </c>
      <c r="G64" s="110" t="str">
        <f t="shared" si="7"/>
        <v>71바5205</v>
      </c>
      <c r="H64" s="111">
        <f t="shared" si="8"/>
        <v>1</v>
      </c>
      <c r="I64" s="112">
        <f t="shared" si="9"/>
        <v>948.43200000000002</v>
      </c>
      <c r="J64" s="113">
        <f t="shared" si="10"/>
        <v>1.3472531806334485E-2</v>
      </c>
      <c r="K64" s="113">
        <f t="shared" si="11"/>
        <v>0.46639256935239354</v>
      </c>
      <c r="L64" s="113">
        <f t="shared" si="12"/>
        <v>0.24777738414562139</v>
      </c>
      <c r="M64" s="114">
        <f t="shared" si="13"/>
        <v>11.239000000000001</v>
      </c>
      <c r="N64" s="115">
        <f t="shared" si="14"/>
        <v>0</v>
      </c>
      <c r="O64" s="115">
        <f t="shared" si="15"/>
        <v>22.1418087959917</v>
      </c>
      <c r="P64" s="228">
        <f t="shared" si="16"/>
        <v>91</v>
      </c>
      <c r="Q64" s="229">
        <f t="shared" si="17"/>
        <v>0</v>
      </c>
      <c r="R64" s="229">
        <f t="shared" si="18"/>
        <v>210</v>
      </c>
      <c r="T64" s="276">
        <v>505</v>
      </c>
      <c r="U64" s="276">
        <v>215</v>
      </c>
      <c r="V64" s="276" t="s">
        <v>843</v>
      </c>
      <c r="W64" s="269">
        <v>948.43200000000002</v>
      </c>
      <c r="X64" s="269">
        <v>519.11986863711002</v>
      </c>
      <c r="Y64" s="276">
        <v>1.8440000000000001</v>
      </c>
      <c r="Z64" s="276">
        <v>11.239000000000001</v>
      </c>
      <c r="AA64" s="276">
        <v>99.006929</v>
      </c>
      <c r="AB64" s="276">
        <v>1.333874</v>
      </c>
      <c r="AC64" s="276">
        <v>46.176096000000001</v>
      </c>
      <c r="AD64" s="276">
        <v>235</v>
      </c>
      <c r="AE64" s="276">
        <v>0</v>
      </c>
      <c r="AF64" s="276">
        <v>210</v>
      </c>
      <c r="AG64" s="279">
        <v>80</v>
      </c>
      <c r="AH64" s="276">
        <v>10.25611</v>
      </c>
      <c r="AI64" s="276">
        <v>152.19999999999999</v>
      </c>
      <c r="AJ64" s="276">
        <v>0</v>
      </c>
      <c r="AK64" s="276">
        <v>91</v>
      </c>
      <c r="AL64" s="276">
        <v>35537</v>
      </c>
      <c r="AM64" s="274" t="s">
        <v>844</v>
      </c>
      <c r="AN64" s="274" t="s">
        <v>1293</v>
      </c>
      <c r="AO64" s="269">
        <v>948.43200000000002</v>
      </c>
      <c r="AP64" s="269"/>
      <c r="AQ64" s="269"/>
      <c r="AR64" s="274" t="s">
        <v>157</v>
      </c>
      <c r="AS64" s="274" t="s">
        <v>190</v>
      </c>
      <c r="AT64" s="274" t="s">
        <v>711</v>
      </c>
      <c r="AU64" s="274" t="s">
        <v>843</v>
      </c>
      <c r="AV64" s="274" t="s">
        <v>49</v>
      </c>
      <c r="AW64" s="274">
        <v>1</v>
      </c>
      <c r="AX64" s="274"/>
      <c r="AY64" s="274"/>
      <c r="AZ64" s="274"/>
      <c r="BA64" s="274"/>
      <c r="BB64" s="275">
        <v>0.83045454545454533</v>
      </c>
      <c r="BC64" s="284" t="s">
        <v>70</v>
      </c>
      <c r="BD64" s="274"/>
      <c r="BE64" s="283"/>
      <c r="BF64" s="274" t="s">
        <v>157</v>
      </c>
      <c r="BG64" s="274" t="s">
        <v>190</v>
      </c>
      <c r="BH64" s="274" t="s">
        <v>843</v>
      </c>
      <c r="BI64" s="274">
        <v>215</v>
      </c>
      <c r="BJ64" s="274">
        <v>1</v>
      </c>
      <c r="BK64" s="274" t="s">
        <v>711</v>
      </c>
      <c r="BL64" s="277" t="s">
        <v>675</v>
      </c>
      <c r="BM64" s="278">
        <v>0.83045454545454533</v>
      </c>
      <c r="BN64" s="274" t="s">
        <v>70</v>
      </c>
      <c r="BO64" s="274" t="s">
        <v>1180</v>
      </c>
      <c r="BP64" s="274">
        <v>948.43200000000002</v>
      </c>
      <c r="BQ64" t="s">
        <v>72</v>
      </c>
    </row>
    <row r="65" spans="1:69" ht="16.5">
      <c r="A65" s="121" t="str">
        <f t="shared" si="1"/>
        <v>대인교통</v>
      </c>
      <c r="B65" s="122" t="str">
        <f t="shared" si="2"/>
        <v>이용관</v>
      </c>
      <c r="C65" s="123" t="str">
        <f t="shared" si="3"/>
        <v>D</v>
      </c>
      <c r="D65" s="124">
        <f t="shared" si="4"/>
        <v>0.8285382066964635</v>
      </c>
      <c r="E65" s="125">
        <f t="shared" si="5"/>
        <v>6597</v>
      </c>
      <c r="F65" s="286" t="str">
        <f t="shared" si="6"/>
        <v>574</v>
      </c>
      <c r="G65" s="126" t="str">
        <f t="shared" si="7"/>
        <v>71바6106</v>
      </c>
      <c r="H65" s="127">
        <f t="shared" si="8"/>
        <v>4</v>
      </c>
      <c r="I65" s="128">
        <f t="shared" si="9"/>
        <v>529.16000000000008</v>
      </c>
      <c r="J65" s="129">
        <f t="shared" si="10"/>
        <v>9.589585293728331E-3</v>
      </c>
      <c r="K65" s="129">
        <f t="shared" si="11"/>
        <v>0.32936559611542254</v>
      </c>
      <c r="L65" s="129">
        <f t="shared" si="12"/>
        <v>0.12472598079975809</v>
      </c>
      <c r="M65" s="130">
        <f t="shared" si="13"/>
        <v>6.1459999999999999</v>
      </c>
      <c r="N65" s="131">
        <f t="shared" si="14"/>
        <v>0</v>
      </c>
      <c r="O65" s="131">
        <f t="shared" si="15"/>
        <v>0.37795751757502449</v>
      </c>
      <c r="P65" s="226">
        <f t="shared" si="16"/>
        <v>0</v>
      </c>
      <c r="Q65" s="227">
        <f t="shared" si="17"/>
        <v>0</v>
      </c>
      <c r="R65" s="227">
        <f t="shared" si="18"/>
        <v>2</v>
      </c>
      <c r="T65" s="276">
        <v>505</v>
      </c>
      <c r="U65" s="276">
        <v>6597</v>
      </c>
      <c r="V65" s="276" t="s">
        <v>1294</v>
      </c>
      <c r="W65" s="269">
        <v>529.16000000000008</v>
      </c>
      <c r="X65" s="269">
        <v>249.26238834215368</v>
      </c>
      <c r="Y65" s="276">
        <v>2.1640000000000001</v>
      </c>
      <c r="Z65" s="276">
        <v>6.1459999999999999</v>
      </c>
      <c r="AA65" s="276">
        <v>49.385243000000003</v>
      </c>
      <c r="AB65" s="276">
        <v>0.473584</v>
      </c>
      <c r="AC65" s="276">
        <v>16.265799999999999</v>
      </c>
      <c r="AD65" s="276">
        <v>66</v>
      </c>
      <c r="AE65" s="276">
        <v>0</v>
      </c>
      <c r="AF65" s="276">
        <v>2</v>
      </c>
      <c r="AG65" s="279">
        <v>70</v>
      </c>
      <c r="AH65" s="276">
        <v>12.337369000000001</v>
      </c>
      <c r="AI65" s="276">
        <v>0.7</v>
      </c>
      <c r="AJ65" s="276">
        <v>0</v>
      </c>
      <c r="AK65" s="276">
        <v>0</v>
      </c>
      <c r="AL65" s="276">
        <v>0</v>
      </c>
      <c r="AM65" s="274" t="s">
        <v>1295</v>
      </c>
      <c r="AN65" s="274" t="s">
        <v>1296</v>
      </c>
      <c r="AO65" s="269">
        <v>205.75200000000001</v>
      </c>
      <c r="AP65" s="269"/>
      <c r="AQ65" s="269"/>
      <c r="AR65" s="274" t="s">
        <v>157</v>
      </c>
      <c r="AS65" s="274" t="s">
        <v>191</v>
      </c>
      <c r="AT65" s="274" t="s">
        <v>724</v>
      </c>
      <c r="AU65" s="274" t="s">
        <v>1294</v>
      </c>
      <c r="AV65" s="274" t="s">
        <v>697</v>
      </c>
      <c r="AW65" s="274">
        <v>4</v>
      </c>
      <c r="AX65" s="274"/>
      <c r="AY65" s="274"/>
      <c r="AZ65" s="274"/>
      <c r="BA65" s="274"/>
      <c r="BB65" s="275">
        <v>0.8285382066964635</v>
      </c>
      <c r="BC65" s="284" t="s">
        <v>70</v>
      </c>
      <c r="BD65" s="274"/>
      <c r="BE65" s="283"/>
      <c r="BF65" s="274" t="s">
        <v>157</v>
      </c>
      <c r="BG65" s="274" t="s">
        <v>191</v>
      </c>
      <c r="BH65" s="274" t="s">
        <v>1294</v>
      </c>
      <c r="BI65" s="274">
        <v>6597</v>
      </c>
      <c r="BJ65" s="274">
        <v>4</v>
      </c>
      <c r="BK65" s="274" t="s">
        <v>724</v>
      </c>
      <c r="BL65" s="277" t="s">
        <v>1118</v>
      </c>
      <c r="BM65" s="278">
        <v>0.8285382066964635</v>
      </c>
      <c r="BN65" s="274" t="s">
        <v>70</v>
      </c>
      <c r="BO65" s="274" t="s">
        <v>1180</v>
      </c>
      <c r="BP65" s="274">
        <v>529.16000000000008</v>
      </c>
      <c r="BQ65" t="s">
        <v>71</v>
      </c>
    </row>
    <row r="66" spans="1:69" ht="16.5">
      <c r="A66" s="105" t="str">
        <f t="shared" si="1"/>
        <v>대인교통</v>
      </c>
      <c r="B66" s="106" t="str">
        <f t="shared" si="2"/>
        <v>이용근</v>
      </c>
      <c r="C66" s="107" t="str">
        <f t="shared" si="3"/>
        <v>B</v>
      </c>
      <c r="D66" s="108">
        <f t="shared" si="4"/>
        <v>0.92217391304347829</v>
      </c>
      <c r="E66" s="109">
        <f t="shared" si="5"/>
        <v>4570</v>
      </c>
      <c r="F66" s="287" t="str">
        <f t="shared" si="6"/>
        <v>515</v>
      </c>
      <c r="G66" s="110" t="str">
        <f t="shared" si="7"/>
        <v>71바7008</v>
      </c>
      <c r="H66" s="111">
        <f t="shared" si="8"/>
        <v>1</v>
      </c>
      <c r="I66" s="112">
        <f t="shared" si="9"/>
        <v>1779.644</v>
      </c>
      <c r="J66" s="113">
        <f t="shared" si="10"/>
        <v>1.0683833051242072E-2</v>
      </c>
      <c r="K66" s="113">
        <f t="shared" si="11"/>
        <v>0.36017131383825846</v>
      </c>
      <c r="L66" s="113">
        <f t="shared" si="12"/>
        <v>0.16239202896759128</v>
      </c>
      <c r="M66" s="114">
        <f t="shared" si="13"/>
        <v>10.496</v>
      </c>
      <c r="N66" s="115">
        <f t="shared" si="14"/>
        <v>0</v>
      </c>
      <c r="O66" s="115">
        <f t="shared" si="15"/>
        <v>8.2600789820885527</v>
      </c>
      <c r="P66" s="228">
        <f t="shared" si="16"/>
        <v>2</v>
      </c>
      <c r="Q66" s="229">
        <f t="shared" si="17"/>
        <v>0</v>
      </c>
      <c r="R66" s="229">
        <f t="shared" si="18"/>
        <v>147</v>
      </c>
      <c r="T66" s="276">
        <v>505</v>
      </c>
      <c r="U66" s="276">
        <v>4570</v>
      </c>
      <c r="V66" s="276" t="s">
        <v>845</v>
      </c>
      <c r="W66" s="269">
        <v>1779.644</v>
      </c>
      <c r="X66" s="269">
        <v>839.05893446487505</v>
      </c>
      <c r="Y66" s="276">
        <v>2.121</v>
      </c>
      <c r="Z66" s="276">
        <v>10.496</v>
      </c>
      <c r="AA66" s="276">
        <v>130.35911300000001</v>
      </c>
      <c r="AB66" s="276">
        <v>1.3927350000000001</v>
      </c>
      <c r="AC66" s="276">
        <v>46.951613000000002</v>
      </c>
      <c r="AD66" s="276">
        <v>289</v>
      </c>
      <c r="AE66" s="276">
        <v>0</v>
      </c>
      <c r="AF66" s="276">
        <v>147</v>
      </c>
      <c r="AG66" s="279">
        <v>81</v>
      </c>
      <c r="AH66" s="276">
        <v>13.651857</v>
      </c>
      <c r="AI66" s="276">
        <v>99.7</v>
      </c>
      <c r="AJ66" s="276">
        <v>0</v>
      </c>
      <c r="AK66" s="276">
        <v>2</v>
      </c>
      <c r="AL66" s="276">
        <v>58</v>
      </c>
      <c r="AM66" s="274" t="s">
        <v>846</v>
      </c>
      <c r="AN66" s="274" t="s">
        <v>1297</v>
      </c>
      <c r="AO66" s="269">
        <v>1779.644</v>
      </c>
      <c r="AP66" s="269"/>
      <c r="AQ66" s="269"/>
      <c r="AR66" s="274" t="s">
        <v>157</v>
      </c>
      <c r="AS66" s="274" t="s">
        <v>188</v>
      </c>
      <c r="AT66" s="274" t="s">
        <v>702</v>
      </c>
      <c r="AU66" s="274" t="s">
        <v>845</v>
      </c>
      <c r="AV66" s="274" t="s">
        <v>49</v>
      </c>
      <c r="AW66" s="274">
        <v>1</v>
      </c>
      <c r="AX66" s="274"/>
      <c r="AY66" s="274"/>
      <c r="AZ66" s="274"/>
      <c r="BA66" s="274"/>
      <c r="BB66" s="275">
        <v>0.92217391304347829</v>
      </c>
      <c r="BC66" s="284" t="s">
        <v>71</v>
      </c>
      <c r="BD66" s="274"/>
      <c r="BE66" s="283"/>
      <c r="BF66" s="274" t="s">
        <v>157</v>
      </c>
      <c r="BG66" s="285" t="s">
        <v>188</v>
      </c>
      <c r="BH66" s="274" t="s">
        <v>845</v>
      </c>
      <c r="BI66" s="274">
        <v>4570</v>
      </c>
      <c r="BJ66" s="274">
        <v>1</v>
      </c>
      <c r="BK66" s="274" t="s">
        <v>702</v>
      </c>
      <c r="BL66" s="277" t="s">
        <v>675</v>
      </c>
      <c r="BM66" s="278">
        <v>0.92217391304347829</v>
      </c>
      <c r="BN66" s="274" t="s">
        <v>71</v>
      </c>
      <c r="BO66" s="274" t="s">
        <v>1182</v>
      </c>
      <c r="BP66" s="274">
        <v>1779.644</v>
      </c>
      <c r="BQ66" t="s">
        <v>69</v>
      </c>
    </row>
    <row r="67" spans="1:69" ht="16.5">
      <c r="A67" s="121" t="str">
        <f t="shared" si="1"/>
        <v>대인교통</v>
      </c>
      <c r="B67" s="122" t="str">
        <f t="shared" si="2"/>
        <v>이용선</v>
      </c>
      <c r="C67" s="123" t="str">
        <f t="shared" si="3"/>
        <v>A</v>
      </c>
      <c r="D67" s="124">
        <f t="shared" si="4"/>
        <v>0.99013029196588653</v>
      </c>
      <c r="E67" s="125">
        <f t="shared" si="5"/>
        <v>8363</v>
      </c>
      <c r="F67" s="286" t="str">
        <f t="shared" si="6"/>
        <v>574</v>
      </c>
      <c r="G67" s="126" t="str">
        <f t="shared" si="7"/>
        <v>71바6104</v>
      </c>
      <c r="H67" s="127">
        <f t="shared" si="8"/>
        <v>4</v>
      </c>
      <c r="I67" s="128">
        <f t="shared" si="9"/>
        <v>1000.3990000000001</v>
      </c>
      <c r="J67" s="129">
        <f t="shared" si="10"/>
        <v>1.4581392761473667E-2</v>
      </c>
      <c r="K67" s="129">
        <f t="shared" si="11"/>
        <v>0.30957067191335286</v>
      </c>
      <c r="L67" s="129">
        <f t="shared" si="12"/>
        <v>0.10495812170943793</v>
      </c>
      <c r="M67" s="130">
        <f t="shared" si="13"/>
        <v>3.3050000000000002</v>
      </c>
      <c r="N67" s="131">
        <f t="shared" si="14"/>
        <v>0</v>
      </c>
      <c r="O67" s="131">
        <f t="shared" si="15"/>
        <v>9.9960115913750397E-2</v>
      </c>
      <c r="P67" s="226">
        <f t="shared" si="16"/>
        <v>0</v>
      </c>
      <c r="Q67" s="227">
        <f t="shared" si="17"/>
        <v>0</v>
      </c>
      <c r="R67" s="227">
        <f t="shared" si="18"/>
        <v>1</v>
      </c>
      <c r="T67" s="276">
        <v>505</v>
      </c>
      <c r="U67" s="276">
        <v>8363</v>
      </c>
      <c r="V67" s="276" t="s">
        <v>847</v>
      </c>
      <c r="W67" s="269">
        <v>1000.3990000000001</v>
      </c>
      <c r="X67" s="269">
        <v>340.32792119206761</v>
      </c>
      <c r="Y67" s="276">
        <v>2.8559999999999999</v>
      </c>
      <c r="Z67" s="276">
        <v>3.3050000000000002</v>
      </c>
      <c r="AA67" s="276">
        <v>92.560773999999995</v>
      </c>
      <c r="AB67" s="276">
        <v>1.3496649999999999</v>
      </c>
      <c r="AC67" s="276">
        <v>28.654101000000001</v>
      </c>
      <c r="AD67" s="276">
        <v>105</v>
      </c>
      <c r="AE67" s="276">
        <v>0</v>
      </c>
      <c r="AF67" s="276">
        <v>1</v>
      </c>
      <c r="AG67" s="279">
        <v>69</v>
      </c>
      <c r="AH67" s="276">
        <v>12.189277000000001</v>
      </c>
      <c r="AI67" s="276">
        <v>18.600000000000001</v>
      </c>
      <c r="AJ67" s="276">
        <v>0</v>
      </c>
      <c r="AK67" s="276">
        <v>0</v>
      </c>
      <c r="AL67" s="276">
        <v>0</v>
      </c>
      <c r="AM67" s="274" t="s">
        <v>848</v>
      </c>
      <c r="AN67" s="274" t="s">
        <v>1298</v>
      </c>
      <c r="AO67" s="269">
        <v>361.23500000000001</v>
      </c>
      <c r="AP67" s="269"/>
      <c r="AQ67" s="269"/>
      <c r="AR67" s="274" t="s">
        <v>157</v>
      </c>
      <c r="AS67" s="274" t="s">
        <v>191</v>
      </c>
      <c r="AT67" s="274" t="s">
        <v>722</v>
      </c>
      <c r="AU67" s="274" t="s">
        <v>847</v>
      </c>
      <c r="AV67" s="274" t="s">
        <v>697</v>
      </c>
      <c r="AW67" s="274">
        <v>4</v>
      </c>
      <c r="AX67" s="274"/>
      <c r="AY67" s="274"/>
      <c r="AZ67" s="274"/>
      <c r="BA67" s="274"/>
      <c r="BB67" s="275">
        <v>0.99013029196588653</v>
      </c>
      <c r="BC67" s="284" t="s">
        <v>69</v>
      </c>
      <c r="BD67" s="274"/>
      <c r="BE67" s="283"/>
      <c r="BF67" s="274" t="s">
        <v>157</v>
      </c>
      <c r="BG67" s="274" t="s">
        <v>191</v>
      </c>
      <c r="BH67" s="274" t="s">
        <v>847</v>
      </c>
      <c r="BI67" s="274">
        <v>8363</v>
      </c>
      <c r="BJ67" s="274">
        <v>4</v>
      </c>
      <c r="BK67" s="274" t="s">
        <v>722</v>
      </c>
      <c r="BL67" s="277" t="s">
        <v>728</v>
      </c>
      <c r="BM67" s="278">
        <v>0.99013029196588653</v>
      </c>
      <c r="BN67" s="274" t="s">
        <v>69</v>
      </c>
      <c r="BO67" s="274" t="s">
        <v>1186</v>
      </c>
      <c r="BP67" s="274">
        <v>1000.3990000000001</v>
      </c>
      <c r="BQ67" t="s">
        <v>71</v>
      </c>
    </row>
    <row r="68" spans="1:69" ht="16.5">
      <c r="A68" s="105" t="str">
        <f t="shared" si="1"/>
        <v>대인교통</v>
      </c>
      <c r="B68" s="106" t="str">
        <f t="shared" si="2"/>
        <v>이운섭</v>
      </c>
      <c r="C68" s="107" t="str">
        <f t="shared" si="3"/>
        <v>C</v>
      </c>
      <c r="D68" s="108">
        <f t="shared" si="4"/>
        <v>0.88333333333333341</v>
      </c>
      <c r="E68" s="109">
        <f t="shared" si="5"/>
        <v>7981</v>
      </c>
      <c r="F68" s="287" t="str">
        <f t="shared" si="6"/>
        <v>515</v>
      </c>
      <c r="G68" s="110" t="str">
        <f t="shared" si="7"/>
        <v>71바5204</v>
      </c>
      <c r="H68" s="111">
        <f t="shared" si="8"/>
        <v>1</v>
      </c>
      <c r="I68" s="112">
        <f t="shared" si="9"/>
        <v>1999.1579999999999</v>
      </c>
      <c r="J68" s="113">
        <f t="shared" si="10"/>
        <v>7.9838748478609327E-3</v>
      </c>
      <c r="K68" s="113">
        <f t="shared" si="11"/>
        <v>0.36441615387623366</v>
      </c>
      <c r="L68" s="113">
        <f t="shared" si="12"/>
        <v>0.13055496363969232</v>
      </c>
      <c r="M68" s="114">
        <f t="shared" si="13"/>
        <v>6.91</v>
      </c>
      <c r="N68" s="115">
        <f t="shared" si="14"/>
        <v>0.10004211773156499</v>
      </c>
      <c r="O68" s="115">
        <f t="shared" si="15"/>
        <v>3.1513267085442971</v>
      </c>
      <c r="P68" s="228">
        <f t="shared" si="16"/>
        <v>7</v>
      </c>
      <c r="Q68" s="229">
        <f t="shared" si="17"/>
        <v>2</v>
      </c>
      <c r="R68" s="229">
        <f t="shared" si="18"/>
        <v>63</v>
      </c>
      <c r="T68" s="276">
        <v>505</v>
      </c>
      <c r="U68" s="276">
        <v>7981</v>
      </c>
      <c r="V68" s="276" t="s">
        <v>1134</v>
      </c>
      <c r="W68" s="269">
        <v>1999.1579999999999</v>
      </c>
      <c r="X68" s="269">
        <v>942.99905660377351</v>
      </c>
      <c r="Y68" s="276">
        <v>2.12</v>
      </c>
      <c r="Z68" s="276">
        <v>6.91</v>
      </c>
      <c r="AA68" s="276">
        <v>145.84271699999999</v>
      </c>
      <c r="AB68" s="276">
        <v>1.16439</v>
      </c>
      <c r="AC68" s="276">
        <v>53.147441999999998</v>
      </c>
      <c r="AD68" s="276">
        <v>261</v>
      </c>
      <c r="AE68" s="276">
        <v>2</v>
      </c>
      <c r="AF68" s="276">
        <v>63</v>
      </c>
      <c r="AG68" s="279">
        <v>69</v>
      </c>
      <c r="AH68" s="276">
        <v>13.707629000000001</v>
      </c>
      <c r="AI68" s="276">
        <v>58.3</v>
      </c>
      <c r="AJ68" s="276">
        <v>0</v>
      </c>
      <c r="AK68" s="276">
        <v>7</v>
      </c>
      <c r="AL68" s="276">
        <v>540</v>
      </c>
      <c r="AM68" s="274" t="s">
        <v>1135</v>
      </c>
      <c r="AN68" s="274" t="s">
        <v>1299</v>
      </c>
      <c r="AO68" s="269">
        <v>1999.1579999999999</v>
      </c>
      <c r="AP68" s="269"/>
      <c r="AQ68" s="269"/>
      <c r="AR68" s="274" t="s">
        <v>157</v>
      </c>
      <c r="AS68" s="274" t="s">
        <v>188</v>
      </c>
      <c r="AT68" s="274" t="s">
        <v>696</v>
      </c>
      <c r="AU68" s="274" t="s">
        <v>1134</v>
      </c>
      <c r="AV68" s="274" t="s">
        <v>697</v>
      </c>
      <c r="AW68" s="274">
        <v>1</v>
      </c>
      <c r="AX68" s="274"/>
      <c r="AY68" s="274"/>
      <c r="AZ68" s="274"/>
      <c r="BA68" s="274"/>
      <c r="BB68" s="275">
        <v>0.88333333333333341</v>
      </c>
      <c r="BC68" s="284" t="s">
        <v>72</v>
      </c>
      <c r="BD68" s="274"/>
      <c r="BE68" s="283"/>
      <c r="BF68" s="274" t="s">
        <v>157</v>
      </c>
      <c r="BG68" s="274" t="s">
        <v>188</v>
      </c>
      <c r="BH68" s="274" t="s">
        <v>1134</v>
      </c>
      <c r="BI68" s="274">
        <v>7981</v>
      </c>
      <c r="BJ68" s="274">
        <v>1</v>
      </c>
      <c r="BK68" s="274" t="s">
        <v>696</v>
      </c>
      <c r="BL68" s="277" t="s">
        <v>675</v>
      </c>
      <c r="BM68" s="278">
        <v>0.88333333333333341</v>
      </c>
      <c r="BN68" s="274" t="s">
        <v>72</v>
      </c>
      <c r="BO68" s="274" t="s">
        <v>1181</v>
      </c>
      <c r="BP68" s="274">
        <v>1999.1579999999999</v>
      </c>
      <c r="BQ68" t="s">
        <v>72</v>
      </c>
    </row>
    <row r="69" spans="1:69" ht="16.5">
      <c r="A69" s="121" t="str">
        <f t="shared" si="1"/>
        <v>대인교통</v>
      </c>
      <c r="B69" s="122" t="str">
        <f t="shared" si="2"/>
        <v>이운호</v>
      </c>
      <c r="C69" s="123" t="str">
        <f t="shared" si="3"/>
        <v>S</v>
      </c>
      <c r="D69" s="124">
        <f t="shared" si="4"/>
        <v>1.0795999999999999</v>
      </c>
      <c r="E69" s="125">
        <f t="shared" si="5"/>
        <v>6919</v>
      </c>
      <c r="F69" s="286" t="str">
        <f t="shared" si="6"/>
        <v>574</v>
      </c>
      <c r="G69" s="126" t="str">
        <f t="shared" si="7"/>
        <v>71바6103</v>
      </c>
      <c r="H69" s="127">
        <f t="shared" si="8"/>
        <v>1</v>
      </c>
      <c r="I69" s="128">
        <f t="shared" si="9"/>
        <v>1731.4670000000001</v>
      </c>
      <c r="J69" s="129">
        <f t="shared" si="10"/>
        <v>2.0230077519354232E-2</v>
      </c>
      <c r="K69" s="129">
        <f t="shared" si="11"/>
        <v>0.36474229282902987</v>
      </c>
      <c r="L69" s="129">
        <f t="shared" si="12"/>
        <v>0.1617125824517591</v>
      </c>
      <c r="M69" s="130">
        <f t="shared" si="13"/>
        <v>4.8490000000000002</v>
      </c>
      <c r="N69" s="131">
        <f t="shared" si="14"/>
        <v>0</v>
      </c>
      <c r="O69" s="131">
        <f t="shared" si="15"/>
        <v>0.57754493732771106</v>
      </c>
      <c r="P69" s="226">
        <f t="shared" si="16"/>
        <v>3</v>
      </c>
      <c r="Q69" s="227">
        <f t="shared" si="17"/>
        <v>0</v>
      </c>
      <c r="R69" s="227">
        <f t="shared" si="18"/>
        <v>10</v>
      </c>
      <c r="T69" s="276">
        <v>505</v>
      </c>
      <c r="U69" s="276">
        <v>6919</v>
      </c>
      <c r="V69" s="276" t="s">
        <v>849</v>
      </c>
      <c r="W69" s="269">
        <v>1731.4670000000001</v>
      </c>
      <c r="X69" s="269">
        <v>641.5216746943313</v>
      </c>
      <c r="Y69" s="276">
        <v>2.6989999999999998</v>
      </c>
      <c r="Z69" s="276">
        <v>4.8490000000000002</v>
      </c>
      <c r="AA69" s="276">
        <v>145.28268600000001</v>
      </c>
      <c r="AB69" s="276">
        <v>2.9390800000000001</v>
      </c>
      <c r="AC69" s="276">
        <v>52.990740000000002</v>
      </c>
      <c r="AD69" s="276">
        <v>280</v>
      </c>
      <c r="AE69" s="276">
        <v>0</v>
      </c>
      <c r="AF69" s="276">
        <v>10</v>
      </c>
      <c r="AG69" s="279">
        <v>69</v>
      </c>
      <c r="AH69" s="276">
        <v>11.917916999999999</v>
      </c>
      <c r="AI69" s="276">
        <v>40.6</v>
      </c>
      <c r="AJ69" s="276">
        <v>0</v>
      </c>
      <c r="AK69" s="276">
        <v>3</v>
      </c>
      <c r="AL69" s="276">
        <v>56</v>
      </c>
      <c r="AM69" s="274" t="s">
        <v>850</v>
      </c>
      <c r="AN69" s="274" t="s">
        <v>1300</v>
      </c>
      <c r="AO69" s="269">
        <v>1731.4670000000001</v>
      </c>
      <c r="AP69" s="269"/>
      <c r="AQ69" s="269"/>
      <c r="AR69" s="274" t="s">
        <v>157</v>
      </c>
      <c r="AS69" s="274" t="s">
        <v>191</v>
      </c>
      <c r="AT69" s="274" t="s">
        <v>720</v>
      </c>
      <c r="AU69" s="274" t="s">
        <v>849</v>
      </c>
      <c r="AV69" s="274" t="s">
        <v>49</v>
      </c>
      <c r="AW69" s="274">
        <v>1</v>
      </c>
      <c r="AX69" s="274"/>
      <c r="AY69" s="274"/>
      <c r="AZ69" s="274"/>
      <c r="BA69" s="274"/>
      <c r="BB69" s="275">
        <v>1.0795999999999999</v>
      </c>
      <c r="BC69" s="284" t="s">
        <v>74</v>
      </c>
      <c r="BD69" s="274"/>
      <c r="BE69" s="283"/>
      <c r="BF69" s="274" t="s">
        <v>157</v>
      </c>
      <c r="BG69" s="274" t="s">
        <v>191</v>
      </c>
      <c r="BH69" s="274" t="s">
        <v>849</v>
      </c>
      <c r="BI69" s="274">
        <v>6919</v>
      </c>
      <c r="BJ69" s="274">
        <v>1</v>
      </c>
      <c r="BK69" s="274" t="s">
        <v>720</v>
      </c>
      <c r="BL69" s="277" t="s">
        <v>675</v>
      </c>
      <c r="BM69" s="278">
        <v>1.0795999999999999</v>
      </c>
      <c r="BN69" s="274" t="s">
        <v>74</v>
      </c>
      <c r="BO69" s="274" t="s">
        <v>1187</v>
      </c>
      <c r="BP69" s="274">
        <v>1731.4670000000001</v>
      </c>
      <c r="BQ69" t="s">
        <v>72</v>
      </c>
    </row>
    <row r="70" spans="1:69" ht="16.5">
      <c r="A70" s="105" t="str">
        <f t="shared" si="1"/>
        <v>대인교통</v>
      </c>
      <c r="B70" s="106" t="str">
        <f t="shared" si="2"/>
        <v>이윤호</v>
      </c>
      <c r="C70" s="107" t="str">
        <f t="shared" si="3"/>
        <v>C</v>
      </c>
      <c r="D70" s="108">
        <f t="shared" si="4"/>
        <v>0.87716198827805225</v>
      </c>
      <c r="E70" s="109">
        <f t="shared" si="5"/>
        <v>7199</v>
      </c>
      <c r="F70" s="287" t="str">
        <f t="shared" si="6"/>
        <v>515</v>
      </c>
      <c r="G70" s="110" t="str">
        <f t="shared" si="7"/>
        <v>70바4127</v>
      </c>
      <c r="H70" s="111">
        <f t="shared" si="8"/>
        <v>6</v>
      </c>
      <c r="I70" s="112">
        <f t="shared" si="9"/>
        <v>1351.289</v>
      </c>
      <c r="J70" s="113">
        <f t="shared" si="10"/>
        <v>8.8766095679763644E-3</v>
      </c>
      <c r="K70" s="113">
        <f t="shared" si="11"/>
        <v>0.35156773380762185</v>
      </c>
      <c r="L70" s="113">
        <f t="shared" si="12"/>
        <v>5.3282458452633005E-2</v>
      </c>
      <c r="M70" s="114">
        <f t="shared" si="13"/>
        <v>9.2219999999999995</v>
      </c>
      <c r="N70" s="115">
        <f t="shared" si="14"/>
        <v>7.4003414517545843E-2</v>
      </c>
      <c r="O70" s="115">
        <f t="shared" si="15"/>
        <v>4.2181946275001128</v>
      </c>
      <c r="P70" s="228">
        <f t="shared" si="16"/>
        <v>2</v>
      </c>
      <c r="Q70" s="229">
        <f t="shared" si="17"/>
        <v>1</v>
      </c>
      <c r="R70" s="229">
        <f t="shared" si="18"/>
        <v>57</v>
      </c>
      <c r="T70" s="276">
        <v>505</v>
      </c>
      <c r="U70" s="276">
        <v>7199</v>
      </c>
      <c r="V70" s="276" t="s">
        <v>1301</v>
      </c>
      <c r="W70" s="269">
        <v>1351.289</v>
      </c>
      <c r="X70" s="269">
        <v>657.98258142028544</v>
      </c>
      <c r="Y70" s="276">
        <v>2.0539999999999998</v>
      </c>
      <c r="Z70" s="276">
        <v>9.2219999999999995</v>
      </c>
      <c r="AA70" s="276">
        <v>100.916909</v>
      </c>
      <c r="AB70" s="276">
        <v>0.89580000000000004</v>
      </c>
      <c r="AC70" s="276">
        <v>35.479129</v>
      </c>
      <c r="AD70" s="276">
        <v>72</v>
      </c>
      <c r="AE70" s="276">
        <v>1</v>
      </c>
      <c r="AF70" s="276">
        <v>57</v>
      </c>
      <c r="AG70" s="279">
        <v>68</v>
      </c>
      <c r="AH70" s="276">
        <v>13.390114000000001</v>
      </c>
      <c r="AI70" s="276">
        <v>11.3</v>
      </c>
      <c r="AJ70" s="276">
        <v>0</v>
      </c>
      <c r="AK70" s="276">
        <v>2</v>
      </c>
      <c r="AL70" s="276">
        <v>179</v>
      </c>
      <c r="AM70" s="274" t="s">
        <v>1302</v>
      </c>
      <c r="AN70" s="274" t="s">
        <v>1303</v>
      </c>
      <c r="AO70" s="269">
        <v>444.46</v>
      </c>
      <c r="AP70" s="269"/>
      <c r="AQ70" s="269"/>
      <c r="AR70" s="274" t="s">
        <v>157</v>
      </c>
      <c r="AS70" s="274" t="s">
        <v>188</v>
      </c>
      <c r="AT70" s="274" t="s">
        <v>694</v>
      </c>
      <c r="AU70" s="274" t="s">
        <v>1301</v>
      </c>
      <c r="AV70" s="274" t="s">
        <v>49</v>
      </c>
      <c r="AW70" s="274">
        <v>6</v>
      </c>
      <c r="AX70" s="274"/>
      <c r="AY70" s="274"/>
      <c r="AZ70" s="274"/>
      <c r="BA70" s="274"/>
      <c r="BB70" s="275">
        <v>0.87716198827805225</v>
      </c>
      <c r="BC70" s="284" t="s">
        <v>72</v>
      </c>
      <c r="BD70" s="274"/>
      <c r="BE70" s="283"/>
      <c r="BF70" s="274" t="s">
        <v>157</v>
      </c>
      <c r="BG70" s="274" t="s">
        <v>188</v>
      </c>
      <c r="BH70" s="274" t="s">
        <v>1301</v>
      </c>
      <c r="BI70" s="274">
        <v>7199</v>
      </c>
      <c r="BJ70" s="274">
        <v>6</v>
      </c>
      <c r="BK70" s="274" t="s">
        <v>694</v>
      </c>
      <c r="BL70" s="277" t="s">
        <v>699</v>
      </c>
      <c r="BM70" s="278">
        <v>0.87716198827805225</v>
      </c>
      <c r="BN70" s="274" t="s">
        <v>72</v>
      </c>
      <c r="BO70" s="274" t="s">
        <v>1181</v>
      </c>
      <c r="BP70" s="274">
        <v>1351.289</v>
      </c>
      <c r="BQ70" t="s">
        <v>71</v>
      </c>
    </row>
    <row r="71" spans="1:69" ht="16.5">
      <c r="A71" s="121" t="str">
        <f t="shared" si="1"/>
        <v>대인교통</v>
      </c>
      <c r="B71" s="122" t="str">
        <f t="shared" si="2"/>
        <v>이재성</v>
      </c>
      <c r="C71" s="123" t="str">
        <f t="shared" si="3"/>
        <v>C</v>
      </c>
      <c r="D71" s="124">
        <f t="shared" si="4"/>
        <v>0.89009160248203179</v>
      </c>
      <c r="E71" s="125">
        <f t="shared" si="5"/>
        <v>7688</v>
      </c>
      <c r="F71" s="286" t="str">
        <f t="shared" si="6"/>
        <v>515</v>
      </c>
      <c r="G71" s="126" t="str">
        <f t="shared" si="7"/>
        <v>71바7006</v>
      </c>
      <c r="H71" s="127">
        <f t="shared" si="8"/>
        <v>7</v>
      </c>
      <c r="I71" s="128">
        <f t="shared" si="9"/>
        <v>2083.674</v>
      </c>
      <c r="J71" s="129">
        <f t="shared" si="10"/>
        <v>1.0049850078465587E-2</v>
      </c>
      <c r="K71" s="129">
        <f t="shared" si="11"/>
        <v>0.38306721414965755</v>
      </c>
      <c r="L71" s="129">
        <f t="shared" si="12"/>
        <v>0.2461997414182833</v>
      </c>
      <c r="M71" s="130">
        <f t="shared" si="13"/>
        <v>9.4629999999999992</v>
      </c>
      <c r="N71" s="131">
        <f t="shared" si="14"/>
        <v>4.7992152323252102E-2</v>
      </c>
      <c r="O71" s="131">
        <f t="shared" si="15"/>
        <v>1.4397645696975632</v>
      </c>
      <c r="P71" s="226">
        <f t="shared" si="16"/>
        <v>5</v>
      </c>
      <c r="Q71" s="227">
        <f t="shared" si="17"/>
        <v>1</v>
      </c>
      <c r="R71" s="227">
        <f t="shared" si="18"/>
        <v>30</v>
      </c>
      <c r="T71" s="276">
        <v>505</v>
      </c>
      <c r="U71" s="276">
        <v>7688</v>
      </c>
      <c r="V71" s="276" t="s">
        <v>1136</v>
      </c>
      <c r="W71" s="269">
        <v>2083.674</v>
      </c>
      <c r="X71" s="269">
        <v>987.41162047456487</v>
      </c>
      <c r="Y71" s="276">
        <v>2.11</v>
      </c>
      <c r="Z71" s="276">
        <v>9.4629999999999992</v>
      </c>
      <c r="AA71" s="276">
        <v>156.96244100000001</v>
      </c>
      <c r="AB71" s="276">
        <v>1.5774490000000001</v>
      </c>
      <c r="AC71" s="276">
        <v>60.127164999999998</v>
      </c>
      <c r="AD71" s="276">
        <v>513</v>
      </c>
      <c r="AE71" s="276">
        <v>1</v>
      </c>
      <c r="AF71" s="276">
        <v>30</v>
      </c>
      <c r="AG71" s="279">
        <v>69</v>
      </c>
      <c r="AH71" s="276">
        <v>13.274984</v>
      </c>
      <c r="AI71" s="276">
        <v>3.8</v>
      </c>
      <c r="AJ71" s="276">
        <v>0</v>
      </c>
      <c r="AK71" s="276">
        <v>5</v>
      </c>
      <c r="AL71" s="276">
        <v>970</v>
      </c>
      <c r="AM71" s="274" t="s">
        <v>1137</v>
      </c>
      <c r="AN71" s="274" t="s">
        <v>1304</v>
      </c>
      <c r="AO71" s="269">
        <v>525.22799999999995</v>
      </c>
      <c r="AP71" s="269"/>
      <c r="AQ71" s="269"/>
      <c r="AR71" s="274" t="s">
        <v>157</v>
      </c>
      <c r="AS71" s="274" t="s">
        <v>188</v>
      </c>
      <c r="AT71" s="274" t="s">
        <v>700</v>
      </c>
      <c r="AU71" s="274" t="s">
        <v>1136</v>
      </c>
      <c r="AV71" s="274" t="s">
        <v>49</v>
      </c>
      <c r="AW71" s="274">
        <v>7</v>
      </c>
      <c r="AX71" s="274"/>
      <c r="AY71" s="274"/>
      <c r="AZ71" s="274"/>
      <c r="BA71" s="274"/>
      <c r="BB71" s="275">
        <v>0.89009160248203179</v>
      </c>
      <c r="BC71" s="284" t="s">
        <v>72</v>
      </c>
      <c r="BD71" s="274"/>
      <c r="BE71" s="283"/>
      <c r="BF71" s="274" t="s">
        <v>157</v>
      </c>
      <c r="BG71" s="274" t="s">
        <v>188</v>
      </c>
      <c r="BH71" s="274" t="s">
        <v>1136</v>
      </c>
      <c r="BI71" s="274">
        <v>7688</v>
      </c>
      <c r="BJ71" s="274">
        <v>7</v>
      </c>
      <c r="BK71" s="274" t="s">
        <v>700</v>
      </c>
      <c r="BL71" s="277" t="s">
        <v>696</v>
      </c>
      <c r="BM71" s="278">
        <v>0.89009160248203179</v>
      </c>
      <c r="BN71" s="274" t="s">
        <v>72</v>
      </c>
      <c r="BO71" s="274" t="s">
        <v>1181</v>
      </c>
      <c r="BP71" s="274">
        <v>2083.674</v>
      </c>
      <c r="BQ71" t="s">
        <v>71</v>
      </c>
    </row>
    <row r="72" spans="1:69" ht="16.5">
      <c r="A72" s="105" t="str">
        <f t="shared" ref="A72:A98" si="19">BF72</f>
        <v>대인교통</v>
      </c>
      <c r="B72" s="106" t="str">
        <f t="shared" ref="B72:B98" si="20">BH72</f>
        <v>이정순</v>
      </c>
      <c r="C72" s="107" t="str">
        <f t="shared" ref="C72:C98" si="21">BN72</f>
        <v>C</v>
      </c>
      <c r="D72" s="108">
        <f t="shared" ref="D72:D98" si="22">BM72</f>
        <v>0.89913043478260879</v>
      </c>
      <c r="E72" s="109">
        <f t="shared" ref="E72:E98" si="23">U72</f>
        <v>4969</v>
      </c>
      <c r="F72" s="287" t="str">
        <f t="shared" ref="F72:F98" si="24">BG72</f>
        <v>515-1</v>
      </c>
      <c r="G72" s="110" t="str">
        <f t="shared" ref="G72:G98" si="25">BK72</f>
        <v>71바7009</v>
      </c>
      <c r="H72" s="111">
        <f t="shared" ref="H72:H98" si="26">BJ72</f>
        <v>1</v>
      </c>
      <c r="I72" s="112">
        <f t="shared" ref="I72:I98" si="27">BP72</f>
        <v>1591.7539999999999</v>
      </c>
      <c r="J72" s="113">
        <f t="shared" ref="J72:J98" si="28">AB72/AA72</f>
        <v>5.3267908042985528E-3</v>
      </c>
      <c r="K72" s="113">
        <f t="shared" ref="K72:K98" si="29">AC72/AA72</f>
        <v>0.34414049102113459</v>
      </c>
      <c r="L72" s="113">
        <f t="shared" ref="L72:L98" si="30">AD72/I72</f>
        <v>0.29401528125577198</v>
      </c>
      <c r="M72" s="114">
        <f t="shared" ref="M72:M98" si="31">Z72</f>
        <v>7.4939999999999998</v>
      </c>
      <c r="N72" s="115">
        <f t="shared" ref="N72:N98" si="32">AE72*100/W72</f>
        <v>6.2823778046105117E-2</v>
      </c>
      <c r="O72" s="115">
        <f t="shared" ref="O72:O98" si="33">AF72*100/W72</f>
        <v>2.9527175681669404</v>
      </c>
      <c r="P72" s="228">
        <f t="shared" ref="P72:P98" si="34">AK72</f>
        <v>2</v>
      </c>
      <c r="Q72" s="229">
        <f t="shared" ref="Q72:Q98" si="35">AE72</f>
        <v>1</v>
      </c>
      <c r="R72" s="229">
        <f t="shared" ref="R72:R98" si="36">AF72</f>
        <v>47</v>
      </c>
      <c r="T72" s="276">
        <v>505</v>
      </c>
      <c r="U72" s="276">
        <v>4969</v>
      </c>
      <c r="V72" s="276" t="s">
        <v>1138</v>
      </c>
      <c r="W72" s="269">
        <v>1591.7539999999999</v>
      </c>
      <c r="X72" s="269">
        <v>769.70696324951632</v>
      </c>
      <c r="Y72" s="276">
        <v>2.069</v>
      </c>
      <c r="Z72" s="276">
        <v>7.4939999999999998</v>
      </c>
      <c r="AA72" s="276">
        <v>130.45434399999999</v>
      </c>
      <c r="AB72" s="276">
        <v>0.69490300000000005</v>
      </c>
      <c r="AC72" s="276">
        <v>44.894621999999998</v>
      </c>
      <c r="AD72" s="276">
        <v>468</v>
      </c>
      <c r="AE72" s="276">
        <v>1</v>
      </c>
      <c r="AF72" s="276">
        <v>47</v>
      </c>
      <c r="AG72" s="279">
        <v>70</v>
      </c>
      <c r="AH72" s="276">
        <v>12.510721</v>
      </c>
      <c r="AI72" s="276">
        <v>4.0999999999999996</v>
      </c>
      <c r="AJ72" s="276">
        <v>0</v>
      </c>
      <c r="AK72" s="276">
        <v>2</v>
      </c>
      <c r="AL72" s="276">
        <v>1579</v>
      </c>
      <c r="AM72" s="274" t="s">
        <v>1139</v>
      </c>
      <c r="AN72" s="274" t="s">
        <v>1305</v>
      </c>
      <c r="AO72" s="269">
        <v>1591.7539999999999</v>
      </c>
      <c r="AP72" s="269"/>
      <c r="AQ72" s="269"/>
      <c r="AR72" s="274" t="s">
        <v>157</v>
      </c>
      <c r="AS72" s="274" t="s">
        <v>189</v>
      </c>
      <c r="AT72" s="274" t="s">
        <v>705</v>
      </c>
      <c r="AU72" s="274" t="s">
        <v>1138</v>
      </c>
      <c r="AV72" s="274" t="s">
        <v>49</v>
      </c>
      <c r="AW72" s="274">
        <v>1</v>
      </c>
      <c r="AX72" s="274"/>
      <c r="AY72" s="274"/>
      <c r="AZ72" s="274"/>
      <c r="BA72" s="274"/>
      <c r="BB72" s="275">
        <v>0.89913043478260879</v>
      </c>
      <c r="BC72" s="284" t="s">
        <v>72</v>
      </c>
      <c r="BD72" s="274"/>
      <c r="BE72" s="283"/>
      <c r="BF72" s="274" t="s">
        <v>157</v>
      </c>
      <c r="BG72" s="274" t="s">
        <v>189</v>
      </c>
      <c r="BH72" s="274" t="s">
        <v>1138</v>
      </c>
      <c r="BI72" s="274">
        <v>4969</v>
      </c>
      <c r="BJ72" s="274">
        <v>1</v>
      </c>
      <c r="BK72" s="274" t="s">
        <v>705</v>
      </c>
      <c r="BL72" s="277" t="s">
        <v>675</v>
      </c>
      <c r="BM72" s="278">
        <v>0.89913043478260879</v>
      </c>
      <c r="BN72" s="274" t="s">
        <v>72</v>
      </c>
      <c r="BO72" s="274" t="s">
        <v>1181</v>
      </c>
      <c r="BP72" s="274">
        <v>1591.7539999999999</v>
      </c>
      <c r="BQ72" t="s">
        <v>74</v>
      </c>
    </row>
    <row r="73" spans="1:69" ht="16.5">
      <c r="A73" s="121" t="str">
        <f t="shared" si="19"/>
        <v>대인교통</v>
      </c>
      <c r="B73" s="122" t="str">
        <f t="shared" si="20"/>
        <v>이정호</v>
      </c>
      <c r="C73" s="123" t="str">
        <f t="shared" si="21"/>
        <v>D</v>
      </c>
      <c r="D73" s="124">
        <f t="shared" si="22"/>
        <v>0.84401483070968641</v>
      </c>
      <c r="E73" s="125">
        <f t="shared" si="23"/>
        <v>192</v>
      </c>
      <c r="F73" s="286" t="str">
        <f t="shared" si="24"/>
        <v>515</v>
      </c>
      <c r="G73" s="126" t="str">
        <f t="shared" si="25"/>
        <v>70바4127</v>
      </c>
      <c r="H73" s="127">
        <f t="shared" si="26"/>
        <v>2</v>
      </c>
      <c r="I73" s="128">
        <f t="shared" si="27"/>
        <v>1165.1030000000001</v>
      </c>
      <c r="J73" s="129">
        <f t="shared" si="28"/>
        <v>1.1411249095207767E-3</v>
      </c>
      <c r="K73" s="129">
        <f t="shared" si="29"/>
        <v>0.37683241726771249</v>
      </c>
      <c r="L73" s="129">
        <f t="shared" si="30"/>
        <v>0.17251693627087047</v>
      </c>
      <c r="M73" s="130">
        <f t="shared" si="31"/>
        <v>12.471</v>
      </c>
      <c r="N73" s="131">
        <f t="shared" si="32"/>
        <v>0</v>
      </c>
      <c r="O73" s="131">
        <f t="shared" si="33"/>
        <v>16.650888376392473</v>
      </c>
      <c r="P73" s="226">
        <f t="shared" si="34"/>
        <v>2</v>
      </c>
      <c r="Q73" s="227">
        <f t="shared" si="35"/>
        <v>0</v>
      </c>
      <c r="R73" s="227">
        <f t="shared" si="36"/>
        <v>194</v>
      </c>
      <c r="T73" s="276">
        <v>505</v>
      </c>
      <c r="U73" s="276">
        <v>192</v>
      </c>
      <c r="V73" s="276" t="s">
        <v>1140</v>
      </c>
      <c r="W73" s="269">
        <v>1165.1030000000001</v>
      </c>
      <c r="X73" s="269">
        <v>600.64227708978819</v>
      </c>
      <c r="Y73" s="276">
        <v>1.9410000000000001</v>
      </c>
      <c r="Z73" s="276">
        <v>12.471</v>
      </c>
      <c r="AA73" s="276">
        <v>82.014685</v>
      </c>
      <c r="AB73" s="276">
        <v>9.3589000000000006E-2</v>
      </c>
      <c r="AC73" s="276">
        <v>30.905792000000002</v>
      </c>
      <c r="AD73" s="276">
        <v>201</v>
      </c>
      <c r="AE73" s="276">
        <v>0</v>
      </c>
      <c r="AF73" s="276">
        <v>194</v>
      </c>
      <c r="AG73" s="279">
        <v>67</v>
      </c>
      <c r="AH73" s="276">
        <v>14.245241</v>
      </c>
      <c r="AI73" s="276">
        <v>29.1</v>
      </c>
      <c r="AJ73" s="276">
        <v>0</v>
      </c>
      <c r="AK73" s="276">
        <v>2</v>
      </c>
      <c r="AL73" s="276">
        <v>301</v>
      </c>
      <c r="AM73" s="274" t="s">
        <v>1141</v>
      </c>
      <c r="AN73" s="274" t="s">
        <v>1306</v>
      </c>
      <c r="AO73" s="269">
        <v>682.16899999999998</v>
      </c>
      <c r="AP73" s="269"/>
      <c r="AQ73" s="269"/>
      <c r="AR73" s="274" t="s">
        <v>157</v>
      </c>
      <c r="AS73" s="274" t="s">
        <v>188</v>
      </c>
      <c r="AT73" s="274" t="s">
        <v>694</v>
      </c>
      <c r="AU73" s="274" t="s">
        <v>1140</v>
      </c>
      <c r="AV73" s="274" t="s">
        <v>49</v>
      </c>
      <c r="AW73" s="274">
        <v>2</v>
      </c>
      <c r="AX73" s="274"/>
      <c r="AY73" s="274"/>
      <c r="AZ73" s="274"/>
      <c r="BA73" s="274"/>
      <c r="BB73" s="275">
        <v>0.84401483070968641</v>
      </c>
      <c r="BC73" s="284" t="s">
        <v>70</v>
      </c>
      <c r="BD73" s="274"/>
      <c r="BE73" s="283"/>
      <c r="BF73" s="274" t="s">
        <v>157</v>
      </c>
      <c r="BG73" s="274" t="s">
        <v>188</v>
      </c>
      <c r="BH73" s="274" t="s">
        <v>1140</v>
      </c>
      <c r="BI73" s="274">
        <v>192</v>
      </c>
      <c r="BJ73" s="274">
        <v>2</v>
      </c>
      <c r="BK73" s="274" t="s">
        <v>694</v>
      </c>
      <c r="BL73" s="277" t="s">
        <v>691</v>
      </c>
      <c r="BM73" s="278">
        <v>0.84401483070968641</v>
      </c>
      <c r="BN73" s="274" t="s">
        <v>70</v>
      </c>
      <c r="BO73" s="274" t="s">
        <v>1180</v>
      </c>
      <c r="BP73" s="274">
        <v>1165.1030000000001</v>
      </c>
      <c r="BQ73" t="s">
        <v>72</v>
      </c>
    </row>
    <row r="74" spans="1:69" ht="16.5">
      <c r="A74" s="105" t="str">
        <f t="shared" si="19"/>
        <v>대인교통</v>
      </c>
      <c r="B74" s="106" t="str">
        <f t="shared" si="20"/>
        <v>이종림</v>
      </c>
      <c r="C74" s="107" t="str">
        <f t="shared" si="21"/>
        <v>S</v>
      </c>
      <c r="D74" s="108">
        <f t="shared" si="22"/>
        <v>1.0752000000000002</v>
      </c>
      <c r="E74" s="109">
        <f t="shared" si="23"/>
        <v>7069</v>
      </c>
      <c r="F74" s="287" t="str">
        <f t="shared" si="24"/>
        <v>예비</v>
      </c>
      <c r="G74" s="110" t="str">
        <f t="shared" si="25"/>
        <v>71바5201</v>
      </c>
      <c r="H74" s="111">
        <f t="shared" si="26"/>
        <v>1</v>
      </c>
      <c r="I74" s="112">
        <f t="shared" si="27"/>
        <v>1974.7329999999999</v>
      </c>
      <c r="J74" s="113">
        <f t="shared" si="28"/>
        <v>3.0039986382010955E-2</v>
      </c>
      <c r="K74" s="113">
        <f t="shared" si="29"/>
        <v>0.30711164538147528</v>
      </c>
      <c r="L74" s="113">
        <f t="shared" si="30"/>
        <v>8.5581189963402651E-2</v>
      </c>
      <c r="M74" s="114">
        <f t="shared" si="31"/>
        <v>3.3879999999999999</v>
      </c>
      <c r="N74" s="115">
        <f t="shared" si="32"/>
        <v>0</v>
      </c>
      <c r="O74" s="115">
        <f t="shared" si="33"/>
        <v>0.55703733112273912</v>
      </c>
      <c r="P74" s="228">
        <f t="shared" si="34"/>
        <v>24</v>
      </c>
      <c r="Q74" s="229">
        <f t="shared" si="35"/>
        <v>0</v>
      </c>
      <c r="R74" s="229">
        <f t="shared" si="36"/>
        <v>11</v>
      </c>
      <c r="T74" s="276">
        <v>505</v>
      </c>
      <c r="U74" s="276">
        <v>7069</v>
      </c>
      <c r="V74" s="276" t="s">
        <v>851</v>
      </c>
      <c r="W74" s="269">
        <v>1974.7329999999999</v>
      </c>
      <c r="X74" s="269">
        <v>734.64769345238085</v>
      </c>
      <c r="Y74" s="276">
        <v>2.6789999999999998</v>
      </c>
      <c r="Z74" s="276">
        <v>3.3879999999999999</v>
      </c>
      <c r="AA74" s="276">
        <v>156.584059</v>
      </c>
      <c r="AB74" s="276">
        <v>4.7037829999999996</v>
      </c>
      <c r="AC74" s="276">
        <v>48.088788000000001</v>
      </c>
      <c r="AD74" s="276">
        <v>169</v>
      </c>
      <c r="AE74" s="276">
        <v>0</v>
      </c>
      <c r="AF74" s="276">
        <v>11</v>
      </c>
      <c r="AG74" s="279">
        <v>74</v>
      </c>
      <c r="AH74" s="276">
        <v>12.739572000000001</v>
      </c>
      <c r="AI74" s="276">
        <v>21.2</v>
      </c>
      <c r="AJ74" s="276">
        <v>0</v>
      </c>
      <c r="AK74" s="276">
        <v>24</v>
      </c>
      <c r="AL74" s="276">
        <v>4002</v>
      </c>
      <c r="AM74" s="274" t="s">
        <v>852</v>
      </c>
      <c r="AN74" s="274" t="s">
        <v>1307</v>
      </c>
      <c r="AO74" s="269">
        <v>1974.7329999999999</v>
      </c>
      <c r="AP74" s="269"/>
      <c r="AQ74" s="269"/>
      <c r="AR74" s="274" t="s">
        <v>157</v>
      </c>
      <c r="AS74" s="274" t="s">
        <v>99</v>
      </c>
      <c r="AT74" s="274" t="s">
        <v>743</v>
      </c>
      <c r="AU74" s="274" t="s">
        <v>851</v>
      </c>
      <c r="AV74" s="274" t="s">
        <v>697</v>
      </c>
      <c r="AW74" s="274">
        <v>1</v>
      </c>
      <c r="AX74" s="274"/>
      <c r="AY74" s="274"/>
      <c r="AZ74" s="274"/>
      <c r="BA74" s="274"/>
      <c r="BB74" s="275">
        <v>1.0752000000000002</v>
      </c>
      <c r="BC74" s="284" t="s">
        <v>74</v>
      </c>
      <c r="BD74" s="274"/>
      <c r="BE74" s="283"/>
      <c r="BF74" s="274" t="s">
        <v>157</v>
      </c>
      <c r="BG74" s="274" t="s">
        <v>99</v>
      </c>
      <c r="BH74" s="274" t="s">
        <v>851</v>
      </c>
      <c r="BI74" s="274">
        <v>7069</v>
      </c>
      <c r="BJ74" s="274">
        <v>1</v>
      </c>
      <c r="BK74" s="274" t="s">
        <v>743</v>
      </c>
      <c r="BL74" s="277" t="s">
        <v>675</v>
      </c>
      <c r="BM74" s="278">
        <v>1.0752000000000002</v>
      </c>
      <c r="BN74" s="274" t="s">
        <v>74</v>
      </c>
      <c r="BO74" s="274" t="s">
        <v>1187</v>
      </c>
      <c r="BP74" s="274">
        <v>1974.7329999999999</v>
      </c>
      <c r="BQ74" t="s">
        <v>70</v>
      </c>
    </row>
    <row r="75" spans="1:69" ht="16.5">
      <c r="A75" s="121" t="str">
        <f t="shared" si="19"/>
        <v>대인교통</v>
      </c>
      <c r="B75" s="122" t="str">
        <f t="shared" si="20"/>
        <v>이종일</v>
      </c>
      <c r="C75" s="123" t="str">
        <f t="shared" si="21"/>
        <v>C</v>
      </c>
      <c r="D75" s="124">
        <f t="shared" si="22"/>
        <v>0.86076923076923073</v>
      </c>
      <c r="E75" s="125">
        <f t="shared" si="23"/>
        <v>2066</v>
      </c>
      <c r="F75" s="286" t="str">
        <f t="shared" si="24"/>
        <v>6-1</v>
      </c>
      <c r="G75" s="126" t="str">
        <f t="shared" si="25"/>
        <v>70바4119</v>
      </c>
      <c r="H75" s="127">
        <f t="shared" si="26"/>
        <v>1</v>
      </c>
      <c r="I75" s="128">
        <f t="shared" si="27"/>
        <v>2828.33</v>
      </c>
      <c r="J75" s="129">
        <f t="shared" si="28"/>
        <v>4.452169872451033E-3</v>
      </c>
      <c r="K75" s="129">
        <f t="shared" si="29"/>
        <v>0.35930648166559404</v>
      </c>
      <c r="L75" s="129">
        <f t="shared" si="30"/>
        <v>0.14602256455222692</v>
      </c>
      <c r="M75" s="130">
        <f t="shared" si="31"/>
        <v>11.481999999999999</v>
      </c>
      <c r="N75" s="131">
        <f t="shared" si="32"/>
        <v>0.10606965948103651</v>
      </c>
      <c r="O75" s="131">
        <f t="shared" si="33"/>
        <v>12.091941180838162</v>
      </c>
      <c r="P75" s="226">
        <f t="shared" si="34"/>
        <v>0</v>
      </c>
      <c r="Q75" s="227">
        <f t="shared" si="35"/>
        <v>3</v>
      </c>
      <c r="R75" s="227">
        <f t="shared" si="36"/>
        <v>342</v>
      </c>
      <c r="T75" s="276">
        <v>505</v>
      </c>
      <c r="U75" s="276">
        <v>2066</v>
      </c>
      <c r="V75" s="276" t="s">
        <v>853</v>
      </c>
      <c r="W75" s="269">
        <v>2828.33</v>
      </c>
      <c r="X75" s="269">
        <v>1263.7756925826632</v>
      </c>
      <c r="Y75" s="276">
        <v>2.238</v>
      </c>
      <c r="Z75" s="276">
        <v>11.481999999999999</v>
      </c>
      <c r="AA75" s="276">
        <v>174.12857600000001</v>
      </c>
      <c r="AB75" s="276">
        <v>0.77524999999999999</v>
      </c>
      <c r="AC75" s="276">
        <v>62.565525999999998</v>
      </c>
      <c r="AD75" s="276">
        <v>413</v>
      </c>
      <c r="AE75" s="276">
        <v>3</v>
      </c>
      <c r="AF75" s="276">
        <v>342</v>
      </c>
      <c r="AG75" s="279">
        <v>86</v>
      </c>
      <c r="AH75" s="276">
        <v>16.242767000000001</v>
      </c>
      <c r="AI75" s="276">
        <v>1587.8</v>
      </c>
      <c r="AJ75" s="276">
        <v>0</v>
      </c>
      <c r="AK75" s="276">
        <v>0</v>
      </c>
      <c r="AL75" s="276">
        <v>0</v>
      </c>
      <c r="AM75" s="274" t="s">
        <v>854</v>
      </c>
      <c r="AN75" s="274" t="s">
        <v>1308</v>
      </c>
      <c r="AO75" s="269">
        <v>2828.33</v>
      </c>
      <c r="AP75" s="269"/>
      <c r="AQ75" s="269"/>
      <c r="AR75" s="274" t="s">
        <v>157</v>
      </c>
      <c r="AS75" s="274" t="s">
        <v>192</v>
      </c>
      <c r="AT75" s="274" t="s">
        <v>738</v>
      </c>
      <c r="AU75" s="274" t="s">
        <v>853</v>
      </c>
      <c r="AV75" s="274" t="s">
        <v>49</v>
      </c>
      <c r="AW75" s="274">
        <v>1</v>
      </c>
      <c r="AX75" s="274"/>
      <c r="AY75" s="274"/>
      <c r="AZ75" s="274"/>
      <c r="BA75" s="274"/>
      <c r="BB75" s="275">
        <v>0.86076923076923073</v>
      </c>
      <c r="BC75" s="284" t="s">
        <v>72</v>
      </c>
      <c r="BD75" s="274"/>
      <c r="BE75" s="283"/>
      <c r="BF75" s="274" t="s">
        <v>157</v>
      </c>
      <c r="BG75" s="274" t="s">
        <v>192</v>
      </c>
      <c r="BH75" s="274" t="s">
        <v>853</v>
      </c>
      <c r="BI75" s="274">
        <v>2066</v>
      </c>
      <c r="BJ75" s="274">
        <v>1</v>
      </c>
      <c r="BK75" s="274" t="s">
        <v>738</v>
      </c>
      <c r="BL75" s="277" t="s">
        <v>675</v>
      </c>
      <c r="BM75" s="278">
        <v>0.86076923076923073</v>
      </c>
      <c r="BN75" s="274" t="s">
        <v>72</v>
      </c>
      <c r="BO75" s="274" t="s">
        <v>1181</v>
      </c>
      <c r="BP75" s="274">
        <v>2828.33</v>
      </c>
      <c r="BQ75" t="s">
        <v>72</v>
      </c>
    </row>
    <row r="76" spans="1:69" ht="16.5">
      <c r="A76" s="105" t="str">
        <f t="shared" si="19"/>
        <v>대인교통</v>
      </c>
      <c r="B76" s="106" t="str">
        <f t="shared" si="20"/>
        <v>이진영</v>
      </c>
      <c r="C76" s="107" t="str">
        <f t="shared" si="21"/>
        <v>F</v>
      </c>
      <c r="D76" s="108">
        <f t="shared" si="22"/>
        <v>0.79205015422067682</v>
      </c>
      <c r="E76" s="109">
        <f t="shared" si="23"/>
        <v>700</v>
      </c>
      <c r="F76" s="287" t="str">
        <f t="shared" si="24"/>
        <v>515-1</v>
      </c>
      <c r="G76" s="110" t="str">
        <f t="shared" si="25"/>
        <v>71바7011</v>
      </c>
      <c r="H76" s="111">
        <f t="shared" si="26"/>
        <v>2</v>
      </c>
      <c r="I76" s="112">
        <f t="shared" si="27"/>
        <v>641.45800000000008</v>
      </c>
      <c r="J76" s="113">
        <f t="shared" si="28"/>
        <v>1.8226176426658726E-2</v>
      </c>
      <c r="K76" s="113">
        <f t="shared" si="29"/>
        <v>0.35820439627845674</v>
      </c>
      <c r="L76" s="113">
        <f t="shared" si="30"/>
        <v>0.14498221239738218</v>
      </c>
      <c r="M76" s="114">
        <f t="shared" si="31"/>
        <v>8.7240000000000002</v>
      </c>
      <c r="N76" s="115">
        <f t="shared" si="32"/>
        <v>0</v>
      </c>
      <c r="O76" s="115">
        <f t="shared" si="33"/>
        <v>4.0532661530450937</v>
      </c>
      <c r="P76" s="228">
        <f t="shared" si="34"/>
        <v>2</v>
      </c>
      <c r="Q76" s="229">
        <f t="shared" si="35"/>
        <v>0</v>
      </c>
      <c r="R76" s="229">
        <f t="shared" si="36"/>
        <v>26</v>
      </c>
      <c r="T76" s="276">
        <v>505</v>
      </c>
      <c r="U76" s="276">
        <v>700</v>
      </c>
      <c r="V76" s="276" t="s">
        <v>1142</v>
      </c>
      <c r="W76" s="269">
        <v>641.45800000000008</v>
      </c>
      <c r="X76" s="269">
        <v>352.13430593288126</v>
      </c>
      <c r="Y76" s="276">
        <v>1.8360000000000001</v>
      </c>
      <c r="Z76" s="276">
        <v>8.7240000000000002</v>
      </c>
      <c r="AA76" s="276">
        <v>61.676347999999997</v>
      </c>
      <c r="AB76" s="276">
        <v>1.1241239999999999</v>
      </c>
      <c r="AC76" s="276">
        <v>22.092739000000002</v>
      </c>
      <c r="AD76" s="276">
        <v>93</v>
      </c>
      <c r="AE76" s="276">
        <v>0</v>
      </c>
      <c r="AF76" s="276">
        <v>26</v>
      </c>
      <c r="AG76" s="279">
        <v>82</v>
      </c>
      <c r="AH76" s="276">
        <v>11.712446999999999</v>
      </c>
      <c r="AI76" s="276">
        <v>21.6</v>
      </c>
      <c r="AJ76" s="276">
        <v>0</v>
      </c>
      <c r="AK76" s="276">
        <v>2</v>
      </c>
      <c r="AL76" s="276">
        <v>30</v>
      </c>
      <c r="AM76" s="274" t="s">
        <v>1143</v>
      </c>
      <c r="AN76" s="274" t="s">
        <v>1309</v>
      </c>
      <c r="AO76" s="269">
        <v>401.76600000000002</v>
      </c>
      <c r="AP76" s="269"/>
      <c r="AQ76" s="269"/>
      <c r="AR76" s="274" t="s">
        <v>157</v>
      </c>
      <c r="AS76" s="274" t="s">
        <v>189</v>
      </c>
      <c r="AT76" s="274" t="s">
        <v>708</v>
      </c>
      <c r="AU76" s="274" t="s">
        <v>1142</v>
      </c>
      <c r="AV76" s="274" t="s">
        <v>49</v>
      </c>
      <c r="AW76" s="274">
        <v>2</v>
      </c>
      <c r="AX76" s="274"/>
      <c r="AY76" s="274"/>
      <c r="AZ76" s="274"/>
      <c r="BA76" s="274"/>
      <c r="BB76" s="275">
        <v>0.79205015422067682</v>
      </c>
      <c r="BC76" s="284" t="s">
        <v>73</v>
      </c>
      <c r="BD76" s="274"/>
      <c r="BE76" s="283"/>
      <c r="BF76" s="274" t="s">
        <v>157</v>
      </c>
      <c r="BG76" s="274" t="s">
        <v>189</v>
      </c>
      <c r="BH76" s="274" t="s">
        <v>1142</v>
      </c>
      <c r="BI76" s="274">
        <v>700</v>
      </c>
      <c r="BJ76" s="274">
        <v>2</v>
      </c>
      <c r="BK76" s="274" t="s">
        <v>708</v>
      </c>
      <c r="BL76" s="277" t="s">
        <v>705</v>
      </c>
      <c r="BM76" s="278">
        <v>0.79205015422067682</v>
      </c>
      <c r="BN76" s="274" t="s">
        <v>73</v>
      </c>
      <c r="BO76" s="274" t="s">
        <v>1183</v>
      </c>
      <c r="BP76" s="274">
        <v>641.45800000000008</v>
      </c>
      <c r="BQ76" t="s">
        <v>74</v>
      </c>
    </row>
    <row r="77" spans="1:69" ht="16.5">
      <c r="A77" s="121" t="str">
        <f t="shared" si="19"/>
        <v>대인교통</v>
      </c>
      <c r="B77" s="122" t="str">
        <f t="shared" si="20"/>
        <v>이태환</v>
      </c>
      <c r="C77" s="123" t="str">
        <f t="shared" si="21"/>
        <v>F</v>
      </c>
      <c r="D77" s="124">
        <f t="shared" si="22"/>
        <v>0.76097433161852224</v>
      </c>
      <c r="E77" s="125">
        <f t="shared" si="23"/>
        <v>8873</v>
      </c>
      <c r="F77" s="286" t="str">
        <f t="shared" si="24"/>
        <v>6-1</v>
      </c>
      <c r="G77" s="126" t="str">
        <f t="shared" si="25"/>
        <v>70바4101</v>
      </c>
      <c r="H77" s="127">
        <f t="shared" si="26"/>
        <v>2</v>
      </c>
      <c r="I77" s="128">
        <f t="shared" si="27"/>
        <v>2624.1059999999998</v>
      </c>
      <c r="J77" s="129">
        <f t="shared" si="28"/>
        <v>4.1513398745256095E-3</v>
      </c>
      <c r="K77" s="129">
        <f t="shared" si="29"/>
        <v>0.39877986623342393</v>
      </c>
      <c r="L77" s="129">
        <f t="shared" si="30"/>
        <v>0.2381763541564251</v>
      </c>
      <c r="M77" s="130">
        <f t="shared" si="31"/>
        <v>16.286000000000001</v>
      </c>
      <c r="N77" s="131">
        <f t="shared" si="32"/>
        <v>0.15243286666011208</v>
      </c>
      <c r="O77" s="131">
        <f t="shared" si="33"/>
        <v>85.286188896332703</v>
      </c>
      <c r="P77" s="226">
        <f t="shared" si="34"/>
        <v>8</v>
      </c>
      <c r="Q77" s="227">
        <f t="shared" si="35"/>
        <v>4</v>
      </c>
      <c r="R77" s="227">
        <f t="shared" si="36"/>
        <v>2238</v>
      </c>
      <c r="T77" s="276">
        <v>505</v>
      </c>
      <c r="U77" s="276">
        <v>8873</v>
      </c>
      <c r="V77" s="276" t="s">
        <v>855</v>
      </c>
      <c r="W77" s="269">
        <v>2624.1059999999998</v>
      </c>
      <c r="X77" s="269">
        <v>1376.3547448195065</v>
      </c>
      <c r="Y77" s="276">
        <v>1.9059999999999999</v>
      </c>
      <c r="Z77" s="276">
        <v>16.286000000000001</v>
      </c>
      <c r="AA77" s="276">
        <v>157.23718600000001</v>
      </c>
      <c r="AB77" s="276">
        <v>0.65274500000000002</v>
      </c>
      <c r="AC77" s="276">
        <v>62.703023999999999</v>
      </c>
      <c r="AD77" s="276">
        <v>625</v>
      </c>
      <c r="AE77" s="276">
        <v>4</v>
      </c>
      <c r="AF77" s="276">
        <v>2238</v>
      </c>
      <c r="AG77" s="279">
        <v>92</v>
      </c>
      <c r="AH77" s="276">
        <v>16.688838000000001</v>
      </c>
      <c r="AI77" s="276">
        <v>3483.7</v>
      </c>
      <c r="AJ77" s="276">
        <v>102</v>
      </c>
      <c r="AK77" s="276">
        <v>8</v>
      </c>
      <c r="AL77" s="276">
        <v>1572</v>
      </c>
      <c r="AM77" s="274" t="s">
        <v>856</v>
      </c>
      <c r="AN77" s="274" t="s">
        <v>1310</v>
      </c>
      <c r="AO77" s="269">
        <v>2477.7159999999999</v>
      </c>
      <c r="AP77" s="269"/>
      <c r="AQ77" s="269"/>
      <c r="AR77" s="274" t="s">
        <v>157</v>
      </c>
      <c r="AS77" s="274" t="s">
        <v>192</v>
      </c>
      <c r="AT77" s="274" t="s">
        <v>730</v>
      </c>
      <c r="AU77" s="274" t="s">
        <v>855</v>
      </c>
      <c r="AV77" s="274" t="s">
        <v>49</v>
      </c>
      <c r="AW77" s="274">
        <v>2</v>
      </c>
      <c r="AX77" s="274"/>
      <c r="AY77" s="274"/>
      <c r="AZ77" s="274"/>
      <c r="BA77" s="274"/>
      <c r="BB77" s="275">
        <v>0.76097433161852224</v>
      </c>
      <c r="BC77" s="284" t="s">
        <v>73</v>
      </c>
      <c r="BD77" s="274"/>
      <c r="BE77" s="283"/>
      <c r="BF77" s="274" t="s">
        <v>157</v>
      </c>
      <c r="BG77" s="274" t="s">
        <v>192</v>
      </c>
      <c r="BH77" s="274" t="s">
        <v>855</v>
      </c>
      <c r="BI77" s="274">
        <v>8873</v>
      </c>
      <c r="BJ77" s="274">
        <v>2</v>
      </c>
      <c r="BK77" s="274" t="s">
        <v>730</v>
      </c>
      <c r="BL77" s="277" t="s">
        <v>734</v>
      </c>
      <c r="BM77" s="278">
        <v>0.76097433161852224</v>
      </c>
      <c r="BN77" s="274" t="s">
        <v>73</v>
      </c>
      <c r="BO77" s="274" t="s">
        <v>1183</v>
      </c>
      <c r="BP77" s="274">
        <v>2624.1059999999998</v>
      </c>
      <c r="BQ77" t="s">
        <v>71</v>
      </c>
    </row>
    <row r="78" spans="1:69" ht="16.5">
      <c r="A78" s="105" t="str">
        <f t="shared" si="19"/>
        <v>대인교통</v>
      </c>
      <c r="B78" s="106" t="str">
        <f t="shared" si="20"/>
        <v>이택하</v>
      </c>
      <c r="C78" s="107" t="str">
        <f t="shared" si="21"/>
        <v>D</v>
      </c>
      <c r="D78" s="108">
        <f t="shared" si="22"/>
        <v>0.81553201111790363</v>
      </c>
      <c r="E78" s="109">
        <f t="shared" si="23"/>
        <v>4119</v>
      </c>
      <c r="F78" s="287" t="str">
        <f t="shared" si="24"/>
        <v>515</v>
      </c>
      <c r="G78" s="110" t="str">
        <f t="shared" si="25"/>
        <v>70바4127</v>
      </c>
      <c r="H78" s="111">
        <f t="shared" si="26"/>
        <v>7</v>
      </c>
      <c r="I78" s="112">
        <f t="shared" si="27"/>
        <v>1874.415</v>
      </c>
      <c r="J78" s="113">
        <f t="shared" si="28"/>
        <v>1.0233076221918208E-2</v>
      </c>
      <c r="K78" s="113">
        <f t="shared" si="29"/>
        <v>0.38521306979228881</v>
      </c>
      <c r="L78" s="113">
        <f t="shared" si="30"/>
        <v>0.12110445125545838</v>
      </c>
      <c r="M78" s="114">
        <f t="shared" si="31"/>
        <v>11.58</v>
      </c>
      <c r="N78" s="115">
        <f t="shared" si="32"/>
        <v>0.10669995705326729</v>
      </c>
      <c r="O78" s="115">
        <f t="shared" si="33"/>
        <v>24.007490336985139</v>
      </c>
      <c r="P78" s="228">
        <f t="shared" si="34"/>
        <v>23</v>
      </c>
      <c r="Q78" s="229">
        <f t="shared" si="35"/>
        <v>2</v>
      </c>
      <c r="R78" s="229">
        <f t="shared" si="36"/>
        <v>450</v>
      </c>
      <c r="T78" s="276">
        <v>505</v>
      </c>
      <c r="U78" s="276">
        <v>4119</v>
      </c>
      <c r="V78" s="276" t="s">
        <v>1311</v>
      </c>
      <c r="W78" s="269">
        <v>1874.415</v>
      </c>
      <c r="X78" s="269">
        <v>979.26403288417794</v>
      </c>
      <c r="Y78" s="276">
        <v>1.919</v>
      </c>
      <c r="Z78" s="276">
        <v>11.58</v>
      </c>
      <c r="AA78" s="276">
        <v>141.44827699999999</v>
      </c>
      <c r="AB78" s="276">
        <v>1.447451</v>
      </c>
      <c r="AC78" s="276">
        <v>54.487724999999998</v>
      </c>
      <c r="AD78" s="276">
        <v>227</v>
      </c>
      <c r="AE78" s="276">
        <v>2</v>
      </c>
      <c r="AF78" s="276">
        <v>450</v>
      </c>
      <c r="AG78" s="279">
        <v>94</v>
      </c>
      <c r="AH78" s="276">
        <v>13.749506</v>
      </c>
      <c r="AI78" s="276">
        <v>169.2</v>
      </c>
      <c r="AJ78" s="276">
        <v>8.3000000000000007</v>
      </c>
      <c r="AK78" s="276">
        <v>23</v>
      </c>
      <c r="AL78" s="276">
        <v>2487</v>
      </c>
      <c r="AM78" s="274" t="s">
        <v>1312</v>
      </c>
      <c r="AN78" s="274" t="s">
        <v>1313</v>
      </c>
      <c r="AO78" s="269">
        <v>565.75</v>
      </c>
      <c r="AP78" s="269"/>
      <c r="AQ78" s="269"/>
      <c r="AR78" s="274" t="s">
        <v>157</v>
      </c>
      <c r="AS78" s="274" t="s">
        <v>188</v>
      </c>
      <c r="AT78" s="274" t="s">
        <v>694</v>
      </c>
      <c r="AU78" s="274" t="s">
        <v>1311</v>
      </c>
      <c r="AV78" s="274" t="s">
        <v>49</v>
      </c>
      <c r="AW78" s="274">
        <v>7</v>
      </c>
      <c r="AX78" s="274"/>
      <c r="AY78" s="274"/>
      <c r="AZ78" s="274"/>
      <c r="BA78" s="274"/>
      <c r="BB78" s="275">
        <v>0.81553201111790363</v>
      </c>
      <c r="BC78" s="284" t="s">
        <v>70</v>
      </c>
      <c r="BD78" s="274"/>
      <c r="BE78" s="283"/>
      <c r="BF78" s="274" t="s">
        <v>157</v>
      </c>
      <c r="BG78" s="274" t="s">
        <v>188</v>
      </c>
      <c r="BH78" s="274" t="s">
        <v>1311</v>
      </c>
      <c r="BI78" s="274">
        <v>4119</v>
      </c>
      <c r="BJ78" s="274">
        <v>7</v>
      </c>
      <c r="BK78" s="274" t="s">
        <v>694</v>
      </c>
      <c r="BL78" s="277" t="s">
        <v>699</v>
      </c>
      <c r="BM78" s="278">
        <v>0.81553201111790363</v>
      </c>
      <c r="BN78" s="274" t="s">
        <v>70</v>
      </c>
      <c r="BO78" s="274" t="s">
        <v>1180</v>
      </c>
      <c r="BP78" s="274">
        <v>1874.415</v>
      </c>
      <c r="BQ78" t="s">
        <v>70</v>
      </c>
    </row>
    <row r="79" spans="1:69" ht="16.5">
      <c r="A79" s="121" t="str">
        <f t="shared" si="19"/>
        <v>대인교통</v>
      </c>
      <c r="B79" s="122" t="str">
        <f t="shared" si="20"/>
        <v>임종대</v>
      </c>
      <c r="C79" s="123" t="str">
        <f t="shared" si="21"/>
        <v>D</v>
      </c>
      <c r="D79" s="124">
        <f t="shared" si="22"/>
        <v>0.82357142857142862</v>
      </c>
      <c r="E79" s="125">
        <f t="shared" si="23"/>
        <v>7765</v>
      </c>
      <c r="F79" s="286" t="str">
        <f t="shared" si="24"/>
        <v>574</v>
      </c>
      <c r="G79" s="126" t="str">
        <f t="shared" si="25"/>
        <v>71바6102</v>
      </c>
      <c r="H79" s="127">
        <f t="shared" si="26"/>
        <v>1</v>
      </c>
      <c r="I79" s="128">
        <f t="shared" si="27"/>
        <v>578.803</v>
      </c>
      <c r="J79" s="129">
        <f t="shared" si="28"/>
        <v>1.4052691908005304E-2</v>
      </c>
      <c r="K79" s="129">
        <f t="shared" si="29"/>
        <v>0.29385862420138115</v>
      </c>
      <c r="L79" s="129">
        <f t="shared" si="30"/>
        <v>6.2197327933683828E-2</v>
      </c>
      <c r="M79" s="130">
        <f t="shared" si="31"/>
        <v>5.8019999999999996</v>
      </c>
      <c r="N79" s="131">
        <f t="shared" si="32"/>
        <v>0</v>
      </c>
      <c r="O79" s="131">
        <f t="shared" si="33"/>
        <v>0.34554071074268794</v>
      </c>
      <c r="P79" s="226">
        <f t="shared" si="34"/>
        <v>0</v>
      </c>
      <c r="Q79" s="227">
        <f t="shared" si="35"/>
        <v>0</v>
      </c>
      <c r="R79" s="227">
        <f t="shared" si="36"/>
        <v>2</v>
      </c>
      <c r="T79" s="276">
        <v>505</v>
      </c>
      <c r="U79" s="276">
        <v>7765</v>
      </c>
      <c r="V79" s="276" t="s">
        <v>857</v>
      </c>
      <c r="W79" s="269">
        <v>578.803</v>
      </c>
      <c r="X79" s="269">
        <v>250.99869904596704</v>
      </c>
      <c r="Y79" s="276">
        <v>2.306</v>
      </c>
      <c r="Z79" s="276">
        <v>5.8019999999999996</v>
      </c>
      <c r="AA79" s="276">
        <v>50.996634999999998</v>
      </c>
      <c r="AB79" s="276">
        <v>0.71664000000000005</v>
      </c>
      <c r="AC79" s="276">
        <v>14.985801</v>
      </c>
      <c r="AD79" s="276">
        <v>36</v>
      </c>
      <c r="AE79" s="276">
        <v>0</v>
      </c>
      <c r="AF79" s="276">
        <v>2</v>
      </c>
      <c r="AG79" s="279">
        <v>58</v>
      </c>
      <c r="AH79" s="276">
        <v>11.349826999999999</v>
      </c>
      <c r="AI79" s="276">
        <v>0</v>
      </c>
      <c r="AJ79" s="276">
        <v>0</v>
      </c>
      <c r="AK79" s="276">
        <v>0</v>
      </c>
      <c r="AL79" s="276">
        <v>0</v>
      </c>
      <c r="AM79" s="274" t="s">
        <v>858</v>
      </c>
      <c r="AN79" s="274" t="s">
        <v>1314</v>
      </c>
      <c r="AO79" s="269">
        <v>578.803</v>
      </c>
      <c r="AP79" s="269"/>
      <c r="AQ79" s="269"/>
      <c r="AR79" s="274" t="s">
        <v>157</v>
      </c>
      <c r="AS79" s="274" t="s">
        <v>191</v>
      </c>
      <c r="AT79" s="274" t="s">
        <v>719</v>
      </c>
      <c r="AU79" s="274" t="s">
        <v>857</v>
      </c>
      <c r="AV79" s="274" t="s">
        <v>697</v>
      </c>
      <c r="AW79" s="274">
        <v>1</v>
      </c>
      <c r="AX79" s="274"/>
      <c r="AY79" s="274"/>
      <c r="AZ79" s="274"/>
      <c r="BA79" s="274"/>
      <c r="BB79" s="275">
        <v>0.82357142857142862</v>
      </c>
      <c r="BC79" s="284" t="s">
        <v>70</v>
      </c>
      <c r="BD79" s="274"/>
      <c r="BE79" s="283"/>
      <c r="BF79" s="274" t="s">
        <v>157</v>
      </c>
      <c r="BG79" s="285" t="s">
        <v>191</v>
      </c>
      <c r="BH79" s="274" t="s">
        <v>857</v>
      </c>
      <c r="BI79" s="274">
        <v>7765</v>
      </c>
      <c r="BJ79" s="274">
        <v>1</v>
      </c>
      <c r="BK79" s="274" t="s">
        <v>719</v>
      </c>
      <c r="BL79" s="277" t="s">
        <v>675</v>
      </c>
      <c r="BM79" s="278">
        <v>0.82357142857142862</v>
      </c>
      <c r="BN79" s="274" t="s">
        <v>70</v>
      </c>
      <c r="BO79" s="274" t="s">
        <v>1180</v>
      </c>
      <c r="BP79" s="274">
        <v>578.803</v>
      </c>
      <c r="BQ79" t="s">
        <v>74</v>
      </c>
    </row>
    <row r="80" spans="1:69" ht="16.5">
      <c r="A80" s="105" t="str">
        <f t="shared" si="19"/>
        <v>대인교통</v>
      </c>
      <c r="B80" s="106" t="str">
        <f t="shared" si="20"/>
        <v>임한균</v>
      </c>
      <c r="C80" s="107" t="str">
        <f t="shared" si="21"/>
        <v>S</v>
      </c>
      <c r="D80" s="108">
        <f t="shared" si="22"/>
        <v>1.0165384615384614</v>
      </c>
      <c r="E80" s="109">
        <f t="shared" si="23"/>
        <v>2407</v>
      </c>
      <c r="F80" s="287" t="str">
        <f t="shared" si="24"/>
        <v>562</v>
      </c>
      <c r="G80" s="110" t="str">
        <f t="shared" si="25"/>
        <v>71바5208</v>
      </c>
      <c r="H80" s="111">
        <f t="shared" si="26"/>
        <v>1</v>
      </c>
      <c r="I80" s="112">
        <f t="shared" si="27"/>
        <v>1827.3140000000001</v>
      </c>
      <c r="J80" s="113">
        <f t="shared" si="28"/>
        <v>2.2450995450364278E-2</v>
      </c>
      <c r="K80" s="113">
        <f t="shared" si="29"/>
        <v>0.34925179657181749</v>
      </c>
      <c r="L80" s="113">
        <f t="shared" si="30"/>
        <v>0.20357749133427533</v>
      </c>
      <c r="M80" s="114">
        <f t="shared" si="31"/>
        <v>7.5220000000000002</v>
      </c>
      <c r="N80" s="115">
        <f t="shared" si="32"/>
        <v>0</v>
      </c>
      <c r="O80" s="115">
        <f t="shared" si="33"/>
        <v>2.3531806794015697</v>
      </c>
      <c r="P80" s="228">
        <f t="shared" si="34"/>
        <v>33</v>
      </c>
      <c r="Q80" s="229">
        <f t="shared" si="35"/>
        <v>0</v>
      </c>
      <c r="R80" s="229">
        <f t="shared" si="36"/>
        <v>43</v>
      </c>
      <c r="T80" s="276">
        <v>505</v>
      </c>
      <c r="U80" s="276">
        <v>2407</v>
      </c>
      <c r="V80" s="276" t="s">
        <v>859</v>
      </c>
      <c r="W80" s="269">
        <v>1827.3140000000001</v>
      </c>
      <c r="X80" s="269">
        <v>691.37873628452519</v>
      </c>
      <c r="Y80" s="276">
        <v>2.6</v>
      </c>
      <c r="Z80" s="276">
        <v>7.5220000000000002</v>
      </c>
      <c r="AA80" s="276">
        <v>164.32964000000001</v>
      </c>
      <c r="AB80" s="276">
        <v>3.6893639999999999</v>
      </c>
      <c r="AC80" s="276">
        <v>57.392422000000003</v>
      </c>
      <c r="AD80" s="276">
        <v>372</v>
      </c>
      <c r="AE80" s="276">
        <v>0</v>
      </c>
      <c r="AF80" s="276">
        <v>43</v>
      </c>
      <c r="AG80" s="279">
        <v>70</v>
      </c>
      <c r="AH80" s="276">
        <v>11.832618</v>
      </c>
      <c r="AI80" s="276">
        <v>17.5</v>
      </c>
      <c r="AJ80" s="276">
        <v>0</v>
      </c>
      <c r="AK80" s="276">
        <v>33</v>
      </c>
      <c r="AL80" s="276">
        <v>7166</v>
      </c>
      <c r="AM80" s="274" t="s">
        <v>860</v>
      </c>
      <c r="AN80" s="274" t="s">
        <v>1315</v>
      </c>
      <c r="AO80" s="269">
        <v>1827.3140000000001</v>
      </c>
      <c r="AP80" s="269"/>
      <c r="AQ80" s="269"/>
      <c r="AR80" s="274" t="s">
        <v>157</v>
      </c>
      <c r="AS80" s="274" t="s">
        <v>326</v>
      </c>
      <c r="AT80" s="274" t="s">
        <v>716</v>
      </c>
      <c r="AU80" s="274" t="s">
        <v>859</v>
      </c>
      <c r="AV80" s="274" t="s">
        <v>697</v>
      </c>
      <c r="AW80" s="274">
        <v>1</v>
      </c>
      <c r="AX80" s="274"/>
      <c r="AY80" s="274"/>
      <c r="AZ80" s="274"/>
      <c r="BA80" s="274"/>
      <c r="BB80" s="275">
        <v>1.0165384615384614</v>
      </c>
      <c r="BC80" s="284" t="s">
        <v>74</v>
      </c>
      <c r="BD80" s="274"/>
      <c r="BE80" s="283"/>
      <c r="BF80" s="274" t="s">
        <v>157</v>
      </c>
      <c r="BG80" s="274" t="s">
        <v>326</v>
      </c>
      <c r="BH80" s="274" t="s">
        <v>859</v>
      </c>
      <c r="BI80" s="274">
        <v>2407</v>
      </c>
      <c r="BJ80" s="274">
        <v>1</v>
      </c>
      <c r="BK80" s="274" t="s">
        <v>716</v>
      </c>
      <c r="BL80" s="277" t="s">
        <v>675</v>
      </c>
      <c r="BM80" s="278">
        <v>1.0165384615384614</v>
      </c>
      <c r="BN80" s="274" t="s">
        <v>74</v>
      </c>
      <c r="BO80" s="274" t="s">
        <v>1187</v>
      </c>
      <c r="BP80" s="274">
        <v>1827.3140000000001</v>
      </c>
      <c r="BQ80" t="s">
        <v>73</v>
      </c>
    </row>
    <row r="81" spans="1:69" ht="16.5">
      <c r="A81" s="121" t="str">
        <f t="shared" si="19"/>
        <v>대인교통</v>
      </c>
      <c r="B81" s="122" t="str">
        <f t="shared" si="20"/>
        <v>장광근</v>
      </c>
      <c r="C81" s="123" t="str">
        <f t="shared" si="21"/>
        <v>A</v>
      </c>
      <c r="D81" s="124">
        <f t="shared" si="22"/>
        <v>0.97966666666666669</v>
      </c>
      <c r="E81" s="125">
        <f t="shared" si="23"/>
        <v>7089</v>
      </c>
      <c r="F81" s="286" t="str">
        <f t="shared" si="24"/>
        <v>574</v>
      </c>
      <c r="G81" s="126" t="str">
        <f t="shared" si="25"/>
        <v>71바6106</v>
      </c>
      <c r="H81" s="127">
        <f t="shared" si="26"/>
        <v>1</v>
      </c>
      <c r="I81" s="128">
        <f t="shared" si="27"/>
        <v>1238.7840000000001</v>
      </c>
      <c r="J81" s="129">
        <f t="shared" si="28"/>
        <v>1.0149358940810016E-2</v>
      </c>
      <c r="K81" s="129">
        <f t="shared" si="29"/>
        <v>0.3090430570065954</v>
      </c>
      <c r="L81" s="129">
        <f t="shared" si="30"/>
        <v>5.4085296548873729E-2</v>
      </c>
      <c r="M81" s="130">
        <f t="shared" si="31"/>
        <v>2.1850000000000001</v>
      </c>
      <c r="N81" s="131">
        <f t="shared" si="32"/>
        <v>0</v>
      </c>
      <c r="O81" s="131">
        <f t="shared" si="33"/>
        <v>0.88796755528001647</v>
      </c>
      <c r="P81" s="226">
        <f t="shared" si="34"/>
        <v>2</v>
      </c>
      <c r="Q81" s="227">
        <f t="shared" si="35"/>
        <v>0</v>
      </c>
      <c r="R81" s="227">
        <f t="shared" si="36"/>
        <v>11</v>
      </c>
      <c r="T81" s="276">
        <v>505</v>
      </c>
      <c r="U81" s="276">
        <v>7089</v>
      </c>
      <c r="V81" s="276" t="s">
        <v>861</v>
      </c>
      <c r="W81" s="269">
        <v>1238.7840000000001</v>
      </c>
      <c r="X81" s="269">
        <v>421.49846886696156</v>
      </c>
      <c r="Y81" s="276">
        <v>2.968</v>
      </c>
      <c r="Z81" s="276">
        <v>2.1850000000000001</v>
      </c>
      <c r="AA81" s="276">
        <v>117.241592</v>
      </c>
      <c r="AB81" s="276">
        <v>1.189927</v>
      </c>
      <c r="AC81" s="276">
        <v>36.232700000000001</v>
      </c>
      <c r="AD81" s="276">
        <v>67</v>
      </c>
      <c r="AE81" s="276">
        <v>0</v>
      </c>
      <c r="AF81" s="276">
        <v>11</v>
      </c>
      <c r="AG81" s="279">
        <v>74</v>
      </c>
      <c r="AH81" s="276">
        <v>12.105251000000001</v>
      </c>
      <c r="AI81" s="276">
        <v>11.8</v>
      </c>
      <c r="AJ81" s="276">
        <v>0</v>
      </c>
      <c r="AK81" s="276">
        <v>2</v>
      </c>
      <c r="AL81" s="276">
        <v>240</v>
      </c>
      <c r="AM81" s="274" t="s">
        <v>862</v>
      </c>
      <c r="AN81" s="274" t="s">
        <v>1316</v>
      </c>
      <c r="AO81" s="269">
        <v>1238.7840000000001</v>
      </c>
      <c r="AP81" s="269"/>
      <c r="AQ81" s="269"/>
      <c r="AR81" s="274" t="s">
        <v>157</v>
      </c>
      <c r="AS81" s="274" t="s">
        <v>191</v>
      </c>
      <c r="AT81" s="274" t="s">
        <v>724</v>
      </c>
      <c r="AU81" s="274" t="s">
        <v>861</v>
      </c>
      <c r="AV81" s="274" t="s">
        <v>697</v>
      </c>
      <c r="AW81" s="274">
        <v>1</v>
      </c>
      <c r="AX81" s="274"/>
      <c r="AY81" s="274"/>
      <c r="AZ81" s="274"/>
      <c r="BA81" s="274"/>
      <c r="BB81" s="275">
        <v>0.97966666666666669</v>
      </c>
      <c r="BC81" s="284" t="s">
        <v>69</v>
      </c>
      <c r="BD81" s="274"/>
      <c r="BE81" s="283"/>
      <c r="BF81" s="274" t="s">
        <v>157</v>
      </c>
      <c r="BG81" s="285" t="s">
        <v>191</v>
      </c>
      <c r="BH81" s="274" t="s">
        <v>861</v>
      </c>
      <c r="BI81" s="274">
        <v>7089</v>
      </c>
      <c r="BJ81" s="274">
        <v>1</v>
      </c>
      <c r="BK81" s="274" t="s">
        <v>724</v>
      </c>
      <c r="BL81" s="277" t="s">
        <v>675</v>
      </c>
      <c r="BM81" s="278">
        <v>0.97966666666666669</v>
      </c>
      <c r="BN81" s="274" t="s">
        <v>69</v>
      </c>
      <c r="BO81" s="274" t="s">
        <v>1186</v>
      </c>
      <c r="BP81" s="274">
        <v>1238.7840000000001</v>
      </c>
      <c r="BQ81" t="s">
        <v>70</v>
      </c>
    </row>
    <row r="82" spans="1:69" ht="16.5">
      <c r="A82" s="105" t="str">
        <f t="shared" si="19"/>
        <v>대인교통</v>
      </c>
      <c r="B82" s="106" t="str">
        <f t="shared" si="20"/>
        <v>장재서</v>
      </c>
      <c r="C82" s="107" t="str">
        <f t="shared" si="21"/>
        <v>A</v>
      </c>
      <c r="D82" s="108">
        <f t="shared" si="22"/>
        <v>0.96066666666666667</v>
      </c>
      <c r="E82" s="109">
        <f t="shared" si="23"/>
        <v>9353</v>
      </c>
      <c r="F82" s="287" t="str">
        <f t="shared" si="24"/>
        <v>574</v>
      </c>
      <c r="G82" s="110" t="str">
        <f t="shared" si="25"/>
        <v>71바6109</v>
      </c>
      <c r="H82" s="111">
        <f t="shared" si="26"/>
        <v>1</v>
      </c>
      <c r="I82" s="112">
        <f t="shared" si="27"/>
        <v>1466.3330000000001</v>
      </c>
      <c r="J82" s="113">
        <f t="shared" si="28"/>
        <v>5.7441149686436295E-3</v>
      </c>
      <c r="K82" s="113">
        <f t="shared" si="29"/>
        <v>0.31737930671594544</v>
      </c>
      <c r="L82" s="113">
        <f t="shared" si="30"/>
        <v>3.0688799883791744E-2</v>
      </c>
      <c r="M82" s="114">
        <f t="shared" si="31"/>
        <v>2.1669999999999998</v>
      </c>
      <c r="N82" s="115">
        <f t="shared" si="32"/>
        <v>0</v>
      </c>
      <c r="O82" s="115">
        <f t="shared" si="33"/>
        <v>0.20459199922527829</v>
      </c>
      <c r="P82" s="228">
        <f t="shared" si="34"/>
        <v>0</v>
      </c>
      <c r="Q82" s="229">
        <f t="shared" si="35"/>
        <v>0</v>
      </c>
      <c r="R82" s="229">
        <f t="shared" si="36"/>
        <v>3</v>
      </c>
      <c r="T82" s="276">
        <v>505</v>
      </c>
      <c r="U82" s="276">
        <v>9353</v>
      </c>
      <c r="V82" s="276" t="s">
        <v>1107</v>
      </c>
      <c r="W82" s="269">
        <v>1466.3330000000001</v>
      </c>
      <c r="X82" s="269">
        <v>508.79007633587787</v>
      </c>
      <c r="Y82" s="276">
        <v>2.9</v>
      </c>
      <c r="Z82" s="276">
        <v>2.1669999999999998</v>
      </c>
      <c r="AA82" s="276">
        <v>135.92102600000001</v>
      </c>
      <c r="AB82" s="276">
        <v>0.78074600000000005</v>
      </c>
      <c r="AC82" s="276">
        <v>43.138520999999997</v>
      </c>
      <c r="AD82" s="276">
        <v>45</v>
      </c>
      <c r="AE82" s="276">
        <v>0</v>
      </c>
      <c r="AF82" s="276">
        <v>3</v>
      </c>
      <c r="AG82" s="279">
        <v>67</v>
      </c>
      <c r="AH82" s="276">
        <v>11.996510000000001</v>
      </c>
      <c r="AI82" s="276">
        <v>0</v>
      </c>
      <c r="AJ82" s="276">
        <v>0</v>
      </c>
      <c r="AK82" s="276">
        <v>0</v>
      </c>
      <c r="AL82" s="276">
        <v>0</v>
      </c>
      <c r="AM82" s="274" t="s">
        <v>1108</v>
      </c>
      <c r="AN82" s="274" t="s">
        <v>1317</v>
      </c>
      <c r="AO82" s="269">
        <v>1466.3330000000001</v>
      </c>
      <c r="AP82" s="269"/>
      <c r="AQ82" s="269"/>
      <c r="AR82" s="274" t="s">
        <v>157</v>
      </c>
      <c r="AS82" s="274" t="s">
        <v>191</v>
      </c>
      <c r="AT82" s="274" t="s">
        <v>728</v>
      </c>
      <c r="AU82" s="274" t="s">
        <v>1107</v>
      </c>
      <c r="AV82" s="274" t="s">
        <v>697</v>
      </c>
      <c r="AW82" s="274">
        <v>1</v>
      </c>
      <c r="AX82" s="274"/>
      <c r="AY82" s="274"/>
      <c r="AZ82" s="274"/>
      <c r="BA82" s="274"/>
      <c r="BB82" s="275">
        <v>0.96066666666666667</v>
      </c>
      <c r="BC82" s="284" t="s">
        <v>69</v>
      </c>
      <c r="BD82" s="274"/>
      <c r="BE82" s="283"/>
      <c r="BF82" s="274" t="s">
        <v>157</v>
      </c>
      <c r="BG82" s="274" t="s">
        <v>191</v>
      </c>
      <c r="BH82" s="274" t="s">
        <v>1107</v>
      </c>
      <c r="BI82" s="274">
        <v>9353</v>
      </c>
      <c r="BJ82" s="274">
        <v>1</v>
      </c>
      <c r="BK82" s="274" t="s">
        <v>728</v>
      </c>
      <c r="BL82" s="277" t="s">
        <v>675</v>
      </c>
      <c r="BM82" s="278">
        <v>0.96066666666666667</v>
      </c>
      <c r="BN82" s="274" t="s">
        <v>69</v>
      </c>
      <c r="BO82" s="274" t="s">
        <v>1186</v>
      </c>
      <c r="BP82" s="274">
        <v>1466.3330000000001</v>
      </c>
      <c r="BQ82" t="s">
        <v>72</v>
      </c>
    </row>
    <row r="83" spans="1:69" ht="16.5">
      <c r="A83" s="121" t="str">
        <f t="shared" si="19"/>
        <v>대인교통</v>
      </c>
      <c r="B83" s="122" t="str">
        <f t="shared" si="20"/>
        <v>전원기</v>
      </c>
      <c r="C83" s="123" t="str">
        <f t="shared" si="21"/>
        <v>C</v>
      </c>
      <c r="D83" s="124">
        <f t="shared" si="22"/>
        <v>0.88763626132423923</v>
      </c>
      <c r="E83" s="125">
        <f t="shared" si="23"/>
        <v>5898</v>
      </c>
      <c r="F83" s="286" t="str">
        <f t="shared" si="24"/>
        <v>515</v>
      </c>
      <c r="G83" s="126" t="str">
        <f t="shared" si="25"/>
        <v>71바7002</v>
      </c>
      <c r="H83" s="127">
        <f t="shared" si="26"/>
        <v>9</v>
      </c>
      <c r="I83" s="128">
        <f t="shared" si="27"/>
        <v>1572.7789999999998</v>
      </c>
      <c r="J83" s="129">
        <f t="shared" si="28"/>
        <v>2.3887493866079211E-2</v>
      </c>
      <c r="K83" s="129">
        <f t="shared" si="29"/>
        <v>0.34900987346924239</v>
      </c>
      <c r="L83" s="129">
        <f t="shared" si="30"/>
        <v>0.21490622649463151</v>
      </c>
      <c r="M83" s="130">
        <f t="shared" si="31"/>
        <v>8.8480000000000008</v>
      </c>
      <c r="N83" s="131">
        <f t="shared" si="32"/>
        <v>0.3179086190748987</v>
      </c>
      <c r="O83" s="131">
        <f t="shared" si="33"/>
        <v>3.2426679145639667</v>
      </c>
      <c r="P83" s="226">
        <f t="shared" si="34"/>
        <v>4</v>
      </c>
      <c r="Q83" s="227">
        <f t="shared" si="35"/>
        <v>5</v>
      </c>
      <c r="R83" s="227">
        <f t="shared" si="36"/>
        <v>51</v>
      </c>
      <c r="T83" s="276">
        <v>505</v>
      </c>
      <c r="U83" s="276">
        <v>5898</v>
      </c>
      <c r="V83" s="276" t="s">
        <v>1144</v>
      </c>
      <c r="W83" s="269">
        <v>1572.7789999999998</v>
      </c>
      <c r="X83" s="269">
        <v>762.5828548702774</v>
      </c>
      <c r="Y83" s="276">
        <v>2.0760000000000001</v>
      </c>
      <c r="Z83" s="276">
        <v>8.8480000000000008</v>
      </c>
      <c r="AA83" s="276">
        <v>127.086333</v>
      </c>
      <c r="AB83" s="276">
        <v>3.035774</v>
      </c>
      <c r="AC83" s="276">
        <v>44.354385000000001</v>
      </c>
      <c r="AD83" s="276">
        <v>338</v>
      </c>
      <c r="AE83" s="276">
        <v>5</v>
      </c>
      <c r="AF83" s="276">
        <v>51</v>
      </c>
      <c r="AG83" s="279">
        <v>88</v>
      </c>
      <c r="AH83" s="276">
        <v>13.069800000000001</v>
      </c>
      <c r="AI83" s="276">
        <v>75.099999999999994</v>
      </c>
      <c r="AJ83" s="276">
        <v>12.9</v>
      </c>
      <c r="AK83" s="276">
        <v>4</v>
      </c>
      <c r="AL83" s="276">
        <v>643</v>
      </c>
      <c r="AM83" s="274" t="s">
        <v>1145</v>
      </c>
      <c r="AN83" s="274" t="s">
        <v>1318</v>
      </c>
      <c r="AO83" s="269">
        <v>363.07799999999997</v>
      </c>
      <c r="AP83" s="269"/>
      <c r="AQ83" s="269"/>
      <c r="AR83" s="274" t="s">
        <v>157</v>
      </c>
      <c r="AS83" s="274" t="s">
        <v>188</v>
      </c>
      <c r="AT83" s="274" t="s">
        <v>698</v>
      </c>
      <c r="AU83" s="274" t="s">
        <v>1144</v>
      </c>
      <c r="AV83" s="274" t="s">
        <v>49</v>
      </c>
      <c r="AW83" s="274">
        <v>9</v>
      </c>
      <c r="AX83" s="274"/>
      <c r="AY83" s="274"/>
      <c r="AZ83" s="274"/>
      <c r="BA83" s="274"/>
      <c r="BB83" s="275">
        <v>0.88763626132423923</v>
      </c>
      <c r="BC83" s="284" t="s">
        <v>72</v>
      </c>
      <c r="BD83" s="274"/>
      <c r="BE83" s="283"/>
      <c r="BF83" s="274" t="s">
        <v>157</v>
      </c>
      <c r="BG83" s="274" t="s">
        <v>188</v>
      </c>
      <c r="BH83" s="274" t="s">
        <v>1144</v>
      </c>
      <c r="BI83" s="274">
        <v>5898</v>
      </c>
      <c r="BJ83" s="274">
        <v>9</v>
      </c>
      <c r="BK83" s="274" t="s">
        <v>698</v>
      </c>
      <c r="BL83" s="277" t="s">
        <v>705</v>
      </c>
      <c r="BM83" s="278">
        <v>0.88763626132423923</v>
      </c>
      <c r="BN83" s="274" t="s">
        <v>72</v>
      </c>
      <c r="BO83" s="274" t="s">
        <v>1181</v>
      </c>
      <c r="BP83" s="274">
        <v>1572.7789999999998</v>
      </c>
      <c r="BQ83" t="s">
        <v>72</v>
      </c>
    </row>
    <row r="84" spans="1:69" ht="16.5">
      <c r="A84" s="105" t="str">
        <f t="shared" si="19"/>
        <v>대인교통</v>
      </c>
      <c r="B84" s="106" t="str">
        <f t="shared" si="20"/>
        <v>전종철</v>
      </c>
      <c r="C84" s="107" t="str">
        <f t="shared" si="21"/>
        <v>F</v>
      </c>
      <c r="D84" s="108">
        <f t="shared" si="22"/>
        <v>0.78633333333333333</v>
      </c>
      <c r="E84" s="109">
        <f t="shared" si="23"/>
        <v>3315</v>
      </c>
      <c r="F84" s="287" t="str">
        <f t="shared" si="24"/>
        <v>574</v>
      </c>
      <c r="G84" s="110" t="str">
        <f t="shared" si="25"/>
        <v>71바6104</v>
      </c>
      <c r="H84" s="111">
        <f t="shared" si="26"/>
        <v>1</v>
      </c>
      <c r="I84" s="112">
        <f t="shared" si="27"/>
        <v>871.98500000000001</v>
      </c>
      <c r="J84" s="113">
        <f t="shared" si="28"/>
        <v>7.1471764887099266E-3</v>
      </c>
      <c r="K84" s="113">
        <f t="shared" si="29"/>
        <v>0.35114168131136586</v>
      </c>
      <c r="L84" s="113">
        <f t="shared" si="30"/>
        <v>0.24312344822445339</v>
      </c>
      <c r="M84" s="114">
        <f t="shared" si="31"/>
        <v>7.4210000000000003</v>
      </c>
      <c r="N84" s="115">
        <f t="shared" si="32"/>
        <v>0</v>
      </c>
      <c r="O84" s="115">
        <f t="shared" si="33"/>
        <v>1.2614895898438621</v>
      </c>
      <c r="P84" s="228">
        <f t="shared" si="34"/>
        <v>1</v>
      </c>
      <c r="Q84" s="229">
        <f t="shared" si="35"/>
        <v>0</v>
      </c>
      <c r="R84" s="229">
        <f t="shared" si="36"/>
        <v>11</v>
      </c>
      <c r="T84" s="276">
        <v>505</v>
      </c>
      <c r="U84" s="276">
        <v>3315</v>
      </c>
      <c r="V84" s="276" t="s">
        <v>863</v>
      </c>
      <c r="W84" s="269">
        <v>871.98500000000001</v>
      </c>
      <c r="X84" s="269">
        <v>369.64179737176772</v>
      </c>
      <c r="Y84" s="276">
        <v>2.359</v>
      </c>
      <c r="Z84" s="276">
        <v>7.4210000000000003</v>
      </c>
      <c r="AA84" s="276">
        <v>75.509118999999998</v>
      </c>
      <c r="AB84" s="276">
        <v>0.53967699999999996</v>
      </c>
      <c r="AC84" s="276">
        <v>26.514399000000001</v>
      </c>
      <c r="AD84" s="276">
        <v>212</v>
      </c>
      <c r="AE84" s="276">
        <v>0</v>
      </c>
      <c r="AF84" s="276">
        <v>11</v>
      </c>
      <c r="AG84" s="279">
        <v>63</v>
      </c>
      <c r="AH84" s="276">
        <v>11.548075000000001</v>
      </c>
      <c r="AI84" s="276">
        <v>3.4</v>
      </c>
      <c r="AJ84" s="276">
        <v>0</v>
      </c>
      <c r="AK84" s="276">
        <v>1</v>
      </c>
      <c r="AL84" s="276">
        <v>75</v>
      </c>
      <c r="AM84" s="274" t="s">
        <v>864</v>
      </c>
      <c r="AN84" s="274" t="s">
        <v>1319</v>
      </c>
      <c r="AO84" s="269">
        <v>871.98500000000001</v>
      </c>
      <c r="AP84" s="269"/>
      <c r="AQ84" s="269"/>
      <c r="AR84" s="274" t="s">
        <v>157</v>
      </c>
      <c r="AS84" s="274" t="s">
        <v>191</v>
      </c>
      <c r="AT84" s="274" t="s">
        <v>722</v>
      </c>
      <c r="AU84" s="274" t="s">
        <v>863</v>
      </c>
      <c r="AV84" s="274" t="s">
        <v>697</v>
      </c>
      <c r="AW84" s="274">
        <v>1</v>
      </c>
      <c r="AX84" s="274"/>
      <c r="AY84" s="274"/>
      <c r="AZ84" s="274"/>
      <c r="BA84" s="274"/>
      <c r="BB84" s="275">
        <v>0.78633333333333333</v>
      </c>
      <c r="BC84" s="284" t="s">
        <v>73</v>
      </c>
      <c r="BD84" s="274"/>
      <c r="BE84" s="283"/>
      <c r="BF84" s="274" t="s">
        <v>157</v>
      </c>
      <c r="BG84" s="274" t="s">
        <v>191</v>
      </c>
      <c r="BH84" s="274" t="s">
        <v>863</v>
      </c>
      <c r="BI84" s="274">
        <v>3315</v>
      </c>
      <c r="BJ84" s="274">
        <v>1</v>
      </c>
      <c r="BK84" s="274" t="s">
        <v>722</v>
      </c>
      <c r="BL84" s="277" t="s">
        <v>675</v>
      </c>
      <c r="BM84" s="278">
        <v>0.78633333333333333</v>
      </c>
      <c r="BN84" s="274" t="s">
        <v>73</v>
      </c>
      <c r="BO84" s="274" t="s">
        <v>1183</v>
      </c>
      <c r="BP84" s="274">
        <v>871.98500000000001</v>
      </c>
      <c r="BQ84" t="s">
        <v>71</v>
      </c>
    </row>
    <row r="85" spans="1:69" ht="16.5">
      <c r="A85" s="121" t="str">
        <f t="shared" si="19"/>
        <v>대인교통</v>
      </c>
      <c r="B85" s="122" t="str">
        <f t="shared" si="20"/>
        <v>정순상</v>
      </c>
      <c r="C85" s="123" t="str">
        <f t="shared" si="21"/>
        <v>C</v>
      </c>
      <c r="D85" s="124">
        <f t="shared" si="22"/>
        <v>0.89085626161652409</v>
      </c>
      <c r="E85" s="125">
        <f t="shared" si="23"/>
        <v>6068</v>
      </c>
      <c r="F85" s="286" t="str">
        <f t="shared" si="24"/>
        <v>561</v>
      </c>
      <c r="G85" s="126" t="str">
        <f t="shared" si="25"/>
        <v>72바1914</v>
      </c>
      <c r="H85" s="127">
        <f t="shared" si="26"/>
        <v>5</v>
      </c>
      <c r="I85" s="128">
        <f t="shared" si="27"/>
        <v>1820.441</v>
      </c>
      <c r="J85" s="129">
        <f t="shared" si="28"/>
        <v>2.7017902710532875E-2</v>
      </c>
      <c r="K85" s="129">
        <f t="shared" si="29"/>
        <v>0.42989979704846254</v>
      </c>
      <c r="L85" s="129">
        <f t="shared" si="30"/>
        <v>0.18676793150670634</v>
      </c>
      <c r="M85" s="130">
        <f t="shared" si="31"/>
        <v>5.9930000000000003</v>
      </c>
      <c r="N85" s="131">
        <f t="shared" si="32"/>
        <v>5.4931744560795984E-2</v>
      </c>
      <c r="O85" s="131">
        <f t="shared" si="33"/>
        <v>4.8339935213500462</v>
      </c>
      <c r="P85" s="226">
        <f t="shared" si="34"/>
        <v>148</v>
      </c>
      <c r="Q85" s="227">
        <f t="shared" si="35"/>
        <v>1</v>
      </c>
      <c r="R85" s="227">
        <f t="shared" si="36"/>
        <v>88</v>
      </c>
      <c r="T85" s="276">
        <v>505</v>
      </c>
      <c r="U85" s="276">
        <v>6068</v>
      </c>
      <c r="V85" s="276" t="s">
        <v>865</v>
      </c>
      <c r="W85" s="269">
        <v>1820.441</v>
      </c>
      <c r="X85" s="269">
        <v>763.7494323517185</v>
      </c>
      <c r="Y85" s="276">
        <v>2.3540000000000001</v>
      </c>
      <c r="Z85" s="276">
        <v>5.9930000000000003</v>
      </c>
      <c r="AA85" s="276">
        <v>184.06413900000001</v>
      </c>
      <c r="AB85" s="276">
        <v>4.9730270000000001</v>
      </c>
      <c r="AC85" s="276">
        <v>79.129136000000003</v>
      </c>
      <c r="AD85" s="276">
        <v>340</v>
      </c>
      <c r="AE85" s="276">
        <v>1</v>
      </c>
      <c r="AF85" s="276">
        <v>88</v>
      </c>
      <c r="AG85" s="279">
        <v>70</v>
      </c>
      <c r="AH85" s="276">
        <v>10.407062</v>
      </c>
      <c r="AI85" s="276">
        <v>63.7</v>
      </c>
      <c r="AJ85" s="276">
        <v>0</v>
      </c>
      <c r="AK85" s="276">
        <v>148</v>
      </c>
      <c r="AL85" s="276">
        <v>33486</v>
      </c>
      <c r="AM85" s="274" t="s">
        <v>866</v>
      </c>
      <c r="AN85" s="274" t="s">
        <v>1320</v>
      </c>
      <c r="AO85" s="269">
        <v>1264.085</v>
      </c>
      <c r="AP85" s="269"/>
      <c r="AQ85" s="269"/>
      <c r="AR85" s="274" t="s">
        <v>157</v>
      </c>
      <c r="AS85" s="274" t="s">
        <v>190</v>
      </c>
      <c r="AT85" s="274" t="s">
        <v>715</v>
      </c>
      <c r="AU85" s="274" t="s">
        <v>865</v>
      </c>
      <c r="AV85" s="274" t="s">
        <v>697</v>
      </c>
      <c r="AW85" s="274">
        <v>5</v>
      </c>
      <c r="AX85" s="274"/>
      <c r="AY85" s="274"/>
      <c r="AZ85" s="274"/>
      <c r="BA85" s="274"/>
      <c r="BB85" s="275">
        <v>0.89085626161652409</v>
      </c>
      <c r="BC85" s="284" t="s">
        <v>72</v>
      </c>
      <c r="BD85" s="274"/>
      <c r="BE85" s="283"/>
      <c r="BF85" s="274" t="s">
        <v>157</v>
      </c>
      <c r="BG85" s="274" t="s">
        <v>190</v>
      </c>
      <c r="BH85" s="274" t="s">
        <v>865</v>
      </c>
      <c r="BI85" s="274">
        <v>6068</v>
      </c>
      <c r="BJ85" s="274">
        <v>5</v>
      </c>
      <c r="BK85" s="274" t="s">
        <v>715</v>
      </c>
      <c r="BL85" s="277" t="s">
        <v>716</v>
      </c>
      <c r="BM85" s="278">
        <v>0.89085626161652409</v>
      </c>
      <c r="BN85" s="274" t="s">
        <v>72</v>
      </c>
      <c r="BO85" s="274" t="s">
        <v>1181</v>
      </c>
      <c r="BP85" s="274">
        <v>1820.441</v>
      </c>
      <c r="BQ85" t="s">
        <v>70</v>
      </c>
    </row>
    <row r="86" spans="1:69" ht="16.5">
      <c r="A86" s="105" t="str">
        <f t="shared" si="19"/>
        <v>대인교통</v>
      </c>
      <c r="B86" s="106" t="str">
        <f t="shared" si="20"/>
        <v>정영훈</v>
      </c>
      <c r="C86" s="107" t="str">
        <f t="shared" si="21"/>
        <v>C</v>
      </c>
      <c r="D86" s="108">
        <f t="shared" si="22"/>
        <v>0.87675198765708806</v>
      </c>
      <c r="E86" s="109">
        <f t="shared" si="23"/>
        <v>1843</v>
      </c>
      <c r="F86" s="287" t="str">
        <f t="shared" si="24"/>
        <v>6-1</v>
      </c>
      <c r="G86" s="110" t="str">
        <f t="shared" si="25"/>
        <v>70바4119</v>
      </c>
      <c r="H86" s="111">
        <f t="shared" si="26"/>
        <v>2</v>
      </c>
      <c r="I86" s="112">
        <f t="shared" si="27"/>
        <v>2495.1099999999997</v>
      </c>
      <c r="J86" s="113">
        <f t="shared" si="28"/>
        <v>8.2363803838140827E-3</v>
      </c>
      <c r="K86" s="113">
        <f t="shared" si="29"/>
        <v>0.36076100195516919</v>
      </c>
      <c r="L86" s="113">
        <f t="shared" si="30"/>
        <v>0.17955120215140818</v>
      </c>
      <c r="M86" s="114">
        <f t="shared" si="31"/>
        <v>11.112</v>
      </c>
      <c r="N86" s="115">
        <f t="shared" si="32"/>
        <v>0</v>
      </c>
      <c r="O86" s="115">
        <f t="shared" si="33"/>
        <v>26.732288356024387</v>
      </c>
      <c r="P86" s="228">
        <f t="shared" si="34"/>
        <v>0</v>
      </c>
      <c r="Q86" s="229">
        <f t="shared" si="35"/>
        <v>0</v>
      </c>
      <c r="R86" s="229">
        <f t="shared" si="36"/>
        <v>667</v>
      </c>
      <c r="T86" s="276">
        <v>505</v>
      </c>
      <c r="U86" s="276">
        <v>1843</v>
      </c>
      <c r="V86" s="276" t="s">
        <v>867</v>
      </c>
      <c r="W86" s="269">
        <v>2495.1099999999997</v>
      </c>
      <c r="X86" s="269">
        <v>1094.7172062490458</v>
      </c>
      <c r="Y86" s="276">
        <v>2.2789999999999999</v>
      </c>
      <c r="Z86" s="276">
        <v>11.112</v>
      </c>
      <c r="AA86" s="276">
        <v>155.20191399999999</v>
      </c>
      <c r="AB86" s="276">
        <v>1.278302</v>
      </c>
      <c r="AC86" s="276">
        <v>55.990797999999998</v>
      </c>
      <c r="AD86" s="276">
        <v>448</v>
      </c>
      <c r="AE86" s="276">
        <v>0</v>
      </c>
      <c r="AF86" s="276">
        <v>667</v>
      </c>
      <c r="AG86" s="279">
        <v>86</v>
      </c>
      <c r="AH86" s="276">
        <v>16.076540999999999</v>
      </c>
      <c r="AI86" s="276">
        <v>1724.4</v>
      </c>
      <c r="AJ86" s="276">
        <v>11.2</v>
      </c>
      <c r="AK86" s="276">
        <v>0</v>
      </c>
      <c r="AL86" s="276">
        <v>0</v>
      </c>
      <c r="AM86" s="274" t="s">
        <v>868</v>
      </c>
      <c r="AN86" s="274" t="s">
        <v>1321</v>
      </c>
      <c r="AO86" s="269">
        <v>2394.4769999999999</v>
      </c>
      <c r="AP86" s="269"/>
      <c r="AQ86" s="269"/>
      <c r="AR86" s="274" t="s">
        <v>157</v>
      </c>
      <c r="AS86" s="274" t="s">
        <v>192</v>
      </c>
      <c r="AT86" s="274" t="s">
        <v>738</v>
      </c>
      <c r="AU86" s="274" t="s">
        <v>867</v>
      </c>
      <c r="AV86" s="274" t="s">
        <v>49</v>
      </c>
      <c r="AW86" s="274">
        <v>2</v>
      </c>
      <c r="AX86" s="274"/>
      <c r="AY86" s="274"/>
      <c r="AZ86" s="274"/>
      <c r="BA86" s="274"/>
      <c r="BB86" s="275">
        <v>0.87675198765708806</v>
      </c>
      <c r="BC86" s="284" t="s">
        <v>72</v>
      </c>
      <c r="BD86" s="274"/>
      <c r="BE86" s="283"/>
      <c r="BF86" s="274" t="s">
        <v>157</v>
      </c>
      <c r="BG86" s="274" t="s">
        <v>192</v>
      </c>
      <c r="BH86" s="274" t="s">
        <v>867</v>
      </c>
      <c r="BI86" s="274">
        <v>1843</v>
      </c>
      <c r="BJ86" s="274">
        <v>2</v>
      </c>
      <c r="BK86" s="274" t="s">
        <v>738</v>
      </c>
      <c r="BL86" s="277" t="s">
        <v>732</v>
      </c>
      <c r="BM86" s="278">
        <v>0.87675198765708806</v>
      </c>
      <c r="BN86" s="274" t="s">
        <v>72</v>
      </c>
      <c r="BO86" s="274" t="s">
        <v>1181</v>
      </c>
      <c r="BP86" s="274">
        <v>2495.1099999999997</v>
      </c>
      <c r="BQ86" t="s">
        <v>71</v>
      </c>
    </row>
    <row r="87" spans="1:69" ht="16.5">
      <c r="A87" s="121" t="str">
        <f t="shared" si="19"/>
        <v>대인교통</v>
      </c>
      <c r="B87" s="122" t="str">
        <f t="shared" si="20"/>
        <v>정익암</v>
      </c>
      <c r="C87" s="123" t="str">
        <f t="shared" si="21"/>
        <v>A</v>
      </c>
      <c r="D87" s="124">
        <f t="shared" si="22"/>
        <v>0.96211355176996027</v>
      </c>
      <c r="E87" s="125">
        <f t="shared" si="23"/>
        <v>5503</v>
      </c>
      <c r="F87" s="286" t="str">
        <f t="shared" si="24"/>
        <v>574</v>
      </c>
      <c r="G87" s="126" t="str">
        <f t="shared" si="25"/>
        <v>71바6107</v>
      </c>
      <c r="H87" s="127">
        <f t="shared" si="26"/>
        <v>5</v>
      </c>
      <c r="I87" s="128">
        <f t="shared" si="27"/>
        <v>1139.5830000000001</v>
      </c>
      <c r="J87" s="129">
        <f t="shared" si="28"/>
        <v>9.1242637393323424E-3</v>
      </c>
      <c r="K87" s="129">
        <f t="shared" si="29"/>
        <v>0.33994251637607609</v>
      </c>
      <c r="L87" s="129">
        <f t="shared" si="30"/>
        <v>0.10968924597857285</v>
      </c>
      <c r="M87" s="130">
        <f t="shared" si="31"/>
        <v>3.956</v>
      </c>
      <c r="N87" s="131">
        <f t="shared" si="32"/>
        <v>8.7751396782858287E-2</v>
      </c>
      <c r="O87" s="131">
        <f t="shared" si="33"/>
        <v>4.3875698391429143</v>
      </c>
      <c r="P87" s="226">
        <f t="shared" si="34"/>
        <v>0</v>
      </c>
      <c r="Q87" s="227">
        <f t="shared" si="35"/>
        <v>1</v>
      </c>
      <c r="R87" s="227">
        <f t="shared" si="36"/>
        <v>50</v>
      </c>
      <c r="T87" s="276">
        <v>505</v>
      </c>
      <c r="U87" s="276">
        <v>5503</v>
      </c>
      <c r="V87" s="276" t="s">
        <v>1109</v>
      </c>
      <c r="W87" s="269">
        <v>1139.5830000000001</v>
      </c>
      <c r="X87" s="269">
        <v>418.27099191458143</v>
      </c>
      <c r="Y87" s="276">
        <v>2.6920000000000002</v>
      </c>
      <c r="Z87" s="276">
        <v>3.956</v>
      </c>
      <c r="AA87" s="276">
        <v>98.509099000000006</v>
      </c>
      <c r="AB87" s="276">
        <v>0.89882300000000004</v>
      </c>
      <c r="AC87" s="276">
        <v>33.487431000000001</v>
      </c>
      <c r="AD87" s="276">
        <v>125</v>
      </c>
      <c r="AE87" s="276">
        <v>1</v>
      </c>
      <c r="AF87" s="276">
        <v>50</v>
      </c>
      <c r="AG87" s="279">
        <v>78</v>
      </c>
      <c r="AH87" s="276">
        <v>12.519665</v>
      </c>
      <c r="AI87" s="276">
        <v>32.1</v>
      </c>
      <c r="AJ87" s="276">
        <v>0</v>
      </c>
      <c r="AK87" s="276">
        <v>0</v>
      </c>
      <c r="AL87" s="276">
        <v>0</v>
      </c>
      <c r="AM87" s="274" t="s">
        <v>1110</v>
      </c>
      <c r="AN87" s="274" t="s">
        <v>1322</v>
      </c>
      <c r="AO87" s="269">
        <v>439.73200000000003</v>
      </c>
      <c r="AP87" s="269"/>
      <c r="AQ87" s="269"/>
      <c r="AR87" s="274" t="s">
        <v>157</v>
      </c>
      <c r="AS87" s="274" t="s">
        <v>191</v>
      </c>
      <c r="AT87" s="274" t="s">
        <v>726</v>
      </c>
      <c r="AU87" s="274" t="s">
        <v>1109</v>
      </c>
      <c r="AV87" s="274" t="s">
        <v>697</v>
      </c>
      <c r="AW87" s="274">
        <v>5</v>
      </c>
      <c r="AX87" s="274"/>
      <c r="AY87" s="274"/>
      <c r="AZ87" s="274"/>
      <c r="BA87" s="274"/>
      <c r="BB87" s="275">
        <v>0.96211355176996027</v>
      </c>
      <c r="BC87" s="284" t="s">
        <v>69</v>
      </c>
      <c r="BD87" s="274"/>
      <c r="BE87" s="283"/>
      <c r="BF87" s="274" t="s">
        <v>157</v>
      </c>
      <c r="BG87" s="274" t="s">
        <v>191</v>
      </c>
      <c r="BH87" s="274" t="s">
        <v>1109</v>
      </c>
      <c r="BI87" s="274">
        <v>5503</v>
      </c>
      <c r="BJ87" s="274">
        <v>5</v>
      </c>
      <c r="BK87" s="274" t="s">
        <v>726</v>
      </c>
      <c r="BL87" s="277" t="s">
        <v>724</v>
      </c>
      <c r="BM87" s="278">
        <v>0.96211355176996027</v>
      </c>
      <c r="BN87" s="274" t="s">
        <v>69</v>
      </c>
      <c r="BO87" s="274" t="s">
        <v>1186</v>
      </c>
      <c r="BP87" s="274">
        <v>1139.5830000000001</v>
      </c>
      <c r="BQ87" t="s">
        <v>69</v>
      </c>
    </row>
    <row r="88" spans="1:69" ht="16.5">
      <c r="A88" s="105" t="str">
        <f t="shared" si="19"/>
        <v>대인교통</v>
      </c>
      <c r="B88" s="106" t="str">
        <f t="shared" si="20"/>
        <v>정인섭</v>
      </c>
      <c r="C88" s="107" t="str">
        <f t="shared" si="21"/>
        <v>C</v>
      </c>
      <c r="D88" s="108">
        <f t="shared" si="22"/>
        <v>0.89270175562652965</v>
      </c>
      <c r="E88" s="109">
        <f t="shared" si="23"/>
        <v>9860</v>
      </c>
      <c r="F88" s="287" t="str">
        <f t="shared" si="24"/>
        <v>574</v>
      </c>
      <c r="G88" s="110" t="str">
        <f t="shared" si="25"/>
        <v>71바6108</v>
      </c>
      <c r="H88" s="111">
        <f t="shared" si="26"/>
        <v>2</v>
      </c>
      <c r="I88" s="112">
        <f t="shared" si="27"/>
        <v>1272.7649999999999</v>
      </c>
      <c r="J88" s="113">
        <f t="shared" si="28"/>
        <v>1.7144202593399452E-2</v>
      </c>
      <c r="K88" s="113">
        <f t="shared" si="29"/>
        <v>0.3298879844172114</v>
      </c>
      <c r="L88" s="113">
        <f t="shared" si="30"/>
        <v>0.12728194128531192</v>
      </c>
      <c r="M88" s="114">
        <f t="shared" si="31"/>
        <v>2.722</v>
      </c>
      <c r="N88" s="115">
        <f t="shared" si="32"/>
        <v>0</v>
      </c>
      <c r="O88" s="115">
        <f t="shared" si="33"/>
        <v>7.7783408563246166</v>
      </c>
      <c r="P88" s="228">
        <f t="shared" si="34"/>
        <v>0</v>
      </c>
      <c r="Q88" s="229">
        <f t="shared" si="35"/>
        <v>0</v>
      </c>
      <c r="R88" s="229">
        <f t="shared" si="36"/>
        <v>99</v>
      </c>
      <c r="T88" s="276">
        <v>505</v>
      </c>
      <c r="U88" s="276">
        <v>9860</v>
      </c>
      <c r="V88" s="276" t="s">
        <v>869</v>
      </c>
      <c r="W88" s="269">
        <v>1272.7649999999999</v>
      </c>
      <c r="X88" s="269">
        <v>475.40070323717254</v>
      </c>
      <c r="Y88" s="276">
        <v>2.706</v>
      </c>
      <c r="Z88" s="276">
        <v>2.722</v>
      </c>
      <c r="AA88" s="276">
        <v>116.167141</v>
      </c>
      <c r="AB88" s="276">
        <v>1.9915929999999999</v>
      </c>
      <c r="AC88" s="276">
        <v>38.322144000000002</v>
      </c>
      <c r="AD88" s="276">
        <v>162</v>
      </c>
      <c r="AE88" s="276">
        <v>0</v>
      </c>
      <c r="AF88" s="276">
        <v>99</v>
      </c>
      <c r="AG88" s="279">
        <v>73</v>
      </c>
      <c r="AH88" s="276">
        <v>11.731045</v>
      </c>
      <c r="AI88" s="276">
        <v>19.5</v>
      </c>
      <c r="AJ88" s="276">
        <v>0</v>
      </c>
      <c r="AK88" s="276">
        <v>0</v>
      </c>
      <c r="AL88" s="276">
        <v>0</v>
      </c>
      <c r="AM88" s="274" t="s">
        <v>870</v>
      </c>
      <c r="AN88" s="274" t="s">
        <v>1323</v>
      </c>
      <c r="AO88" s="269">
        <v>997.24199999999996</v>
      </c>
      <c r="AP88" s="269"/>
      <c r="AQ88" s="269"/>
      <c r="AR88" s="274" t="s">
        <v>157</v>
      </c>
      <c r="AS88" s="274" t="s">
        <v>191</v>
      </c>
      <c r="AT88" s="274" t="s">
        <v>727</v>
      </c>
      <c r="AU88" s="274" t="s">
        <v>869</v>
      </c>
      <c r="AV88" s="274" t="s">
        <v>697</v>
      </c>
      <c r="AW88" s="274">
        <v>2</v>
      </c>
      <c r="AX88" s="274"/>
      <c r="AY88" s="274"/>
      <c r="AZ88" s="274"/>
      <c r="BA88" s="274"/>
      <c r="BB88" s="275">
        <v>0.89270175562652965</v>
      </c>
      <c r="BC88" s="284" t="s">
        <v>72</v>
      </c>
      <c r="BD88" s="274"/>
      <c r="BE88" s="283"/>
      <c r="BF88" s="274" t="s">
        <v>157</v>
      </c>
      <c r="BG88" s="274" t="s">
        <v>191</v>
      </c>
      <c r="BH88" s="274" t="s">
        <v>869</v>
      </c>
      <c r="BI88" s="274">
        <v>9860</v>
      </c>
      <c r="BJ88" s="274">
        <v>2</v>
      </c>
      <c r="BK88" s="274" t="s">
        <v>727</v>
      </c>
      <c r="BL88" s="277" t="s">
        <v>726</v>
      </c>
      <c r="BM88" s="278">
        <v>0.89270175562652965</v>
      </c>
      <c r="BN88" s="274" t="s">
        <v>72</v>
      </c>
      <c r="BO88" s="274" t="s">
        <v>1181</v>
      </c>
      <c r="BP88" s="274">
        <v>1272.7649999999999</v>
      </c>
      <c r="BQ88" t="s">
        <v>71</v>
      </c>
    </row>
    <row r="89" spans="1:69" ht="16.5">
      <c r="A89" s="121" t="str">
        <f t="shared" si="19"/>
        <v>대인교통</v>
      </c>
      <c r="B89" s="122" t="str">
        <f t="shared" si="20"/>
        <v>정태화</v>
      </c>
      <c r="C89" s="123" t="str">
        <f t="shared" si="21"/>
        <v>S</v>
      </c>
      <c r="D89" s="124">
        <f t="shared" si="22"/>
        <v>1.0471999999999999</v>
      </c>
      <c r="E89" s="125">
        <f t="shared" si="23"/>
        <v>4337</v>
      </c>
      <c r="F89" s="286" t="str">
        <f t="shared" si="24"/>
        <v>예비</v>
      </c>
      <c r="G89" s="126" t="str">
        <f t="shared" si="25"/>
        <v>71바5201</v>
      </c>
      <c r="H89" s="127">
        <f t="shared" si="26"/>
        <v>1</v>
      </c>
      <c r="I89" s="128">
        <f t="shared" si="27"/>
        <v>1574.4929999999999</v>
      </c>
      <c r="J89" s="129">
        <f t="shared" si="28"/>
        <v>2.4926509503414708E-3</v>
      </c>
      <c r="K89" s="129">
        <f t="shared" si="29"/>
        <v>0.33754732118704345</v>
      </c>
      <c r="L89" s="129">
        <f t="shared" si="30"/>
        <v>0.16703789727867954</v>
      </c>
      <c r="M89" s="130">
        <f t="shared" si="31"/>
        <v>4.1980000000000004</v>
      </c>
      <c r="N89" s="131">
        <f t="shared" si="32"/>
        <v>0</v>
      </c>
      <c r="O89" s="131">
        <f t="shared" si="33"/>
        <v>2.5405003388392329</v>
      </c>
      <c r="P89" s="226">
        <f t="shared" si="34"/>
        <v>21</v>
      </c>
      <c r="Q89" s="227">
        <f t="shared" si="35"/>
        <v>0</v>
      </c>
      <c r="R89" s="227">
        <f t="shared" si="36"/>
        <v>40</v>
      </c>
      <c r="T89" s="276">
        <v>505</v>
      </c>
      <c r="U89" s="276">
        <v>4337</v>
      </c>
      <c r="V89" s="276" t="s">
        <v>871</v>
      </c>
      <c r="W89" s="269">
        <v>1574.4929999999999</v>
      </c>
      <c r="X89" s="269">
        <v>601.41061879297172</v>
      </c>
      <c r="Y89" s="276">
        <v>2.5939999999999999</v>
      </c>
      <c r="Z89" s="276">
        <v>4.1980000000000004</v>
      </c>
      <c r="AA89" s="276">
        <v>134.593253</v>
      </c>
      <c r="AB89" s="276">
        <v>0.33549400000000001</v>
      </c>
      <c r="AC89" s="276">
        <v>45.431592000000002</v>
      </c>
      <c r="AD89" s="276">
        <v>263</v>
      </c>
      <c r="AE89" s="276">
        <v>0</v>
      </c>
      <c r="AF89" s="276">
        <v>40</v>
      </c>
      <c r="AG89" s="279">
        <v>73</v>
      </c>
      <c r="AH89" s="276">
        <v>12.943754</v>
      </c>
      <c r="AI89" s="276">
        <v>22.8</v>
      </c>
      <c r="AJ89" s="276">
        <v>0</v>
      </c>
      <c r="AK89" s="276">
        <v>21</v>
      </c>
      <c r="AL89" s="276">
        <v>7941</v>
      </c>
      <c r="AM89" s="274" t="s">
        <v>872</v>
      </c>
      <c r="AN89" s="274" t="s">
        <v>1324</v>
      </c>
      <c r="AO89" s="269">
        <v>1574.4929999999999</v>
      </c>
      <c r="AP89" s="269"/>
      <c r="AQ89" s="269"/>
      <c r="AR89" s="274" t="s">
        <v>157</v>
      </c>
      <c r="AS89" s="274" t="s">
        <v>99</v>
      </c>
      <c r="AT89" s="274" t="s">
        <v>743</v>
      </c>
      <c r="AU89" s="274" t="s">
        <v>871</v>
      </c>
      <c r="AV89" s="274" t="s">
        <v>697</v>
      </c>
      <c r="AW89" s="274">
        <v>1</v>
      </c>
      <c r="AX89" s="274"/>
      <c r="AY89" s="274"/>
      <c r="AZ89" s="274"/>
      <c r="BA89" s="274"/>
      <c r="BB89" s="275">
        <v>1.0471999999999999</v>
      </c>
      <c r="BC89" s="284" t="s">
        <v>74</v>
      </c>
      <c r="BD89" s="274"/>
      <c r="BE89" s="283"/>
      <c r="BF89" s="274" t="s">
        <v>157</v>
      </c>
      <c r="BG89" s="285" t="s">
        <v>99</v>
      </c>
      <c r="BH89" s="274" t="s">
        <v>871</v>
      </c>
      <c r="BI89" s="274">
        <v>4337</v>
      </c>
      <c r="BJ89" s="274">
        <v>1</v>
      </c>
      <c r="BK89" s="274" t="s">
        <v>743</v>
      </c>
      <c r="BL89" s="277" t="s">
        <v>675</v>
      </c>
      <c r="BM89" s="278">
        <v>1.0471999999999999</v>
      </c>
      <c r="BN89" s="274" t="s">
        <v>74</v>
      </c>
      <c r="BO89" s="274" t="s">
        <v>1187</v>
      </c>
      <c r="BP89" s="274">
        <v>1574.4929999999999</v>
      </c>
      <c r="BQ89" t="s">
        <v>74</v>
      </c>
    </row>
    <row r="90" spans="1:69" ht="16.5">
      <c r="A90" s="105" t="str">
        <f t="shared" si="19"/>
        <v>대인교통</v>
      </c>
      <c r="B90" s="106" t="str">
        <f t="shared" si="20"/>
        <v>제갈준수</v>
      </c>
      <c r="C90" s="107" t="str">
        <f t="shared" si="21"/>
        <v>F</v>
      </c>
      <c r="D90" s="108">
        <f t="shared" si="22"/>
        <v>0.70837016970594768</v>
      </c>
      <c r="E90" s="109">
        <f t="shared" si="23"/>
        <v>7514</v>
      </c>
      <c r="F90" s="287" t="str">
        <f t="shared" si="24"/>
        <v>6-1</v>
      </c>
      <c r="G90" s="110" t="str">
        <f t="shared" si="25"/>
        <v>70바4101</v>
      </c>
      <c r="H90" s="111">
        <f t="shared" si="26"/>
        <v>2</v>
      </c>
      <c r="I90" s="112">
        <f t="shared" si="27"/>
        <v>2400.5549999999998</v>
      </c>
      <c r="J90" s="113">
        <f t="shared" si="28"/>
        <v>3.1838115630288447E-2</v>
      </c>
      <c r="K90" s="113">
        <f t="shared" si="29"/>
        <v>0.38042835401065839</v>
      </c>
      <c r="L90" s="113">
        <f t="shared" si="30"/>
        <v>0.18745665064953732</v>
      </c>
      <c r="M90" s="114">
        <f t="shared" si="31"/>
        <v>16.975000000000001</v>
      </c>
      <c r="N90" s="115">
        <f t="shared" si="32"/>
        <v>0.33325626782139967</v>
      </c>
      <c r="O90" s="115">
        <f t="shared" si="33"/>
        <v>71.400155380734873</v>
      </c>
      <c r="P90" s="228">
        <f t="shared" si="34"/>
        <v>8</v>
      </c>
      <c r="Q90" s="229">
        <f t="shared" si="35"/>
        <v>8</v>
      </c>
      <c r="R90" s="229">
        <f t="shared" si="36"/>
        <v>1714</v>
      </c>
      <c r="T90" s="276">
        <v>505</v>
      </c>
      <c r="U90" s="276">
        <v>7514</v>
      </c>
      <c r="V90" s="276" t="s">
        <v>873</v>
      </c>
      <c r="W90" s="269">
        <v>2400.5549999999998</v>
      </c>
      <c r="X90" s="269">
        <v>1353.3373729531338</v>
      </c>
      <c r="Y90" s="276">
        <v>1.774</v>
      </c>
      <c r="Z90" s="276">
        <v>16.975000000000001</v>
      </c>
      <c r="AA90" s="276">
        <v>152.60274999999999</v>
      </c>
      <c r="AB90" s="276">
        <v>4.8585839999999996</v>
      </c>
      <c r="AC90" s="276">
        <v>58.054412999999997</v>
      </c>
      <c r="AD90" s="276">
        <v>450</v>
      </c>
      <c r="AE90" s="276">
        <v>8</v>
      </c>
      <c r="AF90" s="276">
        <v>1714</v>
      </c>
      <c r="AG90" s="279">
        <v>85</v>
      </c>
      <c r="AH90" s="276">
        <v>15.730745000000001</v>
      </c>
      <c r="AI90" s="276">
        <v>1786.1</v>
      </c>
      <c r="AJ90" s="276">
        <v>0</v>
      </c>
      <c r="AK90" s="276">
        <v>8</v>
      </c>
      <c r="AL90" s="276">
        <v>1838</v>
      </c>
      <c r="AM90" s="274" t="s">
        <v>874</v>
      </c>
      <c r="AN90" s="274" t="s">
        <v>1325</v>
      </c>
      <c r="AO90" s="269">
        <v>2299.3679999999999</v>
      </c>
      <c r="AP90" s="269"/>
      <c r="AQ90" s="269"/>
      <c r="AR90" s="274" t="s">
        <v>157</v>
      </c>
      <c r="AS90" s="274" t="s">
        <v>192</v>
      </c>
      <c r="AT90" s="274" t="s">
        <v>730</v>
      </c>
      <c r="AU90" s="274" t="s">
        <v>873</v>
      </c>
      <c r="AV90" s="274" t="s">
        <v>49</v>
      </c>
      <c r="AW90" s="274">
        <v>2</v>
      </c>
      <c r="AX90" s="274"/>
      <c r="AY90" s="274"/>
      <c r="AZ90" s="274"/>
      <c r="BA90" s="274"/>
      <c r="BB90" s="275">
        <v>0.70837016970594768</v>
      </c>
      <c r="BC90" s="284" t="s">
        <v>73</v>
      </c>
      <c r="BD90" s="274"/>
      <c r="BE90" s="283"/>
      <c r="BF90" s="274" t="s">
        <v>157</v>
      </c>
      <c r="BG90" s="274" t="s">
        <v>192</v>
      </c>
      <c r="BH90" s="274" t="s">
        <v>873</v>
      </c>
      <c r="BI90" s="274">
        <v>7514</v>
      </c>
      <c r="BJ90" s="274">
        <v>2</v>
      </c>
      <c r="BK90" s="274" t="s">
        <v>730</v>
      </c>
      <c r="BL90" s="277" t="s">
        <v>734</v>
      </c>
      <c r="BM90" s="278">
        <v>0.70837016970594768</v>
      </c>
      <c r="BN90" s="274" t="s">
        <v>73</v>
      </c>
      <c r="BO90" s="274" t="s">
        <v>1183</v>
      </c>
      <c r="BP90" s="274">
        <v>2400.5549999999998</v>
      </c>
      <c r="BQ90" t="s">
        <v>72</v>
      </c>
    </row>
    <row r="91" spans="1:69" ht="16.5">
      <c r="A91" s="121" t="str">
        <f t="shared" si="19"/>
        <v>대인교통</v>
      </c>
      <c r="B91" s="122" t="str">
        <f t="shared" si="20"/>
        <v>조기수</v>
      </c>
      <c r="C91" s="123" t="str">
        <f t="shared" si="21"/>
        <v>F</v>
      </c>
      <c r="D91" s="124">
        <f t="shared" si="22"/>
        <v>0.7754590226901249</v>
      </c>
      <c r="E91" s="125">
        <f t="shared" si="23"/>
        <v>8945</v>
      </c>
      <c r="F91" s="286" t="str">
        <f t="shared" si="24"/>
        <v>6-1</v>
      </c>
      <c r="G91" s="126" t="str">
        <f t="shared" si="25"/>
        <v>70바4119</v>
      </c>
      <c r="H91" s="127">
        <f t="shared" si="26"/>
        <v>6</v>
      </c>
      <c r="I91" s="128">
        <f t="shared" si="27"/>
        <v>1066.3139999999999</v>
      </c>
      <c r="J91" s="129">
        <f t="shared" si="28"/>
        <v>5.1370002842756286E-2</v>
      </c>
      <c r="K91" s="129">
        <f t="shared" si="29"/>
        <v>0.33168881212696499</v>
      </c>
      <c r="L91" s="129">
        <f t="shared" si="30"/>
        <v>0.22413660516508274</v>
      </c>
      <c r="M91" s="130">
        <f t="shared" si="31"/>
        <v>14.109</v>
      </c>
      <c r="N91" s="131">
        <f t="shared" si="32"/>
        <v>0.18756201269044581</v>
      </c>
      <c r="O91" s="131">
        <f t="shared" si="33"/>
        <v>46.421598140885337</v>
      </c>
      <c r="P91" s="226">
        <f t="shared" si="34"/>
        <v>0</v>
      </c>
      <c r="Q91" s="227">
        <f t="shared" si="35"/>
        <v>2</v>
      </c>
      <c r="R91" s="227">
        <f t="shared" si="36"/>
        <v>495</v>
      </c>
      <c r="T91" s="276">
        <v>505</v>
      </c>
      <c r="U91" s="276">
        <v>8945</v>
      </c>
      <c r="V91" s="276" t="s">
        <v>1111</v>
      </c>
      <c r="W91" s="269">
        <v>1066.3139999999999</v>
      </c>
      <c r="X91" s="269">
        <v>538.07652871714845</v>
      </c>
      <c r="Y91" s="276">
        <v>1.982</v>
      </c>
      <c r="Z91" s="276">
        <v>14.109</v>
      </c>
      <c r="AA91" s="276">
        <v>65.148039999999995</v>
      </c>
      <c r="AB91" s="276">
        <v>3.3466550000000002</v>
      </c>
      <c r="AC91" s="276">
        <v>21.608875999999999</v>
      </c>
      <c r="AD91" s="276">
        <v>239</v>
      </c>
      <c r="AE91" s="276">
        <v>2</v>
      </c>
      <c r="AF91" s="276">
        <v>495</v>
      </c>
      <c r="AG91" s="279">
        <v>105</v>
      </c>
      <c r="AH91" s="276">
        <v>16.367553000000001</v>
      </c>
      <c r="AI91" s="276">
        <v>1569.5</v>
      </c>
      <c r="AJ91" s="276">
        <v>111.5</v>
      </c>
      <c r="AK91" s="276">
        <v>0</v>
      </c>
      <c r="AL91" s="276">
        <v>0</v>
      </c>
      <c r="AM91" s="274" t="s">
        <v>1112</v>
      </c>
      <c r="AN91" s="274" t="s">
        <v>1326</v>
      </c>
      <c r="AO91" s="269">
        <v>345.45299999999997</v>
      </c>
      <c r="AP91" s="269"/>
      <c r="AQ91" s="269"/>
      <c r="AR91" s="274" t="s">
        <v>157</v>
      </c>
      <c r="AS91" s="274" t="s">
        <v>192</v>
      </c>
      <c r="AT91" s="274" t="s">
        <v>738</v>
      </c>
      <c r="AU91" s="274" t="s">
        <v>1111</v>
      </c>
      <c r="AV91" s="274" t="s">
        <v>49</v>
      </c>
      <c r="AW91" s="274">
        <v>6</v>
      </c>
      <c r="AX91" s="274"/>
      <c r="AY91" s="274"/>
      <c r="AZ91" s="274"/>
      <c r="BA91" s="274"/>
      <c r="BB91" s="275">
        <v>0.7754590226901249</v>
      </c>
      <c r="BC91" s="284" t="s">
        <v>73</v>
      </c>
      <c r="BD91" s="274"/>
      <c r="BE91" s="283"/>
      <c r="BF91" s="274" t="s">
        <v>157</v>
      </c>
      <c r="BG91" s="274" t="s">
        <v>192</v>
      </c>
      <c r="BH91" s="274" t="s">
        <v>1111</v>
      </c>
      <c r="BI91" s="274">
        <v>8945</v>
      </c>
      <c r="BJ91" s="274">
        <v>6</v>
      </c>
      <c r="BK91" s="274" t="s">
        <v>738</v>
      </c>
      <c r="BL91" s="277" t="s">
        <v>742</v>
      </c>
      <c r="BM91" s="278">
        <v>0.7754590226901249</v>
      </c>
      <c r="BN91" s="274" t="s">
        <v>73</v>
      </c>
      <c r="BO91" s="274" t="s">
        <v>1183</v>
      </c>
      <c r="BP91" s="274">
        <v>1066.3139999999999</v>
      </c>
      <c r="BQ91" t="s">
        <v>71</v>
      </c>
    </row>
    <row r="92" spans="1:69" ht="16.5">
      <c r="A92" s="105" t="str">
        <f t="shared" si="19"/>
        <v>대인교통</v>
      </c>
      <c r="B92" s="106" t="str">
        <f t="shared" si="20"/>
        <v>조성용</v>
      </c>
      <c r="C92" s="107" t="str">
        <f t="shared" si="21"/>
        <v>D</v>
      </c>
      <c r="D92" s="108">
        <f t="shared" si="22"/>
        <v>0.84333333333333338</v>
      </c>
      <c r="E92" s="109">
        <f t="shared" si="23"/>
        <v>6283</v>
      </c>
      <c r="F92" s="287" t="str">
        <f t="shared" si="24"/>
        <v>515</v>
      </c>
      <c r="G92" s="110" t="str">
        <f t="shared" si="25"/>
        <v>71바7007</v>
      </c>
      <c r="H92" s="111">
        <f t="shared" si="26"/>
        <v>1</v>
      </c>
      <c r="I92" s="112">
        <f t="shared" si="27"/>
        <v>1649.64</v>
      </c>
      <c r="J92" s="113">
        <f t="shared" si="28"/>
        <v>1.8826286345446284E-2</v>
      </c>
      <c r="K92" s="113">
        <f t="shared" si="29"/>
        <v>0.35404775474630135</v>
      </c>
      <c r="L92" s="113">
        <f t="shared" si="30"/>
        <v>0.18428263136199413</v>
      </c>
      <c r="M92" s="114">
        <f t="shared" si="31"/>
        <v>9.86</v>
      </c>
      <c r="N92" s="115">
        <f t="shared" si="32"/>
        <v>0</v>
      </c>
      <c r="O92" s="115">
        <f t="shared" si="33"/>
        <v>4.7889236439465579</v>
      </c>
      <c r="P92" s="228">
        <f t="shared" si="34"/>
        <v>5</v>
      </c>
      <c r="Q92" s="229">
        <f t="shared" si="35"/>
        <v>0</v>
      </c>
      <c r="R92" s="229">
        <f t="shared" si="36"/>
        <v>79</v>
      </c>
      <c r="T92" s="276">
        <v>505</v>
      </c>
      <c r="U92" s="276">
        <v>6283</v>
      </c>
      <c r="V92" s="276" t="s">
        <v>1146</v>
      </c>
      <c r="W92" s="269">
        <v>1649.64</v>
      </c>
      <c r="X92" s="269">
        <v>815.03952569169962</v>
      </c>
      <c r="Y92" s="276">
        <v>2.024</v>
      </c>
      <c r="Z92" s="276">
        <v>9.86</v>
      </c>
      <c r="AA92" s="276">
        <v>117.946894</v>
      </c>
      <c r="AB92" s="276">
        <v>2.2205020000000002</v>
      </c>
      <c r="AC92" s="276">
        <v>41.758833000000003</v>
      </c>
      <c r="AD92" s="276">
        <v>304</v>
      </c>
      <c r="AE92" s="276">
        <v>0</v>
      </c>
      <c r="AF92" s="276">
        <v>79</v>
      </c>
      <c r="AG92" s="279">
        <v>65</v>
      </c>
      <c r="AH92" s="276">
        <v>13.986293999999999</v>
      </c>
      <c r="AI92" s="276">
        <v>1.5</v>
      </c>
      <c r="AJ92" s="276">
        <v>0</v>
      </c>
      <c r="AK92" s="276">
        <v>5</v>
      </c>
      <c r="AL92" s="276">
        <v>332</v>
      </c>
      <c r="AM92" s="274" t="s">
        <v>1147</v>
      </c>
      <c r="AN92" s="274" t="s">
        <v>1327</v>
      </c>
      <c r="AO92" s="269">
        <v>1649.64</v>
      </c>
      <c r="AP92" s="269"/>
      <c r="AQ92" s="269"/>
      <c r="AR92" s="274" t="s">
        <v>157</v>
      </c>
      <c r="AS92" s="274" t="s">
        <v>188</v>
      </c>
      <c r="AT92" s="274" t="s">
        <v>701</v>
      </c>
      <c r="AU92" s="274" t="s">
        <v>1146</v>
      </c>
      <c r="AV92" s="274" t="s">
        <v>49</v>
      </c>
      <c r="AW92" s="274">
        <v>1</v>
      </c>
      <c r="AX92" s="274"/>
      <c r="AY92" s="274"/>
      <c r="AZ92" s="274"/>
      <c r="BA92" s="274"/>
      <c r="BB92" s="275">
        <v>0.84333333333333338</v>
      </c>
      <c r="BC92" s="284" t="s">
        <v>70</v>
      </c>
      <c r="BD92" s="274"/>
      <c r="BE92" s="283"/>
      <c r="BF92" s="274" t="s">
        <v>157</v>
      </c>
      <c r="BG92" s="274" t="s">
        <v>188</v>
      </c>
      <c r="BH92" s="274" t="s">
        <v>1146</v>
      </c>
      <c r="BI92" s="274">
        <v>6283</v>
      </c>
      <c r="BJ92" s="274">
        <v>1</v>
      </c>
      <c r="BK92" s="274" t="s">
        <v>701</v>
      </c>
      <c r="BL92" s="277" t="s">
        <v>675</v>
      </c>
      <c r="BM92" s="278">
        <v>0.84333333333333338</v>
      </c>
      <c r="BN92" s="274" t="s">
        <v>70</v>
      </c>
      <c r="BO92" s="274" t="s">
        <v>1180</v>
      </c>
      <c r="BP92" s="274">
        <v>1649.64</v>
      </c>
      <c r="BQ92" t="s">
        <v>71</v>
      </c>
    </row>
    <row r="93" spans="1:69" ht="16.5">
      <c r="A93" s="121" t="str">
        <f t="shared" si="19"/>
        <v>대인교통</v>
      </c>
      <c r="B93" s="122" t="str">
        <f t="shared" si="20"/>
        <v>조정훈</v>
      </c>
      <c r="C93" s="123" t="str">
        <f t="shared" si="21"/>
        <v>D</v>
      </c>
      <c r="D93" s="124">
        <f t="shared" si="22"/>
        <v>0.83279999999999998</v>
      </c>
      <c r="E93" s="125">
        <f t="shared" si="23"/>
        <v>8395</v>
      </c>
      <c r="F93" s="286" t="str">
        <f t="shared" si="24"/>
        <v>6-1</v>
      </c>
      <c r="G93" s="126" t="str">
        <f t="shared" si="25"/>
        <v>70바4124</v>
      </c>
      <c r="H93" s="127">
        <f t="shared" si="26"/>
        <v>1</v>
      </c>
      <c r="I93" s="128">
        <f t="shared" si="27"/>
        <v>2984.163</v>
      </c>
      <c r="J93" s="129">
        <f t="shared" si="28"/>
        <v>3.154954552885323E-2</v>
      </c>
      <c r="K93" s="129">
        <f t="shared" si="29"/>
        <v>0.36424557189796675</v>
      </c>
      <c r="L93" s="129">
        <f t="shared" si="30"/>
        <v>0.2057528358873158</v>
      </c>
      <c r="M93" s="130">
        <f t="shared" si="31"/>
        <v>11.523</v>
      </c>
      <c r="N93" s="131">
        <f t="shared" si="32"/>
        <v>3.3510233857869026E-2</v>
      </c>
      <c r="O93" s="131">
        <f t="shared" si="33"/>
        <v>26.137982409137837</v>
      </c>
      <c r="P93" s="226">
        <f t="shared" si="34"/>
        <v>4</v>
      </c>
      <c r="Q93" s="227">
        <f t="shared" si="35"/>
        <v>1</v>
      </c>
      <c r="R93" s="227">
        <f t="shared" si="36"/>
        <v>780</v>
      </c>
      <c r="T93" s="276">
        <v>505</v>
      </c>
      <c r="U93" s="276">
        <v>8395</v>
      </c>
      <c r="V93" s="276" t="s">
        <v>875</v>
      </c>
      <c r="W93" s="269">
        <v>2984.163</v>
      </c>
      <c r="X93" s="269">
        <v>1433.3155619596544</v>
      </c>
      <c r="Y93" s="276">
        <v>2.0819999999999999</v>
      </c>
      <c r="Z93" s="276">
        <v>11.523</v>
      </c>
      <c r="AA93" s="276">
        <v>192.051356</v>
      </c>
      <c r="AB93" s="276">
        <v>6.0591330000000001</v>
      </c>
      <c r="AC93" s="276">
        <v>69.953856000000002</v>
      </c>
      <c r="AD93" s="276">
        <v>614</v>
      </c>
      <c r="AE93" s="276">
        <v>1</v>
      </c>
      <c r="AF93" s="276">
        <v>780</v>
      </c>
      <c r="AG93" s="279">
        <v>79</v>
      </c>
      <c r="AH93" s="276">
        <v>15.538359</v>
      </c>
      <c r="AI93" s="276">
        <v>1300.0999999999999</v>
      </c>
      <c r="AJ93" s="276">
        <v>0</v>
      </c>
      <c r="AK93" s="276">
        <v>4</v>
      </c>
      <c r="AL93" s="276">
        <v>881</v>
      </c>
      <c r="AM93" s="274" t="s">
        <v>876</v>
      </c>
      <c r="AN93" s="274" t="s">
        <v>1328</v>
      </c>
      <c r="AO93" s="269">
        <v>2984.163</v>
      </c>
      <c r="AP93" s="269"/>
      <c r="AQ93" s="269"/>
      <c r="AR93" s="274" t="s">
        <v>157</v>
      </c>
      <c r="AS93" s="274" t="s">
        <v>192</v>
      </c>
      <c r="AT93" s="274" t="s">
        <v>742</v>
      </c>
      <c r="AU93" s="274" t="s">
        <v>875</v>
      </c>
      <c r="AV93" s="274" t="s">
        <v>49</v>
      </c>
      <c r="AW93" s="274">
        <v>1</v>
      </c>
      <c r="AX93" s="274"/>
      <c r="AY93" s="274"/>
      <c r="AZ93" s="274"/>
      <c r="BA93" s="274"/>
      <c r="BB93" s="275">
        <v>0.83279999999999998</v>
      </c>
      <c r="BC93" s="284" t="s">
        <v>70</v>
      </c>
      <c r="BD93" s="274"/>
      <c r="BE93" s="283"/>
      <c r="BF93" s="274" t="s">
        <v>157</v>
      </c>
      <c r="BG93" s="285" t="s">
        <v>192</v>
      </c>
      <c r="BH93" s="274" t="s">
        <v>875</v>
      </c>
      <c r="BI93" s="274">
        <v>8395</v>
      </c>
      <c r="BJ93" s="274">
        <v>1</v>
      </c>
      <c r="BK93" s="274" t="s">
        <v>742</v>
      </c>
      <c r="BL93" s="277" t="s">
        <v>675</v>
      </c>
      <c r="BM93" s="278">
        <v>0.83279999999999998</v>
      </c>
      <c r="BN93" s="274" t="s">
        <v>70</v>
      </c>
      <c r="BO93" s="274" t="s">
        <v>1180</v>
      </c>
      <c r="BP93" s="274">
        <v>2984.163</v>
      </c>
      <c r="BQ93" t="s">
        <v>69</v>
      </c>
    </row>
    <row r="94" spans="1:69" ht="16.5">
      <c r="A94" s="105" t="str">
        <f t="shared" si="19"/>
        <v>대인교통</v>
      </c>
      <c r="B94" s="106" t="str">
        <f t="shared" si="20"/>
        <v>지복진</v>
      </c>
      <c r="C94" s="107" t="str">
        <f t="shared" si="21"/>
        <v>S</v>
      </c>
      <c r="D94" s="108">
        <f t="shared" si="22"/>
        <v>1.0142354497646846</v>
      </c>
      <c r="E94" s="109">
        <f t="shared" si="23"/>
        <v>3111</v>
      </c>
      <c r="F94" s="287" t="str">
        <f t="shared" si="24"/>
        <v>515</v>
      </c>
      <c r="G94" s="110" t="str">
        <f t="shared" si="25"/>
        <v>70바4127</v>
      </c>
      <c r="H94" s="111">
        <f t="shared" si="26"/>
        <v>2</v>
      </c>
      <c r="I94" s="112">
        <f t="shared" si="27"/>
        <v>1829.5050000000001</v>
      </c>
      <c r="J94" s="113">
        <f t="shared" si="28"/>
        <v>8.3340784303096525E-3</v>
      </c>
      <c r="K94" s="113">
        <f t="shared" si="29"/>
        <v>0.33493880406157001</v>
      </c>
      <c r="L94" s="113">
        <f t="shared" si="30"/>
        <v>0.21317241548943566</v>
      </c>
      <c r="M94" s="114">
        <f t="shared" si="31"/>
        <v>7.6230000000000002</v>
      </c>
      <c r="N94" s="115">
        <f t="shared" si="32"/>
        <v>0</v>
      </c>
      <c r="O94" s="115">
        <f t="shared" si="33"/>
        <v>0.7105747182981188</v>
      </c>
      <c r="P94" s="228">
        <f t="shared" si="34"/>
        <v>3</v>
      </c>
      <c r="Q94" s="229">
        <f t="shared" si="35"/>
        <v>0</v>
      </c>
      <c r="R94" s="229">
        <f t="shared" si="36"/>
        <v>13</v>
      </c>
      <c r="T94" s="276">
        <v>505</v>
      </c>
      <c r="U94" s="276">
        <v>3111</v>
      </c>
      <c r="V94" s="276" t="s">
        <v>1148</v>
      </c>
      <c r="W94" s="269">
        <v>1829.5050000000001</v>
      </c>
      <c r="X94" s="269">
        <v>784.6783790312993</v>
      </c>
      <c r="Y94" s="276">
        <v>2.3319999999999999</v>
      </c>
      <c r="Z94" s="276">
        <v>7.6230000000000002</v>
      </c>
      <c r="AA94" s="276">
        <v>134.81466599999999</v>
      </c>
      <c r="AB94" s="276">
        <v>1.123556</v>
      </c>
      <c r="AC94" s="276">
        <v>45.154662999999999</v>
      </c>
      <c r="AD94" s="276">
        <v>390</v>
      </c>
      <c r="AE94" s="276">
        <v>0</v>
      </c>
      <c r="AF94" s="276">
        <v>13</v>
      </c>
      <c r="AG94" s="279">
        <v>53</v>
      </c>
      <c r="AH94" s="276">
        <v>13.570519000000001</v>
      </c>
      <c r="AI94" s="276">
        <v>0</v>
      </c>
      <c r="AJ94" s="276">
        <v>0</v>
      </c>
      <c r="AK94" s="276">
        <v>3</v>
      </c>
      <c r="AL94" s="276">
        <v>208</v>
      </c>
      <c r="AM94" s="274" t="s">
        <v>1149</v>
      </c>
      <c r="AN94" s="274" t="s">
        <v>1329</v>
      </c>
      <c r="AO94" s="269">
        <v>1265.8040000000001</v>
      </c>
      <c r="AP94" s="269"/>
      <c r="AQ94" s="269"/>
      <c r="AR94" s="274" t="s">
        <v>157</v>
      </c>
      <c r="AS94" s="274" t="s">
        <v>188</v>
      </c>
      <c r="AT94" s="274" t="s">
        <v>694</v>
      </c>
      <c r="AU94" s="274" t="s">
        <v>1148</v>
      </c>
      <c r="AV94" s="274" t="s">
        <v>49</v>
      </c>
      <c r="AW94" s="274">
        <v>2</v>
      </c>
      <c r="AX94" s="274"/>
      <c r="AY94" s="274"/>
      <c r="AZ94" s="274"/>
      <c r="BA94" s="274"/>
      <c r="BB94" s="275">
        <v>1.0142354497646846</v>
      </c>
      <c r="BC94" s="284" t="s">
        <v>74</v>
      </c>
      <c r="BD94" s="274"/>
      <c r="BE94" s="283"/>
      <c r="BF94" s="274" t="s">
        <v>157</v>
      </c>
      <c r="BG94" s="285" t="s">
        <v>188</v>
      </c>
      <c r="BH94" s="274" t="s">
        <v>1148</v>
      </c>
      <c r="BI94" s="274">
        <v>3111</v>
      </c>
      <c r="BJ94" s="274">
        <v>2</v>
      </c>
      <c r="BK94" s="274" t="s">
        <v>694</v>
      </c>
      <c r="BL94" s="277" t="s">
        <v>691</v>
      </c>
      <c r="BM94" s="278">
        <v>1.0142354497646846</v>
      </c>
      <c r="BN94" s="274" t="s">
        <v>74</v>
      </c>
      <c r="BO94" s="274" t="s">
        <v>1187</v>
      </c>
      <c r="BP94" s="274">
        <v>1829.5050000000001</v>
      </c>
      <c r="BQ94" t="s">
        <v>72</v>
      </c>
    </row>
    <row r="95" spans="1:69" ht="16.5">
      <c r="A95" s="121" t="str">
        <f t="shared" si="19"/>
        <v>대인교통</v>
      </c>
      <c r="B95" s="122" t="str">
        <f t="shared" si="20"/>
        <v>진수철</v>
      </c>
      <c r="C95" s="123" t="str">
        <f t="shared" si="21"/>
        <v>A</v>
      </c>
      <c r="D95" s="124">
        <f t="shared" si="22"/>
        <v>0.96639999999999993</v>
      </c>
      <c r="E95" s="125">
        <f t="shared" si="23"/>
        <v>3452</v>
      </c>
      <c r="F95" s="286" t="str">
        <f t="shared" si="24"/>
        <v>574</v>
      </c>
      <c r="G95" s="126" t="str">
        <f t="shared" si="25"/>
        <v>71바6105</v>
      </c>
      <c r="H95" s="127">
        <f t="shared" si="26"/>
        <v>1</v>
      </c>
      <c r="I95" s="128">
        <f t="shared" si="27"/>
        <v>601.44500000000005</v>
      </c>
      <c r="J95" s="129">
        <f t="shared" si="28"/>
        <v>2.0166033667009364E-2</v>
      </c>
      <c r="K95" s="129">
        <f t="shared" si="29"/>
        <v>0.33106225165365111</v>
      </c>
      <c r="L95" s="129">
        <f t="shared" si="30"/>
        <v>5.3205197482729089E-2</v>
      </c>
      <c r="M95" s="130">
        <f t="shared" si="31"/>
        <v>5.4729999999999999</v>
      </c>
      <c r="N95" s="131">
        <f t="shared" si="32"/>
        <v>0</v>
      </c>
      <c r="O95" s="131">
        <f t="shared" si="33"/>
        <v>0.66506496853411368</v>
      </c>
      <c r="P95" s="226">
        <f t="shared" si="34"/>
        <v>0</v>
      </c>
      <c r="Q95" s="227">
        <f t="shared" si="35"/>
        <v>0</v>
      </c>
      <c r="R95" s="227">
        <f t="shared" si="36"/>
        <v>4</v>
      </c>
      <c r="T95" s="276">
        <v>505</v>
      </c>
      <c r="U95" s="276">
        <v>3452</v>
      </c>
      <c r="V95" s="276" t="s">
        <v>877</v>
      </c>
      <c r="W95" s="269">
        <v>601.44500000000005</v>
      </c>
      <c r="X95" s="269">
        <v>248.94246688741725</v>
      </c>
      <c r="Y95" s="276">
        <v>2.4049999999999998</v>
      </c>
      <c r="Z95" s="276">
        <v>5.4729999999999999</v>
      </c>
      <c r="AA95" s="276">
        <v>58.925519000000001</v>
      </c>
      <c r="AB95" s="276">
        <v>1.188294</v>
      </c>
      <c r="AC95" s="276">
        <v>19.508015</v>
      </c>
      <c r="AD95" s="276">
        <v>32</v>
      </c>
      <c r="AE95" s="276">
        <v>0</v>
      </c>
      <c r="AF95" s="276">
        <v>4</v>
      </c>
      <c r="AG95" s="279">
        <v>49</v>
      </c>
      <c r="AH95" s="276">
        <v>11.654593</v>
      </c>
      <c r="AI95" s="276">
        <v>0</v>
      </c>
      <c r="AJ95" s="276">
        <v>0</v>
      </c>
      <c r="AK95" s="276">
        <v>0</v>
      </c>
      <c r="AL95" s="276">
        <v>0</v>
      </c>
      <c r="AM95" s="274" t="s">
        <v>878</v>
      </c>
      <c r="AN95" s="274" t="s">
        <v>1330</v>
      </c>
      <c r="AO95" s="269">
        <v>601.44500000000005</v>
      </c>
      <c r="AP95" s="269"/>
      <c r="AQ95" s="269"/>
      <c r="AR95" s="274" t="s">
        <v>157</v>
      </c>
      <c r="AS95" s="274" t="s">
        <v>191</v>
      </c>
      <c r="AT95" s="274" t="s">
        <v>723</v>
      </c>
      <c r="AU95" s="274" t="s">
        <v>877</v>
      </c>
      <c r="AV95" s="274" t="s">
        <v>49</v>
      </c>
      <c r="AW95" s="274">
        <v>1</v>
      </c>
      <c r="AX95" s="274"/>
      <c r="AY95" s="274"/>
      <c r="AZ95" s="274"/>
      <c r="BA95" s="274"/>
      <c r="BB95" s="275">
        <v>0.96639999999999993</v>
      </c>
      <c r="BC95" s="284" t="s">
        <v>69</v>
      </c>
      <c r="BD95" s="274"/>
      <c r="BE95" s="283"/>
      <c r="BF95" s="274" t="s">
        <v>157</v>
      </c>
      <c r="BG95" s="274" t="s">
        <v>191</v>
      </c>
      <c r="BH95" s="274" t="s">
        <v>877</v>
      </c>
      <c r="BI95" s="274">
        <v>3452</v>
      </c>
      <c r="BJ95" s="274">
        <v>1</v>
      </c>
      <c r="BK95" s="274" t="s">
        <v>723</v>
      </c>
      <c r="BL95" s="277" t="s">
        <v>675</v>
      </c>
      <c r="BM95" s="278">
        <v>0.96639999999999993</v>
      </c>
      <c r="BN95" s="274" t="s">
        <v>69</v>
      </c>
      <c r="BO95" s="274" t="s">
        <v>1186</v>
      </c>
      <c r="BP95" s="274">
        <v>601.44500000000005</v>
      </c>
      <c r="BQ95" t="s">
        <v>72</v>
      </c>
    </row>
    <row r="96" spans="1:69" ht="16.5">
      <c r="A96" s="105" t="str">
        <f t="shared" si="19"/>
        <v>대인교통</v>
      </c>
      <c r="B96" s="106" t="str">
        <f t="shared" si="20"/>
        <v>채기병</v>
      </c>
      <c r="C96" s="107" t="str">
        <f t="shared" si="21"/>
        <v>F</v>
      </c>
      <c r="D96" s="108">
        <f t="shared" si="22"/>
        <v>0.70769340072243669</v>
      </c>
      <c r="E96" s="109">
        <f t="shared" si="23"/>
        <v>9329</v>
      </c>
      <c r="F96" s="287" t="str">
        <f t="shared" si="24"/>
        <v>6-1</v>
      </c>
      <c r="G96" s="110" t="str">
        <f t="shared" si="25"/>
        <v>70바4108</v>
      </c>
      <c r="H96" s="111">
        <f t="shared" si="26"/>
        <v>2</v>
      </c>
      <c r="I96" s="112">
        <f t="shared" si="27"/>
        <v>2098.049</v>
      </c>
      <c r="J96" s="113">
        <f t="shared" si="28"/>
        <v>1.8030512272848135E-2</v>
      </c>
      <c r="K96" s="113">
        <f t="shared" si="29"/>
        <v>0.37683563637366213</v>
      </c>
      <c r="L96" s="113">
        <f t="shared" si="30"/>
        <v>0.12058822267735406</v>
      </c>
      <c r="M96" s="114">
        <f t="shared" si="31"/>
        <v>16.699000000000002</v>
      </c>
      <c r="N96" s="115">
        <f t="shared" si="32"/>
        <v>0.14298998736445145</v>
      </c>
      <c r="O96" s="115">
        <f t="shared" si="33"/>
        <v>84.745399177998223</v>
      </c>
      <c r="P96" s="228">
        <f t="shared" si="34"/>
        <v>0</v>
      </c>
      <c r="Q96" s="229">
        <f t="shared" si="35"/>
        <v>3</v>
      </c>
      <c r="R96" s="229">
        <f t="shared" si="36"/>
        <v>1778</v>
      </c>
      <c r="T96" s="276">
        <v>505</v>
      </c>
      <c r="U96" s="276">
        <v>9329</v>
      </c>
      <c r="V96" s="276" t="s">
        <v>879</v>
      </c>
      <c r="W96" s="269">
        <v>2098.049</v>
      </c>
      <c r="X96" s="269">
        <v>1184.1558561409663</v>
      </c>
      <c r="Y96" s="276">
        <v>1.772</v>
      </c>
      <c r="Z96" s="276">
        <v>16.699000000000002</v>
      </c>
      <c r="AA96" s="276">
        <v>128.97747799999999</v>
      </c>
      <c r="AB96" s="276">
        <v>2.3255300000000001</v>
      </c>
      <c r="AC96" s="276">
        <v>48.60331</v>
      </c>
      <c r="AD96" s="276">
        <v>253</v>
      </c>
      <c r="AE96" s="276">
        <v>3</v>
      </c>
      <c r="AF96" s="276">
        <v>1778</v>
      </c>
      <c r="AG96" s="279">
        <v>83</v>
      </c>
      <c r="AH96" s="276">
        <v>16.266784999999999</v>
      </c>
      <c r="AI96" s="276">
        <v>2134</v>
      </c>
      <c r="AJ96" s="276">
        <v>9.8000000000000007</v>
      </c>
      <c r="AK96" s="276">
        <v>0</v>
      </c>
      <c r="AL96" s="276">
        <v>0</v>
      </c>
      <c r="AM96" s="274" t="s">
        <v>880</v>
      </c>
      <c r="AN96" s="274" t="s">
        <v>1331</v>
      </c>
      <c r="AO96" s="269">
        <v>1995.905</v>
      </c>
      <c r="AP96" s="269"/>
      <c r="AQ96" s="269"/>
      <c r="AR96" s="274" t="s">
        <v>157</v>
      </c>
      <c r="AS96" s="274" t="s">
        <v>192</v>
      </c>
      <c r="AT96" s="274" t="s">
        <v>736</v>
      </c>
      <c r="AU96" s="274" t="s">
        <v>879</v>
      </c>
      <c r="AV96" s="274" t="s">
        <v>49</v>
      </c>
      <c r="AW96" s="274">
        <v>2</v>
      </c>
      <c r="AX96" s="274"/>
      <c r="AY96" s="274"/>
      <c r="AZ96" s="274"/>
      <c r="BA96" s="274"/>
      <c r="BB96" s="275">
        <v>0.70769340072243669</v>
      </c>
      <c r="BC96" s="284" t="s">
        <v>73</v>
      </c>
      <c r="BD96" s="274"/>
      <c r="BE96" s="283"/>
      <c r="BF96" s="274" t="s">
        <v>157</v>
      </c>
      <c r="BG96" s="285" t="s">
        <v>192</v>
      </c>
      <c r="BH96" s="274" t="s">
        <v>879</v>
      </c>
      <c r="BI96" s="274">
        <v>9329</v>
      </c>
      <c r="BJ96" s="274">
        <v>2</v>
      </c>
      <c r="BK96" s="274" t="s">
        <v>736</v>
      </c>
      <c r="BL96" s="277" t="s">
        <v>738</v>
      </c>
      <c r="BM96" s="278">
        <v>0.70769340072243669</v>
      </c>
      <c r="BN96" s="274" t="s">
        <v>73</v>
      </c>
      <c r="BO96" s="274" t="s">
        <v>1183</v>
      </c>
      <c r="BP96" s="274">
        <v>2098.049</v>
      </c>
      <c r="BQ96" t="s">
        <v>73</v>
      </c>
    </row>
    <row r="97" spans="1:69" ht="16.5">
      <c r="A97" s="121" t="str">
        <f t="shared" si="19"/>
        <v>대인교통</v>
      </c>
      <c r="B97" s="122" t="str">
        <f t="shared" si="20"/>
        <v>채용춘</v>
      </c>
      <c r="C97" s="123" t="str">
        <f t="shared" si="21"/>
        <v>C</v>
      </c>
      <c r="D97" s="124">
        <f t="shared" si="22"/>
        <v>0.85304347826086957</v>
      </c>
      <c r="E97" s="125">
        <f t="shared" si="23"/>
        <v>9829</v>
      </c>
      <c r="F97" s="286" t="str">
        <f t="shared" si="24"/>
        <v>515</v>
      </c>
      <c r="G97" s="126" t="str">
        <f t="shared" si="25"/>
        <v>71바7002</v>
      </c>
      <c r="H97" s="127">
        <f t="shared" si="26"/>
        <v>1</v>
      </c>
      <c r="I97" s="128">
        <f t="shared" si="27"/>
        <v>1969.703</v>
      </c>
      <c r="J97" s="129">
        <f t="shared" si="28"/>
        <v>7.6372057702240488E-3</v>
      </c>
      <c r="K97" s="129">
        <f t="shared" si="29"/>
        <v>0.40761172495628534</v>
      </c>
      <c r="L97" s="129">
        <f t="shared" si="30"/>
        <v>0.25079923216850458</v>
      </c>
      <c r="M97" s="130">
        <f t="shared" si="31"/>
        <v>12.234999999999999</v>
      </c>
      <c r="N97" s="131">
        <f t="shared" si="32"/>
        <v>0</v>
      </c>
      <c r="O97" s="131">
        <f t="shared" si="33"/>
        <v>26.907609929009602</v>
      </c>
      <c r="P97" s="226">
        <f t="shared" si="34"/>
        <v>18</v>
      </c>
      <c r="Q97" s="227">
        <f t="shared" si="35"/>
        <v>0</v>
      </c>
      <c r="R97" s="227">
        <f t="shared" si="36"/>
        <v>530</v>
      </c>
      <c r="T97" s="276">
        <v>505</v>
      </c>
      <c r="U97" s="276">
        <v>9829</v>
      </c>
      <c r="V97" s="276" t="s">
        <v>1150</v>
      </c>
      <c r="W97" s="269">
        <v>1969.703</v>
      </c>
      <c r="X97" s="269">
        <v>1003.9260958205913</v>
      </c>
      <c r="Y97" s="276">
        <v>1.962</v>
      </c>
      <c r="Z97" s="276">
        <v>12.234999999999999</v>
      </c>
      <c r="AA97" s="276">
        <v>147.334383</v>
      </c>
      <c r="AB97" s="276">
        <v>1.1252230000000001</v>
      </c>
      <c r="AC97" s="276">
        <v>60.055222000000001</v>
      </c>
      <c r="AD97" s="276">
        <v>494</v>
      </c>
      <c r="AE97" s="276">
        <v>0</v>
      </c>
      <c r="AF97" s="276">
        <v>530</v>
      </c>
      <c r="AG97" s="279">
        <v>76</v>
      </c>
      <c r="AH97" s="276">
        <v>13.368929</v>
      </c>
      <c r="AI97" s="276">
        <v>109.8</v>
      </c>
      <c r="AJ97" s="276">
        <v>0</v>
      </c>
      <c r="AK97" s="276">
        <v>18</v>
      </c>
      <c r="AL97" s="276">
        <v>3239</v>
      </c>
      <c r="AM97" s="274" t="s">
        <v>1151</v>
      </c>
      <c r="AN97" s="274" t="s">
        <v>1332</v>
      </c>
      <c r="AO97" s="269">
        <v>1969.703</v>
      </c>
      <c r="AP97" s="269"/>
      <c r="AQ97" s="269"/>
      <c r="AR97" s="274" t="s">
        <v>157</v>
      </c>
      <c r="AS97" s="274" t="s">
        <v>188</v>
      </c>
      <c r="AT97" s="274" t="s">
        <v>698</v>
      </c>
      <c r="AU97" s="274" t="s">
        <v>1150</v>
      </c>
      <c r="AV97" s="274" t="s">
        <v>49</v>
      </c>
      <c r="AW97" s="274">
        <v>1</v>
      </c>
      <c r="AX97" s="274"/>
      <c r="AY97" s="274"/>
      <c r="AZ97" s="274"/>
      <c r="BA97" s="274"/>
      <c r="BB97" s="275">
        <v>0.85304347826086957</v>
      </c>
      <c r="BC97" s="284" t="s">
        <v>72</v>
      </c>
      <c r="BD97" s="274"/>
      <c r="BE97" s="283"/>
      <c r="BF97" s="274" t="s">
        <v>157</v>
      </c>
      <c r="BG97" s="274" t="s">
        <v>188</v>
      </c>
      <c r="BH97" s="274" t="s">
        <v>1150</v>
      </c>
      <c r="BI97" s="274">
        <v>9829</v>
      </c>
      <c r="BJ97" s="274">
        <v>1</v>
      </c>
      <c r="BK97" s="274" t="s">
        <v>698</v>
      </c>
      <c r="BL97" s="277" t="s">
        <v>675</v>
      </c>
      <c r="BM97" s="278">
        <v>0.85304347826086957</v>
      </c>
      <c r="BN97" s="274" t="s">
        <v>72</v>
      </c>
      <c r="BO97" s="274" t="s">
        <v>1181</v>
      </c>
      <c r="BP97" s="274">
        <v>1969.703</v>
      </c>
      <c r="BQ97" t="s">
        <v>71</v>
      </c>
    </row>
    <row r="98" spans="1:69" ht="16.5">
      <c r="A98" s="105" t="str">
        <f t="shared" si="19"/>
        <v>대인교통</v>
      </c>
      <c r="B98" s="106" t="str">
        <f t="shared" si="20"/>
        <v>천선기</v>
      </c>
      <c r="C98" s="107" t="str">
        <f t="shared" si="21"/>
        <v>D</v>
      </c>
      <c r="D98" s="108">
        <f t="shared" si="22"/>
        <v>0.80621503354235402</v>
      </c>
      <c r="E98" s="109">
        <f t="shared" si="23"/>
        <v>7835</v>
      </c>
      <c r="F98" s="287" t="str">
        <f t="shared" si="24"/>
        <v>6-1</v>
      </c>
      <c r="G98" s="110" t="str">
        <f t="shared" si="25"/>
        <v>70바4106</v>
      </c>
      <c r="H98" s="111">
        <f t="shared" si="26"/>
        <v>4</v>
      </c>
      <c r="I98" s="112">
        <f t="shared" si="27"/>
        <v>1009.126</v>
      </c>
      <c r="J98" s="113">
        <f t="shared" si="28"/>
        <v>3.2588261288817658E-2</v>
      </c>
      <c r="K98" s="113">
        <f t="shared" si="29"/>
        <v>0.35247211261222167</v>
      </c>
      <c r="L98" s="113">
        <f t="shared" si="30"/>
        <v>0.16548974062703767</v>
      </c>
      <c r="M98" s="114">
        <f t="shared" si="31"/>
        <v>12.868</v>
      </c>
      <c r="N98" s="115">
        <f t="shared" si="32"/>
        <v>9.9095653070082432E-2</v>
      </c>
      <c r="O98" s="115">
        <f t="shared" si="33"/>
        <v>52.025217861793273</v>
      </c>
      <c r="P98" s="228">
        <f t="shared" si="34"/>
        <v>1</v>
      </c>
      <c r="Q98" s="229">
        <f t="shared" si="35"/>
        <v>1</v>
      </c>
      <c r="R98" s="229">
        <f t="shared" si="36"/>
        <v>525</v>
      </c>
      <c r="T98" s="276">
        <v>505</v>
      </c>
      <c r="U98" s="276">
        <v>7835</v>
      </c>
      <c r="V98" s="276" t="s">
        <v>1113</v>
      </c>
      <c r="W98" s="269">
        <v>1009.126</v>
      </c>
      <c r="X98" s="269">
        <v>495.69415971918033</v>
      </c>
      <c r="Y98" s="276">
        <v>2.0379999999999998</v>
      </c>
      <c r="Z98" s="276">
        <v>12.868</v>
      </c>
      <c r="AA98" s="276">
        <v>68.045545000000004</v>
      </c>
      <c r="AB98" s="276">
        <v>2.2174860000000001</v>
      </c>
      <c r="AC98" s="276">
        <v>23.984157</v>
      </c>
      <c r="AD98" s="276">
        <v>167</v>
      </c>
      <c r="AE98" s="276">
        <v>1</v>
      </c>
      <c r="AF98" s="276">
        <v>525</v>
      </c>
      <c r="AG98" s="279">
        <v>80</v>
      </c>
      <c r="AH98" s="276">
        <v>15.576257999999999</v>
      </c>
      <c r="AI98" s="276">
        <v>671.5</v>
      </c>
      <c r="AJ98" s="276">
        <v>0</v>
      </c>
      <c r="AK98" s="276">
        <v>1</v>
      </c>
      <c r="AL98" s="276">
        <v>916</v>
      </c>
      <c r="AM98" s="274" t="s">
        <v>1114</v>
      </c>
      <c r="AN98" s="274" t="s">
        <v>1333</v>
      </c>
      <c r="AO98" s="269">
        <v>303.34699999999998</v>
      </c>
      <c r="AP98" s="269"/>
      <c r="AQ98" s="269"/>
      <c r="AR98" s="274" t="s">
        <v>157</v>
      </c>
      <c r="AS98" s="274" t="s">
        <v>192</v>
      </c>
      <c r="AT98" s="274" t="s">
        <v>734</v>
      </c>
      <c r="AU98" s="274" t="s">
        <v>1113</v>
      </c>
      <c r="AV98" s="274" t="s">
        <v>49</v>
      </c>
      <c r="AW98" s="274">
        <v>4</v>
      </c>
      <c r="AX98" s="274"/>
      <c r="AY98" s="274"/>
      <c r="AZ98" s="274"/>
      <c r="BA98" s="274"/>
      <c r="BB98" s="275">
        <v>0.80621503354235402</v>
      </c>
      <c r="BC98" s="284" t="s">
        <v>70</v>
      </c>
      <c r="BD98" s="274"/>
      <c r="BE98" s="283"/>
      <c r="BF98" s="274" t="s">
        <v>157</v>
      </c>
      <c r="BG98" s="274" t="s">
        <v>192</v>
      </c>
      <c r="BH98" s="274" t="s">
        <v>1113</v>
      </c>
      <c r="BI98" s="274">
        <v>7835</v>
      </c>
      <c r="BJ98" s="274">
        <v>4</v>
      </c>
      <c r="BK98" s="274" t="s">
        <v>734</v>
      </c>
      <c r="BL98" s="277" t="s">
        <v>733</v>
      </c>
      <c r="BM98" s="278">
        <v>0.80621503354235402</v>
      </c>
      <c r="BN98" s="274" t="s">
        <v>70</v>
      </c>
      <c r="BO98" s="274" t="s">
        <v>1180</v>
      </c>
      <c r="BP98" s="274">
        <v>1009.126</v>
      </c>
      <c r="BQ98" t="s">
        <v>74</v>
      </c>
    </row>
    <row r="99" spans="1:69" ht="16.5">
      <c r="A99" s="121" t="str">
        <f>BF99</f>
        <v>대인교통</v>
      </c>
      <c r="B99" s="122" t="str">
        <f>BH99</f>
        <v>최덕본</v>
      </c>
      <c r="C99" s="123" t="str">
        <f>BN99</f>
        <v>F</v>
      </c>
      <c r="D99" s="124">
        <f>BM99</f>
        <v>0.78539827763782089</v>
      </c>
      <c r="E99" s="125">
        <f>U99</f>
        <v>1731</v>
      </c>
      <c r="F99" s="286" t="str">
        <f>BG99</f>
        <v>320</v>
      </c>
      <c r="G99" s="126" t="str">
        <f>BK99</f>
        <v>70바4112</v>
      </c>
      <c r="H99" s="127">
        <f>BJ99</f>
        <v>9</v>
      </c>
      <c r="I99" s="128">
        <f>BP99</f>
        <v>9568.0670000000027</v>
      </c>
      <c r="J99" s="129">
        <f>AB99/AA99</f>
        <v>2.7741032448309593E-2</v>
      </c>
      <c r="K99" s="129">
        <f>AC99/AA99</f>
        <v>0.35834772568084372</v>
      </c>
      <c r="L99" s="129">
        <f>AD99/I99</f>
        <v>0.17359828270433303</v>
      </c>
      <c r="M99" s="130">
        <f>Z99</f>
        <v>46.579000000000001</v>
      </c>
      <c r="N99" s="131">
        <f>AE99*100/W99</f>
        <v>0.89882313742159181</v>
      </c>
      <c r="O99" s="131">
        <f>AF99*100/W99</f>
        <v>21.864395389371744</v>
      </c>
      <c r="P99" s="226">
        <f>AK99</f>
        <v>100</v>
      </c>
      <c r="Q99" s="227">
        <f>AE99</f>
        <v>86</v>
      </c>
      <c r="R99" s="227">
        <f>AF99</f>
        <v>2092</v>
      </c>
      <c r="T99" s="276">
        <v>505</v>
      </c>
      <c r="U99" s="276">
        <v>1731</v>
      </c>
      <c r="V99" s="276" t="s">
        <v>881</v>
      </c>
      <c r="W99" s="269">
        <v>9568.0670000000027</v>
      </c>
      <c r="X99" s="269">
        <v>4275.8563632371388</v>
      </c>
      <c r="Y99" s="276">
        <v>2.238</v>
      </c>
      <c r="Z99" s="276">
        <v>46.579000000000001</v>
      </c>
      <c r="AA99" s="276">
        <v>381.82328000000001</v>
      </c>
      <c r="AB99" s="276">
        <v>10.592172</v>
      </c>
      <c r="AC99" s="276">
        <v>136.825504</v>
      </c>
      <c r="AD99" s="276">
        <v>1661</v>
      </c>
      <c r="AE99" s="276">
        <v>86</v>
      </c>
      <c r="AF99" s="276">
        <v>2092</v>
      </c>
      <c r="AG99" s="279">
        <v>118</v>
      </c>
      <c r="AH99" s="276">
        <v>25.058888</v>
      </c>
      <c r="AI99" s="276">
        <v>94778</v>
      </c>
      <c r="AJ99" s="276">
        <v>79128.7</v>
      </c>
      <c r="AK99" s="276">
        <v>100</v>
      </c>
      <c r="AL99" s="276">
        <v>87075</v>
      </c>
      <c r="AM99" s="274" t="s">
        <v>882</v>
      </c>
      <c r="AN99" s="274" t="s">
        <v>1334</v>
      </c>
      <c r="AO99" s="269">
        <v>8322.1560000000009</v>
      </c>
      <c r="AP99" s="269"/>
      <c r="AQ99" s="269"/>
      <c r="AR99" s="274" t="s">
        <v>157</v>
      </c>
      <c r="AS99" s="274" t="s">
        <v>187</v>
      </c>
      <c r="AT99" s="274" t="s">
        <v>690</v>
      </c>
      <c r="AU99" s="274" t="s">
        <v>881</v>
      </c>
      <c r="AV99" s="274" t="s">
        <v>687</v>
      </c>
      <c r="AW99" s="274">
        <v>9</v>
      </c>
      <c r="AX99" s="274"/>
      <c r="AY99" s="274"/>
      <c r="AZ99" s="274"/>
      <c r="BA99" s="274"/>
      <c r="BB99" s="275">
        <v>0.78539827763782089</v>
      </c>
      <c r="BC99" s="284" t="s">
        <v>73</v>
      </c>
      <c r="BD99" s="274"/>
      <c r="BE99" s="283"/>
      <c r="BF99" s="274" t="s">
        <v>157</v>
      </c>
      <c r="BG99" s="285" t="s">
        <v>187</v>
      </c>
      <c r="BH99" s="274" t="s">
        <v>881</v>
      </c>
      <c r="BI99" s="274">
        <v>1731</v>
      </c>
      <c r="BJ99" s="274">
        <v>9</v>
      </c>
      <c r="BK99" s="274" t="s">
        <v>690</v>
      </c>
      <c r="BL99" s="277" t="s">
        <v>735</v>
      </c>
      <c r="BM99" s="278">
        <v>0.78539827763782089</v>
      </c>
      <c r="BN99" s="274" t="s">
        <v>73</v>
      </c>
      <c r="BO99" s="274" t="s">
        <v>1183</v>
      </c>
      <c r="BP99" s="274">
        <v>9568.0670000000027</v>
      </c>
    </row>
    <row r="100" spans="1:69" ht="16.5">
      <c r="A100" s="105" t="str">
        <f t="shared" ref="A100:A108" si="37">BF100</f>
        <v>대인교통</v>
      </c>
      <c r="B100" s="106" t="str">
        <f t="shared" ref="B100:B108" si="38">BH100</f>
        <v>최성일</v>
      </c>
      <c r="C100" s="107" t="str">
        <f t="shared" ref="C100:C108" si="39">BN100</f>
        <v>A</v>
      </c>
      <c r="D100" s="108">
        <f t="shared" ref="D100:D108" si="40">BM100</f>
        <v>0.95925925925925914</v>
      </c>
      <c r="E100" s="109">
        <f t="shared" ref="E100:E108" si="41">U100</f>
        <v>2402</v>
      </c>
      <c r="F100" s="287" t="str">
        <f t="shared" ref="F100:F108" si="42">BG100</f>
        <v>6-1</v>
      </c>
      <c r="G100" s="110" t="str">
        <f t="shared" ref="G100:G108" si="43">BK100</f>
        <v>70바4121</v>
      </c>
      <c r="H100" s="111">
        <f t="shared" ref="H100:H108" si="44">BJ100</f>
        <v>1</v>
      </c>
      <c r="I100" s="112">
        <f t="shared" ref="I100:I108" si="45">BP100</f>
        <v>2412.768</v>
      </c>
      <c r="J100" s="113">
        <f t="shared" ref="J100:J108" si="46">AB100/AA100</f>
        <v>5.1089738149024356E-3</v>
      </c>
      <c r="K100" s="113">
        <f t="shared" ref="K100:K108" si="47">AC100/AA100</f>
        <v>0.28601141849002826</v>
      </c>
      <c r="L100" s="113">
        <f t="shared" ref="L100:L108" si="48">AD100/I100</f>
        <v>0.17987639093356675</v>
      </c>
      <c r="M100" s="114">
        <f t="shared" ref="M100:M108" si="49">Z100</f>
        <v>6.6820000000000004</v>
      </c>
      <c r="N100" s="115">
        <f t="shared" ref="N100:N108" si="50">AE100*100/W100</f>
        <v>0</v>
      </c>
      <c r="O100" s="115">
        <f t="shared" ref="O100:O108" si="51">AF100*100/W100</f>
        <v>8.9523733736521702</v>
      </c>
      <c r="P100" s="228">
        <f t="shared" ref="P100:P108" si="52">AK100</f>
        <v>0</v>
      </c>
      <c r="Q100" s="229">
        <f t="shared" ref="Q100:Q108" si="53">AE100</f>
        <v>0</v>
      </c>
      <c r="R100" s="229">
        <f t="shared" ref="R100:R108" si="54">AF100</f>
        <v>216</v>
      </c>
      <c r="T100" s="276">
        <v>505</v>
      </c>
      <c r="U100" s="276">
        <v>2402</v>
      </c>
      <c r="V100" s="276" t="s">
        <v>883</v>
      </c>
      <c r="W100" s="269">
        <v>2412.768</v>
      </c>
      <c r="X100" s="269">
        <v>931.57065637065648</v>
      </c>
      <c r="Y100" s="276">
        <v>2.59</v>
      </c>
      <c r="Z100" s="276">
        <v>6.6820000000000004</v>
      </c>
      <c r="AA100" s="276">
        <v>146.956909</v>
      </c>
      <c r="AB100" s="276">
        <v>0.75079899999999999</v>
      </c>
      <c r="AC100" s="276">
        <v>42.031354</v>
      </c>
      <c r="AD100" s="276">
        <v>434</v>
      </c>
      <c r="AE100" s="276">
        <v>0</v>
      </c>
      <c r="AF100" s="276">
        <v>216</v>
      </c>
      <c r="AG100" s="279">
        <v>78</v>
      </c>
      <c r="AH100" s="276">
        <v>16.418199999999999</v>
      </c>
      <c r="AI100" s="276">
        <v>377.8</v>
      </c>
      <c r="AJ100" s="276">
        <v>0</v>
      </c>
      <c r="AK100" s="276">
        <v>0</v>
      </c>
      <c r="AL100" s="276">
        <v>0</v>
      </c>
      <c r="AM100" s="274" t="s">
        <v>884</v>
      </c>
      <c r="AN100" s="274" t="s">
        <v>1335</v>
      </c>
      <c r="AO100" s="269">
        <v>2412.768</v>
      </c>
      <c r="AP100" s="269"/>
      <c r="AQ100" s="269"/>
      <c r="AR100" s="274" t="s">
        <v>157</v>
      </c>
      <c r="AS100" s="274" t="s">
        <v>192</v>
      </c>
      <c r="AT100" s="274" t="s">
        <v>739</v>
      </c>
      <c r="AU100" s="274" t="s">
        <v>883</v>
      </c>
      <c r="AV100" s="274" t="s">
        <v>49</v>
      </c>
      <c r="AW100" s="274">
        <v>1</v>
      </c>
      <c r="AX100" s="274"/>
      <c r="AY100" s="274"/>
      <c r="AZ100" s="274"/>
      <c r="BA100" s="274"/>
      <c r="BB100" s="275">
        <v>0.95925925925925914</v>
      </c>
      <c r="BC100" s="284" t="s">
        <v>69</v>
      </c>
      <c r="BD100" s="274"/>
      <c r="BE100" s="283"/>
      <c r="BF100" s="274" t="s">
        <v>157</v>
      </c>
      <c r="BG100" s="274" t="s">
        <v>192</v>
      </c>
      <c r="BH100" s="274" t="s">
        <v>883</v>
      </c>
      <c r="BI100" s="274">
        <v>2402</v>
      </c>
      <c r="BJ100" s="274">
        <v>1</v>
      </c>
      <c r="BK100" s="274" t="s">
        <v>739</v>
      </c>
      <c r="BL100" s="277" t="s">
        <v>675</v>
      </c>
      <c r="BM100" s="278">
        <v>0.95925925925925914</v>
      </c>
      <c r="BN100" s="274" t="s">
        <v>69</v>
      </c>
      <c r="BO100" s="274" t="s">
        <v>1186</v>
      </c>
      <c r="BP100" s="274">
        <v>2412.768</v>
      </c>
    </row>
    <row r="101" spans="1:69" ht="16.5">
      <c r="A101" s="121" t="str">
        <f t="shared" si="37"/>
        <v>대인교통</v>
      </c>
      <c r="B101" s="122" t="str">
        <f t="shared" si="38"/>
        <v>최종선</v>
      </c>
      <c r="C101" s="123" t="str">
        <f t="shared" si="39"/>
        <v>B</v>
      </c>
      <c r="D101" s="124">
        <f t="shared" si="40"/>
        <v>0.92680000000000007</v>
      </c>
      <c r="E101" s="125">
        <f t="shared" si="41"/>
        <v>2900</v>
      </c>
      <c r="F101" s="286" t="str">
        <f t="shared" si="42"/>
        <v>574</v>
      </c>
      <c r="G101" s="126" t="str">
        <f t="shared" si="43"/>
        <v>71바6105</v>
      </c>
      <c r="H101" s="127">
        <f t="shared" si="44"/>
        <v>1</v>
      </c>
      <c r="I101" s="128">
        <f t="shared" si="45"/>
        <v>738.97900000000004</v>
      </c>
      <c r="J101" s="129">
        <f t="shared" si="46"/>
        <v>9.17472173235012E-3</v>
      </c>
      <c r="K101" s="129">
        <f t="shared" si="47"/>
        <v>0.32198523697629111</v>
      </c>
      <c r="L101" s="129">
        <f t="shared" si="48"/>
        <v>9.8784945174355418E-2</v>
      </c>
      <c r="M101" s="130">
        <f t="shared" si="49"/>
        <v>5.2409999999999997</v>
      </c>
      <c r="N101" s="131">
        <f t="shared" si="50"/>
        <v>0</v>
      </c>
      <c r="O101" s="131">
        <f t="shared" si="51"/>
        <v>0.40596552811378939</v>
      </c>
      <c r="P101" s="226">
        <f t="shared" si="52"/>
        <v>0</v>
      </c>
      <c r="Q101" s="227">
        <f t="shared" si="53"/>
        <v>0</v>
      </c>
      <c r="R101" s="227">
        <f t="shared" si="54"/>
        <v>3</v>
      </c>
      <c r="T101" s="276">
        <v>505</v>
      </c>
      <c r="U101" s="276">
        <v>2900</v>
      </c>
      <c r="V101" s="276" t="s">
        <v>885</v>
      </c>
      <c r="W101" s="269">
        <v>738.97900000000004</v>
      </c>
      <c r="X101" s="269">
        <v>318.93785066896851</v>
      </c>
      <c r="Y101" s="276">
        <v>2.3170000000000002</v>
      </c>
      <c r="Z101" s="276">
        <v>5.2409999999999997</v>
      </c>
      <c r="AA101" s="276">
        <v>64.273011999999994</v>
      </c>
      <c r="AB101" s="276">
        <v>0.58968699999999996</v>
      </c>
      <c r="AC101" s="276">
        <v>20.694960999999999</v>
      </c>
      <c r="AD101" s="276">
        <v>73</v>
      </c>
      <c r="AE101" s="276">
        <v>0</v>
      </c>
      <c r="AF101" s="276">
        <v>3</v>
      </c>
      <c r="AG101" s="279">
        <v>68</v>
      </c>
      <c r="AH101" s="276">
        <v>11.4975</v>
      </c>
      <c r="AI101" s="276">
        <v>0</v>
      </c>
      <c r="AJ101" s="276">
        <v>0</v>
      </c>
      <c r="AK101" s="276">
        <v>0</v>
      </c>
      <c r="AL101" s="276">
        <v>0</v>
      </c>
      <c r="AM101" s="274" t="s">
        <v>886</v>
      </c>
      <c r="AN101" s="274" t="s">
        <v>1336</v>
      </c>
      <c r="AO101" s="269">
        <v>738.97900000000004</v>
      </c>
      <c r="AP101" s="269"/>
      <c r="AQ101" s="269"/>
      <c r="AR101" s="274" t="s">
        <v>157</v>
      </c>
      <c r="AS101" s="274" t="s">
        <v>191</v>
      </c>
      <c r="AT101" s="274" t="s">
        <v>723</v>
      </c>
      <c r="AU101" s="274" t="s">
        <v>885</v>
      </c>
      <c r="AV101" s="274" t="s">
        <v>49</v>
      </c>
      <c r="AW101" s="274">
        <v>1</v>
      </c>
      <c r="AX101" s="274"/>
      <c r="AY101" s="274"/>
      <c r="AZ101" s="274"/>
      <c r="BA101" s="274"/>
      <c r="BB101" s="275">
        <v>0.92680000000000007</v>
      </c>
      <c r="BC101" s="284" t="s">
        <v>71</v>
      </c>
      <c r="BD101" s="274"/>
      <c r="BE101" s="283"/>
      <c r="BF101" s="274" t="s">
        <v>157</v>
      </c>
      <c r="BG101" s="285" t="s">
        <v>191</v>
      </c>
      <c r="BH101" s="274" t="s">
        <v>885</v>
      </c>
      <c r="BI101" s="274">
        <v>2900</v>
      </c>
      <c r="BJ101" s="274">
        <v>1</v>
      </c>
      <c r="BK101" s="274" t="s">
        <v>723</v>
      </c>
      <c r="BL101" s="277" t="s">
        <v>675</v>
      </c>
      <c r="BM101" s="278">
        <v>0.92680000000000007</v>
      </c>
      <c r="BN101" s="274" t="s">
        <v>71</v>
      </c>
      <c r="BO101" s="274" t="s">
        <v>1182</v>
      </c>
      <c r="BP101" s="274">
        <v>738.97900000000004</v>
      </c>
    </row>
    <row r="102" spans="1:69" ht="16.5">
      <c r="A102" s="105" t="str">
        <f t="shared" si="37"/>
        <v>대인교통</v>
      </c>
      <c r="B102" s="106" t="str">
        <f t="shared" si="38"/>
        <v>최종열</v>
      </c>
      <c r="C102" s="107" t="str">
        <f t="shared" si="39"/>
        <v>C</v>
      </c>
      <c r="D102" s="108">
        <f t="shared" si="40"/>
        <v>0.87839433146180923</v>
      </c>
      <c r="E102" s="109">
        <f t="shared" si="41"/>
        <v>3290</v>
      </c>
      <c r="F102" s="287" t="str">
        <f t="shared" si="42"/>
        <v>6-1</v>
      </c>
      <c r="G102" s="110" t="str">
        <f t="shared" si="43"/>
        <v>70바4123</v>
      </c>
      <c r="H102" s="111">
        <f t="shared" si="44"/>
        <v>9</v>
      </c>
      <c r="I102" s="112">
        <f t="shared" si="45"/>
        <v>1508.62</v>
      </c>
      <c r="J102" s="113">
        <f t="shared" si="46"/>
        <v>4.3780725220284433E-3</v>
      </c>
      <c r="K102" s="113">
        <f t="shared" si="47"/>
        <v>0.36133548301542395</v>
      </c>
      <c r="L102" s="113">
        <f t="shared" si="48"/>
        <v>0.16107435934827857</v>
      </c>
      <c r="M102" s="114">
        <f t="shared" si="49"/>
        <v>11.026999999999999</v>
      </c>
      <c r="N102" s="115">
        <f t="shared" si="50"/>
        <v>6.6285744587768966E-2</v>
      </c>
      <c r="O102" s="115">
        <f t="shared" si="51"/>
        <v>18.361151250812</v>
      </c>
      <c r="P102" s="228">
        <f t="shared" si="52"/>
        <v>0</v>
      </c>
      <c r="Q102" s="229">
        <f t="shared" si="53"/>
        <v>1</v>
      </c>
      <c r="R102" s="229">
        <f t="shared" si="54"/>
        <v>277</v>
      </c>
      <c r="T102" s="276">
        <v>505</v>
      </c>
      <c r="U102" s="276">
        <v>3290</v>
      </c>
      <c r="V102" s="276" t="s">
        <v>887</v>
      </c>
      <c r="W102" s="269">
        <v>1508.62</v>
      </c>
      <c r="X102" s="269">
        <v>674.86729462904805</v>
      </c>
      <c r="Y102" s="276">
        <v>2.2269999999999999</v>
      </c>
      <c r="Z102" s="276">
        <v>11.026999999999999</v>
      </c>
      <c r="AA102" s="276">
        <v>97.134983000000005</v>
      </c>
      <c r="AB102" s="276">
        <v>0.42526399999999998</v>
      </c>
      <c r="AC102" s="276">
        <v>35.098315999999997</v>
      </c>
      <c r="AD102" s="276">
        <v>243</v>
      </c>
      <c r="AE102" s="276">
        <v>1</v>
      </c>
      <c r="AF102" s="276">
        <v>277</v>
      </c>
      <c r="AG102" s="279">
        <v>74</v>
      </c>
      <c r="AH102" s="276">
        <v>16.051734</v>
      </c>
      <c r="AI102" s="276">
        <v>585.5</v>
      </c>
      <c r="AJ102" s="276">
        <v>0</v>
      </c>
      <c r="AK102" s="276">
        <v>0</v>
      </c>
      <c r="AL102" s="276">
        <v>0</v>
      </c>
      <c r="AM102" s="274" t="s">
        <v>888</v>
      </c>
      <c r="AN102" s="274" t="s">
        <v>1337</v>
      </c>
      <c r="AO102" s="269">
        <v>294.38499999999999</v>
      </c>
      <c r="AP102" s="269"/>
      <c r="AQ102" s="269"/>
      <c r="AR102" s="274" t="s">
        <v>157</v>
      </c>
      <c r="AS102" s="274" t="s">
        <v>192</v>
      </c>
      <c r="AT102" s="274" t="s">
        <v>741</v>
      </c>
      <c r="AU102" s="274" t="s">
        <v>887</v>
      </c>
      <c r="AV102" s="274" t="s">
        <v>49</v>
      </c>
      <c r="AW102" s="274">
        <v>9</v>
      </c>
      <c r="AX102" s="274"/>
      <c r="AY102" s="274"/>
      <c r="AZ102" s="274"/>
      <c r="BA102" s="274"/>
      <c r="BB102" s="275">
        <v>0.87839433146180923</v>
      </c>
      <c r="BC102" s="284" t="s">
        <v>72</v>
      </c>
      <c r="BD102" s="274"/>
      <c r="BE102" s="283"/>
      <c r="BF102" s="274" t="s">
        <v>157</v>
      </c>
      <c r="BG102" s="274" t="s">
        <v>192</v>
      </c>
      <c r="BH102" s="274" t="s">
        <v>887</v>
      </c>
      <c r="BI102" s="274">
        <v>3290</v>
      </c>
      <c r="BJ102" s="274">
        <v>9</v>
      </c>
      <c r="BK102" s="274" t="s">
        <v>741</v>
      </c>
      <c r="BL102" s="277" t="s">
        <v>733</v>
      </c>
      <c r="BM102" s="278">
        <v>0.87839433146180923</v>
      </c>
      <c r="BN102" s="274" t="s">
        <v>72</v>
      </c>
      <c r="BO102" s="274" t="s">
        <v>1181</v>
      </c>
      <c r="BP102" s="274">
        <v>1508.62</v>
      </c>
    </row>
    <row r="103" spans="1:69" ht="16.5">
      <c r="A103" s="121" t="str">
        <f t="shared" si="37"/>
        <v>대인교통</v>
      </c>
      <c r="B103" s="122" t="str">
        <f t="shared" si="38"/>
        <v>최진호</v>
      </c>
      <c r="C103" s="123" t="str">
        <f t="shared" si="39"/>
        <v>C</v>
      </c>
      <c r="D103" s="124">
        <f t="shared" si="40"/>
        <v>0.89086956521739136</v>
      </c>
      <c r="E103" s="125">
        <f t="shared" si="41"/>
        <v>8229</v>
      </c>
      <c r="F103" s="286" t="str">
        <f t="shared" si="42"/>
        <v>515-1</v>
      </c>
      <c r="G103" s="126" t="str">
        <f t="shared" si="43"/>
        <v>71바7010</v>
      </c>
      <c r="H103" s="127">
        <f t="shared" si="44"/>
        <v>1</v>
      </c>
      <c r="I103" s="128">
        <f t="shared" si="45"/>
        <v>708.86300000000006</v>
      </c>
      <c r="J103" s="129">
        <f t="shared" si="46"/>
        <v>1.5732772604869792E-2</v>
      </c>
      <c r="K103" s="129">
        <f t="shared" si="47"/>
        <v>0.41654168167454442</v>
      </c>
      <c r="L103" s="129">
        <f t="shared" si="48"/>
        <v>0.10580323701476871</v>
      </c>
      <c r="M103" s="130">
        <f t="shared" si="49"/>
        <v>7.3879999999999999</v>
      </c>
      <c r="N103" s="131">
        <f t="shared" si="50"/>
        <v>0</v>
      </c>
      <c r="O103" s="131">
        <f t="shared" si="51"/>
        <v>0.56428393074543315</v>
      </c>
      <c r="P103" s="226">
        <f t="shared" si="52"/>
        <v>1</v>
      </c>
      <c r="Q103" s="227">
        <f t="shared" si="53"/>
        <v>0</v>
      </c>
      <c r="R103" s="227">
        <f t="shared" si="54"/>
        <v>4</v>
      </c>
      <c r="T103" s="276">
        <v>505</v>
      </c>
      <c r="U103" s="276">
        <v>8229</v>
      </c>
      <c r="V103" s="276" t="s">
        <v>1152</v>
      </c>
      <c r="W103" s="269">
        <v>708.86300000000006</v>
      </c>
      <c r="X103" s="269">
        <v>345.95558809175213</v>
      </c>
      <c r="Y103" s="276">
        <v>2.0489999999999999</v>
      </c>
      <c r="Z103" s="276">
        <v>7.3879999999999999</v>
      </c>
      <c r="AA103" s="276">
        <v>63.541629</v>
      </c>
      <c r="AB103" s="276">
        <v>0.99968599999999996</v>
      </c>
      <c r="AC103" s="276">
        <v>26.467737</v>
      </c>
      <c r="AD103" s="276">
        <v>75</v>
      </c>
      <c r="AE103" s="276">
        <v>0</v>
      </c>
      <c r="AF103" s="276">
        <v>4</v>
      </c>
      <c r="AG103" s="279">
        <v>59</v>
      </c>
      <c r="AH103" s="276">
        <v>11.155882999999999</v>
      </c>
      <c r="AI103" s="276">
        <v>0</v>
      </c>
      <c r="AJ103" s="276">
        <v>0</v>
      </c>
      <c r="AK103" s="276">
        <v>1</v>
      </c>
      <c r="AL103" s="276">
        <v>23</v>
      </c>
      <c r="AM103" s="274" t="s">
        <v>1153</v>
      </c>
      <c r="AN103" s="274" t="s">
        <v>1338</v>
      </c>
      <c r="AO103" s="269">
        <v>708.86300000000006</v>
      </c>
      <c r="AP103" s="269"/>
      <c r="AQ103" s="269"/>
      <c r="AR103" s="274" t="s">
        <v>157</v>
      </c>
      <c r="AS103" s="274" t="s">
        <v>189</v>
      </c>
      <c r="AT103" s="274" t="s">
        <v>707</v>
      </c>
      <c r="AU103" s="274" t="s">
        <v>1152</v>
      </c>
      <c r="AV103" s="274" t="s">
        <v>49</v>
      </c>
      <c r="AW103" s="274">
        <v>1</v>
      </c>
      <c r="AX103" s="274"/>
      <c r="AY103" s="274"/>
      <c r="AZ103" s="274"/>
      <c r="BA103" s="274"/>
      <c r="BB103" s="275">
        <v>0.89086956521739136</v>
      </c>
      <c r="BC103" s="284" t="s">
        <v>72</v>
      </c>
      <c r="BD103" s="274"/>
      <c r="BE103" s="283"/>
      <c r="BF103" s="274" t="s">
        <v>157</v>
      </c>
      <c r="BG103" s="285" t="s">
        <v>189</v>
      </c>
      <c r="BH103" s="274" t="s">
        <v>1152</v>
      </c>
      <c r="BI103" s="274">
        <v>8229</v>
      </c>
      <c r="BJ103" s="274">
        <v>1</v>
      </c>
      <c r="BK103" s="274" t="s">
        <v>707</v>
      </c>
      <c r="BL103" s="277" t="s">
        <v>675</v>
      </c>
      <c r="BM103" s="278">
        <v>0.89086956521739136</v>
      </c>
      <c r="BN103" s="274" t="s">
        <v>72</v>
      </c>
      <c r="BO103" s="274" t="s">
        <v>1181</v>
      </c>
      <c r="BP103" s="274">
        <v>708.86300000000006</v>
      </c>
    </row>
    <row r="104" spans="1:69" ht="16.5">
      <c r="A104" s="105" t="str">
        <f t="shared" si="37"/>
        <v>대인교통</v>
      </c>
      <c r="B104" s="106" t="str">
        <f t="shared" si="38"/>
        <v>표세억</v>
      </c>
      <c r="C104" s="107" t="str">
        <f t="shared" si="39"/>
        <v>F</v>
      </c>
      <c r="D104" s="108">
        <f t="shared" si="40"/>
        <v>0.74576990883535577</v>
      </c>
      <c r="E104" s="109">
        <f t="shared" si="41"/>
        <v>3479</v>
      </c>
      <c r="F104" s="287" t="str">
        <f t="shared" si="42"/>
        <v>561</v>
      </c>
      <c r="G104" s="110" t="str">
        <f t="shared" si="43"/>
        <v>72바1914</v>
      </c>
      <c r="H104" s="111">
        <f t="shared" si="44"/>
        <v>3</v>
      </c>
      <c r="I104" s="112">
        <f t="shared" si="45"/>
        <v>1765.4280000000001</v>
      </c>
      <c r="J104" s="113">
        <f t="shared" si="46"/>
        <v>1.4009860375293032E-2</v>
      </c>
      <c r="K104" s="113">
        <f t="shared" si="47"/>
        <v>0.47585726362179231</v>
      </c>
      <c r="L104" s="113">
        <f t="shared" si="48"/>
        <v>0.22940612701282634</v>
      </c>
      <c r="M104" s="114">
        <f t="shared" si="49"/>
        <v>8.4540000000000006</v>
      </c>
      <c r="N104" s="115">
        <f t="shared" si="50"/>
        <v>0</v>
      </c>
      <c r="O104" s="115">
        <f t="shared" si="51"/>
        <v>8.8363841516051629</v>
      </c>
      <c r="P104" s="228">
        <f t="shared" si="52"/>
        <v>153</v>
      </c>
      <c r="Q104" s="229">
        <f t="shared" si="53"/>
        <v>0</v>
      </c>
      <c r="R104" s="229">
        <f t="shared" si="54"/>
        <v>156</v>
      </c>
      <c r="T104" s="276">
        <v>505</v>
      </c>
      <c r="U104" s="276">
        <v>3479</v>
      </c>
      <c r="V104" s="276" t="s">
        <v>889</v>
      </c>
      <c r="W104" s="269">
        <v>1765.4280000000001</v>
      </c>
      <c r="X104" s="269">
        <v>867.30705788686646</v>
      </c>
      <c r="Y104" s="276">
        <v>2.036</v>
      </c>
      <c r="Z104" s="276">
        <v>8.4540000000000006</v>
      </c>
      <c r="AA104" s="276">
        <v>173.98303300000001</v>
      </c>
      <c r="AB104" s="276">
        <v>2.437478</v>
      </c>
      <c r="AC104" s="276">
        <v>82.791089999999997</v>
      </c>
      <c r="AD104" s="276">
        <v>405</v>
      </c>
      <c r="AE104" s="276">
        <v>0</v>
      </c>
      <c r="AF104" s="276">
        <v>156</v>
      </c>
      <c r="AG104" s="279">
        <v>82</v>
      </c>
      <c r="AH104" s="276">
        <v>10.147126999999999</v>
      </c>
      <c r="AI104" s="276">
        <v>273.60000000000002</v>
      </c>
      <c r="AJ104" s="276">
        <v>1.7</v>
      </c>
      <c r="AK104" s="276">
        <v>153</v>
      </c>
      <c r="AL104" s="276">
        <v>44987</v>
      </c>
      <c r="AM104" s="274" t="s">
        <v>890</v>
      </c>
      <c r="AN104" s="274" t="s">
        <v>1339</v>
      </c>
      <c r="AO104" s="269">
        <v>1293.6980000000001</v>
      </c>
      <c r="AP104" s="269"/>
      <c r="AQ104" s="269"/>
      <c r="AR104" s="274" t="s">
        <v>157</v>
      </c>
      <c r="AS104" s="274" t="s">
        <v>190</v>
      </c>
      <c r="AT104" s="274" t="s">
        <v>715</v>
      </c>
      <c r="AU104" s="274" t="s">
        <v>889</v>
      </c>
      <c r="AV104" s="274" t="s">
        <v>697</v>
      </c>
      <c r="AW104" s="274">
        <v>3</v>
      </c>
      <c r="AX104" s="274"/>
      <c r="AY104" s="274"/>
      <c r="AZ104" s="274"/>
      <c r="BA104" s="274"/>
      <c r="BB104" s="275">
        <v>0.74576990883535577</v>
      </c>
      <c r="BC104" s="284" t="s">
        <v>73</v>
      </c>
      <c r="BD104" s="274"/>
      <c r="BE104" s="283"/>
      <c r="BF104" s="274" t="s">
        <v>157</v>
      </c>
      <c r="BG104" s="274" t="s">
        <v>190</v>
      </c>
      <c r="BH104" s="274" t="s">
        <v>889</v>
      </c>
      <c r="BI104" s="274">
        <v>3479</v>
      </c>
      <c r="BJ104" s="274">
        <v>3</v>
      </c>
      <c r="BK104" s="274" t="s">
        <v>715</v>
      </c>
      <c r="BL104" s="277" t="s">
        <v>716</v>
      </c>
      <c r="BM104" s="278">
        <v>0.74576990883535577</v>
      </c>
      <c r="BN104" s="274" t="s">
        <v>73</v>
      </c>
      <c r="BO104" s="274" t="s">
        <v>1183</v>
      </c>
      <c r="BP104" s="274">
        <v>1765.4280000000001</v>
      </c>
    </row>
    <row r="105" spans="1:69" ht="16.5">
      <c r="A105" s="121" t="str">
        <f t="shared" si="37"/>
        <v>대인교통</v>
      </c>
      <c r="B105" s="122" t="str">
        <f t="shared" si="38"/>
        <v>한문석</v>
      </c>
      <c r="C105" s="123" t="str">
        <f t="shared" si="39"/>
        <v>D</v>
      </c>
      <c r="D105" s="124">
        <f t="shared" si="40"/>
        <v>0.82461538461538464</v>
      </c>
      <c r="E105" s="125">
        <f t="shared" si="41"/>
        <v>3050</v>
      </c>
      <c r="F105" s="286" t="str">
        <f t="shared" si="42"/>
        <v>6-1</v>
      </c>
      <c r="G105" s="126" t="str">
        <f t="shared" si="43"/>
        <v>70바4103</v>
      </c>
      <c r="H105" s="127">
        <f t="shared" si="44"/>
        <v>1</v>
      </c>
      <c r="I105" s="128">
        <f t="shared" si="45"/>
        <v>2611.38</v>
      </c>
      <c r="J105" s="129">
        <f t="shared" si="46"/>
        <v>2.4083240614848327E-3</v>
      </c>
      <c r="K105" s="129">
        <f t="shared" si="47"/>
        <v>0.33384066860760125</v>
      </c>
      <c r="L105" s="129">
        <f t="shared" si="48"/>
        <v>0.15202689765564567</v>
      </c>
      <c r="M105" s="130">
        <f t="shared" si="49"/>
        <v>12.06</v>
      </c>
      <c r="N105" s="131">
        <f t="shared" si="50"/>
        <v>7.6587857761030567E-2</v>
      </c>
      <c r="O105" s="131">
        <f t="shared" si="51"/>
        <v>11.564766521915615</v>
      </c>
      <c r="P105" s="226">
        <f t="shared" si="52"/>
        <v>4</v>
      </c>
      <c r="Q105" s="227">
        <f t="shared" si="53"/>
        <v>2</v>
      </c>
      <c r="R105" s="227">
        <f t="shared" si="54"/>
        <v>302</v>
      </c>
      <c r="T105" s="276">
        <v>505</v>
      </c>
      <c r="U105" s="276">
        <v>3050</v>
      </c>
      <c r="V105" s="276" t="s">
        <v>891</v>
      </c>
      <c r="W105" s="269">
        <v>2611.38</v>
      </c>
      <c r="X105" s="269">
        <v>1217.9944029850747</v>
      </c>
      <c r="Y105" s="276">
        <v>2.1389999999999998</v>
      </c>
      <c r="Z105" s="276">
        <v>12.06</v>
      </c>
      <c r="AA105" s="276">
        <v>160.19189700000001</v>
      </c>
      <c r="AB105" s="276">
        <v>0.38579400000000003</v>
      </c>
      <c r="AC105" s="276">
        <v>53.478569999999998</v>
      </c>
      <c r="AD105" s="276">
        <v>397</v>
      </c>
      <c r="AE105" s="276">
        <v>2</v>
      </c>
      <c r="AF105" s="276">
        <v>302</v>
      </c>
      <c r="AG105" s="279">
        <v>87</v>
      </c>
      <c r="AH105" s="276">
        <v>16.742657000000001</v>
      </c>
      <c r="AI105" s="276">
        <v>432.7</v>
      </c>
      <c r="AJ105" s="276">
        <v>1.5</v>
      </c>
      <c r="AK105" s="276">
        <v>4</v>
      </c>
      <c r="AL105" s="276">
        <v>560</v>
      </c>
      <c r="AM105" s="274" t="s">
        <v>892</v>
      </c>
      <c r="AN105" s="274" t="s">
        <v>1340</v>
      </c>
      <c r="AO105" s="269">
        <v>2611.38</v>
      </c>
      <c r="AP105" s="269"/>
      <c r="AQ105" s="269"/>
      <c r="AR105" s="274" t="s">
        <v>157</v>
      </c>
      <c r="AS105" s="274" t="s">
        <v>192</v>
      </c>
      <c r="AT105" s="274" t="s">
        <v>732</v>
      </c>
      <c r="AU105" s="274" t="s">
        <v>891</v>
      </c>
      <c r="AV105" s="274" t="s">
        <v>49</v>
      </c>
      <c r="AW105" s="274">
        <v>1</v>
      </c>
      <c r="AX105" s="274"/>
      <c r="AY105" s="274"/>
      <c r="AZ105" s="274"/>
      <c r="BA105" s="274"/>
      <c r="BB105" s="275">
        <v>0.82461538461538464</v>
      </c>
      <c r="BC105" s="284" t="s">
        <v>70</v>
      </c>
      <c r="BD105" s="274"/>
      <c r="BE105" s="283"/>
      <c r="BF105" s="274" t="s">
        <v>157</v>
      </c>
      <c r="BG105" s="285" t="s">
        <v>192</v>
      </c>
      <c r="BH105" s="274" t="s">
        <v>891</v>
      </c>
      <c r="BI105" s="274">
        <v>3050</v>
      </c>
      <c r="BJ105" s="274">
        <v>1</v>
      </c>
      <c r="BK105" s="274" t="s">
        <v>732</v>
      </c>
      <c r="BL105" s="277" t="s">
        <v>675</v>
      </c>
      <c r="BM105" s="278">
        <v>0.82461538461538464</v>
      </c>
      <c r="BN105" s="274" t="s">
        <v>70</v>
      </c>
      <c r="BO105" s="274" t="s">
        <v>1180</v>
      </c>
      <c r="BP105" s="274">
        <v>2611.38</v>
      </c>
    </row>
    <row r="106" spans="1:69" ht="16.5">
      <c r="A106" s="105" t="str">
        <f t="shared" si="37"/>
        <v>대인교통</v>
      </c>
      <c r="B106" s="106" t="str">
        <f t="shared" si="38"/>
        <v>현석근</v>
      </c>
      <c r="C106" s="107" t="str">
        <f t="shared" si="39"/>
        <v>F</v>
      </c>
      <c r="D106" s="108">
        <f t="shared" si="40"/>
        <v>0.7832343237722702</v>
      </c>
      <c r="E106" s="109">
        <f t="shared" si="41"/>
        <v>4195</v>
      </c>
      <c r="F106" s="287" t="str">
        <f t="shared" si="42"/>
        <v>574</v>
      </c>
      <c r="G106" s="110" t="str">
        <f t="shared" si="43"/>
        <v>71바6107</v>
      </c>
      <c r="H106" s="111">
        <f t="shared" si="44"/>
        <v>3</v>
      </c>
      <c r="I106" s="112">
        <f t="shared" si="45"/>
        <v>1401.971</v>
      </c>
      <c r="J106" s="113">
        <f t="shared" si="46"/>
        <v>2.1489896617706089E-2</v>
      </c>
      <c r="K106" s="113">
        <f t="shared" si="47"/>
        <v>0.39047724884273427</v>
      </c>
      <c r="L106" s="113">
        <f t="shared" si="48"/>
        <v>0.21826414383749734</v>
      </c>
      <c r="M106" s="114">
        <f t="shared" si="49"/>
        <v>5.8029999999999999</v>
      </c>
      <c r="N106" s="115">
        <f t="shared" si="50"/>
        <v>0</v>
      </c>
      <c r="O106" s="115">
        <f t="shared" si="51"/>
        <v>1.6405474863602743</v>
      </c>
      <c r="P106" s="228">
        <f t="shared" si="52"/>
        <v>4</v>
      </c>
      <c r="Q106" s="229">
        <f t="shared" si="53"/>
        <v>0</v>
      </c>
      <c r="R106" s="229">
        <f t="shared" si="54"/>
        <v>23</v>
      </c>
      <c r="T106" s="276">
        <v>505</v>
      </c>
      <c r="U106" s="276">
        <v>4195</v>
      </c>
      <c r="V106" s="276" t="s">
        <v>893</v>
      </c>
      <c r="W106" s="269">
        <v>1401.971</v>
      </c>
      <c r="X106" s="269">
        <v>606.1632132719584</v>
      </c>
      <c r="Y106" s="276">
        <v>2.3119999999999998</v>
      </c>
      <c r="Z106" s="276">
        <v>5.8029999999999999</v>
      </c>
      <c r="AA106" s="276">
        <v>121.642977</v>
      </c>
      <c r="AB106" s="276">
        <v>2.6140949999999998</v>
      </c>
      <c r="AC106" s="276">
        <v>47.498815</v>
      </c>
      <c r="AD106" s="276">
        <v>306</v>
      </c>
      <c r="AE106" s="276">
        <v>0</v>
      </c>
      <c r="AF106" s="276">
        <v>23</v>
      </c>
      <c r="AG106" s="279">
        <v>63</v>
      </c>
      <c r="AH106" s="276">
        <v>11.525293</v>
      </c>
      <c r="AI106" s="276">
        <v>0</v>
      </c>
      <c r="AJ106" s="276">
        <v>0</v>
      </c>
      <c r="AK106" s="276">
        <v>4</v>
      </c>
      <c r="AL106" s="276">
        <v>412</v>
      </c>
      <c r="AM106" s="274" t="s">
        <v>894</v>
      </c>
      <c r="AN106" s="274" t="s">
        <v>1341</v>
      </c>
      <c r="AO106" s="269">
        <v>1194.4680000000001</v>
      </c>
      <c r="AP106" s="269"/>
      <c r="AQ106" s="269"/>
      <c r="AR106" s="274" t="s">
        <v>157</v>
      </c>
      <c r="AS106" s="274" t="s">
        <v>191</v>
      </c>
      <c r="AT106" s="274" t="s">
        <v>726</v>
      </c>
      <c r="AU106" s="274" t="s">
        <v>893</v>
      </c>
      <c r="AV106" s="274" t="s">
        <v>697</v>
      </c>
      <c r="AW106" s="274">
        <v>3</v>
      </c>
      <c r="AX106" s="274"/>
      <c r="AY106" s="274"/>
      <c r="AZ106" s="274"/>
      <c r="BA106" s="274"/>
      <c r="BB106" s="275">
        <v>0.7832343237722702</v>
      </c>
      <c r="BC106" s="284" t="s">
        <v>73</v>
      </c>
      <c r="BD106" s="274"/>
      <c r="BE106" s="283"/>
      <c r="BF106" s="274" t="s">
        <v>157</v>
      </c>
      <c r="BG106" s="274" t="s">
        <v>191</v>
      </c>
      <c r="BH106" s="274" t="s">
        <v>893</v>
      </c>
      <c r="BI106" s="274">
        <v>4195</v>
      </c>
      <c r="BJ106" s="274">
        <v>3</v>
      </c>
      <c r="BK106" s="274" t="s">
        <v>726</v>
      </c>
      <c r="BL106" s="277" t="s">
        <v>720</v>
      </c>
      <c r="BM106" s="278">
        <v>0.7832343237722702</v>
      </c>
      <c r="BN106" s="274" t="s">
        <v>73</v>
      </c>
      <c r="BO106" s="274" t="s">
        <v>1183</v>
      </c>
      <c r="BP106" s="274">
        <v>1401.971</v>
      </c>
    </row>
    <row r="107" spans="1:69" ht="16.5">
      <c r="A107" s="121" t="str">
        <f t="shared" si="37"/>
        <v>대인교통</v>
      </c>
      <c r="B107" s="122" t="str">
        <f t="shared" si="38"/>
        <v>홍재훈</v>
      </c>
      <c r="C107" s="123" t="str">
        <f t="shared" si="39"/>
        <v>F</v>
      </c>
      <c r="D107" s="124">
        <f t="shared" si="40"/>
        <v>0.74119999999999997</v>
      </c>
      <c r="E107" s="125">
        <f t="shared" si="41"/>
        <v>2455</v>
      </c>
      <c r="F107" s="286" t="str">
        <f t="shared" si="42"/>
        <v>6-1</v>
      </c>
      <c r="G107" s="126" t="str">
        <f t="shared" si="43"/>
        <v>70바4107</v>
      </c>
      <c r="H107" s="127">
        <f t="shared" si="44"/>
        <v>1</v>
      </c>
      <c r="I107" s="128">
        <f t="shared" si="45"/>
        <v>2139.0650000000001</v>
      </c>
      <c r="J107" s="129">
        <f t="shared" si="46"/>
        <v>1.9219992796297092E-2</v>
      </c>
      <c r="K107" s="129">
        <f t="shared" si="47"/>
        <v>0.38658031434868578</v>
      </c>
      <c r="L107" s="129">
        <f t="shared" si="48"/>
        <v>0.21130727677747052</v>
      </c>
      <c r="M107" s="130">
        <f t="shared" si="49"/>
        <v>14.839</v>
      </c>
      <c r="N107" s="131">
        <f t="shared" si="50"/>
        <v>0.18699759006855798</v>
      </c>
      <c r="O107" s="131">
        <f t="shared" si="51"/>
        <v>27.301648150009466</v>
      </c>
      <c r="P107" s="226">
        <f t="shared" si="52"/>
        <v>8</v>
      </c>
      <c r="Q107" s="227">
        <f t="shared" si="53"/>
        <v>4</v>
      </c>
      <c r="R107" s="227">
        <f t="shared" si="54"/>
        <v>584</v>
      </c>
      <c r="T107" s="276">
        <v>505</v>
      </c>
      <c r="U107" s="276">
        <v>2455</v>
      </c>
      <c r="V107" s="276" t="s">
        <v>895</v>
      </c>
      <c r="W107" s="269">
        <v>2139.0650000000001</v>
      </c>
      <c r="X107" s="269">
        <v>1154.3793847814356</v>
      </c>
      <c r="Y107" s="276">
        <v>1.853</v>
      </c>
      <c r="Z107" s="276">
        <v>14.839</v>
      </c>
      <c r="AA107" s="276">
        <v>133.453588</v>
      </c>
      <c r="AB107" s="276">
        <v>2.5649769999999998</v>
      </c>
      <c r="AC107" s="276">
        <v>51.590530000000001</v>
      </c>
      <c r="AD107" s="276">
        <v>452</v>
      </c>
      <c r="AE107" s="276">
        <v>4</v>
      </c>
      <c r="AF107" s="276">
        <v>584</v>
      </c>
      <c r="AG107" s="279">
        <v>97</v>
      </c>
      <c r="AH107" s="276">
        <v>16.028531000000001</v>
      </c>
      <c r="AI107" s="276">
        <v>2831.2</v>
      </c>
      <c r="AJ107" s="276">
        <v>34.299999999999997</v>
      </c>
      <c r="AK107" s="276">
        <v>8</v>
      </c>
      <c r="AL107" s="276">
        <v>2520</v>
      </c>
      <c r="AM107" s="274" t="s">
        <v>896</v>
      </c>
      <c r="AN107" s="274" t="s">
        <v>1342</v>
      </c>
      <c r="AO107" s="269">
        <v>2139.0650000000001</v>
      </c>
      <c r="AP107" s="269"/>
      <c r="AQ107" s="269"/>
      <c r="AR107" s="274" t="s">
        <v>157</v>
      </c>
      <c r="AS107" s="274" t="s">
        <v>192</v>
      </c>
      <c r="AT107" s="274" t="s">
        <v>735</v>
      </c>
      <c r="AU107" s="274" t="s">
        <v>895</v>
      </c>
      <c r="AV107" s="274" t="s">
        <v>49</v>
      </c>
      <c r="AW107" s="274">
        <v>1</v>
      </c>
      <c r="AX107" s="274"/>
      <c r="AY107" s="274"/>
      <c r="AZ107" s="274"/>
      <c r="BA107" s="274"/>
      <c r="BB107" s="275">
        <v>0.74119999999999997</v>
      </c>
      <c r="BC107" s="284" t="s">
        <v>73</v>
      </c>
      <c r="BD107" s="274"/>
      <c r="BE107" s="283"/>
      <c r="BF107" s="274" t="s">
        <v>157</v>
      </c>
      <c r="BG107" s="274" t="s">
        <v>192</v>
      </c>
      <c r="BH107" s="274" t="s">
        <v>895</v>
      </c>
      <c r="BI107" s="274">
        <v>2455</v>
      </c>
      <c r="BJ107" s="274">
        <v>1</v>
      </c>
      <c r="BK107" s="274" t="s">
        <v>735</v>
      </c>
      <c r="BL107" s="277" t="s">
        <v>675</v>
      </c>
      <c r="BM107" s="278">
        <v>0.74119999999999997</v>
      </c>
      <c r="BN107" s="274" t="s">
        <v>73</v>
      </c>
      <c r="BO107" s="274" t="s">
        <v>1183</v>
      </c>
      <c r="BP107" s="274">
        <v>2139.0650000000001</v>
      </c>
    </row>
    <row r="108" spans="1:69" ht="16.5">
      <c r="A108" s="105" t="str">
        <f t="shared" si="37"/>
        <v>대인교통</v>
      </c>
      <c r="B108" s="106" t="str">
        <f t="shared" si="38"/>
        <v>황진곤</v>
      </c>
      <c r="C108" s="107" t="str">
        <f t="shared" si="39"/>
        <v>A</v>
      </c>
      <c r="D108" s="108">
        <f t="shared" si="40"/>
        <v>0.96000000000000019</v>
      </c>
      <c r="E108" s="109">
        <f t="shared" si="41"/>
        <v>6834</v>
      </c>
      <c r="F108" s="287" t="str">
        <f t="shared" si="42"/>
        <v>515-1</v>
      </c>
      <c r="G108" s="110" t="str">
        <f t="shared" si="43"/>
        <v>71바7011</v>
      </c>
      <c r="H108" s="111">
        <f t="shared" si="44"/>
        <v>1</v>
      </c>
      <c r="I108" s="112">
        <f t="shared" si="45"/>
        <v>1356.92</v>
      </c>
      <c r="J108" s="113">
        <f t="shared" si="46"/>
        <v>6.9822555984214076E-3</v>
      </c>
      <c r="K108" s="113">
        <f t="shared" si="47"/>
        <v>0.35990588806900176</v>
      </c>
      <c r="L108" s="113">
        <f t="shared" si="48"/>
        <v>6.337882852342068E-2</v>
      </c>
      <c r="M108" s="114">
        <f t="shared" si="49"/>
        <v>6.1059999999999999</v>
      </c>
      <c r="N108" s="115">
        <f t="shared" si="50"/>
        <v>0</v>
      </c>
      <c r="O108" s="115">
        <f t="shared" si="51"/>
        <v>1.5476225569672493</v>
      </c>
      <c r="P108" s="228">
        <f t="shared" si="52"/>
        <v>2</v>
      </c>
      <c r="Q108" s="229">
        <f t="shared" si="53"/>
        <v>0</v>
      </c>
      <c r="R108" s="229">
        <f t="shared" si="54"/>
        <v>21</v>
      </c>
      <c r="T108" s="276">
        <v>505</v>
      </c>
      <c r="U108" s="276">
        <v>6834</v>
      </c>
      <c r="V108" s="276" t="s">
        <v>1154</v>
      </c>
      <c r="W108" s="269">
        <v>1356.92</v>
      </c>
      <c r="X108" s="269">
        <v>614.54710144927537</v>
      </c>
      <c r="Y108" s="276">
        <v>2.2080000000000002</v>
      </c>
      <c r="Z108" s="276">
        <v>6.1059999999999999</v>
      </c>
      <c r="AA108" s="276">
        <v>113.331858</v>
      </c>
      <c r="AB108" s="276">
        <v>0.79131200000000002</v>
      </c>
      <c r="AC108" s="276">
        <v>40.788803000000001</v>
      </c>
      <c r="AD108" s="276">
        <v>86</v>
      </c>
      <c r="AE108" s="276">
        <v>0</v>
      </c>
      <c r="AF108" s="276">
        <v>21</v>
      </c>
      <c r="AG108" s="279">
        <v>63</v>
      </c>
      <c r="AH108" s="276">
        <v>11.972979</v>
      </c>
      <c r="AI108" s="276">
        <v>0</v>
      </c>
      <c r="AJ108" s="276">
        <v>0</v>
      </c>
      <c r="AK108" s="276">
        <v>2</v>
      </c>
      <c r="AL108" s="276">
        <v>81</v>
      </c>
      <c r="AM108" s="274" t="s">
        <v>1155</v>
      </c>
      <c r="AN108" s="274" t="s">
        <v>1343</v>
      </c>
      <c r="AO108" s="269">
        <v>1356.92</v>
      </c>
      <c r="AP108" s="269"/>
      <c r="AQ108" s="269"/>
      <c r="AR108" s="274" t="s">
        <v>157</v>
      </c>
      <c r="AS108" s="274" t="s">
        <v>189</v>
      </c>
      <c r="AT108" s="274" t="s">
        <v>708</v>
      </c>
      <c r="AU108" s="274" t="s">
        <v>1154</v>
      </c>
      <c r="AV108" s="274" t="s">
        <v>49</v>
      </c>
      <c r="AW108" s="274">
        <v>1</v>
      </c>
      <c r="AX108" s="274"/>
      <c r="AY108" s="274"/>
      <c r="AZ108" s="274"/>
      <c r="BA108" s="274"/>
      <c r="BB108" s="275">
        <v>0.96000000000000019</v>
      </c>
      <c r="BC108" s="284" t="s">
        <v>69</v>
      </c>
      <c r="BD108" s="274"/>
      <c r="BE108" s="283"/>
      <c r="BF108" s="274" t="s">
        <v>157</v>
      </c>
      <c r="BG108" s="285" t="s">
        <v>189</v>
      </c>
      <c r="BH108" s="274" t="s">
        <v>1154</v>
      </c>
      <c r="BI108" s="274">
        <v>6834</v>
      </c>
      <c r="BJ108" s="274">
        <v>1</v>
      </c>
      <c r="BK108" s="274" t="s">
        <v>708</v>
      </c>
      <c r="BL108" s="277" t="s">
        <v>675</v>
      </c>
      <c r="BM108" s="278">
        <v>0.96000000000000019</v>
      </c>
      <c r="BN108" s="274" t="s">
        <v>69</v>
      </c>
      <c r="BO108" s="274" t="s">
        <v>1186</v>
      </c>
      <c r="BP108" s="274">
        <v>1356.92</v>
      </c>
    </row>
  </sheetData>
  <sortState xmlns:xlrd2="http://schemas.microsoft.com/office/spreadsheetml/2017/richdata2" ref="T4:AN98">
    <sortCondition ref="AB4:AB98"/>
    <sortCondition descending="1" ref="AD4:AD98"/>
  </sortState>
  <phoneticPr fontId="3" type="noConversion"/>
  <conditionalFormatting sqref="C5:D108">
    <cfRule type="containsText" dxfId="12" priority="2" operator="containsText" text="F">
      <formula>NOT(ISERROR(SEARCH("F",C5)))</formula>
    </cfRule>
    <cfRule type="containsText" dxfId="11" priority="3" operator="containsText" text="D">
      <formula>NOT(ISERROR(SEARCH("D",C5)))</formula>
    </cfRule>
    <cfRule type="containsText" dxfId="10" priority="4" operator="containsText" text="C">
      <formula>NOT(ISERROR(SEARCH("C",C5)))</formula>
    </cfRule>
    <cfRule type="containsText" dxfId="9" priority="5" operator="containsText" text="B">
      <formula>NOT(ISERROR(SEARCH("B",C5)))</formula>
    </cfRule>
    <cfRule type="containsText" dxfId="8" priority="6" operator="containsText" text="A">
      <formula>NOT(ISERROR(SEARCH("A",C5)))</formula>
    </cfRule>
    <cfRule type="containsText" dxfId="7" priority="7" operator="containsText" text="S">
      <formula>NOT(ISERROR(SEARCH("S",C5)))</formula>
    </cfRule>
  </conditionalFormatting>
  <conditionalFormatting sqref="AR4:AW4">
    <cfRule type="containsText" dxfId="6" priority="1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9"/>
      <c r="B1" s="30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10" t="s">
        <v>1190</v>
      </c>
      <c r="B2" s="31"/>
      <c r="C2" s="96"/>
      <c r="D2" s="103"/>
      <c r="E2" s="10"/>
      <c r="F2" s="34"/>
      <c r="G2" s="10"/>
      <c r="H2" s="10"/>
      <c r="I2" s="10"/>
      <c r="J2" s="10"/>
    </row>
    <row r="4" spans="1:18" ht="26.25">
      <c r="A4" s="249" t="s">
        <v>1191</v>
      </c>
      <c r="B4" s="32"/>
      <c r="C4" s="98"/>
      <c r="D4" s="102"/>
      <c r="E4" s="11"/>
      <c r="F4" s="8"/>
      <c r="H4" s="11"/>
    </row>
    <row r="5" spans="1:18" ht="26.25">
      <c r="A5" s="166" t="s">
        <v>1192</v>
      </c>
    </row>
    <row r="6" spans="1:18" ht="17.25">
      <c r="A6" s="167" t="s">
        <v>1193</v>
      </c>
    </row>
    <row r="7" spans="1:18" ht="17.25">
      <c r="A7" s="167"/>
    </row>
    <row r="8" spans="1:18" ht="17.25">
      <c r="A8" s="169" t="s">
        <v>1115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</row>
    <row r="9" spans="1:18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</row>
    <row r="10" spans="1:18">
      <c r="A10" s="170" t="s">
        <v>1194</v>
      </c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</row>
    <row r="11" spans="1:18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</row>
    <row r="13" spans="1:18" ht="37.5" customHeight="1">
      <c r="A13" s="230" t="s">
        <v>0</v>
      </c>
      <c r="B13" s="231" t="s">
        <v>77</v>
      </c>
      <c r="C13" s="232" t="s">
        <v>68</v>
      </c>
      <c r="D13" s="232" t="s">
        <v>659</v>
      </c>
      <c r="E13" s="233" t="s">
        <v>645</v>
      </c>
      <c r="F13" s="231" t="s">
        <v>650</v>
      </c>
      <c r="G13" s="233" t="s">
        <v>648</v>
      </c>
      <c r="H13" s="233" t="s">
        <v>652</v>
      </c>
      <c r="I13" s="234" t="s">
        <v>654</v>
      </c>
      <c r="J13" s="233" t="s">
        <v>12</v>
      </c>
      <c r="K13" s="233" t="s">
        <v>13</v>
      </c>
      <c r="L13" s="233" t="s">
        <v>14</v>
      </c>
      <c r="M13" s="233" t="s">
        <v>117</v>
      </c>
      <c r="N13" s="233" t="s">
        <v>7</v>
      </c>
      <c r="O13" s="233" t="s">
        <v>8</v>
      </c>
      <c r="P13" s="233" t="s">
        <v>676</v>
      </c>
      <c r="Q13" s="235" t="s">
        <v>678</v>
      </c>
      <c r="R13" s="235" t="s">
        <v>679</v>
      </c>
    </row>
    <row r="14" spans="1:18" ht="16.5">
      <c r="A14" s="236" t="s">
        <v>157</v>
      </c>
      <c r="B14" s="237" t="s">
        <v>745</v>
      </c>
      <c r="C14" s="238" t="s">
        <v>70</v>
      </c>
      <c r="D14" s="239">
        <v>0.82240000000000002</v>
      </c>
      <c r="E14" s="240">
        <v>7877</v>
      </c>
      <c r="F14" s="289" t="s">
        <v>192</v>
      </c>
      <c r="G14" s="241" t="s">
        <v>731</v>
      </c>
      <c r="H14" s="242">
        <v>1</v>
      </c>
      <c r="I14" s="243">
        <v>2119.7049999999999</v>
      </c>
      <c r="J14" s="244">
        <v>3.8411868483573842E-2</v>
      </c>
      <c r="K14" s="244">
        <v>0.36829669887751199</v>
      </c>
      <c r="L14" s="244">
        <v>0.15756909569963745</v>
      </c>
      <c r="M14" s="245">
        <v>14.818</v>
      </c>
      <c r="N14" s="246">
        <v>0.18870550383190116</v>
      </c>
      <c r="O14" s="246">
        <v>31.230760884179638</v>
      </c>
      <c r="P14" s="247">
        <v>5</v>
      </c>
      <c r="Q14" s="248">
        <v>4</v>
      </c>
      <c r="R14" s="248">
        <v>662</v>
      </c>
    </row>
    <row r="15" spans="1:18" ht="16.5">
      <c r="A15" s="236" t="s">
        <v>157</v>
      </c>
      <c r="B15" s="237" t="s">
        <v>753</v>
      </c>
      <c r="C15" s="238" t="s">
        <v>70</v>
      </c>
      <c r="D15" s="239">
        <v>0.84052133845098409</v>
      </c>
      <c r="E15" s="240">
        <v>9747</v>
      </c>
      <c r="F15" s="288" t="s">
        <v>188</v>
      </c>
      <c r="G15" s="241" t="s">
        <v>699</v>
      </c>
      <c r="H15" s="242">
        <v>2</v>
      </c>
      <c r="I15" s="243">
        <v>1943.8719999999998</v>
      </c>
      <c r="J15" s="244">
        <v>3.1973474745447712E-3</v>
      </c>
      <c r="K15" s="244">
        <v>0.36459299626530633</v>
      </c>
      <c r="L15" s="244">
        <v>2.3149672406413593E-2</v>
      </c>
      <c r="M15" s="245">
        <v>10.814</v>
      </c>
      <c r="N15" s="246">
        <v>0</v>
      </c>
      <c r="O15" s="246">
        <v>20.268824284726566</v>
      </c>
      <c r="P15" s="247">
        <v>2</v>
      </c>
      <c r="Q15" s="248">
        <v>0</v>
      </c>
      <c r="R15" s="248">
        <v>394</v>
      </c>
    </row>
    <row r="16" spans="1:18" ht="16.5">
      <c r="A16" s="236" t="s">
        <v>157</v>
      </c>
      <c r="B16" s="237" t="s">
        <v>755</v>
      </c>
      <c r="C16" s="238" t="s">
        <v>70</v>
      </c>
      <c r="D16" s="239">
        <v>0.83223932512680221</v>
      </c>
      <c r="E16" s="240">
        <v>1359</v>
      </c>
      <c r="F16" s="288" t="s">
        <v>192</v>
      </c>
      <c r="G16" s="241" t="s">
        <v>733</v>
      </c>
      <c r="H16" s="242">
        <v>2</v>
      </c>
      <c r="I16" s="243">
        <v>2352.6790000000001</v>
      </c>
      <c r="J16" s="244">
        <v>3.2857186307668318E-2</v>
      </c>
      <c r="K16" s="244">
        <v>0.36026679835207315</v>
      </c>
      <c r="L16" s="244">
        <v>0.21209863309019206</v>
      </c>
      <c r="M16" s="245">
        <v>13.276</v>
      </c>
      <c r="N16" s="246">
        <v>0</v>
      </c>
      <c r="O16" s="246">
        <v>23.420109585710588</v>
      </c>
      <c r="P16" s="247">
        <v>3</v>
      </c>
      <c r="Q16" s="248">
        <v>0</v>
      </c>
      <c r="R16" s="248">
        <v>551</v>
      </c>
    </row>
    <row r="17" spans="1:18" ht="16.5">
      <c r="A17" s="236" t="s">
        <v>157</v>
      </c>
      <c r="B17" s="237" t="s">
        <v>757</v>
      </c>
      <c r="C17" s="238" t="s">
        <v>70</v>
      </c>
      <c r="D17" s="239">
        <v>0.84531422297197623</v>
      </c>
      <c r="E17" s="240">
        <v>5640</v>
      </c>
      <c r="F17" s="288" t="s">
        <v>99</v>
      </c>
      <c r="G17" s="241" t="s">
        <v>744</v>
      </c>
      <c r="H17" s="242">
        <v>2</v>
      </c>
      <c r="I17" s="243">
        <v>5298.9230000000007</v>
      </c>
      <c r="J17" s="244">
        <v>1.3033509284295725E-2</v>
      </c>
      <c r="K17" s="244">
        <v>0.37783676368861119</v>
      </c>
      <c r="L17" s="244">
        <v>0.15776790868635002</v>
      </c>
      <c r="M17" s="245">
        <v>8.3729999999999993</v>
      </c>
      <c r="N17" s="246">
        <v>5.6615278236728475E-2</v>
      </c>
      <c r="O17" s="246">
        <v>8.5111634949215134</v>
      </c>
      <c r="P17" s="247">
        <v>25</v>
      </c>
      <c r="Q17" s="248">
        <v>3</v>
      </c>
      <c r="R17" s="248">
        <v>451</v>
      </c>
    </row>
    <row r="18" spans="1:18" ht="16.5">
      <c r="A18" s="236" t="s">
        <v>157</v>
      </c>
      <c r="B18" s="237" t="s">
        <v>761</v>
      </c>
      <c r="C18" s="238" t="s">
        <v>73</v>
      </c>
      <c r="D18" s="239">
        <v>0.78680000000000005</v>
      </c>
      <c r="E18" s="240">
        <v>9480</v>
      </c>
      <c r="F18" s="289" t="s">
        <v>192</v>
      </c>
      <c r="G18" s="241" t="s">
        <v>742</v>
      </c>
      <c r="H18" s="242">
        <v>1</v>
      </c>
      <c r="I18" s="243">
        <v>2521.4090000000001</v>
      </c>
      <c r="J18" s="244">
        <v>2.2450601511996834E-2</v>
      </c>
      <c r="K18" s="244">
        <v>0.36336223611816165</v>
      </c>
      <c r="L18" s="244">
        <v>0.25263652188121799</v>
      </c>
      <c r="M18" s="245">
        <v>12.279</v>
      </c>
      <c r="N18" s="246">
        <v>3.9660364502545994E-2</v>
      </c>
      <c r="O18" s="246">
        <v>35.377045136271029</v>
      </c>
      <c r="P18" s="247">
        <v>9</v>
      </c>
      <c r="Q18" s="248">
        <v>1</v>
      </c>
      <c r="R18" s="248">
        <v>892</v>
      </c>
    </row>
    <row r="19" spans="1:18" ht="16.5">
      <c r="A19" s="236" t="s">
        <v>157</v>
      </c>
      <c r="B19" s="237" t="s">
        <v>1101</v>
      </c>
      <c r="C19" s="238" t="s">
        <v>73</v>
      </c>
      <c r="D19" s="239">
        <v>0.78079766135433837</v>
      </c>
      <c r="E19" s="240">
        <v>942</v>
      </c>
      <c r="F19" s="288" t="s">
        <v>191</v>
      </c>
      <c r="G19" s="241" t="s">
        <v>728</v>
      </c>
      <c r="H19" s="242">
        <v>2</v>
      </c>
      <c r="I19" s="243">
        <v>1473.93</v>
      </c>
      <c r="J19" s="244">
        <v>1.2154963385899492E-2</v>
      </c>
      <c r="K19" s="244">
        <v>0.35421258075109635</v>
      </c>
      <c r="L19" s="244">
        <v>6.1061244428161444E-2</v>
      </c>
      <c r="M19" s="245">
        <v>5.7519999999999998</v>
      </c>
      <c r="N19" s="246">
        <v>0</v>
      </c>
      <c r="O19" s="246">
        <v>1.6961456785600402</v>
      </c>
      <c r="P19" s="247">
        <v>1</v>
      </c>
      <c r="Q19" s="248">
        <v>0</v>
      </c>
      <c r="R19" s="248">
        <v>30</v>
      </c>
    </row>
    <row r="20" spans="1:18" ht="16.5">
      <c r="A20" s="236" t="s">
        <v>157</v>
      </c>
      <c r="B20" s="237" t="s">
        <v>765</v>
      </c>
      <c r="C20" s="238" t="s">
        <v>73</v>
      </c>
      <c r="D20" s="239">
        <v>0.79275529982631976</v>
      </c>
      <c r="E20" s="240">
        <v>5907</v>
      </c>
      <c r="F20" s="289" t="s">
        <v>190</v>
      </c>
      <c r="G20" s="241" t="s">
        <v>714</v>
      </c>
      <c r="H20" s="242">
        <v>6</v>
      </c>
      <c r="I20" s="243">
        <v>1695.5330000000001</v>
      </c>
      <c r="J20" s="244">
        <v>2.2999270446017468E-2</v>
      </c>
      <c r="K20" s="244">
        <v>0.46126661963463605</v>
      </c>
      <c r="L20" s="244">
        <v>0.22234896047437588</v>
      </c>
      <c r="M20" s="245">
        <v>8.2520000000000007</v>
      </c>
      <c r="N20" s="246">
        <v>0</v>
      </c>
      <c r="O20" s="246">
        <v>0.70774204925530781</v>
      </c>
      <c r="P20" s="247">
        <v>171</v>
      </c>
      <c r="Q20" s="248">
        <v>0</v>
      </c>
      <c r="R20" s="248">
        <v>17</v>
      </c>
    </row>
    <row r="21" spans="1:18" ht="16.5">
      <c r="A21" s="236" t="s">
        <v>157</v>
      </c>
      <c r="B21" s="237" t="s">
        <v>767</v>
      </c>
      <c r="C21" s="238" t="s">
        <v>73</v>
      </c>
      <c r="D21" s="239">
        <v>0.77700000000000002</v>
      </c>
      <c r="E21" s="240">
        <v>494</v>
      </c>
      <c r="F21" s="288" t="s">
        <v>191</v>
      </c>
      <c r="G21" s="241" t="s">
        <v>727</v>
      </c>
      <c r="H21" s="242">
        <v>1</v>
      </c>
      <c r="I21" s="243">
        <v>1324.5830000000001</v>
      </c>
      <c r="J21" s="244">
        <v>1.5120699556876026E-2</v>
      </c>
      <c r="K21" s="244">
        <v>0.36530349542153151</v>
      </c>
      <c r="L21" s="244">
        <v>0.18269900791418883</v>
      </c>
      <c r="M21" s="245">
        <v>4.6900000000000004</v>
      </c>
      <c r="N21" s="246">
        <v>0</v>
      </c>
      <c r="O21" s="246">
        <v>0.98144095160514666</v>
      </c>
      <c r="P21" s="247">
        <v>7</v>
      </c>
      <c r="Q21" s="248">
        <v>0</v>
      </c>
      <c r="R21" s="248">
        <v>13</v>
      </c>
    </row>
    <row r="22" spans="1:18" ht="16.5">
      <c r="A22" s="236" t="s">
        <v>157</v>
      </c>
      <c r="B22" s="237" t="s">
        <v>769</v>
      </c>
      <c r="C22" s="238" t="s">
        <v>70</v>
      </c>
      <c r="D22" s="239">
        <v>0.83360000000000001</v>
      </c>
      <c r="E22" s="240">
        <v>678</v>
      </c>
      <c r="F22" s="288" t="s">
        <v>192</v>
      </c>
      <c r="G22" s="241" t="s">
        <v>733</v>
      </c>
      <c r="H22" s="242">
        <v>1</v>
      </c>
      <c r="I22" s="243">
        <v>2379.029</v>
      </c>
      <c r="J22" s="244">
        <v>5.5911349275884663E-3</v>
      </c>
      <c r="K22" s="244">
        <v>0.37894366479757158</v>
      </c>
      <c r="L22" s="244">
        <v>0.24169524625382877</v>
      </c>
      <c r="M22" s="245">
        <v>13.895</v>
      </c>
      <c r="N22" s="246">
        <v>0</v>
      </c>
      <c r="O22" s="246">
        <v>21.101045846856007</v>
      </c>
      <c r="P22" s="247">
        <v>0</v>
      </c>
      <c r="Q22" s="248">
        <v>0</v>
      </c>
      <c r="R22" s="248">
        <v>502</v>
      </c>
    </row>
    <row r="23" spans="1:18" ht="16.5">
      <c r="A23" s="236" t="s">
        <v>157</v>
      </c>
      <c r="B23" s="237" t="s">
        <v>771</v>
      </c>
      <c r="C23" s="238" t="s">
        <v>70</v>
      </c>
      <c r="D23" s="239">
        <v>0.81227272727272715</v>
      </c>
      <c r="E23" s="240">
        <v>5202</v>
      </c>
      <c r="F23" s="288" t="s">
        <v>190</v>
      </c>
      <c r="G23" s="241" t="s">
        <v>711</v>
      </c>
      <c r="H23" s="242">
        <v>1</v>
      </c>
      <c r="I23" s="243">
        <v>905.654</v>
      </c>
      <c r="J23" s="244">
        <v>3.1186915900685439E-2</v>
      </c>
      <c r="K23" s="244">
        <v>0.44652506416938248</v>
      </c>
      <c r="L23" s="244">
        <v>0.12918840970171833</v>
      </c>
      <c r="M23" s="245">
        <v>11.226000000000001</v>
      </c>
      <c r="N23" s="246">
        <v>0.3312523325685085</v>
      </c>
      <c r="O23" s="246">
        <v>3.0916884373060793</v>
      </c>
      <c r="P23" s="247">
        <v>77</v>
      </c>
      <c r="Q23" s="248">
        <v>3</v>
      </c>
      <c r="R23" s="248">
        <v>28</v>
      </c>
    </row>
    <row r="24" spans="1:18" ht="16.5">
      <c r="A24" s="236" t="s">
        <v>157</v>
      </c>
      <c r="B24" s="237" t="s">
        <v>779</v>
      </c>
      <c r="C24" s="238" t="s">
        <v>73</v>
      </c>
      <c r="D24" s="239">
        <v>0.77408180944009308</v>
      </c>
      <c r="E24" s="240">
        <v>7413</v>
      </c>
      <c r="F24" s="288" t="s">
        <v>192</v>
      </c>
      <c r="G24" s="241" t="s">
        <v>736</v>
      </c>
      <c r="H24" s="242">
        <v>5</v>
      </c>
      <c r="I24" s="243">
        <v>1068.98</v>
      </c>
      <c r="J24" s="244">
        <v>7.9298990354447745E-3</v>
      </c>
      <c r="K24" s="244">
        <v>0.35321984209773571</v>
      </c>
      <c r="L24" s="244">
        <v>0.22357761604520196</v>
      </c>
      <c r="M24" s="245">
        <v>14.951000000000001</v>
      </c>
      <c r="N24" s="246">
        <v>0.93547119684184921</v>
      </c>
      <c r="O24" s="246">
        <v>46.867106961776649</v>
      </c>
      <c r="P24" s="247">
        <v>0</v>
      </c>
      <c r="Q24" s="248">
        <v>10</v>
      </c>
      <c r="R24" s="248">
        <v>531</v>
      </c>
    </row>
    <row r="25" spans="1:18" ht="16.5">
      <c r="A25" s="236" t="s">
        <v>157</v>
      </c>
      <c r="B25" s="237" t="s">
        <v>783</v>
      </c>
      <c r="C25" s="238" t="s">
        <v>73</v>
      </c>
      <c r="D25" s="239">
        <v>0.69423076923076921</v>
      </c>
      <c r="E25" s="240">
        <v>7653</v>
      </c>
      <c r="F25" s="289" t="s">
        <v>192</v>
      </c>
      <c r="G25" s="241" t="s">
        <v>734</v>
      </c>
      <c r="H25" s="242">
        <v>1</v>
      </c>
      <c r="I25" s="243">
        <v>2077.556</v>
      </c>
      <c r="J25" s="244">
        <v>2.4990194567896251E-2</v>
      </c>
      <c r="K25" s="244">
        <v>0.3819101210036871</v>
      </c>
      <c r="L25" s="244">
        <v>0.25510744355386811</v>
      </c>
      <c r="M25" s="245">
        <v>16.431000000000001</v>
      </c>
      <c r="N25" s="246">
        <v>0.19253391966329667</v>
      </c>
      <c r="O25" s="246">
        <v>52.465493108248346</v>
      </c>
      <c r="P25" s="247">
        <v>9</v>
      </c>
      <c r="Q25" s="248">
        <v>4</v>
      </c>
      <c r="R25" s="248">
        <v>1090</v>
      </c>
    </row>
    <row r="26" spans="1:18" ht="16.5" customHeight="1">
      <c r="A26" s="236" t="s">
        <v>157</v>
      </c>
      <c r="B26" s="237" t="s">
        <v>789</v>
      </c>
      <c r="C26" s="238" t="s">
        <v>70</v>
      </c>
      <c r="D26" s="239">
        <v>0.84785714285714298</v>
      </c>
      <c r="E26" s="240">
        <v>2080</v>
      </c>
      <c r="F26" s="288" t="s">
        <v>190</v>
      </c>
      <c r="G26" s="241" t="s">
        <v>714</v>
      </c>
      <c r="H26" s="242">
        <v>1</v>
      </c>
      <c r="I26" s="243">
        <v>1957.0119999999999</v>
      </c>
      <c r="J26" s="244">
        <v>2.3794396592153953E-2</v>
      </c>
      <c r="K26" s="244">
        <v>0.44876409703988973</v>
      </c>
      <c r="L26" s="244">
        <v>0.21256895716531121</v>
      </c>
      <c r="M26" s="245">
        <v>5.649</v>
      </c>
      <c r="N26" s="246">
        <v>5.1098307010892116E-2</v>
      </c>
      <c r="O26" s="246">
        <v>3.3724882627188797</v>
      </c>
      <c r="P26" s="247">
        <v>146</v>
      </c>
      <c r="Q26" s="248">
        <v>1</v>
      </c>
      <c r="R26" s="248">
        <v>66</v>
      </c>
    </row>
    <row r="27" spans="1:18" ht="16.5">
      <c r="A27" s="236" t="s">
        <v>157</v>
      </c>
      <c r="B27" s="237" t="s">
        <v>1126</v>
      </c>
      <c r="C27" s="238" t="s">
        <v>70</v>
      </c>
      <c r="D27" s="239">
        <v>0.81500000000000006</v>
      </c>
      <c r="E27" s="240">
        <v>2082</v>
      </c>
      <c r="F27" s="288" t="s">
        <v>190</v>
      </c>
      <c r="G27" s="241" t="s">
        <v>714</v>
      </c>
      <c r="H27" s="242">
        <v>1</v>
      </c>
      <c r="I27" s="243">
        <v>1012.8630000000001</v>
      </c>
      <c r="J27" s="244">
        <v>1.8142112946324302E-2</v>
      </c>
      <c r="K27" s="244">
        <v>0.46912077309794104</v>
      </c>
      <c r="L27" s="244">
        <v>0.11255224053006181</v>
      </c>
      <c r="M27" s="245">
        <v>6.1520000000000001</v>
      </c>
      <c r="N27" s="246">
        <v>9.8730035552685794E-2</v>
      </c>
      <c r="O27" s="246">
        <v>10.662843839690066</v>
      </c>
      <c r="P27" s="247">
        <v>80</v>
      </c>
      <c r="Q27" s="248">
        <v>1</v>
      </c>
      <c r="R27" s="248">
        <v>108</v>
      </c>
    </row>
    <row r="28" spans="1:18" ht="16.5">
      <c r="A28" s="236" t="s">
        <v>157</v>
      </c>
      <c r="B28" s="237" t="s">
        <v>797</v>
      </c>
      <c r="C28" s="238" t="s">
        <v>73</v>
      </c>
      <c r="D28" s="239">
        <v>0.70291817881419383</v>
      </c>
      <c r="E28" s="240">
        <v>4987</v>
      </c>
      <c r="F28" s="288" t="s">
        <v>192</v>
      </c>
      <c r="G28" s="241" t="s">
        <v>739</v>
      </c>
      <c r="H28" s="242">
        <v>8</v>
      </c>
      <c r="I28" s="243">
        <v>1651.047</v>
      </c>
      <c r="J28" s="244">
        <v>9.7995006304361278E-3</v>
      </c>
      <c r="K28" s="244">
        <v>0.36251044563068441</v>
      </c>
      <c r="L28" s="244">
        <v>0.28042811621958674</v>
      </c>
      <c r="M28" s="245">
        <v>15.419</v>
      </c>
      <c r="N28" s="246">
        <v>0.18170288307964583</v>
      </c>
      <c r="O28" s="246">
        <v>22.288886991103222</v>
      </c>
      <c r="P28" s="247">
        <v>1</v>
      </c>
      <c r="Q28" s="248">
        <v>3</v>
      </c>
      <c r="R28" s="248">
        <v>385</v>
      </c>
    </row>
    <row r="29" spans="1:18" ht="16.5">
      <c r="A29" s="236" t="s">
        <v>157</v>
      </c>
      <c r="B29" s="237" t="s">
        <v>799</v>
      </c>
      <c r="C29" s="238" t="s">
        <v>70</v>
      </c>
      <c r="D29" s="239">
        <v>0.83879999999999999</v>
      </c>
      <c r="E29" s="240">
        <v>4540</v>
      </c>
      <c r="F29" s="289" t="s">
        <v>192</v>
      </c>
      <c r="G29" s="241" t="s">
        <v>731</v>
      </c>
      <c r="H29" s="242">
        <v>1</v>
      </c>
      <c r="I29" s="243">
        <v>2469.0120000000002</v>
      </c>
      <c r="J29" s="244">
        <v>2.9726945651827232E-2</v>
      </c>
      <c r="K29" s="244">
        <v>0.35968430015580977</v>
      </c>
      <c r="L29" s="244">
        <v>4.6172315079878103E-2</v>
      </c>
      <c r="M29" s="245">
        <v>13.212</v>
      </c>
      <c r="N29" s="246">
        <v>4.0502030771822899E-2</v>
      </c>
      <c r="O29" s="246">
        <v>21.061056001347907</v>
      </c>
      <c r="P29" s="247">
        <v>5</v>
      </c>
      <c r="Q29" s="248">
        <v>1</v>
      </c>
      <c r="R29" s="248">
        <v>520</v>
      </c>
    </row>
    <row r="30" spans="1:18" ht="16.5">
      <c r="A30" s="236" t="s">
        <v>157</v>
      </c>
      <c r="B30" s="237" t="s">
        <v>807</v>
      </c>
      <c r="C30" s="238" t="s">
        <v>70</v>
      </c>
      <c r="D30" s="239">
        <v>0.84079999999999999</v>
      </c>
      <c r="E30" s="240">
        <v>394</v>
      </c>
      <c r="F30" s="289" t="s">
        <v>192</v>
      </c>
      <c r="G30" s="241" t="s">
        <v>737</v>
      </c>
      <c r="H30" s="242">
        <v>1</v>
      </c>
      <c r="I30" s="243">
        <v>2110.66</v>
      </c>
      <c r="J30" s="244">
        <v>8.3859321164204519E-3</v>
      </c>
      <c r="K30" s="244">
        <v>0.35453671288639332</v>
      </c>
      <c r="L30" s="244">
        <v>0.14403077710289675</v>
      </c>
      <c r="M30" s="245">
        <v>10.628</v>
      </c>
      <c r="N30" s="246">
        <v>0</v>
      </c>
      <c r="O30" s="246">
        <v>9.9968730160234252</v>
      </c>
      <c r="P30" s="247">
        <v>1</v>
      </c>
      <c r="Q30" s="248">
        <v>0</v>
      </c>
      <c r="R30" s="248">
        <v>211</v>
      </c>
    </row>
    <row r="31" spans="1:18" ht="16.5">
      <c r="A31" s="236" t="s">
        <v>157</v>
      </c>
      <c r="B31" s="237" t="s">
        <v>817</v>
      </c>
      <c r="C31" s="238" t="s">
        <v>73</v>
      </c>
      <c r="D31" s="239">
        <v>0.72565216448871528</v>
      </c>
      <c r="E31" s="240">
        <v>3720</v>
      </c>
      <c r="F31" s="288" t="s">
        <v>192</v>
      </c>
      <c r="G31" s="241" t="s">
        <v>732</v>
      </c>
      <c r="H31" s="242">
        <v>6</v>
      </c>
      <c r="I31" s="243">
        <v>1247.4810000000002</v>
      </c>
      <c r="J31" s="244">
        <v>1.4793160423161901E-2</v>
      </c>
      <c r="K31" s="244">
        <v>0.40370328026412083</v>
      </c>
      <c r="L31" s="244">
        <v>0.22204747006166822</v>
      </c>
      <c r="M31" s="245">
        <v>15.526999999999999</v>
      </c>
      <c r="N31" s="246">
        <v>8.0161541538508393E-2</v>
      </c>
      <c r="O31" s="246">
        <v>69.900864221579312</v>
      </c>
      <c r="P31" s="247">
        <v>2</v>
      </c>
      <c r="Q31" s="248">
        <v>1</v>
      </c>
      <c r="R31" s="248">
        <v>872</v>
      </c>
    </row>
    <row r="32" spans="1:18" ht="16.5">
      <c r="A32" s="236" t="s">
        <v>157</v>
      </c>
      <c r="B32" s="237" t="s">
        <v>821</v>
      </c>
      <c r="C32" s="238" t="s">
        <v>73</v>
      </c>
      <c r="D32" s="239">
        <v>0.74576923076923074</v>
      </c>
      <c r="E32" s="240">
        <v>8831</v>
      </c>
      <c r="F32" s="288" t="s">
        <v>192</v>
      </c>
      <c r="G32" s="241" t="s">
        <v>734</v>
      </c>
      <c r="H32" s="242">
        <v>1</v>
      </c>
      <c r="I32" s="243">
        <v>2833.6489999999999</v>
      </c>
      <c r="J32" s="244">
        <v>2.5579201113715321E-2</v>
      </c>
      <c r="K32" s="244">
        <v>0.35530388229272541</v>
      </c>
      <c r="L32" s="244">
        <v>0.22126946562541797</v>
      </c>
      <c r="M32" s="245">
        <v>13.602</v>
      </c>
      <c r="N32" s="246">
        <v>7.0580371810340659E-2</v>
      </c>
      <c r="O32" s="246">
        <v>10.516475399740759</v>
      </c>
      <c r="P32" s="247">
        <v>12</v>
      </c>
      <c r="Q32" s="248">
        <v>2</v>
      </c>
      <c r="R32" s="248">
        <v>298</v>
      </c>
    </row>
    <row r="33" spans="1:18" ht="16.5">
      <c r="A33" s="236" t="s">
        <v>157</v>
      </c>
      <c r="B33" s="237" t="s">
        <v>825</v>
      </c>
      <c r="C33" s="238" t="s">
        <v>73</v>
      </c>
      <c r="D33" s="239">
        <v>0.76254457683760024</v>
      </c>
      <c r="E33" s="240">
        <v>204</v>
      </c>
      <c r="F33" s="289" t="s">
        <v>192</v>
      </c>
      <c r="G33" s="241" t="s">
        <v>732</v>
      </c>
      <c r="H33" s="242">
        <v>7</v>
      </c>
      <c r="I33" s="243">
        <v>1293.951</v>
      </c>
      <c r="J33" s="244">
        <v>2.036928942352096E-2</v>
      </c>
      <c r="K33" s="244">
        <v>0.36849306246889718</v>
      </c>
      <c r="L33" s="244">
        <v>0.18856973718479292</v>
      </c>
      <c r="M33" s="245">
        <v>14.244999999999999</v>
      </c>
      <c r="N33" s="246">
        <v>0.15456535834819093</v>
      </c>
      <c r="O33" s="246">
        <v>15.997514589037761</v>
      </c>
      <c r="P33" s="247">
        <v>0</v>
      </c>
      <c r="Q33" s="248">
        <v>2</v>
      </c>
      <c r="R33" s="248">
        <v>207</v>
      </c>
    </row>
    <row r="34" spans="1:18" ht="16.5">
      <c r="A34" s="236" t="s">
        <v>157</v>
      </c>
      <c r="B34" s="237" t="s">
        <v>829</v>
      </c>
      <c r="C34" s="238" t="s">
        <v>73</v>
      </c>
      <c r="D34" s="239">
        <v>0.71013158463299753</v>
      </c>
      <c r="E34" s="240">
        <v>3377</v>
      </c>
      <c r="F34" s="288" t="s">
        <v>192</v>
      </c>
      <c r="G34" s="241" t="s">
        <v>732</v>
      </c>
      <c r="H34" s="242">
        <v>10</v>
      </c>
      <c r="I34" s="243">
        <v>1756.8740000000003</v>
      </c>
      <c r="J34" s="244">
        <v>2.3011660783646883E-2</v>
      </c>
      <c r="K34" s="244">
        <v>0.38427763613557564</v>
      </c>
      <c r="L34" s="244">
        <v>0.24076854686221091</v>
      </c>
      <c r="M34" s="245">
        <v>16.733000000000001</v>
      </c>
      <c r="N34" s="246">
        <v>0.17075783465405028</v>
      </c>
      <c r="O34" s="246">
        <v>40.811122482318019</v>
      </c>
      <c r="P34" s="247">
        <v>1</v>
      </c>
      <c r="Q34" s="248">
        <v>3</v>
      </c>
      <c r="R34" s="248">
        <v>717</v>
      </c>
    </row>
    <row r="35" spans="1:18" ht="16.5">
      <c r="A35" s="236" t="s">
        <v>157</v>
      </c>
      <c r="B35" s="237" t="s">
        <v>831</v>
      </c>
      <c r="C35" s="238" t="s">
        <v>73</v>
      </c>
      <c r="D35" s="239">
        <v>0.72386504260784945</v>
      </c>
      <c r="E35" s="240">
        <v>7779</v>
      </c>
      <c r="F35" s="289" t="s">
        <v>192</v>
      </c>
      <c r="G35" s="241" t="s">
        <v>737</v>
      </c>
      <c r="H35" s="242">
        <v>6</v>
      </c>
      <c r="I35" s="243">
        <v>895.95999999999992</v>
      </c>
      <c r="J35" s="244">
        <v>1.9679705558094406E-2</v>
      </c>
      <c r="K35" s="244">
        <v>0.34946499218432309</v>
      </c>
      <c r="L35" s="244">
        <v>0.23996606991383546</v>
      </c>
      <c r="M35" s="245">
        <v>14.632</v>
      </c>
      <c r="N35" s="246">
        <v>0</v>
      </c>
      <c r="O35" s="246">
        <v>21.987588731639807</v>
      </c>
      <c r="P35" s="247">
        <v>1</v>
      </c>
      <c r="Q35" s="248">
        <v>0</v>
      </c>
      <c r="R35" s="248">
        <v>229</v>
      </c>
    </row>
    <row r="36" spans="1:18" ht="16.5">
      <c r="A36" s="236" t="s">
        <v>157</v>
      </c>
      <c r="B36" s="237" t="s">
        <v>1132</v>
      </c>
      <c r="C36" s="238" t="s">
        <v>70</v>
      </c>
      <c r="D36" s="239">
        <v>0.84778392721215035</v>
      </c>
      <c r="E36" s="240">
        <v>5333</v>
      </c>
      <c r="F36" s="289" t="s">
        <v>189</v>
      </c>
      <c r="G36" s="241" t="s">
        <v>708</v>
      </c>
      <c r="H36" s="242">
        <v>2</v>
      </c>
      <c r="I36" s="243">
        <v>1301.0229999999999</v>
      </c>
      <c r="J36" s="244">
        <v>6.7126499768259112E-3</v>
      </c>
      <c r="K36" s="244">
        <v>0.35894747441737396</v>
      </c>
      <c r="L36" s="244">
        <v>0.1152938879635487</v>
      </c>
      <c r="M36" s="245">
        <v>8.4450000000000003</v>
      </c>
      <c r="N36" s="246">
        <v>7.6862591975699127E-2</v>
      </c>
      <c r="O36" s="246">
        <v>2.6901907191494696</v>
      </c>
      <c r="P36" s="247">
        <v>4</v>
      </c>
      <c r="Q36" s="248">
        <v>1</v>
      </c>
      <c r="R36" s="248">
        <v>35</v>
      </c>
    </row>
    <row r="37" spans="1:18" ht="16.5">
      <c r="A37" s="236" t="s">
        <v>157</v>
      </c>
      <c r="B37" s="237" t="s">
        <v>837</v>
      </c>
      <c r="C37" s="238" t="s">
        <v>70</v>
      </c>
      <c r="D37" s="239">
        <v>0.83360000000000001</v>
      </c>
      <c r="E37" s="240">
        <v>3651</v>
      </c>
      <c r="F37" s="289" t="s">
        <v>192</v>
      </c>
      <c r="G37" s="241" t="s">
        <v>737</v>
      </c>
      <c r="H37" s="242">
        <v>1</v>
      </c>
      <c r="I37" s="243">
        <v>2399.951</v>
      </c>
      <c r="J37" s="244">
        <v>8.7656301532250819E-3</v>
      </c>
      <c r="K37" s="244">
        <v>0.37953365468646877</v>
      </c>
      <c r="L37" s="244">
        <v>7.5001531281263661E-2</v>
      </c>
      <c r="M37" s="245">
        <v>12.137</v>
      </c>
      <c r="N37" s="246">
        <v>0</v>
      </c>
      <c r="O37" s="246">
        <v>15.375313912659051</v>
      </c>
      <c r="P37" s="247">
        <v>0</v>
      </c>
      <c r="Q37" s="248">
        <v>0</v>
      </c>
      <c r="R37" s="248">
        <v>369</v>
      </c>
    </row>
    <row r="38" spans="1:18" ht="16.5">
      <c r="A38" s="236" t="s">
        <v>157</v>
      </c>
      <c r="B38" s="237" t="s">
        <v>843</v>
      </c>
      <c r="C38" s="238" t="s">
        <v>70</v>
      </c>
      <c r="D38" s="239">
        <v>0.83045454545454533</v>
      </c>
      <c r="E38" s="240">
        <v>215</v>
      </c>
      <c r="F38" s="289" t="s">
        <v>190</v>
      </c>
      <c r="G38" s="241" t="s">
        <v>711</v>
      </c>
      <c r="H38" s="242">
        <v>1</v>
      </c>
      <c r="I38" s="243">
        <v>948.43200000000002</v>
      </c>
      <c r="J38" s="244">
        <v>1.3472531806334485E-2</v>
      </c>
      <c r="K38" s="244">
        <v>0.46639256935239354</v>
      </c>
      <c r="L38" s="244">
        <v>0.24777738414562139</v>
      </c>
      <c r="M38" s="245">
        <v>11.239000000000001</v>
      </c>
      <c r="N38" s="246">
        <v>0</v>
      </c>
      <c r="O38" s="246">
        <v>20.243939470620983</v>
      </c>
      <c r="P38" s="247">
        <v>91</v>
      </c>
      <c r="Q38" s="248">
        <v>0</v>
      </c>
      <c r="R38" s="248">
        <v>210</v>
      </c>
    </row>
    <row r="39" spans="1:18" ht="16.5">
      <c r="A39" s="236" t="s">
        <v>157</v>
      </c>
      <c r="B39" s="237" t="s">
        <v>1294</v>
      </c>
      <c r="C39" s="238" t="s">
        <v>70</v>
      </c>
      <c r="D39" s="239">
        <v>0.8285382066964635</v>
      </c>
      <c r="E39" s="240">
        <v>6597</v>
      </c>
      <c r="F39" s="289" t="s">
        <v>191</v>
      </c>
      <c r="G39" s="241" t="s">
        <v>724</v>
      </c>
      <c r="H39" s="242">
        <v>4</v>
      </c>
      <c r="I39" s="243">
        <v>529.16000000000008</v>
      </c>
      <c r="J39" s="244">
        <v>9.589585293728331E-3</v>
      </c>
      <c r="K39" s="244">
        <v>0.32936559611542254</v>
      </c>
      <c r="L39" s="244">
        <v>0.12472598079975809</v>
      </c>
      <c r="M39" s="245">
        <v>6.1459999999999999</v>
      </c>
      <c r="N39" s="246">
        <v>0</v>
      </c>
      <c r="O39" s="246">
        <v>0.37795751757502449</v>
      </c>
      <c r="P39" s="247">
        <v>0</v>
      </c>
      <c r="Q39" s="248">
        <v>0</v>
      </c>
      <c r="R39" s="248">
        <v>2</v>
      </c>
    </row>
    <row r="40" spans="1:18" ht="16.5">
      <c r="A40" s="236" t="s">
        <v>157</v>
      </c>
      <c r="B40" s="237" t="s">
        <v>1140</v>
      </c>
      <c r="C40" s="238" t="s">
        <v>70</v>
      </c>
      <c r="D40" s="239">
        <v>0.84401483070968641</v>
      </c>
      <c r="E40" s="240">
        <v>192</v>
      </c>
      <c r="F40" s="289" t="s">
        <v>188</v>
      </c>
      <c r="G40" s="241" t="s">
        <v>694</v>
      </c>
      <c r="H40" s="242">
        <v>2</v>
      </c>
      <c r="I40" s="243">
        <v>1165.1030000000001</v>
      </c>
      <c r="J40" s="244">
        <v>1.1411249095207767E-3</v>
      </c>
      <c r="K40" s="244">
        <v>0.37683241726771249</v>
      </c>
      <c r="L40" s="244">
        <v>0.17251693627087047</v>
      </c>
      <c r="M40" s="245">
        <v>12.471</v>
      </c>
      <c r="N40" s="246">
        <v>0</v>
      </c>
      <c r="O40" s="246">
        <v>16.565059054864676</v>
      </c>
      <c r="P40" s="247">
        <v>2</v>
      </c>
      <c r="Q40" s="248">
        <v>0</v>
      </c>
      <c r="R40" s="248">
        <v>194</v>
      </c>
    </row>
    <row r="41" spans="1:18" ht="16.5">
      <c r="A41" s="236" t="s">
        <v>157</v>
      </c>
      <c r="B41" s="237" t="s">
        <v>1142</v>
      </c>
      <c r="C41" s="238" t="s">
        <v>73</v>
      </c>
      <c r="D41" s="239">
        <v>0.79205015422067682</v>
      </c>
      <c r="E41" s="240">
        <v>700</v>
      </c>
      <c r="F41" s="288" t="s">
        <v>189</v>
      </c>
      <c r="G41" s="241" t="s">
        <v>708</v>
      </c>
      <c r="H41" s="242">
        <v>2</v>
      </c>
      <c r="I41" s="243">
        <v>641.45800000000008</v>
      </c>
      <c r="J41" s="244">
        <v>1.8226176426658726E-2</v>
      </c>
      <c r="K41" s="244">
        <v>0.35820439627845674</v>
      </c>
      <c r="L41" s="244">
        <v>0.14498221239738218</v>
      </c>
      <c r="M41" s="245">
        <v>8.7240000000000002</v>
      </c>
      <c r="N41" s="246">
        <v>0</v>
      </c>
      <c r="O41" s="246">
        <v>2.9620021887637225</v>
      </c>
      <c r="P41" s="247">
        <v>2</v>
      </c>
      <c r="Q41" s="248">
        <v>0</v>
      </c>
      <c r="R41" s="248">
        <v>26</v>
      </c>
    </row>
    <row r="42" spans="1:18" ht="16.5">
      <c r="A42" s="236" t="s">
        <v>157</v>
      </c>
      <c r="B42" s="237" t="s">
        <v>855</v>
      </c>
      <c r="C42" s="238" t="s">
        <v>73</v>
      </c>
      <c r="D42" s="239">
        <v>0.76097433161852224</v>
      </c>
      <c r="E42" s="240">
        <v>8873</v>
      </c>
      <c r="F42" s="289" t="s">
        <v>192</v>
      </c>
      <c r="G42" s="241" t="s">
        <v>730</v>
      </c>
      <c r="H42" s="242">
        <v>2</v>
      </c>
      <c r="I42" s="243">
        <v>2624.1059999999998</v>
      </c>
      <c r="J42" s="244">
        <v>4.1513398745256095E-3</v>
      </c>
      <c r="K42" s="244">
        <v>0.39877986623342393</v>
      </c>
      <c r="L42" s="244">
        <v>0.2381763541564251</v>
      </c>
      <c r="M42" s="245">
        <v>16.286000000000001</v>
      </c>
      <c r="N42" s="246">
        <v>0.15243286666011208</v>
      </c>
      <c r="O42" s="246">
        <v>85.286188896332703</v>
      </c>
      <c r="P42" s="247">
        <v>8</v>
      </c>
      <c r="Q42" s="248">
        <v>4</v>
      </c>
      <c r="R42" s="248">
        <v>2238</v>
      </c>
    </row>
    <row r="43" spans="1:18" ht="16.5">
      <c r="A43" s="236" t="s">
        <v>157</v>
      </c>
      <c r="B43" s="237" t="s">
        <v>1311</v>
      </c>
      <c r="C43" s="238" t="s">
        <v>70</v>
      </c>
      <c r="D43" s="239">
        <v>0.81553201111790363</v>
      </c>
      <c r="E43" s="240">
        <v>4119</v>
      </c>
      <c r="F43" s="289" t="s">
        <v>188</v>
      </c>
      <c r="G43" s="241" t="s">
        <v>694</v>
      </c>
      <c r="H43" s="242">
        <v>7</v>
      </c>
      <c r="I43" s="243">
        <v>1874.415</v>
      </c>
      <c r="J43" s="244">
        <v>1.0233076221918208E-2</v>
      </c>
      <c r="K43" s="244">
        <v>0.38521306979228881</v>
      </c>
      <c r="L43" s="244">
        <v>0.12110445125545838</v>
      </c>
      <c r="M43" s="245">
        <v>11.58</v>
      </c>
      <c r="N43" s="246">
        <v>0.10669995705326729</v>
      </c>
      <c r="O43" s="246">
        <v>23.527340530245436</v>
      </c>
      <c r="P43" s="247">
        <v>23</v>
      </c>
      <c r="Q43" s="248">
        <v>2</v>
      </c>
      <c r="R43" s="248">
        <v>450</v>
      </c>
    </row>
    <row r="44" spans="1:18" ht="16.5">
      <c r="A44" s="236" t="s">
        <v>157</v>
      </c>
      <c r="B44" s="237" t="s">
        <v>857</v>
      </c>
      <c r="C44" s="238" t="s">
        <v>70</v>
      </c>
      <c r="D44" s="239">
        <v>0.82357142857142862</v>
      </c>
      <c r="E44" s="240">
        <v>7765</v>
      </c>
      <c r="F44" s="288" t="s">
        <v>191</v>
      </c>
      <c r="G44" s="241" t="s">
        <v>719</v>
      </c>
      <c r="H44" s="242">
        <v>1</v>
      </c>
      <c r="I44" s="243">
        <v>578.803</v>
      </c>
      <c r="J44" s="244">
        <v>1.4052691908005304E-2</v>
      </c>
      <c r="K44" s="244">
        <v>0.29385862420138115</v>
      </c>
      <c r="L44" s="244">
        <v>6.2197327933683828E-2</v>
      </c>
      <c r="M44" s="245">
        <v>5.8019999999999996</v>
      </c>
      <c r="N44" s="246">
        <v>0</v>
      </c>
      <c r="O44" s="246">
        <v>0.34554071074268794</v>
      </c>
      <c r="P44" s="247">
        <v>0</v>
      </c>
      <c r="Q44" s="248">
        <v>0</v>
      </c>
      <c r="R44" s="248">
        <v>2</v>
      </c>
    </row>
    <row r="45" spans="1:18" ht="16.5">
      <c r="A45" s="236" t="s">
        <v>157</v>
      </c>
      <c r="B45" s="237" t="s">
        <v>863</v>
      </c>
      <c r="C45" s="238" t="s">
        <v>73</v>
      </c>
      <c r="D45" s="239">
        <v>0.78633333333333333</v>
      </c>
      <c r="E45" s="240">
        <v>3315</v>
      </c>
      <c r="F45" s="288" t="s">
        <v>191</v>
      </c>
      <c r="G45" s="241" t="s">
        <v>722</v>
      </c>
      <c r="H45" s="242">
        <v>1</v>
      </c>
      <c r="I45" s="243">
        <v>871.98500000000001</v>
      </c>
      <c r="J45" s="244">
        <v>7.1471764887099266E-3</v>
      </c>
      <c r="K45" s="244">
        <v>0.35114168131136586</v>
      </c>
      <c r="L45" s="244">
        <v>0.24312344822445339</v>
      </c>
      <c r="M45" s="245">
        <v>7.4210000000000003</v>
      </c>
      <c r="N45" s="246">
        <v>0</v>
      </c>
      <c r="O45" s="246">
        <v>1.2614895898438621</v>
      </c>
      <c r="P45" s="247">
        <v>1</v>
      </c>
      <c r="Q45" s="248">
        <v>0</v>
      </c>
      <c r="R45" s="248">
        <v>11</v>
      </c>
    </row>
    <row r="46" spans="1:18" ht="16.5">
      <c r="A46" s="236" t="s">
        <v>157</v>
      </c>
      <c r="B46" s="237" t="s">
        <v>873</v>
      </c>
      <c r="C46" s="238" t="s">
        <v>73</v>
      </c>
      <c r="D46" s="239">
        <v>0.70837016970594768</v>
      </c>
      <c r="E46" s="240">
        <v>7514</v>
      </c>
      <c r="F46" s="289" t="s">
        <v>192</v>
      </c>
      <c r="G46" s="241" t="s">
        <v>730</v>
      </c>
      <c r="H46" s="242">
        <v>2</v>
      </c>
      <c r="I46" s="243">
        <v>2400.5549999999998</v>
      </c>
      <c r="J46" s="244">
        <v>3.1838115630288447E-2</v>
      </c>
      <c r="K46" s="244">
        <v>0.38042835401065839</v>
      </c>
      <c r="L46" s="244">
        <v>0.18745665064953732</v>
      </c>
      <c r="M46" s="245">
        <v>16.975000000000001</v>
      </c>
      <c r="N46" s="246">
        <v>0.33325626782139967</v>
      </c>
      <c r="O46" s="246">
        <v>71.400155380734873</v>
      </c>
      <c r="P46" s="247">
        <v>8</v>
      </c>
      <c r="Q46" s="248">
        <v>8</v>
      </c>
      <c r="R46" s="248">
        <v>1714</v>
      </c>
    </row>
    <row r="47" spans="1:18" ht="16.5">
      <c r="A47" s="236" t="s">
        <v>157</v>
      </c>
      <c r="B47" s="237" t="s">
        <v>1111</v>
      </c>
      <c r="C47" s="238" t="s">
        <v>73</v>
      </c>
      <c r="D47" s="239">
        <v>0.7754590226901249</v>
      </c>
      <c r="E47" s="240">
        <v>8945</v>
      </c>
      <c r="F47" s="289" t="s">
        <v>192</v>
      </c>
      <c r="G47" s="241" t="s">
        <v>738</v>
      </c>
      <c r="H47" s="242">
        <v>6</v>
      </c>
      <c r="I47" s="243">
        <v>1066.3139999999999</v>
      </c>
      <c r="J47" s="244">
        <v>5.1370002842756286E-2</v>
      </c>
      <c r="K47" s="244">
        <v>0.33168881212696499</v>
      </c>
      <c r="L47" s="244">
        <v>0.22413660516508274</v>
      </c>
      <c r="M47" s="245">
        <v>14.109</v>
      </c>
      <c r="N47" s="246">
        <v>0.18756201269044581</v>
      </c>
      <c r="O47" s="246">
        <v>46.421598140885337</v>
      </c>
      <c r="P47" s="247">
        <v>0</v>
      </c>
      <c r="Q47" s="248">
        <v>2</v>
      </c>
      <c r="R47" s="248">
        <v>495</v>
      </c>
    </row>
    <row r="48" spans="1:18" ht="16.5">
      <c r="A48" s="236" t="s">
        <v>157</v>
      </c>
      <c r="B48" s="237" t="s">
        <v>1146</v>
      </c>
      <c r="C48" s="238" t="s">
        <v>70</v>
      </c>
      <c r="D48" s="239">
        <v>0.84333333333333338</v>
      </c>
      <c r="E48" s="240">
        <v>6283</v>
      </c>
      <c r="F48" s="288" t="s">
        <v>188</v>
      </c>
      <c r="G48" s="241" t="s">
        <v>701</v>
      </c>
      <c r="H48" s="242">
        <v>1</v>
      </c>
      <c r="I48" s="243">
        <v>1649.64</v>
      </c>
      <c r="J48" s="244">
        <v>1.8826286345446284E-2</v>
      </c>
      <c r="K48" s="244">
        <v>0.35404775474630135</v>
      </c>
      <c r="L48" s="244">
        <v>0.18428263136199413</v>
      </c>
      <c r="M48" s="245">
        <v>9.86</v>
      </c>
      <c r="N48" s="246">
        <v>0</v>
      </c>
      <c r="O48" s="246">
        <v>4.7889236439465579</v>
      </c>
      <c r="P48" s="247">
        <v>5</v>
      </c>
      <c r="Q48" s="248">
        <v>0</v>
      </c>
      <c r="R48" s="248">
        <v>79</v>
      </c>
    </row>
    <row r="49" spans="1:18" ht="16.5">
      <c r="A49" s="236" t="s">
        <v>157</v>
      </c>
      <c r="B49" s="237" t="s">
        <v>875</v>
      </c>
      <c r="C49" s="238" t="s">
        <v>70</v>
      </c>
      <c r="D49" s="239">
        <v>0.83279999999999998</v>
      </c>
      <c r="E49" s="240">
        <v>8395</v>
      </c>
      <c r="F49" s="288" t="s">
        <v>192</v>
      </c>
      <c r="G49" s="241" t="s">
        <v>742</v>
      </c>
      <c r="H49" s="242">
        <v>1</v>
      </c>
      <c r="I49" s="243">
        <v>2984.163</v>
      </c>
      <c r="J49" s="244">
        <v>3.154954552885323E-2</v>
      </c>
      <c r="K49" s="244">
        <v>0.36424557189796675</v>
      </c>
      <c r="L49" s="244">
        <v>0.2057528358873158</v>
      </c>
      <c r="M49" s="245">
        <v>11.523</v>
      </c>
      <c r="N49" s="246">
        <v>3.3510233857869026E-2</v>
      </c>
      <c r="O49" s="246">
        <v>26.137982409137837</v>
      </c>
      <c r="P49" s="247">
        <v>4</v>
      </c>
      <c r="Q49" s="248">
        <v>1</v>
      </c>
      <c r="R49" s="248">
        <v>780</v>
      </c>
    </row>
    <row r="50" spans="1:18" ht="16.5">
      <c r="A50" s="236" t="s">
        <v>157</v>
      </c>
      <c r="B50" s="237" t="s">
        <v>879</v>
      </c>
      <c r="C50" s="238" t="s">
        <v>73</v>
      </c>
      <c r="D50" s="239">
        <v>0.70769340072243669</v>
      </c>
      <c r="E50" s="240">
        <v>9329</v>
      </c>
      <c r="F50" s="288" t="s">
        <v>192</v>
      </c>
      <c r="G50" s="241" t="s">
        <v>736</v>
      </c>
      <c r="H50" s="242">
        <v>2</v>
      </c>
      <c r="I50" s="243">
        <v>2098.049</v>
      </c>
      <c r="J50" s="244">
        <v>1.8030512272848135E-2</v>
      </c>
      <c r="K50" s="244">
        <v>0.37683563637366213</v>
      </c>
      <c r="L50" s="244">
        <v>0.12058822267735406</v>
      </c>
      <c r="M50" s="245">
        <v>16.699000000000002</v>
      </c>
      <c r="N50" s="246">
        <v>0.14298998736445145</v>
      </c>
      <c r="O50" s="246">
        <v>84.745399177998223</v>
      </c>
      <c r="P50" s="247">
        <v>0</v>
      </c>
      <c r="Q50" s="248">
        <v>3</v>
      </c>
      <c r="R50" s="248">
        <v>1778</v>
      </c>
    </row>
    <row r="51" spans="1:18" ht="16.5">
      <c r="A51" s="236" t="s">
        <v>157</v>
      </c>
      <c r="B51" s="237" t="s">
        <v>1113</v>
      </c>
      <c r="C51" s="238" t="s">
        <v>70</v>
      </c>
      <c r="D51" s="239">
        <v>0.80621503354235402</v>
      </c>
      <c r="E51" s="240">
        <v>7835</v>
      </c>
      <c r="F51" s="288" t="s">
        <v>192</v>
      </c>
      <c r="G51" s="241" t="s">
        <v>734</v>
      </c>
      <c r="H51" s="242">
        <v>4</v>
      </c>
      <c r="I51" s="243">
        <v>1009.126</v>
      </c>
      <c r="J51" s="244">
        <v>3.2588261288817658E-2</v>
      </c>
      <c r="K51" s="244">
        <v>0.35247211261222167</v>
      </c>
      <c r="L51" s="244">
        <v>0.16548974062703767</v>
      </c>
      <c r="M51" s="245">
        <v>12.868</v>
      </c>
      <c r="N51" s="246">
        <v>9.9095653070082432E-2</v>
      </c>
      <c r="O51" s="246">
        <v>50.935165678022372</v>
      </c>
      <c r="P51" s="247">
        <v>1</v>
      </c>
      <c r="Q51" s="248">
        <v>1</v>
      </c>
      <c r="R51" s="248">
        <v>525</v>
      </c>
    </row>
    <row r="52" spans="1:18" ht="16.5">
      <c r="A52" s="236" t="s">
        <v>157</v>
      </c>
      <c r="B52" s="237" t="s">
        <v>881</v>
      </c>
      <c r="C52" s="238" t="s">
        <v>73</v>
      </c>
      <c r="D52" s="239">
        <v>0.78539827763782089</v>
      </c>
      <c r="E52" s="240">
        <v>1731</v>
      </c>
      <c r="F52" s="288" t="s">
        <v>187</v>
      </c>
      <c r="G52" s="241" t="s">
        <v>690</v>
      </c>
      <c r="H52" s="242">
        <v>9</v>
      </c>
      <c r="I52" s="243">
        <v>9568.0670000000027</v>
      </c>
      <c r="J52" s="244">
        <v>2.7741032448309593E-2</v>
      </c>
      <c r="K52" s="244">
        <v>0.35834772568084372</v>
      </c>
      <c r="L52" s="244">
        <v>0.17359828270433303</v>
      </c>
      <c r="M52" s="245">
        <v>46.579000000000001</v>
      </c>
      <c r="N52" s="246">
        <v>0.89882313742159181</v>
      </c>
      <c r="O52" s="246">
        <v>21.864395389371744</v>
      </c>
      <c r="P52" s="247">
        <v>100</v>
      </c>
      <c r="Q52" s="248">
        <v>86</v>
      </c>
      <c r="R52" s="248">
        <v>2092</v>
      </c>
    </row>
    <row r="53" spans="1:18" ht="16.5">
      <c r="A53" s="236" t="s">
        <v>157</v>
      </c>
      <c r="B53" s="237" t="s">
        <v>889</v>
      </c>
      <c r="C53" s="238" t="s">
        <v>73</v>
      </c>
      <c r="D53" s="239">
        <v>0.74576990883535577</v>
      </c>
      <c r="E53" s="240">
        <v>3479</v>
      </c>
      <c r="F53" s="289" t="s">
        <v>190</v>
      </c>
      <c r="G53" s="241" t="s">
        <v>715</v>
      </c>
      <c r="H53" s="242">
        <v>3</v>
      </c>
      <c r="I53" s="243">
        <v>1765.4280000000001</v>
      </c>
      <c r="J53" s="244">
        <v>1.4009860375293032E-2</v>
      </c>
      <c r="K53" s="244">
        <v>0.47585726362179231</v>
      </c>
      <c r="L53" s="244">
        <v>0.22940612701282634</v>
      </c>
      <c r="M53" s="245">
        <v>8.4540000000000006</v>
      </c>
      <c r="N53" s="246">
        <v>0</v>
      </c>
      <c r="O53" s="246">
        <v>8.8363841516051629</v>
      </c>
      <c r="P53" s="247">
        <v>153</v>
      </c>
      <c r="Q53" s="248">
        <v>0</v>
      </c>
      <c r="R53" s="248">
        <v>156</v>
      </c>
    </row>
    <row r="54" spans="1:18" ht="16.5">
      <c r="A54" s="236" t="s">
        <v>157</v>
      </c>
      <c r="B54" s="237" t="s">
        <v>891</v>
      </c>
      <c r="C54" s="238" t="s">
        <v>70</v>
      </c>
      <c r="D54" s="239">
        <v>0.82461538461538464</v>
      </c>
      <c r="E54" s="240">
        <v>3050</v>
      </c>
      <c r="F54" s="288" t="s">
        <v>192</v>
      </c>
      <c r="G54" s="241" t="s">
        <v>732</v>
      </c>
      <c r="H54" s="242">
        <v>1</v>
      </c>
      <c r="I54" s="243">
        <v>2611.38</v>
      </c>
      <c r="J54" s="244">
        <v>2.4083240614848327E-3</v>
      </c>
      <c r="K54" s="244">
        <v>0.33384066860760125</v>
      </c>
      <c r="L54" s="244">
        <v>0.15202689765564567</v>
      </c>
      <c r="M54" s="245">
        <v>12.06</v>
      </c>
      <c r="N54" s="246">
        <v>7.6587857761030567E-2</v>
      </c>
      <c r="O54" s="246">
        <v>11.258415090871493</v>
      </c>
      <c r="P54" s="247">
        <v>4</v>
      </c>
      <c r="Q54" s="248">
        <v>2</v>
      </c>
      <c r="R54" s="248">
        <v>302</v>
      </c>
    </row>
    <row r="55" spans="1:18" ht="16.5">
      <c r="A55" s="236" t="s">
        <v>157</v>
      </c>
      <c r="B55" s="237" t="s">
        <v>893</v>
      </c>
      <c r="C55" s="238" t="s">
        <v>73</v>
      </c>
      <c r="D55" s="239">
        <v>0.7832343237722702</v>
      </c>
      <c r="E55" s="240">
        <v>4195</v>
      </c>
      <c r="F55" s="288" t="s">
        <v>191</v>
      </c>
      <c r="G55" s="241" t="s">
        <v>726</v>
      </c>
      <c r="H55" s="242">
        <v>3</v>
      </c>
      <c r="I55" s="243">
        <v>1401.971</v>
      </c>
      <c r="J55" s="244">
        <v>2.1489896617706089E-2</v>
      </c>
      <c r="K55" s="244">
        <v>0.39047724884273427</v>
      </c>
      <c r="L55" s="244">
        <v>0.21826414383749734</v>
      </c>
      <c r="M55" s="245">
        <v>5.8029999999999999</v>
      </c>
      <c r="N55" s="246">
        <v>0</v>
      </c>
      <c r="O55" s="246">
        <v>1.6405474863602743</v>
      </c>
      <c r="P55" s="247">
        <v>4</v>
      </c>
      <c r="Q55" s="248">
        <v>0</v>
      </c>
      <c r="R55" s="248">
        <v>23</v>
      </c>
    </row>
    <row r="56" spans="1:18" ht="16.5">
      <c r="A56" s="236" t="s">
        <v>157</v>
      </c>
      <c r="B56" s="237" t="s">
        <v>895</v>
      </c>
      <c r="C56" s="238" t="s">
        <v>73</v>
      </c>
      <c r="D56" s="239">
        <v>0.74119999999999997</v>
      </c>
      <c r="E56" s="240">
        <v>2455</v>
      </c>
      <c r="F56" s="288" t="s">
        <v>192</v>
      </c>
      <c r="G56" s="241" t="s">
        <v>735</v>
      </c>
      <c r="H56" s="242">
        <v>1</v>
      </c>
      <c r="I56" s="243">
        <v>2139.0650000000001</v>
      </c>
      <c r="J56" s="244">
        <v>1.9219992796297092E-2</v>
      </c>
      <c r="K56" s="244">
        <v>0.38658031434868578</v>
      </c>
      <c r="L56" s="244">
        <v>0.21130727677747052</v>
      </c>
      <c r="M56" s="245">
        <v>14.839</v>
      </c>
      <c r="N56" s="246">
        <v>0.18699759006855798</v>
      </c>
      <c r="O56" s="246">
        <v>27.301648150009466</v>
      </c>
      <c r="P56" s="247">
        <v>8</v>
      </c>
      <c r="Q56" s="248">
        <v>4</v>
      </c>
      <c r="R56" s="248">
        <v>584</v>
      </c>
    </row>
  </sheetData>
  <phoneticPr fontId="3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2024-05-30T07:30:56Z</dcterms:modified>
</cp:coreProperties>
</file>