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6월\"/>
    </mc:Choice>
  </mc:AlternateContent>
  <xr:revisionPtr revIDLastSave="0" documentId="13_ncr:1_{401EF40D-A823-438D-9617-B6B7AB74E1D9}" xr6:coauthVersionLast="47" xr6:coauthVersionMax="47" xr10:uidLastSave="{00000000-0000-0000-0000-000000000000}"/>
  <bookViews>
    <workbookView xWindow="28680" yWindow="-1575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  <sheet name="공회전과다 명단" sheetId="69" r:id="rId9"/>
  </sheets>
  <definedNames>
    <definedName name="_xlnm._FilterDatabase" localSheetId="5" hidden="1">운전자별!$A$4:$BR$4</definedName>
    <definedName name="_xlnm._FilterDatabase" localSheetId="4" hidden="1">차량별!$A$4:$AY$4</definedName>
    <definedName name="_xlnm.Print_Area" localSheetId="5">운전자별!$A$1:$R$163</definedName>
    <definedName name="_xlnm.Print_Area" localSheetId="1">종합!$A$1:$L$158</definedName>
    <definedName name="_xlnm.Print_Area" localSheetId="4">차량별!$A$1:$T$72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7" i="12" l="1"/>
  <c r="D68" i="12"/>
  <c r="D69" i="12"/>
  <c r="D70" i="12"/>
  <c r="D71" i="12"/>
  <c r="D72" i="12"/>
  <c r="D73" i="12"/>
  <c r="D74" i="12"/>
  <c r="C68" i="12"/>
  <c r="D67" i="12"/>
  <c r="C67" i="12"/>
  <c r="A117" i="7"/>
  <c r="B117" i="7"/>
  <c r="C117" i="7"/>
  <c r="D117" i="7"/>
  <c r="E117" i="7"/>
  <c r="F117" i="7"/>
  <c r="G117" i="7"/>
  <c r="H117" i="7"/>
  <c r="I117" i="7"/>
  <c r="J117" i="7"/>
  <c r="K117" i="7"/>
  <c r="L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J118" i="7"/>
  <c r="K118" i="7"/>
  <c r="L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J121" i="7"/>
  <c r="K121" i="7"/>
  <c r="L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J122" i="7"/>
  <c r="K122" i="7"/>
  <c r="L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J123" i="7"/>
  <c r="K123" i="7"/>
  <c r="L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J125" i="7"/>
  <c r="K125" i="7"/>
  <c r="L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J126" i="7"/>
  <c r="K126" i="7"/>
  <c r="L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J127" i="7"/>
  <c r="K127" i="7"/>
  <c r="L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J130" i="7"/>
  <c r="K130" i="7"/>
  <c r="L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J131" i="7"/>
  <c r="K131" i="7"/>
  <c r="L131" i="7"/>
  <c r="M131" i="7"/>
  <c r="N131" i="7"/>
  <c r="O131" i="7"/>
  <c r="P131" i="7"/>
  <c r="Q131" i="7"/>
  <c r="R131" i="7"/>
  <c r="A132" i="7"/>
  <c r="B132" i="7"/>
  <c r="C132" i="7"/>
  <c r="D132" i="7"/>
  <c r="E132" i="7"/>
  <c r="F132" i="7"/>
  <c r="G132" i="7"/>
  <c r="H132" i="7"/>
  <c r="I132" i="7"/>
  <c r="L132" i="7" s="1"/>
  <c r="J132" i="7"/>
  <c r="K132" i="7"/>
  <c r="M132" i="7"/>
  <c r="N132" i="7"/>
  <c r="O132" i="7"/>
  <c r="P132" i="7"/>
  <c r="Q132" i="7"/>
  <c r="R132" i="7"/>
  <c r="A133" i="7"/>
  <c r="B133" i="7"/>
  <c r="C133" i="7"/>
  <c r="D133" i="7"/>
  <c r="E133" i="7"/>
  <c r="F133" i="7"/>
  <c r="G133" i="7"/>
  <c r="H133" i="7"/>
  <c r="I133" i="7"/>
  <c r="L133" i="7" s="1"/>
  <c r="J133" i="7"/>
  <c r="K133" i="7"/>
  <c r="M133" i="7"/>
  <c r="N133" i="7"/>
  <c r="O133" i="7"/>
  <c r="P133" i="7"/>
  <c r="Q133" i="7"/>
  <c r="R133" i="7"/>
  <c r="A134" i="7"/>
  <c r="B134" i="7"/>
  <c r="C134" i="7"/>
  <c r="D134" i="7"/>
  <c r="E134" i="7"/>
  <c r="F134" i="7"/>
  <c r="G134" i="7"/>
  <c r="H134" i="7"/>
  <c r="I134" i="7"/>
  <c r="J134" i="7"/>
  <c r="K134" i="7"/>
  <c r="L134" i="7"/>
  <c r="M134" i="7"/>
  <c r="N134" i="7"/>
  <c r="O134" i="7"/>
  <c r="P134" i="7"/>
  <c r="Q134" i="7"/>
  <c r="R134" i="7"/>
  <c r="A135" i="7"/>
  <c r="B135" i="7"/>
  <c r="C135" i="7"/>
  <c r="D135" i="7"/>
  <c r="E135" i="7"/>
  <c r="F135" i="7"/>
  <c r="G135" i="7"/>
  <c r="H135" i="7"/>
  <c r="I135" i="7"/>
  <c r="J135" i="7"/>
  <c r="K135" i="7"/>
  <c r="L135" i="7"/>
  <c r="M135" i="7"/>
  <c r="N135" i="7"/>
  <c r="O135" i="7"/>
  <c r="P135" i="7"/>
  <c r="Q135" i="7"/>
  <c r="R135" i="7"/>
  <c r="A136" i="7"/>
  <c r="B136" i="7"/>
  <c r="C136" i="7"/>
  <c r="D136" i="7"/>
  <c r="E136" i="7"/>
  <c r="F136" i="7"/>
  <c r="G136" i="7"/>
  <c r="H136" i="7"/>
  <c r="I136" i="7"/>
  <c r="L136" i="7" s="1"/>
  <c r="J136" i="7"/>
  <c r="K136" i="7"/>
  <c r="M136" i="7"/>
  <c r="N136" i="7"/>
  <c r="O136" i="7"/>
  <c r="P136" i="7"/>
  <c r="Q136" i="7"/>
  <c r="R136" i="7"/>
  <c r="A137" i="7"/>
  <c r="B137" i="7"/>
  <c r="C137" i="7"/>
  <c r="D137" i="7"/>
  <c r="E137" i="7"/>
  <c r="F137" i="7"/>
  <c r="G137" i="7"/>
  <c r="H137" i="7"/>
  <c r="I137" i="7"/>
  <c r="L137" i="7" s="1"/>
  <c r="J137" i="7"/>
  <c r="K137" i="7"/>
  <c r="M137" i="7"/>
  <c r="N137" i="7"/>
  <c r="O137" i="7"/>
  <c r="P137" i="7"/>
  <c r="Q137" i="7"/>
  <c r="R137" i="7"/>
  <c r="A138" i="7"/>
  <c r="B138" i="7"/>
  <c r="C138" i="7"/>
  <c r="D138" i="7"/>
  <c r="E138" i="7"/>
  <c r="F138" i="7"/>
  <c r="G138" i="7"/>
  <c r="H138" i="7"/>
  <c r="I138" i="7"/>
  <c r="J138" i="7"/>
  <c r="K138" i="7"/>
  <c r="L138" i="7"/>
  <c r="M138" i="7"/>
  <c r="N138" i="7"/>
  <c r="O138" i="7"/>
  <c r="P138" i="7"/>
  <c r="Q138" i="7"/>
  <c r="R138" i="7"/>
  <c r="A139" i="7"/>
  <c r="B139" i="7"/>
  <c r="C139" i="7"/>
  <c r="D139" i="7"/>
  <c r="E139" i="7"/>
  <c r="F139" i="7"/>
  <c r="G139" i="7"/>
  <c r="H139" i="7"/>
  <c r="I139" i="7"/>
  <c r="J139" i="7"/>
  <c r="K139" i="7"/>
  <c r="L139" i="7"/>
  <c r="M139" i="7"/>
  <c r="N139" i="7"/>
  <c r="O139" i="7"/>
  <c r="P139" i="7"/>
  <c r="Q139" i="7"/>
  <c r="R139" i="7"/>
  <c r="A140" i="7"/>
  <c r="B140" i="7"/>
  <c r="C140" i="7"/>
  <c r="D140" i="7"/>
  <c r="E140" i="7"/>
  <c r="F140" i="7"/>
  <c r="G140" i="7"/>
  <c r="H140" i="7"/>
  <c r="I140" i="7"/>
  <c r="L140" i="7" s="1"/>
  <c r="J140" i="7"/>
  <c r="K140" i="7"/>
  <c r="M140" i="7"/>
  <c r="N140" i="7"/>
  <c r="O140" i="7"/>
  <c r="P140" i="7"/>
  <c r="Q140" i="7"/>
  <c r="R140" i="7"/>
  <c r="A141" i="7"/>
  <c r="B141" i="7"/>
  <c r="C141" i="7"/>
  <c r="D141" i="7"/>
  <c r="E141" i="7"/>
  <c r="F141" i="7"/>
  <c r="G141" i="7"/>
  <c r="H141" i="7"/>
  <c r="I141" i="7"/>
  <c r="L141" i="7" s="1"/>
  <c r="J141" i="7"/>
  <c r="K141" i="7"/>
  <c r="M141" i="7"/>
  <c r="N141" i="7"/>
  <c r="O141" i="7"/>
  <c r="P141" i="7"/>
  <c r="Q141" i="7"/>
  <c r="R141" i="7"/>
  <c r="A142" i="7"/>
  <c r="B142" i="7"/>
  <c r="C142" i="7"/>
  <c r="D142" i="7"/>
  <c r="E142" i="7"/>
  <c r="F142" i="7"/>
  <c r="G142" i="7"/>
  <c r="H142" i="7"/>
  <c r="I142" i="7"/>
  <c r="J142" i="7"/>
  <c r="K142" i="7"/>
  <c r="L142" i="7"/>
  <c r="M142" i="7"/>
  <c r="N142" i="7"/>
  <c r="O142" i="7"/>
  <c r="P142" i="7"/>
  <c r="Q142" i="7"/>
  <c r="R142" i="7"/>
  <c r="A143" i="7"/>
  <c r="B143" i="7"/>
  <c r="C143" i="7"/>
  <c r="D143" i="7"/>
  <c r="E143" i="7"/>
  <c r="F143" i="7"/>
  <c r="G143" i="7"/>
  <c r="H143" i="7"/>
  <c r="I143" i="7"/>
  <c r="J143" i="7"/>
  <c r="K143" i="7"/>
  <c r="L143" i="7"/>
  <c r="M143" i="7"/>
  <c r="N143" i="7"/>
  <c r="O143" i="7"/>
  <c r="P143" i="7"/>
  <c r="Q143" i="7"/>
  <c r="R143" i="7"/>
  <c r="A144" i="7"/>
  <c r="B144" i="7"/>
  <c r="C144" i="7"/>
  <c r="D144" i="7"/>
  <c r="E144" i="7"/>
  <c r="F144" i="7"/>
  <c r="G144" i="7"/>
  <c r="H144" i="7"/>
  <c r="I144" i="7"/>
  <c r="L144" i="7" s="1"/>
  <c r="J144" i="7"/>
  <c r="K144" i="7"/>
  <c r="M144" i="7"/>
  <c r="N144" i="7"/>
  <c r="O144" i="7"/>
  <c r="P144" i="7"/>
  <c r="Q144" i="7"/>
  <c r="R144" i="7"/>
  <c r="A145" i="7"/>
  <c r="B145" i="7"/>
  <c r="C145" i="7"/>
  <c r="D145" i="7"/>
  <c r="E145" i="7"/>
  <c r="F145" i="7"/>
  <c r="G145" i="7"/>
  <c r="H145" i="7"/>
  <c r="I145" i="7"/>
  <c r="L145" i="7" s="1"/>
  <c r="J145" i="7"/>
  <c r="K145" i="7"/>
  <c r="M145" i="7"/>
  <c r="N145" i="7"/>
  <c r="O145" i="7"/>
  <c r="P145" i="7"/>
  <c r="Q145" i="7"/>
  <c r="R145" i="7"/>
  <c r="A146" i="7"/>
  <c r="B146" i="7"/>
  <c r="C146" i="7"/>
  <c r="D146" i="7"/>
  <c r="E146" i="7"/>
  <c r="F146" i="7"/>
  <c r="G146" i="7"/>
  <c r="H146" i="7"/>
  <c r="I146" i="7"/>
  <c r="J146" i="7"/>
  <c r="K146" i="7"/>
  <c r="L146" i="7"/>
  <c r="M146" i="7"/>
  <c r="N146" i="7"/>
  <c r="O146" i="7"/>
  <c r="P146" i="7"/>
  <c r="Q146" i="7"/>
  <c r="R146" i="7"/>
  <c r="A147" i="7"/>
  <c r="B147" i="7"/>
  <c r="C147" i="7"/>
  <c r="D147" i="7"/>
  <c r="E147" i="7"/>
  <c r="F147" i="7"/>
  <c r="G147" i="7"/>
  <c r="H147" i="7"/>
  <c r="I147" i="7"/>
  <c r="J147" i="7"/>
  <c r="K147" i="7"/>
  <c r="L147" i="7"/>
  <c r="M147" i="7"/>
  <c r="N147" i="7"/>
  <c r="O147" i="7"/>
  <c r="P147" i="7"/>
  <c r="Q147" i="7"/>
  <c r="R147" i="7"/>
  <c r="A148" i="7"/>
  <c r="B148" i="7"/>
  <c r="C148" i="7"/>
  <c r="D148" i="7"/>
  <c r="E148" i="7"/>
  <c r="F148" i="7"/>
  <c r="G148" i="7"/>
  <c r="H148" i="7"/>
  <c r="I148" i="7"/>
  <c r="L148" i="7" s="1"/>
  <c r="J148" i="7"/>
  <c r="K148" i="7"/>
  <c r="M148" i="7"/>
  <c r="N148" i="7"/>
  <c r="O148" i="7"/>
  <c r="P148" i="7"/>
  <c r="Q148" i="7"/>
  <c r="R148" i="7"/>
  <c r="A149" i="7"/>
  <c r="B149" i="7"/>
  <c r="C149" i="7"/>
  <c r="D149" i="7"/>
  <c r="E149" i="7"/>
  <c r="F149" i="7"/>
  <c r="G149" i="7"/>
  <c r="H149" i="7"/>
  <c r="I149" i="7"/>
  <c r="L149" i="7" s="1"/>
  <c r="J149" i="7"/>
  <c r="K149" i="7"/>
  <c r="M149" i="7"/>
  <c r="N149" i="7"/>
  <c r="O149" i="7"/>
  <c r="P149" i="7"/>
  <c r="Q149" i="7"/>
  <c r="R149" i="7"/>
  <c r="A150" i="7"/>
  <c r="B150" i="7"/>
  <c r="C150" i="7"/>
  <c r="D150" i="7"/>
  <c r="E150" i="7"/>
  <c r="F150" i="7"/>
  <c r="G150" i="7"/>
  <c r="H150" i="7"/>
  <c r="I150" i="7"/>
  <c r="J150" i="7"/>
  <c r="K150" i="7"/>
  <c r="L150" i="7"/>
  <c r="M150" i="7"/>
  <c r="N150" i="7"/>
  <c r="O150" i="7"/>
  <c r="P150" i="7"/>
  <c r="Q150" i="7"/>
  <c r="R150" i="7"/>
  <c r="A151" i="7"/>
  <c r="B151" i="7"/>
  <c r="C151" i="7"/>
  <c r="D151" i="7"/>
  <c r="E151" i="7"/>
  <c r="F151" i="7"/>
  <c r="G151" i="7"/>
  <c r="H151" i="7"/>
  <c r="I151" i="7"/>
  <c r="J151" i="7"/>
  <c r="K151" i="7"/>
  <c r="L151" i="7"/>
  <c r="M151" i="7"/>
  <c r="N151" i="7"/>
  <c r="O151" i="7"/>
  <c r="P151" i="7"/>
  <c r="Q151" i="7"/>
  <c r="R151" i="7"/>
  <c r="A152" i="7"/>
  <c r="B152" i="7"/>
  <c r="C152" i="7"/>
  <c r="D152" i="7"/>
  <c r="E152" i="7"/>
  <c r="F152" i="7"/>
  <c r="G152" i="7"/>
  <c r="H152" i="7"/>
  <c r="I152" i="7"/>
  <c r="L152" i="7" s="1"/>
  <c r="J152" i="7"/>
  <c r="K152" i="7"/>
  <c r="M152" i="7"/>
  <c r="N152" i="7"/>
  <c r="O152" i="7"/>
  <c r="P152" i="7"/>
  <c r="Q152" i="7"/>
  <c r="R152" i="7"/>
  <c r="A153" i="7"/>
  <c r="B153" i="7"/>
  <c r="C153" i="7"/>
  <c r="D153" i="7"/>
  <c r="E153" i="7"/>
  <c r="F153" i="7"/>
  <c r="G153" i="7"/>
  <c r="H153" i="7"/>
  <c r="I153" i="7"/>
  <c r="L153" i="7" s="1"/>
  <c r="J153" i="7"/>
  <c r="K153" i="7"/>
  <c r="M153" i="7"/>
  <c r="N153" i="7"/>
  <c r="O153" i="7"/>
  <c r="P153" i="7"/>
  <c r="Q153" i="7"/>
  <c r="R153" i="7"/>
  <c r="A154" i="7"/>
  <c r="B154" i="7"/>
  <c r="C154" i="7"/>
  <c r="D154" i="7"/>
  <c r="E154" i="7"/>
  <c r="F154" i="7"/>
  <c r="G154" i="7"/>
  <c r="H154" i="7"/>
  <c r="I154" i="7"/>
  <c r="J154" i="7"/>
  <c r="K154" i="7"/>
  <c r="L154" i="7"/>
  <c r="M154" i="7"/>
  <c r="N154" i="7"/>
  <c r="O154" i="7"/>
  <c r="P154" i="7"/>
  <c r="Q154" i="7"/>
  <c r="R154" i="7"/>
  <c r="A155" i="7"/>
  <c r="B155" i="7"/>
  <c r="C155" i="7"/>
  <c r="D155" i="7"/>
  <c r="E155" i="7"/>
  <c r="F155" i="7"/>
  <c r="G155" i="7"/>
  <c r="H155" i="7"/>
  <c r="I155" i="7"/>
  <c r="J155" i="7"/>
  <c r="K155" i="7"/>
  <c r="L155" i="7"/>
  <c r="M155" i="7"/>
  <c r="N155" i="7"/>
  <c r="O155" i="7"/>
  <c r="P155" i="7"/>
  <c r="Q155" i="7"/>
  <c r="R155" i="7"/>
  <c r="A156" i="7"/>
  <c r="B156" i="7"/>
  <c r="C156" i="7"/>
  <c r="D156" i="7"/>
  <c r="E156" i="7"/>
  <c r="F156" i="7"/>
  <c r="G156" i="7"/>
  <c r="H156" i="7"/>
  <c r="I156" i="7"/>
  <c r="L156" i="7" s="1"/>
  <c r="J156" i="7"/>
  <c r="K156" i="7"/>
  <c r="M156" i="7"/>
  <c r="N156" i="7"/>
  <c r="O156" i="7"/>
  <c r="P156" i="7"/>
  <c r="Q156" i="7"/>
  <c r="R156" i="7"/>
  <c r="A157" i="7"/>
  <c r="B157" i="7"/>
  <c r="C157" i="7"/>
  <c r="D157" i="7"/>
  <c r="E157" i="7"/>
  <c r="F157" i="7"/>
  <c r="G157" i="7"/>
  <c r="H157" i="7"/>
  <c r="I157" i="7"/>
  <c r="L157" i="7" s="1"/>
  <c r="J157" i="7"/>
  <c r="K157" i="7"/>
  <c r="M157" i="7"/>
  <c r="N157" i="7"/>
  <c r="O157" i="7"/>
  <c r="P157" i="7"/>
  <c r="Q157" i="7"/>
  <c r="R157" i="7"/>
  <c r="A158" i="7"/>
  <c r="B158" i="7"/>
  <c r="C158" i="7"/>
  <c r="D158" i="7"/>
  <c r="E158" i="7"/>
  <c r="F158" i="7"/>
  <c r="G158" i="7"/>
  <c r="H158" i="7"/>
  <c r="I158" i="7"/>
  <c r="J158" i="7"/>
  <c r="K158" i="7"/>
  <c r="L158" i="7"/>
  <c r="M158" i="7"/>
  <c r="N158" i="7"/>
  <c r="O158" i="7"/>
  <c r="P158" i="7"/>
  <c r="Q158" i="7"/>
  <c r="R158" i="7"/>
  <c r="A159" i="7"/>
  <c r="B159" i="7"/>
  <c r="C159" i="7"/>
  <c r="D159" i="7"/>
  <c r="E159" i="7"/>
  <c r="F159" i="7"/>
  <c r="G159" i="7"/>
  <c r="H159" i="7"/>
  <c r="I159" i="7"/>
  <c r="J159" i="7"/>
  <c r="K159" i="7"/>
  <c r="L159" i="7"/>
  <c r="M159" i="7"/>
  <c r="N159" i="7"/>
  <c r="O159" i="7"/>
  <c r="P159" i="7"/>
  <c r="Q159" i="7"/>
  <c r="R159" i="7"/>
  <c r="A160" i="7"/>
  <c r="B160" i="7"/>
  <c r="C160" i="7"/>
  <c r="D160" i="7"/>
  <c r="E160" i="7"/>
  <c r="F160" i="7"/>
  <c r="G160" i="7"/>
  <c r="H160" i="7"/>
  <c r="I160" i="7"/>
  <c r="L160" i="7" s="1"/>
  <c r="J160" i="7"/>
  <c r="K160" i="7"/>
  <c r="M160" i="7"/>
  <c r="N160" i="7"/>
  <c r="O160" i="7"/>
  <c r="P160" i="7"/>
  <c r="Q160" i="7"/>
  <c r="R160" i="7"/>
  <c r="A161" i="7"/>
  <c r="B161" i="7"/>
  <c r="C161" i="7"/>
  <c r="D161" i="7"/>
  <c r="E161" i="7"/>
  <c r="F161" i="7"/>
  <c r="G161" i="7"/>
  <c r="H161" i="7"/>
  <c r="I161" i="7"/>
  <c r="L161" i="7" s="1"/>
  <c r="J161" i="7"/>
  <c r="K161" i="7"/>
  <c r="M161" i="7"/>
  <c r="N161" i="7"/>
  <c r="O161" i="7"/>
  <c r="P161" i="7"/>
  <c r="Q161" i="7"/>
  <c r="R161" i="7"/>
  <c r="A162" i="7"/>
  <c r="B162" i="7"/>
  <c r="C162" i="7"/>
  <c r="D162" i="7"/>
  <c r="E162" i="7"/>
  <c r="F162" i="7"/>
  <c r="G162" i="7"/>
  <c r="H162" i="7"/>
  <c r="I162" i="7"/>
  <c r="J162" i="7"/>
  <c r="K162" i="7"/>
  <c r="L162" i="7"/>
  <c r="M162" i="7"/>
  <c r="N162" i="7"/>
  <c r="O162" i="7"/>
  <c r="P162" i="7"/>
  <c r="Q162" i="7"/>
  <c r="R162" i="7"/>
  <c r="A163" i="7"/>
  <c r="B163" i="7"/>
  <c r="C163" i="7"/>
  <c r="D163" i="7"/>
  <c r="E163" i="7"/>
  <c r="F163" i="7"/>
  <c r="G163" i="7"/>
  <c r="H163" i="7"/>
  <c r="I163" i="7"/>
  <c r="J163" i="7"/>
  <c r="K163" i="7"/>
  <c r="L163" i="7"/>
  <c r="M163" i="7"/>
  <c r="N163" i="7"/>
  <c r="O163" i="7"/>
  <c r="P163" i="7"/>
  <c r="Q163" i="7"/>
  <c r="R163" i="7"/>
  <c r="A52" i="60"/>
  <c r="B52" i="60"/>
  <c r="C52" i="60"/>
  <c r="D52" i="60"/>
  <c r="E52" i="60"/>
  <c r="G52" i="60"/>
  <c r="F52" i="60" s="1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F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F54" i="60" s="1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F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F56" i="60" s="1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F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F58" i="60" s="1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B59" i="60"/>
  <c r="C59" i="60"/>
  <c r="D59" i="60"/>
  <c r="E59" i="60"/>
  <c r="F59" i="60"/>
  <c r="G59" i="60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B60" i="60"/>
  <c r="C60" i="60"/>
  <c r="D60" i="60"/>
  <c r="E60" i="60"/>
  <c r="G60" i="60"/>
  <c r="F60" i="60" s="1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B61" i="60"/>
  <c r="C61" i="60"/>
  <c r="D61" i="60"/>
  <c r="E61" i="60"/>
  <c r="F61" i="60"/>
  <c r="G61" i="60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A62" i="60"/>
  <c r="B62" i="60"/>
  <c r="C62" i="60"/>
  <c r="D62" i="60"/>
  <c r="E62" i="60"/>
  <c r="G62" i="60"/>
  <c r="F62" i="60" s="1"/>
  <c r="H62" i="60"/>
  <c r="I62" i="60"/>
  <c r="J62" i="60"/>
  <c r="K62" i="60"/>
  <c r="L62" i="60"/>
  <c r="M62" i="60"/>
  <c r="N62" i="60"/>
  <c r="O62" i="60"/>
  <c r="P62" i="60"/>
  <c r="Q62" i="60"/>
  <c r="R62" i="60"/>
  <c r="S62" i="60"/>
  <c r="T62" i="60"/>
  <c r="A63" i="60"/>
  <c r="B63" i="60"/>
  <c r="C63" i="60"/>
  <c r="D63" i="60"/>
  <c r="E63" i="60"/>
  <c r="F63" i="60"/>
  <c r="G63" i="60"/>
  <c r="H63" i="60"/>
  <c r="I63" i="60"/>
  <c r="J63" i="60"/>
  <c r="K63" i="60"/>
  <c r="L63" i="60"/>
  <c r="M63" i="60"/>
  <c r="N63" i="60"/>
  <c r="O63" i="60"/>
  <c r="P63" i="60"/>
  <c r="Q63" i="60"/>
  <c r="R63" i="60"/>
  <c r="S63" i="60"/>
  <c r="T63" i="60"/>
  <c r="A64" i="60"/>
  <c r="B64" i="60"/>
  <c r="C64" i="60"/>
  <c r="D64" i="60"/>
  <c r="E64" i="60"/>
  <c r="G64" i="60"/>
  <c r="F64" i="60" s="1"/>
  <c r="H64" i="60"/>
  <c r="I64" i="60"/>
  <c r="J64" i="60"/>
  <c r="K64" i="60"/>
  <c r="L64" i="60"/>
  <c r="M64" i="60"/>
  <c r="N64" i="60"/>
  <c r="O64" i="60"/>
  <c r="P64" i="60"/>
  <c r="Q64" i="60"/>
  <c r="R64" i="60"/>
  <c r="S64" i="60"/>
  <c r="T64" i="60"/>
  <c r="A65" i="60"/>
  <c r="B65" i="60"/>
  <c r="C65" i="60"/>
  <c r="D65" i="60"/>
  <c r="E65" i="60"/>
  <c r="F65" i="60"/>
  <c r="G65" i="60"/>
  <c r="H65" i="60"/>
  <c r="I65" i="60"/>
  <c r="J65" i="60"/>
  <c r="K65" i="60"/>
  <c r="L65" i="60"/>
  <c r="M65" i="60"/>
  <c r="N65" i="60"/>
  <c r="O65" i="60"/>
  <c r="P65" i="60"/>
  <c r="Q65" i="60"/>
  <c r="R65" i="60"/>
  <c r="S65" i="60"/>
  <c r="T65" i="60"/>
  <c r="A66" i="60"/>
  <c r="B66" i="60"/>
  <c r="C66" i="60"/>
  <c r="D66" i="60"/>
  <c r="E66" i="60"/>
  <c r="G66" i="60"/>
  <c r="F66" i="60" s="1"/>
  <c r="H66" i="60"/>
  <c r="I66" i="60"/>
  <c r="J66" i="60"/>
  <c r="K66" i="60"/>
  <c r="L66" i="60"/>
  <c r="M66" i="60"/>
  <c r="N66" i="60"/>
  <c r="O66" i="60"/>
  <c r="P66" i="60"/>
  <c r="Q66" i="60"/>
  <c r="R66" i="60"/>
  <c r="S66" i="60"/>
  <c r="T66" i="60"/>
  <c r="A67" i="60"/>
  <c r="B67" i="60"/>
  <c r="C67" i="60"/>
  <c r="D67" i="60"/>
  <c r="E67" i="60"/>
  <c r="F67" i="60"/>
  <c r="G67" i="60"/>
  <c r="H67" i="60"/>
  <c r="I67" i="60"/>
  <c r="J67" i="60"/>
  <c r="K67" i="60"/>
  <c r="L67" i="60"/>
  <c r="M67" i="60"/>
  <c r="N67" i="60"/>
  <c r="O67" i="60"/>
  <c r="P67" i="60"/>
  <c r="Q67" i="60"/>
  <c r="R67" i="60"/>
  <c r="S67" i="60"/>
  <c r="T67" i="60"/>
  <c r="A68" i="60"/>
  <c r="B68" i="60"/>
  <c r="C68" i="60"/>
  <c r="D68" i="60"/>
  <c r="E68" i="60"/>
  <c r="G68" i="60"/>
  <c r="F68" i="60" s="1"/>
  <c r="H68" i="60"/>
  <c r="I68" i="60"/>
  <c r="J68" i="60"/>
  <c r="K68" i="60"/>
  <c r="L68" i="60"/>
  <c r="M68" i="60"/>
  <c r="N68" i="60"/>
  <c r="O68" i="60"/>
  <c r="P68" i="60"/>
  <c r="Q68" i="60"/>
  <c r="R68" i="60"/>
  <c r="S68" i="60"/>
  <c r="T68" i="60"/>
  <c r="A69" i="60"/>
  <c r="B69" i="60"/>
  <c r="C69" i="60"/>
  <c r="D69" i="60"/>
  <c r="E69" i="60"/>
  <c r="F69" i="60"/>
  <c r="G69" i="60"/>
  <c r="H69" i="60"/>
  <c r="I69" i="60"/>
  <c r="J69" i="60"/>
  <c r="K69" i="60"/>
  <c r="L69" i="60"/>
  <c r="M69" i="60"/>
  <c r="N69" i="60"/>
  <c r="O69" i="60"/>
  <c r="P69" i="60"/>
  <c r="Q69" i="60"/>
  <c r="R69" i="60"/>
  <c r="S69" i="60"/>
  <c r="T69" i="60"/>
  <c r="A70" i="60"/>
  <c r="B70" i="60"/>
  <c r="C70" i="60"/>
  <c r="D70" i="60"/>
  <c r="E70" i="60"/>
  <c r="G70" i="60"/>
  <c r="F70" i="60" s="1"/>
  <c r="H70" i="60"/>
  <c r="I70" i="60"/>
  <c r="J70" i="60"/>
  <c r="K70" i="60"/>
  <c r="L70" i="60"/>
  <c r="M70" i="60"/>
  <c r="N70" i="60"/>
  <c r="O70" i="60"/>
  <c r="P70" i="60"/>
  <c r="Q70" i="60"/>
  <c r="R70" i="60"/>
  <c r="S70" i="60"/>
  <c r="T70" i="60"/>
  <c r="A71" i="60"/>
  <c r="B71" i="60"/>
  <c r="C71" i="60"/>
  <c r="D71" i="60"/>
  <c r="E71" i="60"/>
  <c r="F71" i="60"/>
  <c r="G71" i="60"/>
  <c r="H71" i="60"/>
  <c r="I71" i="60"/>
  <c r="J71" i="60"/>
  <c r="K71" i="60"/>
  <c r="L71" i="60"/>
  <c r="M71" i="60"/>
  <c r="N71" i="60"/>
  <c r="O71" i="60"/>
  <c r="P71" i="60"/>
  <c r="Q71" i="60"/>
  <c r="R71" i="60"/>
  <c r="S71" i="60"/>
  <c r="T71" i="60"/>
  <c r="A72" i="60"/>
  <c r="B72" i="60"/>
  <c r="C72" i="60"/>
  <c r="D72" i="60"/>
  <c r="E72" i="60"/>
  <c r="G72" i="60"/>
  <c r="F72" i="60" s="1"/>
  <c r="H72" i="60"/>
  <c r="I72" i="60"/>
  <c r="J72" i="60"/>
  <c r="K72" i="60"/>
  <c r="L72" i="60"/>
  <c r="M72" i="60"/>
  <c r="N72" i="60"/>
  <c r="O72" i="60"/>
  <c r="P72" i="60"/>
  <c r="Q72" i="60"/>
  <c r="R72" i="60"/>
  <c r="S72" i="60"/>
  <c r="T72" i="60"/>
  <c r="C58" i="12" l="1"/>
  <c r="B44" i="12"/>
  <c r="N43" i="12"/>
  <c r="J16" i="12"/>
  <c r="J44" i="12" s="1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J99" i="7"/>
  <c r="K99" i="7"/>
  <c r="L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B6" i="60"/>
  <c r="B7" i="60"/>
  <c r="B8" i="60"/>
  <c r="B9" i="60"/>
  <c r="B10" i="60"/>
  <c r="B5" i="60"/>
  <c r="I17" i="12" a="1"/>
  <c r="F15" i="60" l="1"/>
  <c r="F17" i="60"/>
  <c r="F23" i="60"/>
  <c r="F49" i="60"/>
  <c r="F47" i="60"/>
  <c r="F38" i="60"/>
  <c r="F30" i="60"/>
  <c r="F22" i="60"/>
  <c r="F14" i="60"/>
  <c r="F39" i="60"/>
  <c r="F31" i="60"/>
  <c r="F46" i="60"/>
  <c r="F20" i="60"/>
  <c r="F27" i="60"/>
  <c r="F48" i="60"/>
  <c r="F16" i="60"/>
  <c r="F41" i="60"/>
  <c r="F33" i="60"/>
  <c r="F25" i="60"/>
  <c r="F24" i="60"/>
  <c r="F29" i="60"/>
  <c r="F21" i="60"/>
  <c r="F51" i="60"/>
  <c r="F11" i="60"/>
  <c r="F40" i="60"/>
  <c r="F32" i="60"/>
  <c r="F13" i="60"/>
  <c r="F50" i="60"/>
  <c r="F42" i="60"/>
  <c r="F34" i="60"/>
  <c r="F26" i="60"/>
  <c r="F18" i="60"/>
  <c r="F37" i="60"/>
  <c r="F43" i="60"/>
  <c r="F35" i="60"/>
  <c r="F19" i="60"/>
  <c r="F45" i="60"/>
  <c r="F44" i="60"/>
  <c r="F36" i="60"/>
  <c r="F28" i="60"/>
  <c r="F12" i="60"/>
  <c r="I17" i="12"/>
  <c r="B43" i="12"/>
  <c r="J15" i="12"/>
  <c r="J43" i="12" s="1"/>
  <c r="B42" i="12"/>
  <c r="J14" i="12"/>
  <c r="J42" i="12" s="1"/>
  <c r="J23" i="12"/>
  <c r="K16" i="12" l="1"/>
  <c r="K15" i="12"/>
  <c r="B41" i="12"/>
  <c r="B40" i="12"/>
  <c r="J12" i="12"/>
  <c r="J40" i="12" s="1"/>
  <c r="J13" i="12"/>
  <c r="K14" i="12" s="1"/>
  <c r="J11" i="12"/>
  <c r="B39" i="12"/>
  <c r="I35" i="12"/>
  <c r="F5" i="12"/>
  <c r="E5" i="12"/>
  <c r="J17" i="12" a="1"/>
  <c r="J17" i="12" l="1"/>
  <c r="J39" i="12"/>
  <c r="K13" i="12"/>
  <c r="J41" i="12"/>
  <c r="K12" i="12"/>
  <c r="B23" i="12"/>
  <c r="J45" i="12" a="1"/>
  <c r="J45" i="12" l="1"/>
  <c r="K17" i="12"/>
  <c r="E67" i="12"/>
  <c r="K67" i="12"/>
  <c r="K68" i="12" s="1"/>
  <c r="J67" i="12"/>
  <c r="J68" i="12" s="1"/>
  <c r="I67" i="12"/>
  <c r="I68" i="12" s="1"/>
  <c r="G67" i="12"/>
  <c r="G68" i="12" s="1"/>
  <c r="H67" i="12"/>
  <c r="H68" i="12" s="1"/>
  <c r="F67" i="12"/>
  <c r="F68" i="12" s="1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B132" i="12" l="1"/>
  <c r="D132" i="12" s="1"/>
  <c r="V59" i="12"/>
  <c r="B148" i="12" s="1"/>
  <c r="V61" i="12"/>
  <c r="V65" i="12"/>
  <c r="V60" i="12"/>
  <c r="V64" i="12"/>
  <c r="V63" i="12"/>
  <c r="V62" i="12"/>
  <c r="E132" i="12"/>
  <c r="F132" i="12"/>
  <c r="G132" i="12"/>
  <c r="H132" i="12"/>
  <c r="B137" i="12"/>
  <c r="J132" i="12"/>
  <c r="I132" i="12"/>
  <c r="C73" i="12"/>
  <c r="C72" i="12"/>
  <c r="C70" i="12"/>
  <c r="C74" i="12"/>
  <c r="C69" i="12"/>
  <c r="C71" i="12"/>
  <c r="W59" i="12"/>
  <c r="W61" i="12"/>
  <c r="W60" i="12"/>
  <c r="W65" i="12"/>
  <c r="B149" i="12"/>
  <c r="W63" i="12"/>
  <c r="W64" i="12"/>
  <c r="W62" i="12"/>
  <c r="E74" i="12"/>
  <c r="E72" i="12"/>
  <c r="X60" i="12"/>
  <c r="E69" i="12"/>
  <c r="E73" i="12"/>
  <c r="X64" i="12"/>
  <c r="X59" i="12"/>
  <c r="E70" i="12"/>
  <c r="X65" i="12"/>
  <c r="E68" i="12"/>
  <c r="E71" i="12"/>
  <c r="B150" i="12"/>
  <c r="X62" i="12"/>
  <c r="X61" i="12"/>
  <c r="X63" i="12"/>
  <c r="O28" i="12"/>
  <c r="O29" i="12"/>
  <c r="O24" i="12"/>
  <c r="O26" i="12"/>
  <c r="O27" i="12"/>
  <c r="O25" i="12"/>
  <c r="A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B133" i="12"/>
  <c r="B136" i="12"/>
  <c r="G136" i="12" s="1"/>
  <c r="B135" i="12"/>
  <c r="D135" i="12" s="1"/>
  <c r="B134" i="12"/>
  <c r="F134" i="12" s="1"/>
  <c r="I137" i="12"/>
  <c r="J137" i="12"/>
  <c r="E137" i="12"/>
  <c r="G137" i="12"/>
  <c r="K137" i="12"/>
  <c r="D137" i="12"/>
  <c r="F137" i="12"/>
  <c r="H137" i="12"/>
  <c r="I135" i="12"/>
  <c r="H135" i="12"/>
  <c r="J135" i="12"/>
  <c r="I136" i="12"/>
  <c r="E136" i="12"/>
  <c r="D136" i="12"/>
  <c r="F136" i="12"/>
  <c r="H136" i="12"/>
  <c r="D134" i="12"/>
  <c r="G134" i="12"/>
  <c r="H134" i="12"/>
  <c r="E134" i="12"/>
  <c r="J134" i="12"/>
  <c r="I133" i="12"/>
  <c r="F133" i="12"/>
  <c r="G133" i="12"/>
  <c r="D133" i="12"/>
  <c r="J133" i="12"/>
  <c r="H133" i="12"/>
  <c r="E133" i="12"/>
  <c r="O23" i="12"/>
  <c r="F8" i="60"/>
  <c r="F9" i="60"/>
  <c r="F7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135" i="12" l="1"/>
  <c r="J136" i="12"/>
  <c r="G135" i="12"/>
  <c r="E135" i="12"/>
  <c r="I134" i="12"/>
  <c r="F6" i="60"/>
  <c r="J18" i="12"/>
  <c r="N39" i="12" l="1"/>
  <c r="F58" i="12" l="1"/>
  <c r="B96" i="12" s="1"/>
  <c r="E58" i="12"/>
  <c r="B90" i="12" s="1"/>
  <c r="D58" i="12"/>
  <c r="B84" i="12" s="1"/>
  <c r="K58" i="12"/>
  <c r="I58" i="12"/>
  <c r="B114" i="12" s="1"/>
  <c r="J58" i="12"/>
  <c r="B120" i="12" s="1"/>
  <c r="H58" i="12"/>
  <c r="B108" i="12" s="1"/>
  <c r="G58" i="12"/>
  <c r="B102" i="12" s="1"/>
  <c r="B113" i="12" l="1"/>
  <c r="B112" i="12"/>
  <c r="B111" i="12"/>
  <c r="B110" i="12"/>
  <c r="B109" i="12"/>
  <c r="B115" i="12"/>
  <c r="B119" i="12"/>
  <c r="B118" i="12"/>
  <c r="B117" i="12"/>
  <c r="B122" i="12"/>
  <c r="B125" i="12"/>
  <c r="B121" i="12"/>
  <c r="B124" i="12"/>
  <c r="B123" i="12"/>
  <c r="B103" i="12"/>
  <c r="B106" i="12"/>
  <c r="B104" i="12"/>
  <c r="B86" i="12"/>
  <c r="B89" i="12"/>
  <c r="B87" i="12"/>
  <c r="B85" i="12"/>
  <c r="B88" i="12"/>
  <c r="B94" i="12"/>
  <c r="B93" i="12"/>
  <c r="B92" i="12"/>
  <c r="B91" i="12"/>
  <c r="B126" i="12"/>
  <c r="G126" i="12" s="1"/>
  <c r="U63" i="12"/>
  <c r="B101" i="12"/>
  <c r="B100" i="12"/>
  <c r="B98" i="12"/>
  <c r="B99" i="12"/>
  <c r="B97" i="12"/>
  <c r="J120" i="12"/>
  <c r="E120" i="12"/>
  <c r="F120" i="12"/>
  <c r="I120" i="12"/>
  <c r="H120" i="12"/>
  <c r="D120" i="12"/>
  <c r="G120" i="12"/>
  <c r="H126" i="12"/>
  <c r="D126" i="12"/>
  <c r="I126" i="12"/>
  <c r="E126" i="12"/>
  <c r="F126" i="12"/>
  <c r="E114" i="12"/>
  <c r="F114" i="12"/>
  <c r="B116" i="12"/>
  <c r="G114" i="12"/>
  <c r="H114" i="12"/>
  <c r="I114" i="12"/>
  <c r="J114" i="12"/>
  <c r="D114" i="12"/>
  <c r="J84" i="12"/>
  <c r="F84" i="12"/>
  <c r="D84" i="12"/>
  <c r="G84" i="12"/>
  <c r="H84" i="12"/>
  <c r="I84" i="12"/>
  <c r="E84" i="12"/>
  <c r="E108" i="12"/>
  <c r="J108" i="12"/>
  <c r="D108" i="12"/>
  <c r="I108" i="12"/>
  <c r="H108" i="12"/>
  <c r="F108" i="12"/>
  <c r="G108" i="12"/>
  <c r="D90" i="12"/>
  <c r="F90" i="12"/>
  <c r="G90" i="12"/>
  <c r="H90" i="12"/>
  <c r="E90" i="12"/>
  <c r="B95" i="12"/>
  <c r="I90" i="12"/>
  <c r="J90" i="12"/>
  <c r="I102" i="12"/>
  <c r="D102" i="12"/>
  <c r="J102" i="12"/>
  <c r="B107" i="12"/>
  <c r="E102" i="12"/>
  <c r="B105" i="12"/>
  <c r="F102" i="12"/>
  <c r="H102" i="12"/>
  <c r="G102" i="12"/>
  <c r="F96" i="12"/>
  <c r="H96" i="12"/>
  <c r="I96" i="12"/>
  <c r="D96" i="12"/>
  <c r="G96" i="12"/>
  <c r="E96" i="12"/>
  <c r="J96" i="12"/>
  <c r="C62" i="12"/>
  <c r="C61" i="12"/>
  <c r="C64" i="12"/>
  <c r="C60" i="12"/>
  <c r="C65" i="12"/>
  <c r="C63" i="12"/>
  <c r="S61" i="12"/>
  <c r="S60" i="12"/>
  <c r="I59" i="12"/>
  <c r="M61" i="12"/>
  <c r="M60" i="12"/>
  <c r="C59" i="12"/>
  <c r="K63" i="12"/>
  <c r="U65" i="12"/>
  <c r="U60" i="12"/>
  <c r="U64" i="12"/>
  <c r="K65" i="12"/>
  <c r="K62" i="12"/>
  <c r="K59" i="12"/>
  <c r="U62" i="12"/>
  <c r="K64" i="12"/>
  <c r="K61" i="12"/>
  <c r="U61" i="12"/>
  <c r="K60" i="12"/>
  <c r="O61" i="12"/>
  <c r="O60" i="12"/>
  <c r="E59" i="12"/>
  <c r="R61" i="12"/>
  <c r="R60" i="12"/>
  <c r="H59" i="12"/>
  <c r="T62" i="12"/>
  <c r="T65" i="12"/>
  <c r="J59" i="12"/>
  <c r="T61" i="12"/>
  <c r="T64" i="12"/>
  <c r="T63" i="12"/>
  <c r="T60" i="12"/>
  <c r="D60" i="12"/>
  <c r="D65" i="12"/>
  <c r="N61" i="12"/>
  <c r="N60" i="12"/>
  <c r="D62" i="12"/>
  <c r="D59" i="12"/>
  <c r="D61" i="12"/>
  <c r="Q61" i="12"/>
  <c r="Q60" i="12"/>
  <c r="G59" i="12"/>
  <c r="F59" i="12"/>
  <c r="P61" i="12"/>
  <c r="P60" i="12"/>
  <c r="U59" i="12"/>
  <c r="B147" i="12" s="1"/>
  <c r="Q63" i="12"/>
  <c r="Q59" i="12"/>
  <c r="B143" i="12" s="1"/>
  <c r="G65" i="12"/>
  <c r="G62" i="12"/>
  <c r="Q65" i="12"/>
  <c r="G60" i="12"/>
  <c r="Q62" i="12"/>
  <c r="G63" i="12"/>
  <c r="Q64" i="12"/>
  <c r="G64" i="12"/>
  <c r="G61" i="12"/>
  <c r="H65" i="12"/>
  <c r="H62" i="12"/>
  <c r="R63" i="12"/>
  <c r="R59" i="12"/>
  <c r="B144" i="12" s="1"/>
  <c r="R65" i="12"/>
  <c r="H63" i="12"/>
  <c r="R62" i="12"/>
  <c r="R64" i="12"/>
  <c r="H64" i="12"/>
  <c r="H61" i="12"/>
  <c r="H60" i="12"/>
  <c r="J63" i="12"/>
  <c r="T59" i="12"/>
  <c r="B146" i="12" s="1"/>
  <c r="J64" i="12"/>
  <c r="J61" i="12"/>
  <c r="J60" i="12"/>
  <c r="J65" i="12"/>
  <c r="J62" i="12"/>
  <c r="I65" i="12"/>
  <c r="I62" i="12"/>
  <c r="S63" i="12"/>
  <c r="S59" i="12"/>
  <c r="B145" i="12" s="1"/>
  <c r="I63" i="12"/>
  <c r="S65" i="12"/>
  <c r="S62" i="12"/>
  <c r="I64" i="12"/>
  <c r="I61" i="12"/>
  <c r="S64" i="12"/>
  <c r="I60" i="12"/>
  <c r="M65" i="12"/>
  <c r="M63" i="12"/>
  <c r="M59" i="12"/>
  <c r="M64" i="12"/>
  <c r="M62" i="12"/>
  <c r="N65" i="12"/>
  <c r="D64" i="12"/>
  <c r="N62" i="12"/>
  <c r="N64" i="12"/>
  <c r="N59" i="12"/>
  <c r="B140" i="12" s="1"/>
  <c r="D63" i="12"/>
  <c r="N63" i="12"/>
  <c r="E64" i="12"/>
  <c r="E61" i="12"/>
  <c r="O65" i="12"/>
  <c r="O62" i="12"/>
  <c r="E65" i="12"/>
  <c r="E62" i="12"/>
  <c r="O64" i="12"/>
  <c r="O59" i="12"/>
  <c r="B141" i="12" s="1"/>
  <c r="E63" i="12"/>
  <c r="E60" i="12"/>
  <c r="O63" i="12"/>
  <c r="P63" i="12"/>
  <c r="P65" i="12"/>
  <c r="F65" i="12"/>
  <c r="F62" i="12"/>
  <c r="P62" i="12"/>
  <c r="P64" i="12"/>
  <c r="P59" i="12"/>
  <c r="B142" i="12" s="1"/>
  <c r="F63" i="12"/>
  <c r="F64" i="12"/>
  <c r="F61" i="12"/>
  <c r="F60" i="12"/>
  <c r="B78" i="12" l="1"/>
  <c r="B139" i="12"/>
  <c r="B130" i="12"/>
  <c r="H130" i="12" s="1"/>
  <c r="B129" i="12"/>
  <c r="B128" i="12"/>
  <c r="B127" i="12"/>
  <c r="B131" i="12"/>
  <c r="K131" i="12" s="1"/>
  <c r="J126" i="12"/>
  <c r="I112" i="12"/>
  <c r="F112" i="12"/>
  <c r="H112" i="12"/>
  <c r="E112" i="12"/>
  <c r="J112" i="12"/>
  <c r="D112" i="12"/>
  <c r="G112" i="12"/>
  <c r="E117" i="12"/>
  <c r="F117" i="12"/>
  <c r="I117" i="12"/>
  <c r="G117" i="12"/>
  <c r="D117" i="12"/>
  <c r="J117" i="12"/>
  <c r="H117" i="12"/>
  <c r="H131" i="12"/>
  <c r="E131" i="12"/>
  <c r="D104" i="12"/>
  <c r="I104" i="12"/>
  <c r="F104" i="12"/>
  <c r="H104" i="12"/>
  <c r="J104" i="12"/>
  <c r="E104" i="12"/>
  <c r="G104" i="12"/>
  <c r="I91" i="12"/>
  <c r="F91" i="12"/>
  <c r="J91" i="12"/>
  <c r="D91" i="12"/>
  <c r="E91" i="12"/>
  <c r="G91" i="12"/>
  <c r="H91" i="12"/>
  <c r="I97" i="12"/>
  <c r="D97" i="12"/>
  <c r="F97" i="12"/>
  <c r="G97" i="12"/>
  <c r="J97" i="12"/>
  <c r="E97" i="12"/>
  <c r="H97" i="12"/>
  <c r="I93" i="12"/>
  <c r="D93" i="12"/>
  <c r="J93" i="12"/>
  <c r="G93" i="12"/>
  <c r="H93" i="12"/>
  <c r="F93" i="12"/>
  <c r="E93" i="12"/>
  <c r="D94" i="12"/>
  <c r="G94" i="12"/>
  <c r="H94" i="12"/>
  <c r="F94" i="12"/>
  <c r="I94" i="12"/>
  <c r="J94" i="12"/>
  <c r="E94" i="12"/>
  <c r="F109" i="12"/>
  <c r="J109" i="12"/>
  <c r="I109" i="12"/>
  <c r="G109" i="12"/>
  <c r="E109" i="12"/>
  <c r="D109" i="12"/>
  <c r="H109" i="12"/>
  <c r="J86" i="12"/>
  <c r="E86" i="12"/>
  <c r="D86" i="12"/>
  <c r="H86" i="12"/>
  <c r="F86" i="12"/>
  <c r="I86" i="12"/>
  <c r="G86" i="12"/>
  <c r="J85" i="12"/>
  <c r="D85" i="12"/>
  <c r="F85" i="12"/>
  <c r="G85" i="12"/>
  <c r="E85" i="12"/>
  <c r="I85" i="12"/>
  <c r="H85" i="12"/>
  <c r="J129" i="12"/>
  <c r="D129" i="12"/>
  <c r="G129" i="12"/>
  <c r="H129" i="12"/>
  <c r="F129" i="12"/>
  <c r="E129" i="12"/>
  <c r="I129" i="12"/>
  <c r="F100" i="12"/>
  <c r="E100" i="12"/>
  <c r="D100" i="12"/>
  <c r="G100" i="12"/>
  <c r="J100" i="12"/>
  <c r="I100" i="12"/>
  <c r="H100" i="12"/>
  <c r="D107" i="12"/>
  <c r="K107" i="12"/>
  <c r="I107" i="12"/>
  <c r="J107" i="12"/>
  <c r="F107" i="12"/>
  <c r="G107" i="12"/>
  <c r="E107" i="12"/>
  <c r="H107" i="12"/>
  <c r="J88" i="12"/>
  <c r="F88" i="12"/>
  <c r="G88" i="12"/>
  <c r="E88" i="12"/>
  <c r="D88" i="12"/>
  <c r="H88" i="12"/>
  <c r="I88" i="12"/>
  <c r="E124" i="12"/>
  <c r="I124" i="12"/>
  <c r="H124" i="12"/>
  <c r="F124" i="12"/>
  <c r="G124" i="12"/>
  <c r="D124" i="12"/>
  <c r="J124" i="12"/>
  <c r="D103" i="12"/>
  <c r="F103" i="12"/>
  <c r="I103" i="12"/>
  <c r="J103" i="12"/>
  <c r="H103" i="12"/>
  <c r="E103" i="12"/>
  <c r="G103" i="12"/>
  <c r="E116" i="12"/>
  <c r="D116" i="12"/>
  <c r="J116" i="12"/>
  <c r="I116" i="12"/>
  <c r="H116" i="12"/>
  <c r="F116" i="12"/>
  <c r="G116" i="12"/>
  <c r="J127" i="12"/>
  <c r="E127" i="12"/>
  <c r="F127" i="12"/>
  <c r="H127" i="12"/>
  <c r="G127" i="12"/>
  <c r="I127" i="12"/>
  <c r="D127" i="12"/>
  <c r="G123" i="12"/>
  <c r="E123" i="12"/>
  <c r="F123" i="12"/>
  <c r="H123" i="12"/>
  <c r="D123" i="12"/>
  <c r="I123" i="12"/>
  <c r="J123" i="12"/>
  <c r="E101" i="12"/>
  <c r="H101" i="12"/>
  <c r="J101" i="12"/>
  <c r="K101" i="12"/>
  <c r="D101" i="12"/>
  <c r="I101" i="12"/>
  <c r="F101" i="12"/>
  <c r="G101" i="12"/>
  <c r="F106" i="12"/>
  <c r="D106" i="12"/>
  <c r="E106" i="12"/>
  <c r="J106" i="12"/>
  <c r="I106" i="12"/>
  <c r="G106" i="12"/>
  <c r="H106" i="12"/>
  <c r="D95" i="12"/>
  <c r="H95" i="12"/>
  <c r="E95" i="12"/>
  <c r="F95" i="12"/>
  <c r="G95" i="12"/>
  <c r="K95" i="12"/>
  <c r="I95" i="12"/>
  <c r="J95" i="12"/>
  <c r="F110" i="12"/>
  <c r="D110" i="12"/>
  <c r="J110" i="12"/>
  <c r="H110" i="12"/>
  <c r="G110" i="12"/>
  <c r="E110" i="12"/>
  <c r="I110" i="12"/>
  <c r="J89" i="12"/>
  <c r="E89" i="12"/>
  <c r="F89" i="12"/>
  <c r="G89" i="12"/>
  <c r="H89" i="12"/>
  <c r="D89" i="12"/>
  <c r="I89" i="12"/>
  <c r="K89" i="12"/>
  <c r="E130" i="12"/>
  <c r="G122" i="12"/>
  <c r="I122" i="12"/>
  <c r="D122" i="12"/>
  <c r="H122" i="12"/>
  <c r="J122" i="12"/>
  <c r="F122" i="12"/>
  <c r="E122" i="12"/>
  <c r="E115" i="12"/>
  <c r="I115" i="12"/>
  <c r="J115" i="12"/>
  <c r="D115" i="12"/>
  <c r="H115" i="12"/>
  <c r="G115" i="12"/>
  <c r="F115" i="12"/>
  <c r="E119" i="12"/>
  <c r="D119" i="12"/>
  <c r="K119" i="12"/>
  <c r="I119" i="12"/>
  <c r="G119" i="12"/>
  <c r="F119" i="12"/>
  <c r="J119" i="12"/>
  <c r="H119" i="12"/>
  <c r="D125" i="12"/>
  <c r="G125" i="12"/>
  <c r="E125" i="12"/>
  <c r="H125" i="12"/>
  <c r="F125" i="12"/>
  <c r="I125" i="12"/>
  <c r="K125" i="12"/>
  <c r="J125" i="12"/>
  <c r="F99" i="12"/>
  <c r="H99" i="12"/>
  <c r="G99" i="12"/>
  <c r="J99" i="12"/>
  <c r="I99" i="12"/>
  <c r="D99" i="12"/>
  <c r="E99" i="12"/>
  <c r="D92" i="12"/>
  <c r="G92" i="12"/>
  <c r="H92" i="12"/>
  <c r="F92" i="12"/>
  <c r="E92" i="12"/>
  <c r="I92" i="12"/>
  <c r="J92" i="12"/>
  <c r="F111" i="12"/>
  <c r="H111" i="12"/>
  <c r="G111" i="12"/>
  <c r="E111" i="12"/>
  <c r="I111" i="12"/>
  <c r="J111" i="12"/>
  <c r="D111" i="12"/>
  <c r="J87" i="12"/>
  <c r="D87" i="12"/>
  <c r="E87" i="12"/>
  <c r="F87" i="12"/>
  <c r="I87" i="12"/>
  <c r="G87" i="12"/>
  <c r="H87" i="12"/>
  <c r="E118" i="12"/>
  <c r="J118" i="12"/>
  <c r="F118" i="12"/>
  <c r="D118" i="12"/>
  <c r="I118" i="12"/>
  <c r="H118" i="12"/>
  <c r="G118" i="12"/>
  <c r="J128" i="12"/>
  <c r="I128" i="12"/>
  <c r="G128" i="12"/>
  <c r="F128" i="12"/>
  <c r="D128" i="12"/>
  <c r="E128" i="12"/>
  <c r="H128" i="12"/>
  <c r="G121" i="12"/>
  <c r="E121" i="12"/>
  <c r="H121" i="12"/>
  <c r="I121" i="12"/>
  <c r="J121" i="12"/>
  <c r="F121" i="12"/>
  <c r="D121" i="12"/>
  <c r="F98" i="12"/>
  <c r="I98" i="12"/>
  <c r="G98" i="12"/>
  <c r="H98" i="12"/>
  <c r="J98" i="12"/>
  <c r="D98" i="12"/>
  <c r="E98" i="12"/>
  <c r="D105" i="12"/>
  <c r="F105" i="12"/>
  <c r="G105" i="12"/>
  <c r="H105" i="12"/>
  <c r="I105" i="12"/>
  <c r="E105" i="12"/>
  <c r="J105" i="12"/>
  <c r="G113" i="12"/>
  <c r="F113" i="12"/>
  <c r="D113" i="12"/>
  <c r="E113" i="12"/>
  <c r="H113" i="12"/>
  <c r="I113" i="12"/>
  <c r="J113" i="12"/>
  <c r="K113" i="12"/>
  <c r="I78" i="12"/>
  <c r="G78" i="12"/>
  <c r="E78" i="12"/>
  <c r="H78" i="12"/>
  <c r="D78" i="12"/>
  <c r="J78" i="12"/>
  <c r="F78" i="12"/>
  <c r="G131" i="12" l="1"/>
  <c r="J131" i="12"/>
  <c r="F131" i="12"/>
  <c r="D131" i="12"/>
  <c r="I131" i="12"/>
  <c r="F130" i="12"/>
  <c r="D130" i="12"/>
  <c r="J130" i="12"/>
  <c r="B80" i="12"/>
  <c r="J80" i="12" s="1"/>
  <c r="B83" i="12"/>
  <c r="B79" i="12"/>
  <c r="B82" i="12"/>
  <c r="F82" i="12" s="1"/>
  <c r="B81" i="12"/>
  <c r="I81" i="12" s="1"/>
  <c r="I130" i="12"/>
  <c r="G130" i="12"/>
  <c r="D80" i="12"/>
  <c r="G80" i="12"/>
  <c r="F80" i="12"/>
  <c r="H80" i="12"/>
  <c r="I80" i="12"/>
  <c r="E80" i="12"/>
  <c r="H82" i="12"/>
  <c r="I82" i="12"/>
  <c r="D82" i="12"/>
  <c r="F83" i="12"/>
  <c r="G81" i="12"/>
  <c r="H81" i="12"/>
  <c r="F81" i="12"/>
  <c r="E79" i="12"/>
  <c r="J10" i="12"/>
  <c r="J28" i="12" s="1"/>
  <c r="N23" i="12"/>
  <c r="G5" i="12" s="1"/>
  <c r="N22" i="12"/>
  <c r="J29" i="12"/>
  <c r="K44" i="12" s="1"/>
  <c r="N44" i="12" s="1"/>
  <c r="I29" i="12"/>
  <c r="I34" i="12"/>
  <c r="I33" i="12"/>
  <c r="I32" i="12"/>
  <c r="I31" i="12"/>
  <c r="I30" i="12"/>
  <c r="K24" i="12"/>
  <c r="N45" i="12" a="1"/>
  <c r="D81" i="12" l="1"/>
  <c r="G82" i="12"/>
  <c r="E81" i="12"/>
  <c r="E82" i="12"/>
  <c r="E140" i="12"/>
  <c r="J81" i="12"/>
  <c r="J82" i="12"/>
  <c r="D147" i="12"/>
  <c r="I148" i="12"/>
  <c r="I141" i="12"/>
  <c r="H144" i="12"/>
  <c r="G79" i="12"/>
  <c r="G142" i="12"/>
  <c r="H148" i="12"/>
  <c r="F143" i="12"/>
  <c r="I145" i="12"/>
  <c r="H147" i="12"/>
  <c r="F145" i="12"/>
  <c r="I79" i="12"/>
  <c r="D144" i="12"/>
  <c r="D148" i="12"/>
  <c r="D146" i="12"/>
  <c r="D142" i="12"/>
  <c r="J147" i="12"/>
  <c r="H141" i="12"/>
  <c r="F148" i="12"/>
  <c r="F147" i="12"/>
  <c r="D141" i="12"/>
  <c r="F142" i="12"/>
  <c r="E146" i="12"/>
  <c r="F79" i="12"/>
  <c r="G140" i="12"/>
  <c r="G146" i="12"/>
  <c r="I142" i="12"/>
  <c r="J140" i="12"/>
  <c r="I144" i="12"/>
  <c r="G148" i="12"/>
  <c r="G147" i="12"/>
  <c r="F139" i="12"/>
  <c r="E144" i="12"/>
  <c r="J145" i="12"/>
  <c r="G141" i="12"/>
  <c r="J150" i="12"/>
  <c r="D79" i="12"/>
  <c r="H145" i="12"/>
  <c r="E148" i="12"/>
  <c r="H142" i="12"/>
  <c r="H140" i="12"/>
  <c r="F146" i="12"/>
  <c r="G143" i="12"/>
  <c r="J143" i="12"/>
  <c r="G145" i="12"/>
  <c r="H146" i="12"/>
  <c r="I147" i="12"/>
  <c r="G144" i="12"/>
  <c r="E141" i="12"/>
  <c r="D140" i="12"/>
  <c r="D143" i="12"/>
  <c r="F141" i="12"/>
  <c r="I140" i="12"/>
  <c r="E143" i="12"/>
  <c r="H143" i="12"/>
  <c r="I146" i="12"/>
  <c r="J142" i="12"/>
  <c r="J144" i="12"/>
  <c r="J141" i="12"/>
  <c r="F140" i="12"/>
  <c r="I143" i="12"/>
  <c r="J149" i="12"/>
  <c r="J79" i="12"/>
  <c r="J146" i="12"/>
  <c r="J148" i="12"/>
  <c r="F144" i="12"/>
  <c r="D145" i="12"/>
  <c r="E142" i="12"/>
  <c r="E145" i="12"/>
  <c r="D149" i="12"/>
  <c r="K83" i="12"/>
  <c r="I150" i="12"/>
  <c r="J83" i="12"/>
  <c r="E149" i="12"/>
  <c r="G150" i="12"/>
  <c r="I83" i="12"/>
  <c r="I139" i="12" s="1"/>
  <c r="H150" i="12"/>
  <c r="E83" i="12"/>
  <c r="E139" i="12" s="1"/>
  <c r="H149" i="12"/>
  <c r="E150" i="12"/>
  <c r="H83" i="12"/>
  <c r="H139" i="12" s="1"/>
  <c r="I149" i="12"/>
  <c r="F150" i="12"/>
  <c r="G149" i="12"/>
  <c r="D83" i="12"/>
  <c r="D139" i="12" s="1"/>
  <c r="D150" i="12"/>
  <c r="F149" i="12"/>
  <c r="G83" i="12"/>
  <c r="G139" i="12" s="1"/>
  <c r="H79" i="12"/>
  <c r="N45" i="12"/>
  <c r="E44" i="12"/>
  <c r="D44" i="12"/>
  <c r="H44" i="12"/>
  <c r="I44" i="12"/>
  <c r="F44" i="12"/>
  <c r="G44" i="12"/>
  <c r="D43" i="12"/>
  <c r="E43" i="12"/>
  <c r="F43" i="12"/>
  <c r="G43" i="12"/>
  <c r="H43" i="12"/>
  <c r="I43" i="12"/>
  <c r="K23" i="12"/>
  <c r="N42" i="12"/>
  <c r="F42" i="12"/>
  <c r="G42" i="12"/>
  <c r="H42" i="12"/>
  <c r="I42" i="12"/>
  <c r="D42" i="12"/>
  <c r="E42" i="12"/>
  <c r="N41" i="12"/>
  <c r="I41" i="12"/>
  <c r="E41" i="12"/>
  <c r="D41" i="12"/>
  <c r="F41" i="12"/>
  <c r="G41" i="12"/>
  <c r="H41" i="12"/>
  <c r="N40" i="12"/>
  <c r="N29" i="12"/>
  <c r="J35" i="12" s="1"/>
  <c r="E40" i="12"/>
  <c r="E39" i="12"/>
  <c r="D40" i="12"/>
  <c r="D39" i="12"/>
  <c r="N25" i="12"/>
  <c r="J31" i="12" s="1"/>
  <c r="I39" i="12"/>
  <c r="F40" i="12"/>
  <c r="G40" i="12"/>
  <c r="H40" i="12"/>
  <c r="I40" i="12"/>
  <c r="H39" i="12"/>
  <c r="D23" i="12"/>
  <c r="D24" i="12" s="1"/>
  <c r="F39" i="12"/>
  <c r="G39" i="12"/>
  <c r="N27" i="12"/>
  <c r="N24" i="12"/>
  <c r="N26" i="12"/>
  <c r="K32" i="12" s="1"/>
  <c r="N28" i="12"/>
  <c r="I45" i="12" a="1"/>
  <c r="F45" i="12" a="1"/>
  <c r="G45" i="12" a="1"/>
  <c r="D45" i="12" a="1"/>
  <c r="H45" i="12" a="1"/>
  <c r="E45" i="12" a="1"/>
  <c r="J139" i="12" l="1"/>
  <c r="H45" i="12"/>
  <c r="G45" i="12"/>
  <c r="F45" i="12"/>
  <c r="D45" i="12"/>
  <c r="E45" i="12"/>
  <c r="I45" i="12"/>
  <c r="K45" i="12" a="1"/>
  <c r="K45" i="12" s="1"/>
  <c r="E23" i="12"/>
  <c r="K31" i="12"/>
  <c r="K33" i="12"/>
  <c r="J33" i="12"/>
  <c r="K30" i="12"/>
  <c r="J32" i="12"/>
  <c r="K35" i="12"/>
  <c r="J30" i="12"/>
  <c r="J34" i="12"/>
  <c r="K34" i="12"/>
  <c r="E24" i="12" l="1"/>
  <c r="F23" i="12"/>
  <c r="F24" i="12" l="1"/>
  <c r="G23" i="12"/>
  <c r="G24" i="12" l="1"/>
  <c r="H23" i="12"/>
  <c r="H24" i="12" l="1"/>
  <c r="I23" i="12"/>
  <c r="I24" i="12" l="1"/>
  <c r="J24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<sst xmlns="http://schemas.openxmlformats.org/spreadsheetml/2006/main" count="8625" uniqueCount="1565">
  <si>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</si>
  <si>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</si>
  <si>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</si>
  <si>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</si>
  <si>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</si>
  <si>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</si>
  <si>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</si>
  <si>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</si>
  <si>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</si>
  <si>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</si>
  <si>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</si>
  <si>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</si>
  <si>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</si>
  <si>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</si>
  <si>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</si>
  <si>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</si>
  <si>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</si>
  <si>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</si>
  <si>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</si>
  <si>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</si>
  <si>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</si>
  <si>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</si>
  <si>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</si>
  <si>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</si>
  <si>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</si>
  <si>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</si>
  <si>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</si>
  <si>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</si>
  <si>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</si>
  <si>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</si>
  <si>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</si>
  <si>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</si>
  <si>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</si>
  <si>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</si>
  <si>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</si>
  <si>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</si>
  <si>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</si>
  <si>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</si>
  <si>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</si>
  <si>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</si>
  <si>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</si>
  <si>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</si>
  <si>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</si>
  <si>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</si>
  <si>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</si>
  <si>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</si>
  <si>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</si>
  <si>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</si>
  <si>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</si>
  <si>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</si>
  <si>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</si>
  <si>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</si>
  <si>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</si>
  <si>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</si>
  <si>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</si>
  <si>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</si>
  <si>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</si>
  <si>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</si>
  <si>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</si>
  <si>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</si>
  <si>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</si>
  <si>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</si>
  <si>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</si>
  <si>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</si>
  <si>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</si>
  <si>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</si>
  <si>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</si>
  <si>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</si>
  <si>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</si>
  <si>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</si>
  <si>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</si>
  <si>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</si>
  <si>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</si>
  <si>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</si>
  <si>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</si>
  <si>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</si>
  <si>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</si>
  <si>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</si>
  <si>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</si>
  <si>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</si>
  <si>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</si>
  <si>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</si>
  <si>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</si>
  <si>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</si>
  <si>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</si>
  <si>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</si>
  <si>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</si>
  <si>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</si>
  <si>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</si>
  <si>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</si>
  <si>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</si>
  <si>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</si>
  <si>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</si>
  <si>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</si>
  <si>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</si>
  <si>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</si>
  <si>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</si>
  <si>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</si>
  <si>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</si>
  <si>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</si>
  <si>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</si>
  <si>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</si>
  <si>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</si>
  <si>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</si>
  <si>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</si>
  <si>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</si>
  <si>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</si>
  <si>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</si>
  <si>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</si>
  <si>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</si>
  <si>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</si>
  <si>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</si>
  <si>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</si>
  <si>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</si>
  <si>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</si>
  <si>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</si>
  <si>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</si>
  <si>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</si>
  <si>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</si>
  <si>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</si>
  <si>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</si>
  <si>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</si>
  <si>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</si>
  <si>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</si>
  <si>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</si>
  <si>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</si>
  <si>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</si>
  <si>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</si>
  <si>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</si>
  <si>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</si>
  <si>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</si>
  <si>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</si>
  <si>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</si>
  <si>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</si>
  <si>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</si>
  <si>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</si>
  <si>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</si>
  <si>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</si>
  <si>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</si>
  <si>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</si>
  <si>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</si>
  <si>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</si>
  <si>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</si>
  <si>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</si>
  <si>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</si>
  <si>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</si>
  <si>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</si>
  <si>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</si>
  <si>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</si>
  <si>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</si>
  <si>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</si>
  <si>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</si>
  <si>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</si>
  <si>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</si>
  <si>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</si>
  <si>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</si>
  <si>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</si>
  <si>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</si>
  <si>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</si>
  <si>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</si>
  <si>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</si>
  <si>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</si>
  <si>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</si>
  <si>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</si>
  <si>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</si>
  <si>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</si>
  <si>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</si>
  <si>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</si>
  <si>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</si>
  <si>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</si>
  <si>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</si>
  <si>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</si>
  <si>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</si>
  <si>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</si>
  <si>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</si>
  <si>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</si>
  <si>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</si>
  <si>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</si>
  <si>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</si>
  <si>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</si>
  <si>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</si>
  <si>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</si>
  <si>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</si>
  <si>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</si>
  <si>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</si>
  <si>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</si>
  <si>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</si>
  <si>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</si>
  <si>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</si>
  <si>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</si>
  <si>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</si>
  <si>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</si>
  <si>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</si>
  <si>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</si>
  <si>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</si>
  <si>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</si>
  <si>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</si>
  <si>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</si>
  <si>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</si>
  <si>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</si>
  <si>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</si>
  <si>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</si>
  <si>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</si>
  <si>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</si>
  <si>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</si>
  <si>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</si>
  <si>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</si>
  <si>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</si>
  <si>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</si>
  <si>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</si>
  <si>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</si>
  <si>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</si>
  <si>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</si>
  <si>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</si>
  <si>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</si>
  <si>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</si>
  <si>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</si>
  <si>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</si>
  <si>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</si>
  <si>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</si>
  <si>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</si>
  <si>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</si>
  <si>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</si>
  <si>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</si>
  <si>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</si>
  <si>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</si>
  <si>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</si>
  <si>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</si>
  <si>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</si>
  <si>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</si>
  <si>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</si>
  <si>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</si>
  <si>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</si>
  <si>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</si>
  <si>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</si>
  <si>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</si>
  <si>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</si>
  <si>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</si>
  <si>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</si>
  <si>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</si>
  <si>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</si>
  <si>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</si>
  <si>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</si>
  <si>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</si>
  <si>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</si>
  <si>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</si>
  <si>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</si>
  <si>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</si>
  <si>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</si>
  <si>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</si>
  <si>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</si>
  <si>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</si>
  <si>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</si>
  <si>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</si>
  <si>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</si>
  <si>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</si>
  <si>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</si>
  <si>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</si>
  <si>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</si>
  <si>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</si>
  <si>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</si>
  <si>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</si>
  <si>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</si>
  <si>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</si>
  <si>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</si>
  <si>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</si>
  <si>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</si>
  <si>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</si>
  <si>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</si>
  <si>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</si>
  <si>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</si>
  <si>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</si>
  <si>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</si>
  <si>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</si>
  <si>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</si>
  <si>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</si>
  <si>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</si>
  <si>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</si>
  <si>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</si>
  <si>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</si>
  <si>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</si>
  <si>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</si>
  <si>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</si>
  <si>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</si>
  <si>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</si>
  <si>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</si>
  <si>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</si>
  <si>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</si>
  <si>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</si>
  <si>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</si>
  <si>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</si>
  <si>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</si>
  <si>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</si>
  <si>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</si>
  <si>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</si>
  <si>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</si>
  <si>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</si>
  <si>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</si>
  <si>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</si>
  <si>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</si>
  <si>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</si>
  <si>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</si>
  <si>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</si>
  <si>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</si>
  <si>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</si>
  <si>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</si>
  <si>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</si>
  <si>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</si>
  <si>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</si>
  <si>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</si>
  <si>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</si>
  <si>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</si>
  <si>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</si>
  <si>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</si>
  <si>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</si>
  <si>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</si>
  <si>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</si>
  <si>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</si>
  <si>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</si>
  <si>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</si>
  <si>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</si>
  <si>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</si>
  <si>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</si>
  <si>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</si>
  <si>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</si>
  <si>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</si>
  <si>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</si>
  <si>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</si>
  <si>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</si>
  <si>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</si>
  <si>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</si>
  <si>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</si>
  <si>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</si>
  <si>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</si>
  <si>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</si>
  <si>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</si>
  <si>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</si>
  <si>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</si>
  <si>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</si>
  <si>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</si>
  <si>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</si>
  <si>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</si>
  <si>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</si>
  <si>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</si>
  <si>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</si>
  <si>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</si>
  <si>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</si>
  <si>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</si>
  <si>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강인여객급행91</t>
  </si>
  <si>
    <t>강화교통17</t>
  </si>
  <si>
    <t>강화교통60-5</t>
  </si>
  <si>
    <t>강화교통70</t>
  </si>
  <si>
    <t>강화교통71</t>
  </si>
  <si>
    <t>강화교통800</t>
  </si>
  <si>
    <t>강화교통801</t>
  </si>
  <si>
    <t>공영급행14-1</t>
  </si>
  <si>
    <t>공영급행e음11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</si>
  <si>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</si>
  <si>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</si>
  <si>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</si>
  <si>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</si>
  <si>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</si>
  <si>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</si>
  <si>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</si>
  <si>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</si>
  <si>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</si>
  <si>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</si>
  <si>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</si>
  <si>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</si>
  <si>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</si>
  <si>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</si>
  <si>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</si>
  <si>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</si>
  <si>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</si>
  <si>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</si>
  <si>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</si>
  <si>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</si>
  <si>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</si>
  <si>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대인교통574</t>
  </si>
  <si>
    <t>대인교통6-1</t>
  </si>
  <si>
    <t>A5</t>
  </si>
  <si>
    <t>도영운수35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</si>
  <si>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</si>
  <si>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</si>
  <si>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</si>
  <si>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</si>
  <si>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</si>
  <si>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</si>
  <si>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</si>
  <si>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</si>
  <si>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</si>
  <si>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</si>
  <si>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</si>
  <si>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</si>
  <si>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</si>
  <si>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</si>
  <si>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</si>
  <si>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</si>
  <si>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</si>
  <si>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</si>
  <si>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</si>
  <si>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</si>
  <si>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</si>
  <si>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</si>
  <si>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</si>
  <si>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</si>
  <si>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</si>
  <si>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</si>
  <si>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</si>
  <si>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</si>
  <si>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</si>
  <si>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미래교통111</t>
  </si>
  <si>
    <t>미래교통111-2</t>
  </si>
  <si>
    <t>미래교통117</t>
  </si>
  <si>
    <t>B19</t>
  </si>
  <si>
    <t>미래교통304</t>
  </si>
  <si>
    <t>미추홀교통12</t>
  </si>
  <si>
    <t>미추홀교통75</t>
  </si>
  <si>
    <t>미추홀교통76</t>
  </si>
  <si>
    <t>미추홀교통77</t>
  </si>
  <si>
    <t>부성여객33</t>
  </si>
  <si>
    <t>부성여객36</t>
  </si>
  <si>
    <t>B20</t>
  </si>
  <si>
    <t>부성여객790</t>
  </si>
  <si>
    <t>삼환교통14</t>
  </si>
  <si>
    <t>삼환교통23</t>
  </si>
  <si>
    <t>삼환교통4</t>
  </si>
  <si>
    <t>삼환교통58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</si>
  <si>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</si>
  <si>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</si>
  <si>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</si>
  <si>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</si>
  <si>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</si>
  <si>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</si>
  <si>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</si>
  <si>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삼환운수540</t>
  </si>
  <si>
    <t>삼환운수566</t>
  </si>
  <si>
    <t>삼환운수567</t>
  </si>
  <si>
    <t>삼환운수순환56</t>
  </si>
  <si>
    <t>B2</t>
  </si>
  <si>
    <t>선진여객300</t>
  </si>
  <si>
    <t>선진여객595</t>
  </si>
  <si>
    <t>선진여객72</t>
  </si>
  <si>
    <t>B11</t>
  </si>
  <si>
    <t>선진여객80</t>
  </si>
  <si>
    <t>C16</t>
  </si>
  <si>
    <t>선진여객87</t>
  </si>
  <si>
    <t>성산여객521</t>
  </si>
  <si>
    <t>C9</t>
  </si>
  <si>
    <t>성산여객551</t>
  </si>
  <si>
    <t>C13</t>
  </si>
  <si>
    <t>성산여객586</t>
  </si>
  <si>
    <t>성산여객588</t>
  </si>
  <si>
    <t>성원운수535</t>
  </si>
  <si>
    <t>성원운수536</t>
  </si>
  <si>
    <t>성원운수537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</si>
  <si>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</si>
  <si>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</si>
  <si>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</si>
  <si>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</si>
  <si>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</si>
  <si>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</si>
  <si>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</si>
  <si>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세운교통26</t>
  </si>
  <si>
    <t>세운교통28</t>
  </si>
  <si>
    <t>C17</t>
  </si>
  <si>
    <t>세운교통67-1</t>
  </si>
  <si>
    <t>송도버스16-1</t>
  </si>
  <si>
    <t>송도버스8</t>
  </si>
  <si>
    <t>B14</t>
  </si>
  <si>
    <t>시영운수15</t>
  </si>
  <si>
    <t>시영운수28-1</t>
  </si>
  <si>
    <t>시영운수29</t>
  </si>
  <si>
    <t>B15</t>
  </si>
  <si>
    <t>신동아교통1</t>
  </si>
  <si>
    <t>신동아교통516</t>
  </si>
  <si>
    <t>신동아교통518</t>
  </si>
  <si>
    <t>B7</t>
  </si>
  <si>
    <t>신동아교통520</t>
  </si>
  <si>
    <t>신화여객34</t>
  </si>
  <si>
    <t>신화여객37</t>
  </si>
  <si>
    <t>신화여객526</t>
  </si>
  <si>
    <t>신화여객555</t>
  </si>
  <si>
    <t>신흥교통13</t>
  </si>
  <si>
    <t>B16</t>
  </si>
  <si>
    <t>신흥교통330</t>
  </si>
  <si>
    <t>신흥교통46</t>
  </si>
  <si>
    <t>신흥교통519</t>
  </si>
  <si>
    <t>B17</t>
  </si>
  <si>
    <t>신흥교통82</t>
  </si>
  <si>
    <t>신흥교통93</t>
  </si>
  <si>
    <t>영종운수202</t>
  </si>
  <si>
    <t>영종운수203</t>
  </si>
  <si>
    <t>A1</t>
  </si>
  <si>
    <t>영종운수205</t>
  </si>
  <si>
    <t>C18</t>
  </si>
  <si>
    <t>영종운수222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</si>
  <si>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</si>
  <si>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</si>
  <si>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</si>
  <si>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</si>
  <si>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</si>
  <si>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</si>
  <si>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</si>
  <si>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</si>
  <si>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</si>
  <si>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</si>
  <si>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</si>
  <si>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</si>
  <si>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</si>
  <si>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</si>
  <si>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</si>
  <si>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</si>
  <si>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</si>
  <si>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</si>
  <si>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</si>
  <si>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</si>
  <si>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인천스마트21</t>
  </si>
  <si>
    <t>인천스마트27</t>
  </si>
  <si>
    <t>인천스마트38</t>
  </si>
  <si>
    <t>인천스마트5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</si>
  <si>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</si>
  <si>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</si>
  <si>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</si>
  <si>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</si>
  <si>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</si>
  <si>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</si>
  <si>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청라교통306</t>
  </si>
  <si>
    <t>청라교통307</t>
  </si>
  <si>
    <t>C10</t>
  </si>
  <si>
    <t>청라교통308</t>
  </si>
  <si>
    <t>청룡교통310</t>
  </si>
  <si>
    <t>청룡교통43</t>
  </si>
  <si>
    <t>청룡교통43-1</t>
  </si>
  <si>
    <t>청룡교통44</t>
  </si>
  <si>
    <t>태양여객556</t>
  </si>
  <si>
    <t>C23</t>
  </si>
  <si>
    <t>태양여객558</t>
  </si>
  <si>
    <t>태양여객571</t>
  </si>
  <si>
    <t>태양여객581</t>
  </si>
  <si>
    <t>태양여객583</t>
  </si>
  <si>
    <t>태양여객590</t>
  </si>
  <si>
    <t>A4</t>
  </si>
  <si>
    <t>태양여객e음55</t>
  </si>
  <si>
    <t>S1</t>
  </si>
  <si>
    <t>태양여객e음61</t>
  </si>
  <si>
    <t>태양여객e음71</t>
  </si>
  <si>
    <t>C4</t>
  </si>
  <si>
    <t>태양여객e음89</t>
  </si>
  <si>
    <t>해성운수24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</si>
  <si>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</si>
  <si>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</si>
  <si>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</si>
  <si>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</si>
  <si>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</si>
  <si>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</si>
  <si>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</si>
  <si>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</si>
  <si>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</si>
  <si>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</si>
  <si>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</si>
  <si>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</si>
  <si>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</si>
  <si>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</si>
  <si>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</si>
  <si>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</si>
  <si>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</si>
  <si>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</si>
  <si>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</si>
  <si>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</si>
  <si>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</si>
  <si>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</si>
  <si>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</si>
  <si>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</si>
  <si>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</si>
  <si>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</si>
  <si>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</si>
  <si>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</si>
  <si>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</si>
  <si>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</si>
  <si>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</si>
  <si>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</si>
  <si>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</si>
  <si>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예비예비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</si>
  <si>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</si>
  <si>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</si>
  <si>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</si>
  <si>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</si>
  <si>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</si>
  <si>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</si>
  <si>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</si>
  <si>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</si>
  <si>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</si>
  <si>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</si>
  <si>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</si>
  <si>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</si>
  <si>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</si>
  <si>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</si>
  <si>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</si>
  <si>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</si>
  <si>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</si>
  <si>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</si>
  <si>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</si>
  <si>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</si>
  <si>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</si>
  <si>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</si>
  <si>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</si>
  <si>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</si>
  <si>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</si>
  <si>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</si>
  <si>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</si>
  <si>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</si>
  <si>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</si>
  <si>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</si>
  <si>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</si>
  <si>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</si>
  <si>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</si>
  <si>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</si>
  <si>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</si>
  <si>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</si>
  <si>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</si>
  <si>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</si>
  <si>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</si>
  <si>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</si>
  <si>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</si>
  <si>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</si>
  <si>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</si>
  <si>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</si>
  <si>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▶▶▶ 5분이상 연속 공회전시 회당 카운트 됩니다.</t>
    <phoneticPr fontId="2" type="noConversion"/>
  </si>
  <si>
    <t>차고지, 회차지에서는 시동을 끄고 업무를 봅시다.</t>
    <phoneticPr fontId="2" type="noConversion"/>
  </si>
  <si>
    <t>[5분이상 공회전 30회 이상 과다 운행사원]</t>
    <phoneticPr fontId="2" type="noConversion"/>
  </si>
  <si>
    <t>[TIP!!] 공회전 과다 운행사원 관리하려면?</t>
    <phoneticPr fontId="2" type="noConversion"/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</si>
  <si>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</si>
  <si>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</si>
  <si>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</si>
  <si>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</si>
  <si>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</si>
  <si>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</si>
  <si>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</si>
  <si>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rjatks</t>
  </si>
  <si>
    <t>소형</t>
  </si>
  <si>
    <t>HD</t>
  </si>
  <si>
    <t>중형</t>
  </si>
  <si>
    <t>노선개수</t>
  </si>
  <si>
    <t>장착대수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</si>
  <si>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</si>
  <si>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</si>
  <si>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</si>
  <si>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</si>
  <si>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</si>
  <si>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</si>
  <si>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</si>
  <si>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</si>
  <si>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</si>
  <si>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</si>
  <si>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</si>
  <si>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</si>
  <si>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</si>
  <si>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</si>
  <si>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</si>
  <si>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</si>
  <si>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</si>
  <si>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</si>
  <si>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</si>
  <si>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</si>
  <si>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</si>
  <si>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</si>
  <si>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</si>
  <si>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</si>
  <si>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</si>
  <si>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</si>
  <si>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</si>
  <si>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</si>
  <si>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</si>
  <si>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</si>
  <si>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</si>
  <si>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강인교통2</t>
  </si>
  <si>
    <t>강인교통3</t>
  </si>
  <si>
    <t>강인교통4</t>
  </si>
  <si>
    <t>강인여객1</t>
  </si>
  <si>
    <t>강인여객2</t>
  </si>
  <si>
    <t>강인여객3</t>
  </si>
  <si>
    <t>강인여객4</t>
  </si>
  <si>
    <t>강화교통1</t>
  </si>
  <si>
    <t>강화교통2</t>
  </si>
  <si>
    <t>강화교통3</t>
  </si>
  <si>
    <t>강화교통4</t>
  </si>
  <si>
    <t>강화교통5</t>
  </si>
  <si>
    <t>강화교통6</t>
  </si>
  <si>
    <t>공영급행1</t>
  </si>
  <si>
    <t>공영급행2</t>
  </si>
  <si>
    <t>공영급행3</t>
  </si>
  <si>
    <t>공영급행4</t>
  </si>
  <si>
    <t>공영급행5</t>
  </si>
  <si>
    <t>공영급행6</t>
  </si>
  <si>
    <t>공영급행7</t>
  </si>
  <si>
    <t>공영급행8</t>
  </si>
  <si>
    <t>공영급행9</t>
  </si>
  <si>
    <t>공영급행10</t>
  </si>
  <si>
    <t>공영급행11</t>
  </si>
  <si>
    <t>대인교통1</t>
  </si>
  <si>
    <t>대인교통2</t>
  </si>
  <si>
    <t>대인교통3</t>
  </si>
  <si>
    <t>대인교통4</t>
  </si>
  <si>
    <t>대인교통5</t>
  </si>
  <si>
    <t>대인교통6</t>
  </si>
  <si>
    <t>대인교통7</t>
  </si>
  <si>
    <t>도영운수1</t>
  </si>
  <si>
    <t>도영운수2</t>
  </si>
  <si>
    <t>도영운수3</t>
  </si>
  <si>
    <t>도영운수4</t>
  </si>
  <si>
    <t>도영운수5</t>
  </si>
  <si>
    <t>도영운수6</t>
  </si>
  <si>
    <t>동화운수1</t>
  </si>
  <si>
    <t>동화운수3</t>
  </si>
  <si>
    <t>동화운수4</t>
  </si>
  <si>
    <t>동화운수5</t>
  </si>
  <si>
    <t>마니교통1</t>
  </si>
  <si>
    <t>마니교통2</t>
  </si>
  <si>
    <t>마니교통3</t>
  </si>
  <si>
    <t>마니교통4</t>
  </si>
  <si>
    <t>명진교통1</t>
  </si>
  <si>
    <t>명진교통2</t>
  </si>
  <si>
    <t>명진교통3</t>
  </si>
  <si>
    <t>명진교통4</t>
  </si>
  <si>
    <t>명진교통5</t>
  </si>
  <si>
    <t>명진교통6</t>
  </si>
  <si>
    <t>명진교통7</t>
  </si>
  <si>
    <t>미래교통1</t>
  </si>
  <si>
    <t>미래교통2</t>
  </si>
  <si>
    <t>미래교통3</t>
  </si>
  <si>
    <t>미래교통4</t>
  </si>
  <si>
    <t>미추홀교통1</t>
  </si>
  <si>
    <t>미추홀교통2</t>
  </si>
  <si>
    <t>미추홀교통3</t>
  </si>
  <si>
    <t>미추홀교통4</t>
  </si>
  <si>
    <t>부성여객1</t>
  </si>
  <si>
    <t>부성여객2</t>
  </si>
  <si>
    <t>부성여객3</t>
  </si>
  <si>
    <t>삼환교통1</t>
  </si>
  <si>
    <t>삼환교통2</t>
  </si>
  <si>
    <t>삼환교통3</t>
  </si>
  <si>
    <t>삼환교통5</t>
  </si>
  <si>
    <t>삼환교통6</t>
  </si>
  <si>
    <t>삼환교통7</t>
  </si>
  <si>
    <t>삼환운수1</t>
  </si>
  <si>
    <t>삼환운수2</t>
  </si>
  <si>
    <t>삼환운수3</t>
  </si>
  <si>
    <t>삼환운수4</t>
  </si>
  <si>
    <t>삼환운수5</t>
  </si>
  <si>
    <t>삼환운수6</t>
  </si>
  <si>
    <t>선진여객1</t>
  </si>
  <si>
    <t>선진여객2</t>
  </si>
  <si>
    <t>선진여객3</t>
  </si>
  <si>
    <t>선진여객4</t>
  </si>
  <si>
    <t>선진여객5</t>
  </si>
  <si>
    <t>성산여객1</t>
  </si>
  <si>
    <t>성산여객2</t>
  </si>
  <si>
    <t>성산여객3</t>
  </si>
  <si>
    <t>성산여객4</t>
  </si>
  <si>
    <t>성원운수1</t>
  </si>
  <si>
    <t>성원운수2</t>
  </si>
  <si>
    <t>성원운수3</t>
  </si>
  <si>
    <t>성원운수4</t>
  </si>
  <si>
    <t>성원운수5</t>
  </si>
  <si>
    <t>성원운수6</t>
  </si>
  <si>
    <t>세운교통1</t>
  </si>
  <si>
    <t>세운교통2</t>
  </si>
  <si>
    <t>세운교통3</t>
  </si>
  <si>
    <t>세운교통4</t>
  </si>
  <si>
    <t>세운교통5</t>
  </si>
  <si>
    <t>송도버스1</t>
  </si>
  <si>
    <t>송도버스2</t>
  </si>
  <si>
    <t>시영운수1</t>
  </si>
  <si>
    <t>시영운수2</t>
  </si>
  <si>
    <t>시영운수3</t>
  </si>
  <si>
    <t>신동아교통2</t>
  </si>
  <si>
    <t>신동아교통3</t>
  </si>
  <si>
    <t>신동아교통4</t>
  </si>
  <si>
    <t>신화여객1</t>
  </si>
  <si>
    <t>신화여객2</t>
  </si>
  <si>
    <t>신화여객3</t>
  </si>
  <si>
    <t>신화여객4</t>
  </si>
  <si>
    <t>신흥교통1</t>
  </si>
  <si>
    <t>신흥교통2</t>
  </si>
  <si>
    <t>신흥교통3</t>
  </si>
  <si>
    <t>신흥교통4</t>
  </si>
  <si>
    <t>신흥교통5</t>
  </si>
  <si>
    <t>신흥교통6</t>
  </si>
  <si>
    <t>영종운수1</t>
  </si>
  <si>
    <t>영종운수2</t>
  </si>
  <si>
    <t>영종운수3</t>
  </si>
  <si>
    <t>영종운수4</t>
  </si>
  <si>
    <t>영종운수5</t>
  </si>
  <si>
    <t>영종운수6</t>
  </si>
  <si>
    <t>영종운수7</t>
  </si>
  <si>
    <t>원진운수1</t>
  </si>
  <si>
    <t>원진운수2</t>
  </si>
  <si>
    <t>원진운수3</t>
  </si>
  <si>
    <t>인천교통공사1</t>
  </si>
  <si>
    <t>인천교통공사2</t>
  </si>
  <si>
    <t>인천교통공사3</t>
  </si>
  <si>
    <t>인천교통공사4</t>
  </si>
  <si>
    <t>인천교통공사5</t>
  </si>
  <si>
    <t>인천스마트1</t>
  </si>
  <si>
    <t>인천스마트2</t>
  </si>
  <si>
    <t>인천스마트3</t>
  </si>
  <si>
    <t>인천스마트4</t>
  </si>
  <si>
    <t>인천스마트6</t>
  </si>
  <si>
    <t>인천제물포교통1</t>
  </si>
  <si>
    <t>인천제물포교통2</t>
  </si>
  <si>
    <t>인천제물포교통3</t>
  </si>
  <si>
    <t>청라교통1</t>
  </si>
  <si>
    <t>청라교통2</t>
  </si>
  <si>
    <t>청라교통3</t>
  </si>
  <si>
    <t>청라교통4</t>
  </si>
  <si>
    <t>청룡교통1</t>
  </si>
  <si>
    <t>청룡교통2</t>
  </si>
  <si>
    <t>청룡교통3</t>
  </si>
  <si>
    <t>청룡교통4</t>
  </si>
  <si>
    <t>태양여객1</t>
  </si>
  <si>
    <t>태양여객2</t>
  </si>
  <si>
    <t>태양여객3</t>
  </si>
  <si>
    <t>태양여객4</t>
  </si>
  <si>
    <t>태양여객5</t>
  </si>
  <si>
    <t>태양여객6</t>
  </si>
  <si>
    <t>태양여객7</t>
  </si>
  <si>
    <t>태양여객8</t>
  </si>
  <si>
    <t>태양여객9</t>
  </si>
  <si>
    <t>태양여객10</t>
  </si>
  <si>
    <t>해성운수1</t>
  </si>
  <si>
    <t>해성운수2</t>
  </si>
  <si>
    <t>해성운수3</t>
  </si>
  <si>
    <t>해성운수4</t>
  </si>
  <si>
    <t>해성운수5</t>
  </si>
  <si>
    <t>해성운수6</t>
  </si>
  <si>
    <t>해성운수7</t>
  </si>
  <si>
    <t>해성운수8</t>
  </si>
  <si>
    <t>해성운수9</t>
  </si>
  <si>
    <t>해성운수10</t>
  </si>
  <si>
    <t>해성운수11</t>
  </si>
  <si>
    <t>운전자코드</t>
  </si>
  <si>
    <t>맥스거리코드</t>
  </si>
  <si>
    <t>최대주행거리</t>
  </si>
  <si>
    <t>[TIP!!] 특별관리 운행사원 관리하려면?</t>
  </si>
  <si>
    <t>d</t>
    <phoneticPr fontId="2" type="noConversion"/>
  </si>
  <si>
    <t>개선율(유카전)</t>
    <phoneticPr fontId="2" type="noConversion"/>
  </si>
  <si>
    <t>F6</t>
  </si>
  <si>
    <t>C38</t>
  </si>
  <si>
    <t>D16</t>
  </si>
  <si>
    <t>C36</t>
  </si>
  <si>
    <t>C37</t>
  </si>
  <si>
    <t>D15</t>
  </si>
  <si>
    <t>이상1</t>
  </si>
  <si>
    <t>F5</t>
  </si>
  <si>
    <t>F7</t>
  </si>
  <si>
    <t>D17</t>
  </si>
  <si>
    <t>C40</t>
  </si>
  <si>
    <t>C39</t>
  </si>
  <si>
    <t>분석기간: 24.06.01-24.06.30</t>
    <phoneticPr fontId="2" type="noConversion"/>
  </si>
  <si>
    <t>24'06</t>
    <phoneticPr fontId="2" type="noConversion"/>
  </si>
  <si>
    <t>D25</t>
  </si>
  <si>
    <t>C51</t>
  </si>
  <si>
    <t>D38</t>
  </si>
  <si>
    <t>F11</t>
  </si>
  <si>
    <t>D22</t>
  </si>
  <si>
    <t>D50</t>
  </si>
  <si>
    <t>D21</t>
  </si>
  <si>
    <t>F9</t>
  </si>
  <si>
    <t>D28</t>
  </si>
  <si>
    <t>D30</t>
  </si>
  <si>
    <t>F16</t>
  </si>
  <si>
    <t>D26</t>
  </si>
  <si>
    <t>D31</t>
  </si>
  <si>
    <t>D36</t>
  </si>
  <si>
    <t>D39</t>
  </si>
  <si>
    <t>F29</t>
  </si>
  <si>
    <t>D33</t>
  </si>
  <si>
    <t>C44</t>
  </si>
  <si>
    <t>D23</t>
  </si>
  <si>
    <t>D41</t>
  </si>
  <si>
    <t>F12</t>
  </si>
  <si>
    <t>C50</t>
  </si>
  <si>
    <t>D18</t>
  </si>
  <si>
    <t>D47</t>
  </si>
  <si>
    <t>F8</t>
  </si>
  <si>
    <t>D20</t>
  </si>
  <si>
    <t>F19</t>
  </si>
  <si>
    <t>D44</t>
  </si>
  <si>
    <t>D46</t>
  </si>
  <si>
    <t>D32</t>
  </si>
  <si>
    <t>F10</t>
  </si>
  <si>
    <t>D29</t>
  </si>
  <si>
    <t>F24</t>
  </si>
  <si>
    <t>F15</t>
  </si>
  <si>
    <t>F22</t>
  </si>
  <si>
    <t>C43</t>
  </si>
  <si>
    <t>F26</t>
  </si>
  <si>
    <t>F32</t>
  </si>
  <si>
    <t>D43</t>
  </si>
  <si>
    <t>D45</t>
  </si>
  <si>
    <t>F13</t>
  </si>
  <si>
    <t>D24</t>
  </si>
  <si>
    <t>F21</t>
  </si>
  <si>
    <t>D27</t>
  </si>
  <si>
    <t>D35</t>
  </si>
  <si>
    <t>C45</t>
  </si>
  <si>
    <t>C52</t>
  </si>
  <si>
    <t>D19</t>
  </si>
  <si>
    <t>C46</t>
  </si>
  <si>
    <t>F18</t>
  </si>
  <si>
    <t>F17</t>
  </si>
  <si>
    <t>D37</t>
  </si>
  <si>
    <t>F14</t>
  </si>
  <si>
    <t>C41</t>
  </si>
  <si>
    <t>C49</t>
  </si>
  <si>
    <t>D48</t>
  </si>
  <si>
    <t>C54</t>
  </si>
  <si>
    <t>D49</t>
  </si>
  <si>
    <t>D34</t>
  </si>
  <si>
    <t>C53</t>
  </si>
  <si>
    <t>C47</t>
  </si>
  <si>
    <t>C42</t>
  </si>
  <si>
    <t>F25</t>
  </si>
  <si>
    <t>C48</t>
  </si>
  <si>
    <t>F28</t>
  </si>
  <si>
    <t>F30</t>
  </si>
  <si>
    <t>F23</t>
  </si>
  <si>
    <t>F27</t>
  </si>
  <si>
    <t>F20</t>
  </si>
  <si>
    <t>F31</t>
  </si>
  <si>
    <t>D42</t>
  </si>
  <si>
    <t>D40</t>
  </si>
  <si>
    <t>D51</t>
  </si>
  <si>
    <t>NEW</t>
  </si>
  <si>
    <t>new</t>
  </si>
  <si>
    <t>[24년 7월] 특별관리 운행사원 명단</t>
  </si>
  <si>
    <t>하기사원님, 7월에는 꼭 "C등급" 이상 달성 바랍니다.</t>
  </si>
  <si>
    <t>6~7월 연속 ,D/F 등급시 7월초, 대면교육대상입니다.</t>
  </si>
  <si>
    <t>[24.06월 D,F 등급 운행사원]</t>
  </si>
  <si>
    <t>7월 한달간, 연비등급관리 대장에 서명할 수 있도록 적극 활용하십시오.</t>
  </si>
  <si>
    <t>[24년 7월] 공회전과다 명단</t>
    <phoneticPr fontId="2" type="noConversion"/>
  </si>
  <si>
    <t>70바3856</t>
  </si>
  <si>
    <t>2424</t>
  </si>
  <si>
    <t>해성운수24A2</t>
  </si>
  <si>
    <t>70바3857</t>
  </si>
  <si>
    <t>해성운수24B6</t>
  </si>
  <si>
    <t>70바3858</t>
  </si>
  <si>
    <t>해성운수24B1</t>
  </si>
  <si>
    <t>70바3859</t>
  </si>
  <si>
    <t>해성운수24D1</t>
  </si>
  <si>
    <t>70바3860</t>
  </si>
  <si>
    <t>해성운수24B5</t>
  </si>
  <si>
    <t>70바3861</t>
  </si>
  <si>
    <t>해성운수24B11</t>
  </si>
  <si>
    <t>70바3862</t>
  </si>
  <si>
    <t>해성운수24B9</t>
  </si>
  <si>
    <t>70바3863</t>
  </si>
  <si>
    <t>해성운수24B4</t>
  </si>
  <si>
    <t>70바3864</t>
  </si>
  <si>
    <t>해성운수24C2</t>
  </si>
  <si>
    <t>70바3866</t>
  </si>
  <si>
    <t>해성운수24D2</t>
  </si>
  <si>
    <t>70바3873</t>
  </si>
  <si>
    <t>해성운수24S1</t>
  </si>
  <si>
    <t>70바3874</t>
  </si>
  <si>
    <t>WC</t>
  </si>
  <si>
    <t>해성운수24B2</t>
  </si>
  <si>
    <t>70바3875</t>
  </si>
  <si>
    <t>해성운수24B8</t>
  </si>
  <si>
    <t>70바3876</t>
  </si>
  <si>
    <t>해성운수24C3</t>
  </si>
  <si>
    <t>70바3878</t>
  </si>
  <si>
    <t>해성운수24C4</t>
  </si>
  <si>
    <t>70바3879</t>
  </si>
  <si>
    <t>해성운수24A1</t>
  </si>
  <si>
    <t>70바3880</t>
  </si>
  <si>
    <t>해성운수24B10</t>
  </si>
  <si>
    <t>70바3881</t>
  </si>
  <si>
    <t>해성운수24B7</t>
  </si>
  <si>
    <t>70바3889</t>
  </si>
  <si>
    <t>해성운수24B3</t>
  </si>
  <si>
    <t>70바3893</t>
  </si>
  <si>
    <t>해성운수24A3</t>
  </si>
  <si>
    <t>71바5764</t>
  </si>
  <si>
    <t>해성운수24C1</t>
  </si>
  <si>
    <t>71바5751</t>
  </si>
  <si>
    <t>514-1514-1</t>
  </si>
  <si>
    <t>해성운수514-1F1</t>
  </si>
  <si>
    <t>71바5753</t>
  </si>
  <si>
    <t>해성운수514-1F3</t>
  </si>
  <si>
    <t>71바5754</t>
  </si>
  <si>
    <t>해성운수514-1F4</t>
  </si>
  <si>
    <t>71바5760</t>
  </si>
  <si>
    <t>해성운수514-1C2</t>
  </si>
  <si>
    <t>71바5763</t>
  </si>
  <si>
    <t>해성운수514-1F2</t>
  </si>
  <si>
    <t>71바5765</t>
  </si>
  <si>
    <t>해성운수514-1B1</t>
  </si>
  <si>
    <t>71바5768</t>
  </si>
  <si>
    <t>해성운수514-1C1</t>
  </si>
  <si>
    <t>71바5780</t>
  </si>
  <si>
    <t>해성운수514-1F5</t>
  </si>
  <si>
    <t>71바5819</t>
  </si>
  <si>
    <t>해성운수514-1D1</t>
  </si>
  <si>
    <t>74사1071</t>
  </si>
  <si>
    <t>해성운수514-1A1</t>
  </si>
  <si>
    <t>71바7074</t>
  </si>
  <si>
    <t>530530</t>
  </si>
  <si>
    <t>해성운수530F1</t>
  </si>
  <si>
    <t>70바3887</t>
  </si>
  <si>
    <t>557557</t>
  </si>
  <si>
    <t>해성운수557F4</t>
  </si>
  <si>
    <t>70바3888</t>
  </si>
  <si>
    <t>해성운수557F3</t>
  </si>
  <si>
    <t>70바3890</t>
  </si>
  <si>
    <t>해성운수557F1</t>
  </si>
  <si>
    <t>70바3891</t>
  </si>
  <si>
    <t>해성운수557F2</t>
  </si>
  <si>
    <t>70바3892</t>
  </si>
  <si>
    <t>해성운수557F5</t>
  </si>
  <si>
    <t>71바5815</t>
  </si>
  <si>
    <t>560560</t>
  </si>
  <si>
    <t>해성운수560F2</t>
  </si>
  <si>
    <t>71바5816</t>
  </si>
  <si>
    <t>해성운수560F5</t>
  </si>
  <si>
    <t>71바5817</t>
  </si>
  <si>
    <t>해성운수560F4</t>
  </si>
  <si>
    <t>71바5818</t>
  </si>
  <si>
    <t>해성운수560F3</t>
  </si>
  <si>
    <t>71바6854</t>
  </si>
  <si>
    <t>해성운수560F1</t>
  </si>
  <si>
    <t>71바5771</t>
  </si>
  <si>
    <t>564564</t>
  </si>
  <si>
    <t>해성운수564F1</t>
  </si>
  <si>
    <t>71바5772</t>
  </si>
  <si>
    <t>해성운수564F2</t>
  </si>
  <si>
    <t>71바5773</t>
  </si>
  <si>
    <t>해성운수564C2</t>
  </si>
  <si>
    <t>71바5775</t>
  </si>
  <si>
    <t>해성운수564C1</t>
  </si>
  <si>
    <t>71바7078</t>
  </si>
  <si>
    <t>해성운수564F3</t>
  </si>
  <si>
    <t>71바7080</t>
  </si>
  <si>
    <t>해성운수564F4</t>
  </si>
  <si>
    <t>71바5800</t>
  </si>
  <si>
    <t>564-1564-1</t>
  </si>
  <si>
    <t>해성운수564-1F1</t>
  </si>
  <si>
    <t>71바5774</t>
  </si>
  <si>
    <t>568568</t>
  </si>
  <si>
    <t>해성운수568D1</t>
  </si>
  <si>
    <t>71바7075</t>
  </si>
  <si>
    <t>해성운수568F1</t>
  </si>
  <si>
    <t>71바5770</t>
  </si>
  <si>
    <t>579579</t>
  </si>
  <si>
    <t>해성운수579F2</t>
  </si>
  <si>
    <t>71바5777</t>
  </si>
  <si>
    <t>해성운수579C2</t>
  </si>
  <si>
    <t>71바5796</t>
  </si>
  <si>
    <t>해성운수579F1</t>
  </si>
  <si>
    <t>71바5797</t>
  </si>
  <si>
    <t>해성운수579C1</t>
  </si>
  <si>
    <t>71바5798</t>
  </si>
  <si>
    <t>해성운수579F3</t>
  </si>
  <si>
    <t>71바5813</t>
  </si>
  <si>
    <t>해성운수579D1</t>
  </si>
  <si>
    <t>71바5814</t>
  </si>
  <si>
    <t>해성운수579D2</t>
  </si>
  <si>
    <t>70바3804</t>
  </si>
  <si>
    <t>593593</t>
  </si>
  <si>
    <t>해성운수593D1</t>
  </si>
  <si>
    <t>70바3806</t>
  </si>
  <si>
    <t>해성운수593D2</t>
  </si>
  <si>
    <t>70바3808</t>
  </si>
  <si>
    <t>71바5778</t>
  </si>
  <si>
    <t>해성운수593F3</t>
  </si>
  <si>
    <t>71바5779</t>
  </si>
  <si>
    <t>해성운수593F1</t>
  </si>
  <si>
    <t>71바5782</t>
  </si>
  <si>
    <t>해성운수593D4</t>
  </si>
  <si>
    <t>71바5789</t>
  </si>
  <si>
    <t>해성운수593B1</t>
  </si>
  <si>
    <t>71바5794</t>
  </si>
  <si>
    <t>해성운수593F4</t>
  </si>
  <si>
    <t>71바6506</t>
  </si>
  <si>
    <t>해성운수593F2</t>
  </si>
  <si>
    <t>71바5812</t>
  </si>
  <si>
    <t>해성운수예비F16</t>
  </si>
  <si>
    <t>강대호</t>
  </si>
  <si>
    <t>5348190</t>
  </si>
  <si>
    <t>5348190483.008</t>
  </si>
  <si>
    <t>강신모</t>
  </si>
  <si>
    <t>534380</t>
  </si>
  <si>
    <t>5343801490.734</t>
  </si>
  <si>
    <t>강태윤</t>
  </si>
  <si>
    <t>5342908</t>
  </si>
  <si>
    <t>53429081380.931</t>
  </si>
  <si>
    <t>강필종</t>
  </si>
  <si>
    <t>5347151</t>
  </si>
  <si>
    <t>53471511549.284</t>
  </si>
  <si>
    <t>강형택</t>
  </si>
  <si>
    <t>5345980</t>
  </si>
  <si>
    <t>5345980526.74</t>
  </si>
  <si>
    <t>고재홍</t>
  </si>
  <si>
    <t>5347939</t>
  </si>
  <si>
    <t>5347939617.032</t>
  </si>
  <si>
    <t>곽동일</t>
  </si>
  <si>
    <t>5342555</t>
  </si>
  <si>
    <t>53425551644.663</t>
  </si>
  <si>
    <t>곽종호</t>
  </si>
  <si>
    <t>5345470</t>
  </si>
  <si>
    <t>53454702035.7</t>
  </si>
  <si>
    <t>곽태화</t>
  </si>
  <si>
    <t>5345740</t>
  </si>
  <si>
    <t>5345740425.922</t>
  </si>
  <si>
    <t>구제종</t>
  </si>
  <si>
    <t>5344773</t>
  </si>
  <si>
    <t>5344773272.492</t>
  </si>
  <si>
    <t>구춘회</t>
  </si>
  <si>
    <t>5348789</t>
  </si>
  <si>
    <t>53487891344.96</t>
  </si>
  <si>
    <t>권오중</t>
  </si>
  <si>
    <t>5343502</t>
  </si>
  <si>
    <t>53435022211.958</t>
  </si>
  <si>
    <t>권용환</t>
  </si>
  <si>
    <t>5346808</t>
  </si>
  <si>
    <t>5346808417.003</t>
  </si>
  <si>
    <t>김   숙</t>
  </si>
  <si>
    <t>5343777</t>
  </si>
  <si>
    <t>53437771491.897</t>
  </si>
  <si>
    <t>김건훈</t>
  </si>
  <si>
    <t>5348717</t>
  </si>
  <si>
    <t>5348717848.772</t>
  </si>
  <si>
    <t>김경문</t>
  </si>
  <si>
    <t>5346741</t>
  </si>
  <si>
    <t>53467411300.716</t>
  </si>
  <si>
    <t>김국신</t>
  </si>
  <si>
    <t>5349130</t>
  </si>
  <si>
    <t>53491303259.45</t>
  </si>
  <si>
    <t>김기모</t>
  </si>
  <si>
    <t>5343144</t>
  </si>
  <si>
    <t>53431441433.447</t>
  </si>
  <si>
    <t>김대철</t>
  </si>
  <si>
    <t>5343208</t>
  </si>
  <si>
    <t>5343208626.315</t>
  </si>
  <si>
    <t>김명자</t>
  </si>
  <si>
    <t>5344009</t>
  </si>
  <si>
    <t>53440091705.688</t>
  </si>
  <si>
    <t>김명중</t>
  </si>
  <si>
    <t>5349155</t>
  </si>
  <si>
    <t>53491551617.602</t>
  </si>
  <si>
    <t>김문배</t>
  </si>
  <si>
    <t>534564</t>
  </si>
  <si>
    <t>5345642079.622</t>
  </si>
  <si>
    <t>김민호</t>
  </si>
  <si>
    <t>5343081</t>
  </si>
  <si>
    <t>5343081282.564</t>
  </si>
  <si>
    <t>김병래</t>
  </si>
  <si>
    <t>5343272</t>
  </si>
  <si>
    <t>53432722468.263</t>
  </si>
  <si>
    <t>김석곤</t>
  </si>
  <si>
    <t>5343983</t>
  </si>
  <si>
    <t>53439831144.831</t>
  </si>
  <si>
    <t>김성태</t>
  </si>
  <si>
    <t>5344074</t>
  </si>
  <si>
    <t>5344074390.259</t>
  </si>
  <si>
    <t>김성호</t>
  </si>
  <si>
    <t>5341474</t>
  </si>
  <si>
    <t>5341474716.058</t>
  </si>
  <si>
    <t>김세현</t>
  </si>
  <si>
    <t>5345522</t>
  </si>
  <si>
    <t>5345522424.224</t>
  </si>
  <si>
    <t>김승열</t>
  </si>
  <si>
    <t>5344906</t>
  </si>
  <si>
    <t>5344906444.699</t>
  </si>
  <si>
    <t>김신애</t>
  </si>
  <si>
    <t>5348920</t>
  </si>
  <si>
    <t>53489201405.522</t>
  </si>
  <si>
    <t>김영배</t>
  </si>
  <si>
    <t>5349573</t>
  </si>
  <si>
    <t>53495732092.741</t>
  </si>
  <si>
    <t>김용복</t>
  </si>
  <si>
    <t>5344546</t>
  </si>
  <si>
    <t>53445461833.021</t>
  </si>
  <si>
    <t>김용호</t>
  </si>
  <si>
    <t>534690</t>
  </si>
  <si>
    <t>5346901202.842</t>
  </si>
  <si>
    <t>김정완</t>
  </si>
  <si>
    <t>5346232</t>
  </si>
  <si>
    <t>5346232349.528</t>
  </si>
  <si>
    <t>김종환</t>
  </si>
  <si>
    <t>5343142</t>
  </si>
  <si>
    <t>53431421715.406</t>
  </si>
  <si>
    <t>김진우</t>
  </si>
  <si>
    <t>5342195</t>
  </si>
  <si>
    <t>5342195467.607</t>
  </si>
  <si>
    <t>김태균</t>
  </si>
  <si>
    <t>5348283</t>
  </si>
  <si>
    <t>5348283659.968</t>
  </si>
  <si>
    <t>김학상</t>
  </si>
  <si>
    <t>5343231</t>
  </si>
  <si>
    <t>53432311756.966</t>
  </si>
  <si>
    <t>김형재</t>
  </si>
  <si>
    <t>5346521</t>
  </si>
  <si>
    <t>53465211454.047</t>
  </si>
  <si>
    <t>김환선</t>
  </si>
  <si>
    <t>5345288</t>
  </si>
  <si>
    <t>53452882004.013</t>
  </si>
  <si>
    <t>김효덕</t>
  </si>
  <si>
    <t>5346158</t>
  </si>
  <si>
    <t>53461582678.658</t>
  </si>
  <si>
    <t>남형욱</t>
  </si>
  <si>
    <t>5348610</t>
  </si>
  <si>
    <t>53486101475.466</t>
  </si>
  <si>
    <t>노동수</t>
  </si>
  <si>
    <t>5342400</t>
  </si>
  <si>
    <t>53424001783.514</t>
  </si>
  <si>
    <t>노희국</t>
  </si>
  <si>
    <t>534711</t>
  </si>
  <si>
    <t>5347112161.099</t>
  </si>
  <si>
    <t>문순례</t>
  </si>
  <si>
    <t>5343674</t>
  </si>
  <si>
    <t>53436741304.851</t>
  </si>
  <si>
    <t>박금수</t>
  </si>
  <si>
    <t>5347991</t>
  </si>
  <si>
    <t>53479911175.346</t>
  </si>
  <si>
    <t>박선영</t>
  </si>
  <si>
    <t>5342835</t>
  </si>
  <si>
    <t>5342835769.64</t>
  </si>
  <si>
    <t>박성원</t>
  </si>
  <si>
    <t>53415</t>
  </si>
  <si>
    <t>534151446.369</t>
  </si>
  <si>
    <t>박승욱</t>
  </si>
  <si>
    <t>5346667</t>
  </si>
  <si>
    <t>53466671750.468</t>
  </si>
  <si>
    <t>박승철</t>
  </si>
  <si>
    <t>5343283</t>
  </si>
  <si>
    <t>5343283473.365</t>
  </si>
  <si>
    <t>박연태</t>
  </si>
  <si>
    <t>5347788</t>
  </si>
  <si>
    <t>53477882079.616</t>
  </si>
  <si>
    <t>박용출</t>
  </si>
  <si>
    <t>5345447</t>
  </si>
  <si>
    <t>53454471755.902</t>
  </si>
  <si>
    <t>박용호</t>
  </si>
  <si>
    <t>5344475</t>
  </si>
  <si>
    <t>5344475868.302</t>
  </si>
  <si>
    <t>박일우</t>
  </si>
  <si>
    <t>5342770</t>
  </si>
  <si>
    <t>53427702453.892</t>
  </si>
  <si>
    <t>박재용</t>
  </si>
  <si>
    <t>5344359</t>
  </si>
  <si>
    <t>53443592426.879</t>
  </si>
  <si>
    <t>박종길</t>
  </si>
  <si>
    <t>5347987</t>
  </si>
  <si>
    <t>53479871431.554</t>
  </si>
  <si>
    <t>박주철</t>
  </si>
  <si>
    <t>5342781</t>
  </si>
  <si>
    <t>53427812156.272</t>
  </si>
  <si>
    <t>박진택</t>
  </si>
  <si>
    <t>534973</t>
  </si>
  <si>
    <t>5349731636.359</t>
  </si>
  <si>
    <t>박진혁</t>
  </si>
  <si>
    <t>5341891</t>
  </si>
  <si>
    <t>53418912772.546</t>
  </si>
  <si>
    <t>박찬극</t>
  </si>
  <si>
    <t>5345490</t>
  </si>
  <si>
    <t>53454901766.899</t>
  </si>
  <si>
    <t>박철희</t>
  </si>
  <si>
    <t>5343804</t>
  </si>
  <si>
    <t>53438041411.333</t>
  </si>
  <si>
    <t>백경희</t>
  </si>
  <si>
    <t>5349674</t>
  </si>
  <si>
    <t>53496742358.995</t>
  </si>
  <si>
    <t>사상근</t>
  </si>
  <si>
    <t>5345441</t>
  </si>
  <si>
    <t>5345441722.679</t>
  </si>
  <si>
    <t>서영석</t>
  </si>
  <si>
    <t>5341245</t>
  </si>
  <si>
    <t>53412451753.03</t>
  </si>
  <si>
    <t>서원일</t>
  </si>
  <si>
    <t>5348580</t>
  </si>
  <si>
    <t>53485801127.951</t>
  </si>
  <si>
    <t>서정근</t>
  </si>
  <si>
    <t>5343097</t>
  </si>
  <si>
    <t>53430972213.278</t>
  </si>
  <si>
    <t>석재혁</t>
  </si>
  <si>
    <t>5341414</t>
  </si>
  <si>
    <t>53414141470.975</t>
  </si>
  <si>
    <t>성종수</t>
  </si>
  <si>
    <t>5342536</t>
  </si>
  <si>
    <t>5342536381.035</t>
  </si>
  <si>
    <t>손관규</t>
  </si>
  <si>
    <t>5345456</t>
  </si>
  <si>
    <t>53454561448.62</t>
  </si>
  <si>
    <t>송진영</t>
  </si>
  <si>
    <t>5349915</t>
  </si>
  <si>
    <t>53499151277.93</t>
  </si>
  <si>
    <t>신경호</t>
  </si>
  <si>
    <t>5346897</t>
  </si>
  <si>
    <t>53468971670.404</t>
  </si>
  <si>
    <t>신대중</t>
  </si>
  <si>
    <t>5346686</t>
  </si>
  <si>
    <t>53466861748.765</t>
  </si>
  <si>
    <t>신상현</t>
  </si>
  <si>
    <t>5348894</t>
  </si>
  <si>
    <t>53488941285.867</t>
  </si>
  <si>
    <t>신유재</t>
  </si>
  <si>
    <t>5348421</t>
  </si>
  <si>
    <t>53484212418.193</t>
  </si>
  <si>
    <t>심길섭</t>
  </si>
  <si>
    <t>5346165</t>
  </si>
  <si>
    <t>53461652535.655</t>
  </si>
  <si>
    <t>오정일</t>
  </si>
  <si>
    <t>5348165</t>
  </si>
  <si>
    <t>5348165905.225</t>
  </si>
  <si>
    <t>오정환</t>
  </si>
  <si>
    <t>5344986</t>
  </si>
  <si>
    <t>53449861527.071</t>
  </si>
  <si>
    <t>원상재</t>
  </si>
  <si>
    <t>534555</t>
  </si>
  <si>
    <t>5345551475.891</t>
  </si>
  <si>
    <t>유광식</t>
  </si>
  <si>
    <t>5346627</t>
  </si>
  <si>
    <t>53466271788.173</t>
  </si>
  <si>
    <t>유금종</t>
  </si>
  <si>
    <t>5342233</t>
  </si>
  <si>
    <t>53422331817.89</t>
  </si>
  <si>
    <t>유선구</t>
  </si>
  <si>
    <t>5343863</t>
  </si>
  <si>
    <t>53438631413.791</t>
  </si>
  <si>
    <t>유영환</t>
  </si>
  <si>
    <t>5343392</t>
  </si>
  <si>
    <t>53433921502.626</t>
  </si>
  <si>
    <t>유인석</t>
  </si>
  <si>
    <t>5342335</t>
  </si>
  <si>
    <t>53423352121.423</t>
  </si>
  <si>
    <t>유정이</t>
  </si>
  <si>
    <t>5349615</t>
  </si>
  <si>
    <t>53496154298.006</t>
  </si>
  <si>
    <t>유호승</t>
  </si>
  <si>
    <t>5347369</t>
  </si>
  <si>
    <t>53473691991.521</t>
  </si>
  <si>
    <t>윤국진</t>
  </si>
  <si>
    <t>5341958</t>
  </si>
  <si>
    <t>53419582251.63</t>
  </si>
  <si>
    <t>윤국현</t>
  </si>
  <si>
    <t>5344740</t>
  </si>
  <si>
    <t>53447402259.812</t>
  </si>
  <si>
    <t>윤보의</t>
  </si>
  <si>
    <t>5343511</t>
  </si>
  <si>
    <t>53435111688.825</t>
  </si>
  <si>
    <t>윤여웅</t>
  </si>
  <si>
    <t>5341728</t>
  </si>
  <si>
    <t>5341728449.188</t>
  </si>
  <si>
    <t>이강석</t>
  </si>
  <si>
    <t>5346690</t>
  </si>
  <si>
    <t>53466901716.12</t>
  </si>
  <si>
    <t>이계재</t>
  </si>
  <si>
    <t>5343999</t>
  </si>
  <si>
    <t>5343999595.058</t>
  </si>
  <si>
    <t>이광노</t>
  </si>
  <si>
    <t>5342656</t>
  </si>
  <si>
    <t>53426562791.006</t>
  </si>
  <si>
    <t>이덕권</t>
  </si>
  <si>
    <t>5347114</t>
  </si>
  <si>
    <t>5347114734.071</t>
  </si>
  <si>
    <t>이도식</t>
  </si>
  <si>
    <t>534546</t>
  </si>
  <si>
    <t>534546385.012</t>
  </si>
  <si>
    <t>이명복</t>
  </si>
  <si>
    <t>5346455</t>
  </si>
  <si>
    <t>5346455479.541</t>
  </si>
  <si>
    <t>이병성</t>
  </si>
  <si>
    <t>5349298</t>
  </si>
  <si>
    <t>53492981639.841</t>
  </si>
  <si>
    <t>이복순</t>
  </si>
  <si>
    <t>534998</t>
  </si>
  <si>
    <t>5349981879.057</t>
  </si>
  <si>
    <t>이서동</t>
  </si>
  <si>
    <t>5349676</t>
  </si>
  <si>
    <t>5349676743.279</t>
  </si>
  <si>
    <t>이선우</t>
  </si>
  <si>
    <t>5345463</t>
  </si>
  <si>
    <t>5345463889.178</t>
  </si>
  <si>
    <t>이성준</t>
  </si>
  <si>
    <t>5347758</t>
  </si>
  <si>
    <t>53477581625.744</t>
  </si>
  <si>
    <t>이승룡</t>
  </si>
  <si>
    <t>5348108</t>
  </si>
  <si>
    <t>5348108507.73</t>
  </si>
  <si>
    <t>이용언</t>
  </si>
  <si>
    <t>5348782</t>
  </si>
  <si>
    <t>5348782520.257</t>
  </si>
  <si>
    <t>이우형</t>
  </si>
  <si>
    <t>534735</t>
  </si>
  <si>
    <t>5347351262.837</t>
  </si>
  <si>
    <t>이원희</t>
  </si>
  <si>
    <t>5347030</t>
  </si>
  <si>
    <t>5347030161.125</t>
  </si>
  <si>
    <t>이종열</t>
  </si>
  <si>
    <t>5341844</t>
  </si>
  <si>
    <t>53418441844.968</t>
  </si>
  <si>
    <t>이종현</t>
  </si>
  <si>
    <t>5345844</t>
  </si>
  <si>
    <t>53458441169.062</t>
  </si>
  <si>
    <t>이주흥</t>
  </si>
  <si>
    <t>5343658</t>
  </si>
  <si>
    <t>53436581742.859</t>
  </si>
  <si>
    <t>이준호</t>
  </si>
  <si>
    <t>5346417</t>
  </si>
  <si>
    <t>53464171748.638</t>
  </si>
  <si>
    <t>이진수</t>
  </si>
  <si>
    <t>534937</t>
  </si>
  <si>
    <t>534937414.213</t>
  </si>
  <si>
    <t>이충재</t>
  </si>
  <si>
    <t>5344477</t>
  </si>
  <si>
    <t>53444771160.662</t>
  </si>
  <si>
    <t>이태경</t>
  </si>
  <si>
    <t>5346490</t>
  </si>
  <si>
    <t>5346490383.52</t>
  </si>
  <si>
    <t>이태민</t>
  </si>
  <si>
    <t>534802</t>
  </si>
  <si>
    <t>5348021724.917</t>
  </si>
  <si>
    <t>이현</t>
  </si>
  <si>
    <t>5343382</t>
  </si>
  <si>
    <t>53433821870.032</t>
  </si>
  <si>
    <t>이호철</t>
  </si>
  <si>
    <t>5347176</t>
  </si>
  <si>
    <t>53471762051.888</t>
  </si>
  <si>
    <t>임상균</t>
  </si>
  <si>
    <t>5348493</t>
  </si>
  <si>
    <t>53484931205.5</t>
  </si>
  <si>
    <t>임종산</t>
  </si>
  <si>
    <t>534877</t>
  </si>
  <si>
    <t>5348772138.52</t>
  </si>
  <si>
    <t>장동훈</t>
  </si>
  <si>
    <t>5347607</t>
  </si>
  <si>
    <t>53476071929.635</t>
  </si>
  <si>
    <t>장준호</t>
  </si>
  <si>
    <t>5343904</t>
  </si>
  <si>
    <t>53439041678.3</t>
  </si>
  <si>
    <t>장충식</t>
  </si>
  <si>
    <t>5347435</t>
  </si>
  <si>
    <t>53474351776.587</t>
  </si>
  <si>
    <t>정영화</t>
  </si>
  <si>
    <t>5343498</t>
  </si>
  <si>
    <t>5343498686.098</t>
  </si>
  <si>
    <t>정재경</t>
  </si>
  <si>
    <t>5344942</t>
  </si>
  <si>
    <t>53449421345.84</t>
  </si>
  <si>
    <t>정형찬</t>
  </si>
  <si>
    <t>5342138</t>
  </si>
  <si>
    <t>53421381625.856</t>
  </si>
  <si>
    <t>정호근</t>
  </si>
  <si>
    <t>5347578</t>
  </si>
  <si>
    <t>53475781274.645</t>
  </si>
  <si>
    <t>조경진</t>
  </si>
  <si>
    <t>5348865</t>
  </si>
  <si>
    <t>5348865554.187</t>
  </si>
  <si>
    <t>조규선</t>
  </si>
  <si>
    <t>5346546</t>
  </si>
  <si>
    <t>53465462170.939</t>
  </si>
  <si>
    <t>조길영</t>
  </si>
  <si>
    <t>5344035</t>
  </si>
  <si>
    <t>53440351343.022</t>
  </si>
  <si>
    <t>조병구</t>
  </si>
  <si>
    <t>5347172</t>
  </si>
  <si>
    <t>5347172290.038</t>
  </si>
  <si>
    <t>조부기</t>
  </si>
  <si>
    <t>5346959</t>
  </si>
  <si>
    <t>5346959348.328</t>
  </si>
  <si>
    <t>조상원</t>
  </si>
  <si>
    <t>5345262</t>
  </si>
  <si>
    <t>53452621615.867</t>
  </si>
  <si>
    <t>조성길</t>
  </si>
  <si>
    <t>534881</t>
  </si>
  <si>
    <t>5348811733.378</t>
  </si>
  <si>
    <t>조성필</t>
  </si>
  <si>
    <t>5342320</t>
  </si>
  <si>
    <t>53423201439.012</t>
  </si>
  <si>
    <t>조용식</t>
  </si>
  <si>
    <t>5342800</t>
  </si>
  <si>
    <t>53428001837.478</t>
  </si>
  <si>
    <t>조철상</t>
  </si>
  <si>
    <t>5346791</t>
  </si>
  <si>
    <t>53467912339.344</t>
  </si>
  <si>
    <t>진영일</t>
  </si>
  <si>
    <t>5345031</t>
  </si>
  <si>
    <t>53450312467.999</t>
  </si>
  <si>
    <t>채수강</t>
  </si>
  <si>
    <t>5345782</t>
  </si>
  <si>
    <t>53457822337.059</t>
  </si>
  <si>
    <t>최규현</t>
  </si>
  <si>
    <t>5348383</t>
  </si>
  <si>
    <t>53483832269.614</t>
  </si>
  <si>
    <t>최길엽</t>
  </si>
  <si>
    <t>5345721</t>
  </si>
  <si>
    <t>5345721573.495</t>
  </si>
  <si>
    <t>최석규</t>
  </si>
  <si>
    <t>5344567</t>
  </si>
  <si>
    <t>53445671802.178</t>
  </si>
  <si>
    <t>최성태</t>
  </si>
  <si>
    <t>5344435</t>
  </si>
  <si>
    <t>5344435490.866</t>
  </si>
  <si>
    <t>최시정</t>
  </si>
  <si>
    <t>5345784</t>
  </si>
  <si>
    <t>5345784946.956</t>
  </si>
  <si>
    <t>최영범</t>
  </si>
  <si>
    <t>5345422</t>
  </si>
  <si>
    <t>53454221443.659</t>
  </si>
  <si>
    <t>최정규</t>
  </si>
  <si>
    <t>5346677</t>
  </si>
  <si>
    <t>53466772694.465</t>
  </si>
  <si>
    <t>최홍선</t>
  </si>
  <si>
    <t>5346021</t>
  </si>
  <si>
    <t>53460212139.102</t>
  </si>
  <si>
    <t>추경옥</t>
  </si>
  <si>
    <t>5343591</t>
  </si>
  <si>
    <t>53435911899.315</t>
  </si>
  <si>
    <t>태일국</t>
  </si>
  <si>
    <t>534719</t>
  </si>
  <si>
    <t>534719367.681</t>
  </si>
  <si>
    <t>한규민</t>
  </si>
  <si>
    <t>5347042</t>
  </si>
  <si>
    <t>5347042962.506</t>
  </si>
  <si>
    <t>한영준</t>
  </si>
  <si>
    <t>5345557</t>
  </si>
  <si>
    <t>5345557558.518</t>
  </si>
  <si>
    <t>한효수</t>
  </si>
  <si>
    <t>5346945</t>
  </si>
  <si>
    <t>5346945478.176</t>
  </si>
  <si>
    <t>함종선</t>
  </si>
  <si>
    <t>5346140</t>
  </si>
  <si>
    <t>5346140357.65</t>
  </si>
  <si>
    <t>허영훈</t>
  </si>
  <si>
    <t>5344139</t>
  </si>
  <si>
    <t>5344139888.6</t>
  </si>
  <si>
    <t>허일</t>
  </si>
  <si>
    <t>5348866</t>
  </si>
  <si>
    <t>5348866522.765</t>
  </si>
  <si>
    <t>홍기표</t>
  </si>
  <si>
    <t>5348844</t>
  </si>
  <si>
    <t>5348844962.173</t>
  </si>
  <si>
    <t>홍사봉</t>
  </si>
  <si>
    <t>5347554</t>
  </si>
  <si>
    <t>53475541794.223</t>
  </si>
  <si>
    <t>홍순관</t>
  </si>
  <si>
    <t>5344530</t>
  </si>
  <si>
    <t>5344530362.356</t>
  </si>
  <si>
    <t>홍순욱</t>
  </si>
  <si>
    <t>5341289</t>
  </si>
  <si>
    <t>53412891064.456</t>
  </si>
  <si>
    <t>홍향기</t>
  </si>
  <si>
    <t>5345824</t>
  </si>
  <si>
    <t>53458241745.382</t>
  </si>
  <si>
    <t>황광수</t>
  </si>
  <si>
    <t>5341649</t>
  </si>
  <si>
    <t>53416492018.41</t>
  </si>
  <si>
    <t>황영생</t>
  </si>
  <si>
    <t>534524</t>
  </si>
  <si>
    <t>5345241794.836</t>
  </si>
  <si>
    <t>황재영</t>
  </si>
  <si>
    <t>534946</t>
  </si>
  <si>
    <t>5349461942.576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</si>
</sst>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  <numFmt numFmtId="196" formatCode="0.0000000"/>
  </numFmts>
  <fonts count="83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sz val="11"/>
      <color rgb="FF000000"/>
      <name val="맑은 고딕"/>
      <family val="2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0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18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0" fontId="62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9" xfId="1" applyNumberFormat="1" applyFont="1" applyBorder="1" applyAlignment="1">
      <alignment horizontal="center" vertical="center" wrapText="1"/>
    </xf>
    <xf numFmtId="177" fontId="44" fillId="10" borderId="29" xfId="1" applyNumberFormat="1" applyFont="1" applyFill="1" applyBorder="1" applyAlignment="1">
      <alignment horizontal="center" vertical="center" wrapText="1"/>
    </xf>
    <xf numFmtId="9" fontId="44" fillId="0" borderId="30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0" fontId="42" fillId="0" borderId="32" xfId="0" applyFont="1" applyBorder="1" applyAlignment="1">
      <alignment horizontal="center" vertical="center" wrapText="1"/>
    </xf>
    <xf numFmtId="185" fontId="42" fillId="10" borderId="32" xfId="0" applyNumberFormat="1" applyFont="1" applyFill="1" applyBorder="1" applyAlignment="1">
      <alignment horizontal="center" vertical="center" wrapText="1"/>
    </xf>
    <xf numFmtId="0" fontId="42" fillId="0" borderId="33" xfId="0" applyFont="1" applyBorder="1" applyAlignment="1">
      <alignment horizontal="center" vertical="center" wrapText="1"/>
    </xf>
    <xf numFmtId="0" fontId="42" fillId="9" borderId="37" xfId="0" applyFont="1" applyFill="1" applyBorder="1" applyAlignment="1">
      <alignment horizontal="center" vertical="center"/>
    </xf>
    <xf numFmtId="0" fontId="42" fillId="0" borderId="38" xfId="0" applyFont="1" applyBorder="1" applyAlignment="1">
      <alignment horizontal="center" vertical="center" wrapText="1"/>
    </xf>
    <xf numFmtId="185" fontId="42" fillId="10" borderId="38" xfId="0" applyNumberFormat="1" applyFont="1" applyFill="1" applyBorder="1" applyAlignment="1">
      <alignment horizontal="center" vertical="center" wrapText="1"/>
    </xf>
    <xf numFmtId="0" fontId="42" fillId="0" borderId="39" xfId="0" applyFont="1" applyBorder="1" applyAlignment="1">
      <alignment horizontal="center" vertical="center" wrapText="1"/>
    </xf>
    <xf numFmtId="0" fontId="58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9" fontId="44" fillId="10" borderId="35" xfId="2" applyFont="1" applyFill="1" applyBorder="1" applyAlignment="1">
      <alignment horizontal="center" vertical="center" wrapText="1"/>
    </xf>
    <xf numFmtId="9" fontId="44" fillId="0" borderId="36" xfId="2" applyFont="1" applyBorder="1" applyAlignment="1">
      <alignment horizontal="center" vertical="center"/>
    </xf>
    <xf numFmtId="0" fontId="42" fillId="9" borderId="40" xfId="0" applyFont="1" applyFill="1" applyBorder="1" applyAlignment="1">
      <alignment horizontal="center" vertical="center"/>
    </xf>
    <xf numFmtId="177" fontId="46" fillId="6" borderId="41" xfId="1" applyNumberFormat="1" applyFont="1" applyFill="1" applyBorder="1" applyAlignment="1">
      <alignment horizontal="center" vertical="center" wrapText="1"/>
    </xf>
    <xf numFmtId="177" fontId="46" fillId="10" borderId="41" xfId="1" applyNumberFormat="1" applyFont="1" applyFill="1" applyBorder="1" applyAlignment="1">
      <alignment horizontal="center" vertical="center" wrapText="1"/>
    </xf>
    <xf numFmtId="0" fontId="42" fillId="6" borderId="42" xfId="0" applyFont="1" applyFill="1" applyBorder="1" applyAlignment="1">
      <alignment horizontal="center" vertical="center"/>
    </xf>
    <xf numFmtId="0" fontId="42" fillId="9" borderId="45" xfId="0" applyFont="1" applyFill="1" applyBorder="1" applyAlignment="1">
      <alignment horizontal="center" vertical="center"/>
    </xf>
    <xf numFmtId="0" fontId="42" fillId="10" borderId="46" xfId="0" applyFont="1" applyFill="1" applyBorder="1" applyAlignment="1">
      <alignment horizontal="center" vertical="center" wrapText="1"/>
    </xf>
    <xf numFmtId="0" fontId="42" fillId="10" borderId="47" xfId="0" applyFont="1" applyFill="1" applyBorder="1" applyAlignment="1">
      <alignment horizontal="center" vertical="center" wrapText="1"/>
    </xf>
    <xf numFmtId="0" fontId="58" fillId="9" borderId="43" xfId="0" applyFont="1" applyFill="1" applyBorder="1" applyAlignment="1">
      <alignment horizontal="center" vertical="center"/>
    </xf>
    <xf numFmtId="9" fontId="43" fillId="0" borderId="44" xfId="2" applyFont="1" applyBorder="1" applyAlignment="1">
      <alignment horizontal="center" vertical="center" wrapText="1"/>
    </xf>
    <xf numFmtId="0" fontId="42" fillId="9" borderId="48" xfId="0" applyFont="1" applyFill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9" fillId="14" borderId="0" xfId="0" applyNumberFormat="1" applyFont="1" applyFill="1" applyAlignment="1">
      <alignment horizontal="center" vertical="center" wrapText="1"/>
    </xf>
    <xf numFmtId="9" fontId="30" fillId="0" borderId="0" xfId="2" applyFont="1" applyFill="1" applyBorder="1">
      <alignment vertical="center"/>
    </xf>
    <xf numFmtId="0" fontId="30" fillId="0" borderId="0" xfId="0" quotePrefix="1" applyFont="1">
      <alignment vertical="center"/>
    </xf>
    <xf numFmtId="177" fontId="30" fillId="0" borderId="0" xfId="1" applyNumberFormat="1" applyFont="1" applyFill="1" applyBorder="1">
      <alignment vertical="center"/>
    </xf>
    <xf numFmtId="194" fontId="42" fillId="9" borderId="28" xfId="0" applyNumberFormat="1" applyFont="1" applyFill="1" applyBorder="1" applyAlignment="1">
      <alignment horizontal="center" vertical="center"/>
    </xf>
    <xf numFmtId="195" fontId="42" fillId="9" borderId="22" xfId="0" applyNumberFormat="1" applyFont="1" applyFill="1" applyBorder="1" applyAlignment="1">
      <alignment horizontal="center" vertical="center"/>
    </xf>
    <xf numFmtId="178" fontId="80" fillId="0" borderId="24" xfId="2" applyNumberFormat="1" applyFont="1" applyBorder="1" applyAlignment="1">
      <alignment horizontal="center" vertical="center"/>
    </xf>
    <xf numFmtId="0" fontId="33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left" vertical="center"/>
    </xf>
    <xf numFmtId="0" fontId="62" fillId="17" borderId="0" xfId="0" applyFont="1" applyFill="1" applyAlignment="1">
      <alignment horizontal="center" vertical="center"/>
    </xf>
    <xf numFmtId="0" fontId="62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center" vertical="center"/>
    </xf>
    <xf numFmtId="0" fontId="39" fillId="17" borderId="0" xfId="0" applyFont="1" applyFill="1">
      <alignment vertical="center"/>
    </xf>
    <xf numFmtId="49" fontId="39" fillId="17" borderId="0" xfId="0" applyNumberFormat="1" applyFont="1" applyFill="1">
      <alignment vertical="center"/>
    </xf>
    <xf numFmtId="0" fontId="39" fillId="17" borderId="0" xfId="568" applyFont="1" applyFill="1" applyBorder="1" applyAlignment="1">
      <alignment horizontal="left" vertical="center"/>
    </xf>
    <xf numFmtId="0" fontId="62" fillId="17" borderId="0" xfId="0" applyFont="1" applyFill="1">
      <alignment vertical="center"/>
    </xf>
    <xf numFmtId="49" fontId="62" fillId="17" borderId="0" xfId="0" applyNumberFormat="1" applyFont="1" applyFill="1">
      <alignment vertical="center"/>
    </xf>
    <xf numFmtId="0" fontId="39" fillId="17" borderId="0" xfId="0" applyFont="1" applyFill="1" applyAlignment="1">
      <alignment vertical="center" wrapText="1"/>
    </xf>
    <xf numFmtId="0" fontId="39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2" fillId="17" borderId="0" xfId="0" applyNumberFormat="1" applyFont="1" applyFill="1">
      <alignment vertical="center"/>
    </xf>
    <xf numFmtId="9" fontId="62" fillId="17" borderId="0" xfId="2" applyFont="1" applyFill="1" applyBorder="1" applyAlignment="1">
      <alignment horizontal="center" vertical="center"/>
    </xf>
    <xf numFmtId="0" fontId="39" fillId="17" borderId="0" xfId="0" applyFont="1" applyFill="1" applyAlignment="1">
      <alignment horizontal="center" vertical="center"/>
    </xf>
    <xf numFmtId="9" fontId="33" fillId="17" borderId="0" xfId="2" applyFont="1" applyFill="1" applyBorder="1" applyAlignment="1">
      <alignment horizontal="center" vertical="center"/>
    </xf>
    <xf numFmtId="9" fontId="33" fillId="17" borderId="0" xfId="2" applyFont="1" applyFill="1" applyBorder="1">
      <alignment vertical="center"/>
    </xf>
    <xf numFmtId="0" fontId="33" fillId="17" borderId="0" xfId="0" applyFont="1" applyFill="1" applyAlignment="1">
      <alignment horizontal="left" vertical="center"/>
    </xf>
    <xf numFmtId="10" fontId="62" fillId="17" borderId="0" xfId="2" applyNumberFormat="1" applyFont="1" applyFill="1" applyBorder="1">
      <alignment vertical="center"/>
    </xf>
    <xf numFmtId="177" fontId="62" fillId="17" borderId="0" xfId="1" applyNumberFormat="1" applyFont="1" applyFill="1" applyBorder="1">
      <alignment vertical="center"/>
    </xf>
    <xf numFmtId="41" fontId="30" fillId="0" borderId="0" xfId="1" applyFont="1" applyFill="1" applyBorder="1">
      <alignment vertical="center"/>
    </xf>
    <xf numFmtId="189" fontId="30" fillId="0" borderId="0" xfId="2" applyNumberFormat="1" applyFont="1">
      <alignment vertical="center"/>
    </xf>
    <xf numFmtId="9" fontId="30" fillId="0" borderId="0" xfId="0" applyNumberFormat="1" applyFont="1" applyAlignment="1">
      <alignment horizontal="left"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9" fontId="30" fillId="0" borderId="0" xfId="2" applyFont="1" applyFill="1" applyBorder="1" applyAlignment="1">
      <alignment vertical="center" wrapText="1"/>
    </xf>
    <xf numFmtId="0" fontId="81" fillId="9" borderId="22" xfId="0" applyFont="1" applyFill="1" applyBorder="1" applyAlignment="1">
      <alignment horizontal="center" vertical="center"/>
    </xf>
    <xf numFmtId="0" fontId="27" fillId="17" borderId="0" xfId="0" applyFont="1" applyFill="1">
      <alignment vertical="center"/>
    </xf>
    <xf numFmtId="10" fontId="39" fillId="17" borderId="0" xfId="2" applyNumberFormat="1" applyFont="1" applyFill="1" applyBorder="1">
      <alignment vertical="center"/>
    </xf>
    <xf numFmtId="177" fontId="39" fillId="17" borderId="0" xfId="1" applyNumberFormat="1" applyFont="1" applyFill="1" applyBorder="1">
      <alignment vertical="center"/>
    </xf>
    <xf numFmtId="178" fontId="39" fillId="17" borderId="0" xfId="2" applyNumberFormat="1" applyFont="1" applyFill="1" applyBorder="1">
      <alignment vertical="center"/>
    </xf>
    <xf numFmtId="0" fontId="82" fillId="17" borderId="0" xfId="0" applyFont="1" applyFill="1">
      <alignment vertical="center"/>
    </xf>
    <xf numFmtId="49" fontId="82" fillId="17" borderId="0" xfId="0" applyNumberFormat="1" applyFont="1" applyFill="1">
      <alignment vertical="center"/>
    </xf>
    <xf numFmtId="10" fontId="82" fillId="17" borderId="0" xfId="2" applyNumberFormat="1" applyFont="1" applyFill="1" applyBorder="1">
      <alignment vertical="center"/>
    </xf>
    <xf numFmtId="177" fontId="82" fillId="17" borderId="0" xfId="1" applyNumberFormat="1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177" fontId="30" fillId="0" borderId="0" xfId="1" applyNumberFormat="1" applyFont="1" applyAlignment="1">
      <alignment horizontal="left" vertical="center"/>
    </xf>
    <xf numFmtId="178" fontId="30" fillId="0" borderId="0" xfId="2" applyNumberFormat="1" applyFont="1">
      <alignment vertical="center"/>
    </xf>
    <xf numFmtId="196" fontId="30" fillId="0" borderId="0" xfId="0" applyNumberFormat="1" applyFont="1">
      <alignment vertical="center"/>
    </xf>
    <xf numFmtId="49" fontId="62" fillId="15" borderId="0" xfId="562" applyNumberFormat="1" applyFont="1" applyFill="1" applyAlignment="1">
      <alignment horizontal="center" vertical="center" wrapText="1"/>
    </xf>
    <xf numFmtId="49" fontId="39" fillId="15" borderId="0" xfId="562" applyNumberFormat="1" applyFont="1" applyFill="1" applyAlignment="1">
      <alignment horizontal="center" vertical="center" wrapText="1"/>
    </xf>
    <xf numFmtId="9" fontId="67" fillId="15" borderId="0" xfId="563" applyFont="1" applyFill="1" applyBorder="1" applyAlignment="1">
      <alignment horizontal="center" vertical="center" wrapText="1"/>
    </xf>
    <xf numFmtId="49" fontId="67" fillId="15" borderId="0" xfId="562" applyNumberFormat="1" applyFont="1" applyFill="1" applyAlignment="1">
      <alignment horizontal="center" vertical="center" wrapText="1"/>
    </xf>
    <xf numFmtId="41" fontId="67" fillId="15" borderId="0" xfId="4" applyFont="1" applyFill="1" applyBorder="1" applyAlignment="1">
      <alignment horizontal="center" vertical="center" wrapText="1"/>
    </xf>
    <xf numFmtId="49" fontId="75" fillId="15" borderId="0" xfId="562" applyNumberFormat="1" applyFont="1" applyFill="1" applyAlignment="1">
      <alignment horizontal="center" vertical="center" wrapText="1"/>
    </xf>
    <xf numFmtId="180" fontId="62" fillId="16" borderId="0" xfId="562" applyNumberFormat="1" applyFont="1" applyFill="1" applyAlignment="1">
      <alignment horizontal="center" vertical="center"/>
    </xf>
    <xf numFmtId="183" fontId="33" fillId="16" borderId="0" xfId="562" applyNumberFormat="1" applyFont="1" applyFill="1" applyAlignment="1">
      <alignment horizontal="center" vertical="center"/>
    </xf>
    <xf numFmtId="9" fontId="76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91" fontId="6" fillId="16" borderId="0" xfId="562" applyNumberFormat="1" applyFont="1" applyFill="1" applyAlignment="1">
      <alignment horizontal="center" vertical="center"/>
    </xf>
    <xf numFmtId="185" fontId="39" fillId="16" borderId="0" xfId="4" applyNumberFormat="1" applyFont="1" applyFill="1" applyBorder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0" fontId="6" fillId="16" borderId="0" xfId="563" applyNumberFormat="1" applyFont="1" applyFill="1" applyBorder="1" applyAlignment="1">
      <alignment horizontal="right" vertical="center"/>
    </xf>
    <xf numFmtId="179" fontId="6" fillId="16" borderId="0" xfId="562" applyNumberFormat="1" applyFont="1" applyFill="1" applyAlignment="1">
      <alignment horizontal="right" vertical="center"/>
    </xf>
    <xf numFmtId="192" fontId="6" fillId="16" borderId="0" xfId="562" applyNumberFormat="1" applyFont="1" applyFill="1" applyAlignment="1">
      <alignment horizontal="right" vertical="center"/>
    </xf>
    <xf numFmtId="193" fontId="6" fillId="16" borderId="0" xfId="562" applyNumberFormat="1" applyFont="1" applyFill="1" applyAlignment="1">
      <alignment horizontal="right" vertical="center"/>
    </xf>
    <xf numFmtId="193" fontId="75" fillId="16" borderId="0" xfId="562" applyNumberFormat="1" applyFont="1" applyFill="1" applyAlignment="1">
      <alignment horizontal="right" vertical="center"/>
    </xf>
    <xf numFmtId="0" fontId="6" fillId="16" borderId="0" xfId="562" applyNumberFormat="1" applyFont="1" applyFill="1" applyAlignment="1">
      <alignment horizontal="center" vertical="center"/>
    </xf>
    <xf numFmtId="193" fontId="78" fillId="16" borderId="0" xfId="562" applyNumberFormat="1" applyFont="1" applyFill="1" applyAlignment="1">
      <alignment horizontal="right"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10" borderId="26" xfId="2" applyNumberFormat="1" applyFont="1" applyFill="1" applyBorder="1" applyAlignment="1">
      <alignment horizontal="center" vertical="center"/>
    </xf>
    <xf numFmtId="188" fontId="54" fillId="10" borderId="27" xfId="2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570">
    <cellStyle name="나쁨" xfId="568" builtinId="27"/>
    <cellStyle name="나쁨 2" xfId="569" xr:uid="{BB5768EB-ABBB-4327-BDB6-B69F8837E11D}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4" xfId="3" xr:uid="{F025CCA9-607F-40C4-B9F4-A4606A80B63C}"/>
    <cellStyle name="표준 3" xfId="565" xr:uid="{60C4FBB4-F171-472B-9713-681973E66964}"/>
  </cellStyles>
  <dxfs count="44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해성운수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418C-4F55-B510-89D76078174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411-4292-86CB-5342B5C16ADB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FD2E-483C-91D3-3737AFEB6765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CBB4-45B8-BA82-3A9D51CEB23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종합!$H$11:$H$16</c:f>
              <c:numCache>
                <c:formatCode>"유카후("0"월)"</c:formatCode>
                <c:ptCount val="6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종합!$J$11:$J$16</c:f>
              <c:numCache>
                <c:formatCode>_-* #,##0.00_-;\-* #,##0.00_-;_-* "-"_-;_-@_-</c:formatCode>
                <c:ptCount val="6"/>
                <c:pt idx="0">
                  <c:v>2.394684761506801</c:v>
                </c:pt>
                <c:pt idx="1">
                  <c:v>2.6426970216529995</c:v>
                </c:pt>
                <c:pt idx="2">
                  <c:v>2.6839962166812121</c:v>
                </c:pt>
                <c:pt idx="3">
                  <c:v>2.6453191970751262</c:v>
                </c:pt>
                <c:pt idx="4">
                  <c:v>2.5499506658205395</c:v>
                </c:pt>
                <c:pt idx="5">
                  <c:v>2.3199999999999998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7"/>
          <c:min val="2.299999999999999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종합!$H$30:$H$35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종합!$N$24:$N$29</c:f>
              <c:numCache>
                <c:formatCode>0%</c:formatCode>
                <c:ptCount val="6"/>
                <c:pt idx="0">
                  <c:v>8.8050314465408799E-2</c:v>
                </c:pt>
                <c:pt idx="1">
                  <c:v>0.13207547169811321</c:v>
                </c:pt>
                <c:pt idx="2">
                  <c:v>0.11949685534591195</c:v>
                </c:pt>
                <c:pt idx="3">
                  <c:v>0.13207547169811321</c:v>
                </c:pt>
                <c:pt idx="4">
                  <c:v>0.19496855345911951</c:v>
                </c:pt>
                <c:pt idx="5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64C2-4159-8E6E-B8E9C349F7E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종합!$M$59:$X$59</c:f>
              <c:strCache>
                <c:ptCount val="12"/>
                <c:pt idx="0">
                  <c:v> 24 </c:v>
                </c:pt>
                <c:pt idx="1">
                  <c:v> 514-1 </c:v>
                </c:pt>
                <c:pt idx="2">
                  <c:v> 579 </c:v>
                </c:pt>
                <c:pt idx="3">
                  <c:v> 568 </c:v>
                </c:pt>
                <c:pt idx="4">
                  <c:v> 593 </c:v>
                </c:pt>
                <c:pt idx="5">
                  <c:v> 564 </c:v>
                </c:pt>
                <c:pt idx="6">
                  <c:v> 557 </c:v>
                </c:pt>
                <c:pt idx="7">
                  <c:v> 560 </c:v>
                </c:pt>
                <c:pt idx="8">
                  <c:v> 530 </c:v>
                </c:pt>
                <c:pt idx="9">
                  <c:v> 564-1 </c:v>
                </c:pt>
                <c:pt idx="10">
                  <c:v> 순환51 </c:v>
                </c:pt>
                <c:pt idx="11">
                  <c:v>  </c:v>
                </c:pt>
              </c:strCache>
            </c:strRef>
          </c:cat>
          <c:val>
            <c:numRef>
              <c:f>종합!$M$65:$X$65</c:f>
              <c:numCache>
                <c:formatCode>0%</c:formatCode>
                <c:ptCount val="12"/>
                <c:pt idx="0">
                  <c:v>0</c:v>
                </c:pt>
                <c:pt idx="1">
                  <c:v>0.5</c:v>
                </c:pt>
                <c:pt idx="2">
                  <c:v>0.42857142857142855</c:v>
                </c:pt>
                <c:pt idx="3">
                  <c:v>0.5</c:v>
                </c:pt>
                <c:pt idx="4">
                  <c:v>0.44444444444444442</c:v>
                </c:pt>
                <c:pt idx="5">
                  <c:v>0.66666666666666663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종합!$M$59:$X$59</c:f>
              <c:strCache>
                <c:ptCount val="12"/>
                <c:pt idx="0">
                  <c:v> 24 </c:v>
                </c:pt>
                <c:pt idx="1">
                  <c:v> 514-1 </c:v>
                </c:pt>
                <c:pt idx="2">
                  <c:v> 579 </c:v>
                </c:pt>
                <c:pt idx="3">
                  <c:v> 568 </c:v>
                </c:pt>
                <c:pt idx="4">
                  <c:v> 593 </c:v>
                </c:pt>
                <c:pt idx="5">
                  <c:v> 564 </c:v>
                </c:pt>
                <c:pt idx="6">
                  <c:v> 557 </c:v>
                </c:pt>
                <c:pt idx="7">
                  <c:v> 560 </c:v>
                </c:pt>
                <c:pt idx="8">
                  <c:v> 530 </c:v>
                </c:pt>
                <c:pt idx="9">
                  <c:v> 564-1 </c:v>
                </c:pt>
                <c:pt idx="10">
                  <c:v> 순환51 </c:v>
                </c:pt>
                <c:pt idx="11">
                  <c:v>  </c:v>
                </c:pt>
              </c:strCache>
            </c:strRef>
          </c:cat>
          <c:val>
            <c:numRef>
              <c:f>종합!$M$64:$X$64</c:f>
              <c:numCache>
                <c:formatCode>0%</c:formatCode>
                <c:ptCount val="12"/>
                <c:pt idx="0">
                  <c:v>9.5238095238095233E-2</c:v>
                </c:pt>
                <c:pt idx="1">
                  <c:v>0.1</c:v>
                </c:pt>
                <c:pt idx="2">
                  <c:v>0.2857142857142857</c:v>
                </c:pt>
                <c:pt idx="3">
                  <c:v>0.5</c:v>
                </c:pt>
                <c:pt idx="4">
                  <c:v>0.44444444444444442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종합!$M$59:$X$59</c:f>
              <c:strCache>
                <c:ptCount val="12"/>
                <c:pt idx="0">
                  <c:v> 24 </c:v>
                </c:pt>
                <c:pt idx="1">
                  <c:v> 514-1 </c:v>
                </c:pt>
                <c:pt idx="2">
                  <c:v> 579 </c:v>
                </c:pt>
                <c:pt idx="3">
                  <c:v> 568 </c:v>
                </c:pt>
                <c:pt idx="4">
                  <c:v> 593 </c:v>
                </c:pt>
                <c:pt idx="5">
                  <c:v> 564 </c:v>
                </c:pt>
                <c:pt idx="6">
                  <c:v> 557 </c:v>
                </c:pt>
                <c:pt idx="7">
                  <c:v> 560 </c:v>
                </c:pt>
                <c:pt idx="8">
                  <c:v> 530 </c:v>
                </c:pt>
                <c:pt idx="9">
                  <c:v> 564-1 </c:v>
                </c:pt>
                <c:pt idx="10">
                  <c:v> 순환51 </c:v>
                </c:pt>
                <c:pt idx="11">
                  <c:v>  </c:v>
                </c:pt>
              </c:strCache>
            </c:strRef>
          </c:cat>
          <c:val>
            <c:numRef>
              <c:f>종합!$M$63:$X$63</c:f>
              <c:numCache>
                <c:formatCode>0%</c:formatCode>
                <c:ptCount val="12"/>
                <c:pt idx="0">
                  <c:v>0.19047619047619047</c:v>
                </c:pt>
                <c:pt idx="1">
                  <c:v>0.2</c:v>
                </c:pt>
                <c:pt idx="2">
                  <c:v>0.2857142857142857</c:v>
                </c:pt>
                <c:pt idx="3">
                  <c:v>0</c:v>
                </c:pt>
                <c:pt idx="4">
                  <c:v>0</c:v>
                </c:pt>
                <c:pt idx="5">
                  <c:v>0.33333333333333331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종합!$M$59:$X$59</c:f>
              <c:strCache>
                <c:ptCount val="12"/>
                <c:pt idx="0">
                  <c:v> 24 </c:v>
                </c:pt>
                <c:pt idx="1">
                  <c:v> 514-1 </c:v>
                </c:pt>
                <c:pt idx="2">
                  <c:v> 579 </c:v>
                </c:pt>
                <c:pt idx="3">
                  <c:v> 568 </c:v>
                </c:pt>
                <c:pt idx="4">
                  <c:v> 593 </c:v>
                </c:pt>
                <c:pt idx="5">
                  <c:v> 564 </c:v>
                </c:pt>
                <c:pt idx="6">
                  <c:v> 557 </c:v>
                </c:pt>
                <c:pt idx="7">
                  <c:v> 560 </c:v>
                </c:pt>
                <c:pt idx="8">
                  <c:v> 530 </c:v>
                </c:pt>
                <c:pt idx="9">
                  <c:v> 564-1 </c:v>
                </c:pt>
                <c:pt idx="10">
                  <c:v> 순환51 </c:v>
                </c:pt>
                <c:pt idx="11">
                  <c:v>  </c:v>
                </c:pt>
              </c:strCache>
            </c:strRef>
          </c:cat>
          <c:val>
            <c:numRef>
              <c:f>종합!$M$62:$X$62</c:f>
              <c:numCache>
                <c:formatCode>0%</c:formatCode>
                <c:ptCount val="12"/>
                <c:pt idx="0">
                  <c:v>0.52380952380952384</c:v>
                </c:pt>
                <c:pt idx="1">
                  <c:v>0.1</c:v>
                </c:pt>
                <c:pt idx="2">
                  <c:v>0</c:v>
                </c:pt>
                <c:pt idx="3">
                  <c:v>0</c:v>
                </c:pt>
                <c:pt idx="4">
                  <c:v>0.1111111111111111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종합!$M$59:$X$59</c:f>
              <c:strCache>
                <c:ptCount val="12"/>
                <c:pt idx="0">
                  <c:v> 24 </c:v>
                </c:pt>
                <c:pt idx="1">
                  <c:v> 514-1 </c:v>
                </c:pt>
                <c:pt idx="2">
                  <c:v> 579 </c:v>
                </c:pt>
                <c:pt idx="3">
                  <c:v> 568 </c:v>
                </c:pt>
                <c:pt idx="4">
                  <c:v> 593 </c:v>
                </c:pt>
                <c:pt idx="5">
                  <c:v> 564 </c:v>
                </c:pt>
                <c:pt idx="6">
                  <c:v> 557 </c:v>
                </c:pt>
                <c:pt idx="7">
                  <c:v> 560 </c:v>
                </c:pt>
                <c:pt idx="8">
                  <c:v> 530 </c:v>
                </c:pt>
                <c:pt idx="9">
                  <c:v> 564-1 </c:v>
                </c:pt>
                <c:pt idx="10">
                  <c:v> 순환51 </c:v>
                </c:pt>
                <c:pt idx="11">
                  <c:v>  </c:v>
                </c:pt>
              </c:strCache>
            </c:strRef>
          </c:cat>
          <c:val>
            <c:numRef>
              <c:f>종합!$M$61:$X$61</c:f>
              <c:numCache>
                <c:formatCode>0%</c:formatCode>
                <c:ptCount val="12"/>
                <c:pt idx="0">
                  <c:v>0.14285714285714285</c:v>
                </c:pt>
                <c:pt idx="1">
                  <c:v>0.1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종합!$M$59:$X$59</c:f>
              <c:strCache>
                <c:ptCount val="12"/>
                <c:pt idx="0">
                  <c:v> 24 </c:v>
                </c:pt>
                <c:pt idx="1">
                  <c:v> 514-1 </c:v>
                </c:pt>
                <c:pt idx="2">
                  <c:v> 579 </c:v>
                </c:pt>
                <c:pt idx="3">
                  <c:v> 568 </c:v>
                </c:pt>
                <c:pt idx="4">
                  <c:v> 593 </c:v>
                </c:pt>
                <c:pt idx="5">
                  <c:v> 564 </c:v>
                </c:pt>
                <c:pt idx="6">
                  <c:v> 557 </c:v>
                </c:pt>
                <c:pt idx="7">
                  <c:v> 560 </c:v>
                </c:pt>
                <c:pt idx="8">
                  <c:v> 530 </c:v>
                </c:pt>
                <c:pt idx="9">
                  <c:v> 564-1 </c:v>
                </c:pt>
                <c:pt idx="10">
                  <c:v> 순환51 </c:v>
                </c:pt>
                <c:pt idx="11">
                  <c:v>  </c:v>
                </c:pt>
              </c:strCache>
            </c:strRef>
          </c:cat>
          <c:val>
            <c:numRef>
              <c:f>종합!$M$60:$X$60</c:f>
              <c:numCache>
                <c:formatCode>0%</c:formatCode>
                <c:ptCount val="12"/>
                <c:pt idx="0">
                  <c:v>4.7619047619047616E-2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종합!$M$59:$X$59</c:f>
              <c:strCache>
                <c:ptCount val="12"/>
                <c:pt idx="0">
                  <c:v> 24 </c:v>
                </c:pt>
                <c:pt idx="1">
                  <c:v> 514-1 </c:v>
                </c:pt>
                <c:pt idx="2">
                  <c:v> 579 </c:v>
                </c:pt>
                <c:pt idx="3">
                  <c:v> 568 </c:v>
                </c:pt>
                <c:pt idx="4">
                  <c:v> 593 </c:v>
                </c:pt>
                <c:pt idx="5">
                  <c:v> 564 </c:v>
                </c:pt>
                <c:pt idx="6">
                  <c:v> 557 </c:v>
                </c:pt>
                <c:pt idx="7">
                  <c:v> 560 </c:v>
                </c:pt>
                <c:pt idx="8">
                  <c:v> 530 </c:v>
                </c:pt>
                <c:pt idx="9">
                  <c:v> 564-1 </c:v>
                </c:pt>
                <c:pt idx="10">
                  <c:v> 순환51 </c:v>
                </c:pt>
                <c:pt idx="11">
                  <c:v>  </c:v>
                </c:pt>
              </c:strCache>
            </c:strRef>
          </c:cat>
          <c:val>
            <c:numRef>
              <c:f>종합!#REF!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156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90769</xdr:rowOff>
    </xdr:from>
    <xdr:to>
      <xdr:col>6</xdr:col>
      <xdr:colOff>750794</xdr:colOff>
      <xdr:row>18</xdr:row>
      <xdr:rowOff>0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840441</xdr:colOff>
      <xdr:row>8</xdr:row>
      <xdr:rowOff>392206</xdr:rowOff>
    </xdr:from>
    <xdr:to>
      <xdr:col>2</xdr:col>
      <xdr:colOff>493059</xdr:colOff>
      <xdr:row>13</xdr:row>
      <xdr:rowOff>123264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941294" y="2577353"/>
          <a:ext cx="582706" cy="177052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347380</xdr:colOff>
      <xdr:row>9</xdr:row>
      <xdr:rowOff>145679</xdr:rowOff>
    </xdr:from>
    <xdr:to>
      <xdr:col>2</xdr:col>
      <xdr:colOff>448237</xdr:colOff>
      <xdr:row>11</xdr:row>
      <xdr:rowOff>44827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448233" y="3204885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9634496-CAB7-4B06-9334-BBCA274FC717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10.4%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27</xdr:row>
      <xdr:rowOff>0</xdr:rowOff>
    </xdr:from>
    <xdr:to>
      <xdr:col>6</xdr:col>
      <xdr:colOff>790016</xdr:colOff>
      <xdr:row>35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47</xdr:row>
      <xdr:rowOff>303679</xdr:rowOff>
    </xdr:from>
    <xdr:to>
      <xdr:col>10</xdr:col>
      <xdr:colOff>829235</xdr:colOff>
      <xdr:row>56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49</xdr:row>
      <xdr:rowOff>145773</xdr:rowOff>
    </xdr:from>
    <xdr:to>
      <xdr:col>10</xdr:col>
      <xdr:colOff>794931</xdr:colOff>
      <xdr:row>54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27</xdr:row>
      <xdr:rowOff>33618</xdr:rowOff>
    </xdr:from>
    <xdr:to>
      <xdr:col>6</xdr:col>
      <xdr:colOff>761218</xdr:colOff>
      <xdr:row>27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369794</xdr:colOff>
      <xdr:row>6</xdr:row>
      <xdr:rowOff>179293</xdr:rowOff>
    </xdr:from>
    <xdr:to>
      <xdr:col>3</xdr:col>
      <xdr:colOff>526680</xdr:colOff>
      <xdr:row>8</xdr:row>
      <xdr:rowOff>313765</xdr:rowOff>
    </xdr:to>
    <xdr:sp macro="" textlink="$K$13">
      <xdr:nvSpPr>
        <xdr:cNvPr id="6" name="TextBox 5">
          <a:extLst>
            <a:ext uri="{FF2B5EF4-FFF2-40B4-BE49-F238E27FC236}">
              <a16:creationId xmlns:a16="http://schemas.microsoft.com/office/drawing/2014/main" id="{E3EF083C-66FD-46E7-8906-CE0A243E30AC}"/>
            </a:ext>
          </a:extLst>
        </xdr:cNvPr>
        <xdr:cNvSpPr txBox="1"/>
      </xdr:nvSpPr>
      <xdr:spPr>
        <a:xfrm>
          <a:off x="1400735" y="2017058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F34196D7-7880-4EF7-ADD8-79DC80725C4E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1.6%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2</xdr:col>
      <xdr:colOff>829236</xdr:colOff>
      <xdr:row>8</xdr:row>
      <xdr:rowOff>67235</xdr:rowOff>
    </xdr:from>
    <xdr:to>
      <xdr:col>3</xdr:col>
      <xdr:colOff>392206</xdr:colOff>
      <xdr:row>8</xdr:row>
      <xdr:rowOff>403412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7550C63E-5E9D-4FF0-8740-DE2B752B61B9}"/>
            </a:ext>
          </a:extLst>
        </xdr:cNvPr>
        <xdr:cNvCxnSpPr/>
      </xdr:nvCxnSpPr>
      <xdr:spPr>
        <a:xfrm flipV="1">
          <a:off x="1860177" y="2252382"/>
          <a:ext cx="437029" cy="33617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762000</xdr:colOff>
      <xdr:row>8</xdr:row>
      <xdr:rowOff>134472</xdr:rowOff>
    </xdr:from>
    <xdr:to>
      <xdr:col>4</xdr:col>
      <xdr:colOff>253256</xdr:colOff>
      <xdr:row>8</xdr:row>
      <xdr:rowOff>336177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6A14D68D-F977-4198-A6E0-358CF36E7252}"/>
            </a:ext>
          </a:extLst>
        </xdr:cNvPr>
        <xdr:cNvCxnSpPr>
          <a:endCxn id="11" idx="2"/>
        </xdr:cNvCxnSpPr>
      </xdr:nvCxnSpPr>
      <xdr:spPr>
        <a:xfrm>
          <a:off x="2667000" y="2319619"/>
          <a:ext cx="365315" cy="20170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611842</xdr:colOff>
      <xdr:row>7</xdr:row>
      <xdr:rowOff>6725</xdr:rowOff>
    </xdr:from>
    <xdr:to>
      <xdr:col>4</xdr:col>
      <xdr:colOff>768728</xdr:colOff>
      <xdr:row>8</xdr:row>
      <xdr:rowOff>336177</xdr:rowOff>
    </xdr:to>
    <xdr:sp macro="" textlink="$K$14">
      <xdr:nvSpPr>
        <xdr:cNvPr id="11" name="TextBox 10">
          <a:extLst>
            <a:ext uri="{FF2B5EF4-FFF2-40B4-BE49-F238E27FC236}">
              <a16:creationId xmlns:a16="http://schemas.microsoft.com/office/drawing/2014/main" id="{A7F84D5D-A12F-4A63-98F3-6D16E18F9525}"/>
            </a:ext>
          </a:extLst>
        </xdr:cNvPr>
        <xdr:cNvSpPr txBox="1"/>
      </xdr:nvSpPr>
      <xdr:spPr>
        <a:xfrm>
          <a:off x="2516842" y="2057401"/>
          <a:ext cx="1030945" cy="463923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958CF760-BE61-4A10-B60A-C7092E2400A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638735</xdr:colOff>
      <xdr:row>8</xdr:row>
      <xdr:rowOff>414618</xdr:rowOff>
    </xdr:from>
    <xdr:to>
      <xdr:col>5</xdr:col>
      <xdr:colOff>168088</xdr:colOff>
      <xdr:row>9</xdr:row>
      <xdr:rowOff>134470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67546C27-5444-4E3A-96E4-12B11AC92822}"/>
            </a:ext>
          </a:extLst>
        </xdr:cNvPr>
        <xdr:cNvCxnSpPr/>
      </xdr:nvCxnSpPr>
      <xdr:spPr>
        <a:xfrm>
          <a:off x="3417794" y="2599765"/>
          <a:ext cx="403412" cy="59391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551330</xdr:colOff>
      <xdr:row>8</xdr:row>
      <xdr:rowOff>383243</xdr:rowOff>
    </xdr:from>
    <xdr:to>
      <xdr:col>5</xdr:col>
      <xdr:colOff>708216</xdr:colOff>
      <xdr:row>8</xdr:row>
      <xdr:rowOff>865097</xdr:rowOff>
    </xdr:to>
    <xdr:sp macro="" textlink="$K$15">
      <xdr:nvSpPr>
        <xdr:cNvPr id="8" name="TextBox 7">
          <a:extLst>
            <a:ext uri="{FF2B5EF4-FFF2-40B4-BE49-F238E27FC236}">
              <a16:creationId xmlns:a16="http://schemas.microsoft.com/office/drawing/2014/main" id="{6CA5B253-EBB5-4C50-9E64-A202157E4D5D}"/>
            </a:ext>
          </a:extLst>
        </xdr:cNvPr>
        <xdr:cNvSpPr txBox="1"/>
      </xdr:nvSpPr>
      <xdr:spPr>
        <a:xfrm>
          <a:off x="3330389" y="2568390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188B13D3-08E6-4058-B4AB-D204E45C9AE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-3.6%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504264</xdr:colOff>
      <xdr:row>10</xdr:row>
      <xdr:rowOff>22412</xdr:rowOff>
    </xdr:from>
    <xdr:to>
      <xdr:col>6</xdr:col>
      <xdr:colOff>134471</xdr:colOff>
      <xdr:row>15</xdr:row>
      <xdr:rowOff>112058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0544DF05-AEF4-4CC7-B303-410FD1488B0D}"/>
            </a:ext>
          </a:extLst>
        </xdr:cNvPr>
        <xdr:cNvCxnSpPr/>
      </xdr:nvCxnSpPr>
      <xdr:spPr>
        <a:xfrm>
          <a:off x="4157382" y="3372971"/>
          <a:ext cx="504265" cy="154641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468405</xdr:colOff>
      <xdr:row>11</xdr:row>
      <xdr:rowOff>121024</xdr:rowOff>
    </xdr:from>
    <xdr:to>
      <xdr:col>6</xdr:col>
      <xdr:colOff>625292</xdr:colOff>
      <xdr:row>13</xdr:row>
      <xdr:rowOff>20172</xdr:rowOff>
    </xdr:to>
    <xdr:sp macro="" textlink="$K$16">
      <xdr:nvSpPr>
        <xdr:cNvPr id="17" name="TextBox 16">
          <a:extLst>
            <a:ext uri="{FF2B5EF4-FFF2-40B4-BE49-F238E27FC236}">
              <a16:creationId xmlns:a16="http://schemas.microsoft.com/office/drawing/2014/main" id="{F439BF76-11E2-4496-ABB5-5405FE1BB1E4}"/>
            </a:ext>
          </a:extLst>
        </xdr:cNvPr>
        <xdr:cNvSpPr txBox="1"/>
      </xdr:nvSpPr>
      <xdr:spPr>
        <a:xfrm>
          <a:off x="4121523" y="3762936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D73F126-8257-48FB-B417-84BDDE062C01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-9.0%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60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4.14062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124</v>
      </c>
      <c r="C2" s="57"/>
      <c r="D2" s="57"/>
      <c r="E2" s="57"/>
      <c r="F2" s="57"/>
      <c r="G2" s="57"/>
      <c r="H2" s="57"/>
      <c r="I2" s="57"/>
      <c r="J2" s="57"/>
      <c r="K2" s="65" t="s">
        <v>859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126</v>
      </c>
      <c r="C4" s="313" t="s">
        <v>39</v>
      </c>
      <c r="D4" s="313"/>
      <c r="E4" s="62" t="s">
        <v>125</v>
      </c>
      <c r="F4" s="62" t="s">
        <v>67</v>
      </c>
      <c r="G4" s="94" t="s">
        <v>128</v>
      </c>
      <c r="H4" s="38"/>
      <c r="I4" s="38"/>
      <c r="J4" s="98" t="s">
        <v>36</v>
      </c>
      <c r="K4" s="98" t="s">
        <v>37</v>
      </c>
    </row>
    <row r="5" spans="1:28" ht="48.75" customHeight="1">
      <c r="B5" s="64" t="s">
        <v>860</v>
      </c>
      <c r="C5" s="314" t="s">
        <v>163</v>
      </c>
      <c r="D5" s="314"/>
      <c r="E5" s="63">
        <f>SUMIFS(숨김!BE:BE,숨김!BD:BD,종합!C5)</f>
        <v>11</v>
      </c>
      <c r="F5" s="64">
        <f>SUMIFS(숨김!BF:BF,숨김!BD:BD,종합!C5)</f>
        <v>74</v>
      </c>
      <c r="G5" s="95" t="str">
        <f>N23</f>
        <v>D</v>
      </c>
      <c r="H5" s="38"/>
      <c r="I5" s="38"/>
      <c r="J5" s="97" t="s">
        <v>51</v>
      </c>
      <c r="K5" s="96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70"/>
    </row>
    <row r="7" spans="1:28" ht="16.5" customHeight="1">
      <c r="B7" s="52" t="s">
        <v>569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12"/>
      <c r="P9" s="312"/>
    </row>
    <row r="10" spans="1:28" ht="23.25" customHeight="1" thickBot="1">
      <c r="G10" s="6"/>
      <c r="H10" s="205" t="s">
        <v>101</v>
      </c>
      <c r="I10" s="206" t="s">
        <v>102</v>
      </c>
      <c r="J10" s="207" t="str">
        <f>C5</f>
        <v>해성운수</v>
      </c>
      <c r="K10" s="208" t="s">
        <v>103</v>
      </c>
      <c r="X10" s="270"/>
      <c r="Z10" s="39"/>
      <c r="AA10" s="39"/>
      <c r="AB10" s="39"/>
    </row>
    <row r="11" spans="1:28" ht="23.25" customHeight="1" thickTop="1">
      <c r="G11" s="6"/>
      <c r="H11" s="245">
        <v>1</v>
      </c>
      <c r="I11" s="202">
        <v>2.0099999999999998</v>
      </c>
      <c r="J11" s="203">
        <f>SUMIFS(숨김!BB:BB, 숨김!AU:AU, H11, 숨김!AT:AT, "합계", 숨김!AS:AS, 종합!$C$5)</f>
        <v>2.394684761506801</v>
      </c>
      <c r="K11" s="204"/>
      <c r="M11" s="2"/>
      <c r="Y11" s="271"/>
      <c r="Z11" s="244"/>
      <c r="AA11" s="242"/>
      <c r="AB11" s="39"/>
    </row>
    <row r="12" spans="1:28" ht="23.25" customHeight="1">
      <c r="G12" s="6"/>
      <c r="H12" s="246">
        <v>2</v>
      </c>
      <c r="I12" s="196">
        <v>2.3662575846193561</v>
      </c>
      <c r="J12" s="203">
        <f>SUMIFS(숨김!BB:BB, 숨김!AU:AU, H12, 숨김!AT:AT, "합계", 숨김!AS:AS, 종합!$C$5)</f>
        <v>2.6426970216529995</v>
      </c>
      <c r="K12" s="247">
        <f>J12/J11-1</f>
        <v>0.10356781156871042</v>
      </c>
      <c r="M12" s="242"/>
      <c r="Y12" s="271"/>
      <c r="Z12" s="244"/>
      <c r="AA12" s="242"/>
      <c r="AB12" s="39"/>
    </row>
    <row r="13" spans="1:28" ht="23.25" customHeight="1">
      <c r="G13" s="6"/>
      <c r="H13" s="246">
        <v>3</v>
      </c>
      <c r="I13" s="196">
        <v>2.37</v>
      </c>
      <c r="J13" s="203">
        <f>SUMIFS(숨김!BB:BB, 숨김!AU:AU, H13, 숨김!AT:AT, "합계", 숨김!AS:AS, 종합!$C$5)</f>
        <v>2.6839962166812121</v>
      </c>
      <c r="K13" s="247">
        <f>J13/J12-1</f>
        <v>1.5627669267353372E-2</v>
      </c>
      <c r="M13" s="242"/>
      <c r="Y13" s="271"/>
      <c r="Z13" s="244"/>
      <c r="AA13" s="242"/>
      <c r="AB13" s="39"/>
    </row>
    <row r="14" spans="1:28" ht="23.25" customHeight="1">
      <c r="G14" s="6"/>
      <c r="H14" s="246">
        <v>4</v>
      </c>
      <c r="I14" s="196">
        <v>2.33</v>
      </c>
      <c r="J14" s="203">
        <f>SUMIFS(숨김!BB:BB, 숨김!AU:AU, H14, 숨김!AT:AT, "합계", 숨김!AS:AS, 종합!$C$5)</f>
        <v>2.6453191970751262</v>
      </c>
      <c r="K14" s="247">
        <f>J14/J13-1</f>
        <v>-1.4410236261029663E-2</v>
      </c>
      <c r="M14" s="242"/>
      <c r="Y14" s="271"/>
      <c r="Z14" s="244"/>
      <c r="AA14" s="242"/>
      <c r="AB14" s="39"/>
    </row>
    <row r="15" spans="1:28" ht="23.25" customHeight="1">
      <c r="G15" s="6"/>
      <c r="H15" s="246">
        <v>5</v>
      </c>
      <c r="I15" s="196">
        <v>2.29</v>
      </c>
      <c r="J15" s="203">
        <f>SUMIFS(숨김!BB:BB, 숨김!AU:AU, H15, 숨김!AT:AT, "합계", 숨김!AS:AS, 종합!$C$5)</f>
        <v>2.5499506658205395</v>
      </c>
      <c r="K15" s="247">
        <f>J15/J14-1</f>
        <v>-3.6051804772760043E-2</v>
      </c>
      <c r="M15" s="242"/>
      <c r="Y15" s="271"/>
      <c r="Z15" s="244"/>
      <c r="AA15" s="242"/>
      <c r="AB15" s="39"/>
    </row>
    <row r="16" spans="1:28" ht="23.25" customHeight="1">
      <c r="G16" s="6"/>
      <c r="H16" s="246">
        <v>6</v>
      </c>
      <c r="I16" s="196">
        <v>2.0664933427553414</v>
      </c>
      <c r="J16" s="203">
        <f>SUMIFS(숨김!BB:BB, 숨김!AU:AU, H16, 숨김!AT:AT, "합계", 숨김!AS:AS, 종합!$C$5)</f>
        <v>2.3199999999999998</v>
      </c>
      <c r="K16" s="247">
        <f>J16/J15-1</f>
        <v>-9.0178476353598325E-2</v>
      </c>
      <c r="M16" s="242"/>
      <c r="Y16" s="271"/>
      <c r="Z16" s="244"/>
      <c r="AA16" s="242"/>
      <c r="AB16" s="39"/>
    </row>
    <row r="17" spans="2:28" ht="23.25" customHeight="1">
      <c r="G17" s="6"/>
      <c r="H17" s="276" t="s">
        <v>846</v>
      </c>
      <c r="I17" s="197" cm="1">
        <f t="array" aca="1" ref="I17" ca="1">(INDIRECT(ADDRESS(ROW()-1,COLUMN()))/$I$11)-1</f>
        <v>2.8106140674299285E-2</v>
      </c>
      <c r="J17" s="198" cm="1">
        <f t="array" aca="1" ref="J17" ca="1">(INDIRECT(ADDRESS(ROW()-1,COLUMN()))/$J$11)-1</f>
        <v>-3.1187721535342106E-2</v>
      </c>
      <c r="K17" s="199">
        <f ca="1">J17-I17</f>
        <v>-5.929386220964139E-2</v>
      </c>
      <c r="M17" s="242"/>
      <c r="Y17" s="271"/>
      <c r="Z17" s="244"/>
      <c r="AA17" s="242"/>
      <c r="AB17" s="39"/>
    </row>
    <row r="18" spans="2:28" ht="23.25" customHeight="1">
      <c r="H18" s="200" t="s">
        <v>121</v>
      </c>
      <c r="I18" s="201"/>
      <c r="J18" s="315" t="str">
        <f>SUMIFS(숨김!J:J,숨김!F:F,종합!C5)&amp;"위/(32개사)"</f>
        <v>29위/(32개사)</v>
      </c>
      <c r="K18" s="316"/>
      <c r="M18" s="242"/>
      <c r="X18" s="2"/>
      <c r="Y18" s="2"/>
      <c r="AB18" s="39"/>
    </row>
    <row r="19" spans="2:28" ht="9" customHeight="1">
      <c r="M19" s="242"/>
      <c r="X19" s="2"/>
      <c r="Y19" s="2"/>
      <c r="AB19" s="242"/>
    </row>
    <row r="20" spans="2:28" ht="16.5" customHeight="1">
      <c r="B20" s="52" t="s">
        <v>570</v>
      </c>
      <c r="C20" s="52"/>
      <c r="D20" s="51"/>
      <c r="E20" s="51"/>
      <c r="F20" s="51"/>
      <c r="G20" s="51"/>
      <c r="H20" s="51"/>
      <c r="I20" s="51"/>
      <c r="J20" s="51"/>
      <c r="K20" s="51"/>
      <c r="M20" s="242"/>
      <c r="X20" s="2"/>
      <c r="Y20" s="2"/>
      <c r="AB20" s="242"/>
    </row>
    <row r="21" spans="2:28" ht="27.75" customHeight="1">
      <c r="B21" s="56" t="s">
        <v>65</v>
      </c>
      <c r="C21" s="56" t="s">
        <v>112</v>
      </c>
      <c r="D21" s="56" t="s">
        <v>114</v>
      </c>
      <c r="E21" s="56" t="s">
        <v>115</v>
      </c>
      <c r="F21" s="56" t="s">
        <v>116</v>
      </c>
      <c r="G21" s="56" t="s">
        <v>117</v>
      </c>
      <c r="H21" s="56" t="s">
        <v>7</v>
      </c>
      <c r="I21" s="56" t="s">
        <v>8</v>
      </c>
      <c r="J21" s="56" t="s">
        <v>118</v>
      </c>
      <c r="K21" s="56" t="s">
        <v>75</v>
      </c>
      <c r="M21" s="242"/>
      <c r="X21" s="2"/>
      <c r="Y21" s="2"/>
      <c r="AB21" s="242"/>
    </row>
    <row r="22" spans="2:28" ht="23.25" customHeight="1">
      <c r="B22" s="76" t="s">
        <v>111</v>
      </c>
      <c r="C22" s="77">
        <v>6</v>
      </c>
      <c r="D22" s="78">
        <v>3.6724821927525575E-2</v>
      </c>
      <c r="E22" s="78">
        <v>0.35154772657449901</v>
      </c>
      <c r="F22" s="78">
        <v>0.17874650884769694</v>
      </c>
      <c r="G22" s="79">
        <v>13.793687985899597</v>
      </c>
      <c r="H22" s="80">
        <v>0.24721130049745174</v>
      </c>
      <c r="I22" s="80">
        <v>15.723188026330817</v>
      </c>
      <c r="J22" s="81">
        <v>2.0664933427553414</v>
      </c>
      <c r="K22" s="82" t="s">
        <v>70</v>
      </c>
      <c r="M22" s="242"/>
      <c r="N22" s="285" t="str">
        <f>C5</f>
        <v>해성운수</v>
      </c>
      <c r="Y22" s="2"/>
    </row>
    <row r="23" spans="2:28" ht="22.5" customHeight="1">
      <c r="B23" s="238" t="str">
        <f>C5</f>
        <v>해성운수</v>
      </c>
      <c r="C23" s="69">
        <v>6</v>
      </c>
      <c r="D23" s="70">
        <f>SUMIFS(숨김!AV:AV,숨김!$AS:$AS,종합!$N$22,숨김!$AT:$AT,"합계",숨김!AU:AU,종합!C23)</f>
        <v>2.3436730619457894E-2</v>
      </c>
      <c r="E23" s="70">
        <f>SUMIFS(숨김!AW:AW,숨김!$AS:$AS,종합!$N$22,숨김!$AT:$AT,"합계",숨김!AV:AV,종합!D23)</f>
        <v>0.419838836472885</v>
      </c>
      <c r="F23" s="70">
        <f>SUMIFS(숨김!AX:AX,숨김!$AS:$AS,종합!$N$22,숨김!$AT:$AT,"합계",숨김!AW:AW,종합!E23)</f>
        <v>0.20971515837502452</v>
      </c>
      <c r="G23" s="71">
        <f>SUMIFS(숨김!AY:AY,숨김!$AS:$AS,종합!$N$22,숨김!$AT:$AT,"합계",숨김!AX:AX,종합!F23)</f>
        <v>10.559073529411762</v>
      </c>
      <c r="H23" s="72">
        <f>SUMIFS(숨김!AZ:AZ,숨김!$AS:$AS,종합!$N$22,숨김!$AT:$AT,"합계",숨김!AY:AY,종합!G23)</f>
        <v>0.97548599863735785</v>
      </c>
      <c r="I23" s="72">
        <f>SUMIFS(숨김!BA:BA,숨김!$AS:$AS,종합!$N$22,숨김!$AT:$AT,"합계",숨김!AZ:AZ,종합!H23)</f>
        <v>8.1048459612543642</v>
      </c>
      <c r="J23" s="73">
        <f>SUMIFS(숨김!BB:BB, 숨김!AU:AU, C23, 숨김!AT:AT, "합계", 숨김!AS:AS, 종합!$C$5)</f>
        <v>2.3199999999999998</v>
      </c>
      <c r="K23" s="74" t="str">
        <f>J29</f>
        <v>D</v>
      </c>
      <c r="M23" s="242"/>
      <c r="N23" s="39" t="str">
        <f>INDEX(숨김!L3:U36,MATCH(종합!C5,숨김!L3:L36,0),10)</f>
        <v>D</v>
      </c>
      <c r="O23" s="39">
        <f>SUM(O24:O29)</f>
        <v>159</v>
      </c>
      <c r="Y23" s="2"/>
    </row>
    <row r="24" spans="2:28" ht="22.5" customHeight="1">
      <c r="B24" s="53" t="s">
        <v>119</v>
      </c>
      <c r="C24" s="53"/>
      <c r="D24" s="67">
        <f>D23/D22-1</f>
        <v>-0.36182861102202213</v>
      </c>
      <c r="E24" s="67">
        <f t="shared" ref="E24:J24" si="0">E23/E22-1</f>
        <v>0.1942584313197484</v>
      </c>
      <c r="F24" s="67">
        <f t="shared" si="0"/>
        <v>0.17325456998835587</v>
      </c>
      <c r="G24" s="67">
        <f t="shared" si="0"/>
        <v>-0.23449961024161003</v>
      </c>
      <c r="H24" s="67">
        <f t="shared" si="0"/>
        <v>2.9459603856071022</v>
      </c>
      <c r="I24" s="67">
        <f t="shared" si="0"/>
        <v>-0.48452909501040153</v>
      </c>
      <c r="J24" s="67">
        <f t="shared" si="0"/>
        <v>0.12267479986489938</v>
      </c>
      <c r="K24" s="68" t="str">
        <f>J18</f>
        <v>29위/(32개사)</v>
      </c>
      <c r="M24" s="2" t="s">
        <v>634</v>
      </c>
      <c r="N24" s="286">
        <f>SUMIFS(숨김!O:O,숨김!L:L,종합!$N$22)</f>
        <v>8.8050314465408799E-2</v>
      </c>
      <c r="O24" s="39">
        <f>COUNTIFS(운전자별!C:C,종합!M24)</f>
        <v>14</v>
      </c>
      <c r="X24" s="2"/>
      <c r="Y24" s="2"/>
    </row>
    <row r="25" spans="2:28" ht="22.5" customHeight="1">
      <c r="M25" s="2" t="s">
        <v>635</v>
      </c>
      <c r="N25" s="286">
        <f>SUMIFS(숨김!P:P,숨김!L:L,종합!$N$22)</f>
        <v>0.13207547169811321</v>
      </c>
      <c r="O25" s="39">
        <f>COUNTIFS(운전자별!C:C,종합!M25)</f>
        <v>21</v>
      </c>
      <c r="X25" s="2"/>
      <c r="Y25" s="2"/>
    </row>
    <row r="26" spans="2:28" ht="17.25" customHeight="1">
      <c r="B26" s="52" t="s">
        <v>571</v>
      </c>
      <c r="C26" s="52"/>
      <c r="D26" s="51"/>
      <c r="E26" s="51"/>
      <c r="F26" s="51"/>
      <c r="G26" s="51"/>
      <c r="H26" s="51"/>
      <c r="I26" s="51"/>
      <c r="J26" s="51"/>
      <c r="K26" s="51"/>
      <c r="M26" s="2" t="s">
        <v>130</v>
      </c>
      <c r="N26" s="286">
        <f>SUMIFS(숨김!Q:Q,숨김!L:L,종합!$N$22)</f>
        <v>0.11949685534591195</v>
      </c>
      <c r="O26" s="39">
        <f>COUNTIFS(운전자별!C:C,종합!M26)</f>
        <v>19</v>
      </c>
      <c r="X26" s="2"/>
      <c r="Y26" s="2"/>
    </row>
    <row r="27" spans="2:28" ht="22.5" customHeight="1">
      <c r="B27" s="60"/>
      <c r="C27" s="60"/>
      <c r="M27" s="2" t="s">
        <v>636</v>
      </c>
      <c r="N27" s="286">
        <f>SUMIFS(숨김!R:R,숨김!L:L,종합!$N$22)</f>
        <v>0.13207547169811321</v>
      </c>
      <c r="O27" s="39">
        <f>COUNTIFS(운전자별!C:C,종합!M27)</f>
        <v>21</v>
      </c>
      <c r="X27" s="2"/>
      <c r="Y27" s="2"/>
    </row>
    <row r="28" spans="2:28" ht="22.5" customHeight="1" thickBot="1">
      <c r="H28" s="209" t="s">
        <v>101</v>
      </c>
      <c r="I28" s="210" t="s">
        <v>102</v>
      </c>
      <c r="J28" s="211" t="str">
        <f>J10</f>
        <v>해성운수</v>
      </c>
      <c r="K28" s="212" t="s">
        <v>129</v>
      </c>
      <c r="M28" s="2" t="s">
        <v>637</v>
      </c>
      <c r="N28" s="286">
        <f>SUMIFS(숨김!S:S,숨김!L:L,종합!$N$22)</f>
        <v>0.19496855345911951</v>
      </c>
      <c r="O28" s="39">
        <f>COUNTIFS(운전자별!C:C,종합!M28)</f>
        <v>31</v>
      </c>
      <c r="X28" s="2"/>
      <c r="Y28" s="2"/>
    </row>
    <row r="29" spans="2:28" ht="22.5" customHeight="1" thickTop="1">
      <c r="H29" s="217" t="s">
        <v>123</v>
      </c>
      <c r="I29" s="218" t="str">
        <f>숨김!U36</f>
        <v>D</v>
      </c>
      <c r="J29" s="219" t="str">
        <f>INDEX(숨김!L3:U36,MATCH(종합!C5,숨김!L3:L36,0),10)</f>
        <v>D</v>
      </c>
      <c r="K29" s="220"/>
      <c r="M29" s="2" t="s">
        <v>79</v>
      </c>
      <c r="N29" s="286">
        <f>SUMIFS(숨김!T:T,숨김!L:L,종합!$N$22)</f>
        <v>0.33333333333333331</v>
      </c>
      <c r="O29" s="39">
        <f>COUNTIFS(운전자별!C:C,종합!M29)</f>
        <v>53</v>
      </c>
      <c r="X29" s="2"/>
      <c r="Z29" s="39"/>
      <c r="AA29" s="39"/>
      <c r="AB29" s="39"/>
    </row>
    <row r="30" spans="2:28" ht="21" customHeight="1">
      <c r="H30" s="213" t="s">
        <v>104</v>
      </c>
      <c r="I30" s="214">
        <f>숨김!O36</f>
        <v>7.1274878967186664E-2</v>
      </c>
      <c r="J30" s="215" t="str">
        <f>ROUND(N24*100,0)&amp;"%("&amp;O24&amp;"명)"</f>
        <v>9%(14명)</v>
      </c>
      <c r="K30" s="216">
        <f t="shared" ref="K30:K35" si="1">N24-I30</f>
        <v>1.6775435498222135E-2</v>
      </c>
      <c r="M30" s="2"/>
      <c r="X30" s="2"/>
      <c r="Z30" s="39"/>
      <c r="AA30" s="39"/>
      <c r="AB30" s="39"/>
    </row>
    <row r="31" spans="2:28" ht="21" customHeight="1">
      <c r="H31" s="188" t="s">
        <v>105</v>
      </c>
      <c r="I31" s="180">
        <f>숨김!P36</f>
        <v>8.6874663797740725E-2</v>
      </c>
      <c r="J31" s="189" t="str">
        <f t="shared" ref="J31:J35" si="2">ROUND(N25*100,0)&amp;"%("&amp;O25&amp;"명)"</f>
        <v>13%(21명)</v>
      </c>
      <c r="K31" s="190">
        <f t="shared" si="1"/>
        <v>4.5200807900372481E-2</v>
      </c>
      <c r="L31" s="4"/>
      <c r="M31" s="2"/>
      <c r="X31" s="2"/>
      <c r="Z31" s="39"/>
      <c r="AA31" s="39"/>
      <c r="AB31" s="39"/>
    </row>
    <row r="32" spans="2:28" ht="21" customHeight="1">
      <c r="H32" s="187" t="s">
        <v>106</v>
      </c>
      <c r="I32" s="180">
        <f>숨김!Q36</f>
        <v>0.1406670252824099</v>
      </c>
      <c r="J32" s="189" t="str">
        <f t="shared" si="2"/>
        <v>12%(19명)</v>
      </c>
      <c r="K32" s="190">
        <f t="shared" si="1"/>
        <v>-2.1170169936497951E-2</v>
      </c>
      <c r="L32" s="4"/>
      <c r="M32" s="2"/>
      <c r="X32" s="2"/>
      <c r="Z32" s="39"/>
      <c r="AA32" s="39"/>
      <c r="AB32" s="39"/>
    </row>
    <row r="33" spans="2:28" ht="21" customHeight="1">
      <c r="H33" s="187" t="s">
        <v>110</v>
      </c>
      <c r="I33" s="180">
        <f>숨김!R36</f>
        <v>0.21301775147928995</v>
      </c>
      <c r="J33" s="189" t="str">
        <f t="shared" si="2"/>
        <v>13%(21명)</v>
      </c>
      <c r="K33" s="190">
        <f t="shared" si="1"/>
        <v>-8.094227978117674E-2</v>
      </c>
      <c r="L33" s="4"/>
      <c r="M33" s="2"/>
      <c r="X33" s="2"/>
      <c r="Z33" s="39"/>
      <c r="AA33" s="39"/>
      <c r="AB33" s="39"/>
    </row>
    <row r="34" spans="2:28" ht="21" customHeight="1">
      <c r="H34" s="191" t="s">
        <v>107</v>
      </c>
      <c r="I34" s="180">
        <f>숨김!S36</f>
        <v>0.22189349112426035</v>
      </c>
      <c r="J34" s="189" t="str">
        <f t="shared" si="2"/>
        <v>19%(31명)</v>
      </c>
      <c r="K34" s="190">
        <f t="shared" si="1"/>
        <v>-2.6924937665140841E-2</v>
      </c>
      <c r="L34" s="4"/>
      <c r="M34" s="2"/>
      <c r="X34" s="2"/>
      <c r="Z34" s="39"/>
      <c r="AA34" s="39"/>
      <c r="AB34" s="39"/>
    </row>
    <row r="35" spans="2:28" ht="21" customHeight="1">
      <c r="H35" s="192" t="s">
        <v>108</v>
      </c>
      <c r="I35" s="193">
        <f>숨김!T36</f>
        <v>0.26627218934911245</v>
      </c>
      <c r="J35" s="194" t="str">
        <f t="shared" si="2"/>
        <v>33%(53명)</v>
      </c>
      <c r="K35" s="195">
        <f t="shared" si="1"/>
        <v>6.7061143984220861E-2</v>
      </c>
      <c r="L35" s="4"/>
      <c r="M35" s="2"/>
      <c r="X35" s="2"/>
      <c r="Z35" s="39"/>
      <c r="AA35" s="39"/>
      <c r="AB35" s="39"/>
    </row>
    <row r="36" spans="2:28" ht="22.5" customHeight="1">
      <c r="L36" s="4"/>
      <c r="M36" s="2"/>
      <c r="X36" s="2"/>
      <c r="Z36" s="39"/>
      <c r="AA36" s="39"/>
      <c r="AB36" s="39"/>
    </row>
    <row r="37" spans="2:28" ht="18" customHeight="1">
      <c r="B37" s="52" t="s">
        <v>572</v>
      </c>
      <c r="C37" s="52"/>
      <c r="D37" s="51"/>
      <c r="E37" s="51"/>
      <c r="F37" s="51"/>
      <c r="G37" s="51"/>
      <c r="H37" s="51"/>
      <c r="I37" s="51"/>
      <c r="J37" s="51"/>
      <c r="K37" s="51"/>
      <c r="L37" s="4"/>
      <c r="M37" s="2"/>
      <c r="X37" s="2"/>
      <c r="Z37" s="39"/>
      <c r="AA37" s="39"/>
      <c r="AB37" s="39"/>
    </row>
    <row r="38" spans="2:28" ht="30.75" customHeight="1">
      <c r="B38" s="56" t="s">
        <v>65</v>
      </c>
      <c r="C38" s="56" t="s">
        <v>113</v>
      </c>
      <c r="D38" s="56" t="s">
        <v>114</v>
      </c>
      <c r="E38" s="56" t="s">
        <v>115</v>
      </c>
      <c r="F38" s="56" t="s">
        <v>116</v>
      </c>
      <c r="G38" s="56" t="s">
        <v>117</v>
      </c>
      <c r="H38" s="56" t="s">
        <v>7</v>
      </c>
      <c r="I38" s="56" t="s">
        <v>8</v>
      </c>
      <c r="J38" s="56" t="s">
        <v>118</v>
      </c>
      <c r="K38" s="56" t="s">
        <v>75</v>
      </c>
      <c r="L38" s="4"/>
      <c r="M38" s="2"/>
      <c r="N38" s="39" t="s">
        <v>331</v>
      </c>
      <c r="X38" s="2"/>
      <c r="Z38" s="39"/>
      <c r="AA38" s="39"/>
      <c r="AB38" s="39"/>
    </row>
    <row r="39" spans="2:28" ht="22.5" customHeight="1">
      <c r="B39" s="240" t="str">
        <f>C5</f>
        <v>해성운수</v>
      </c>
      <c r="C39" s="77">
        <v>1</v>
      </c>
      <c r="D39" s="78">
        <f>SUMIFS(숨김!AV:AV,숨김!$AS:$AS,종합!$N$22,숨김!$AT:$AT,"합계",숨김!$AU:$AU,종합!$C39)</f>
        <v>2.3844899837254203E-2</v>
      </c>
      <c r="E39" s="78">
        <f>SUMIFS(숨김!AW:AW,숨김!$AS:$AS,종합!$N$22,숨김!$AT:$AT,"합계",숨김!$AU:$AU,종합!$C39)</f>
        <v>0.49524459563926748</v>
      </c>
      <c r="F39" s="78">
        <f>SUMIFS(숨김!AX:AX,숨김!$AS:$AS,종합!$N$22,숨김!$AT:$AT,"합계",숨김!$AU:$AU,종합!$C39)</f>
        <v>0.25403277580384187</v>
      </c>
      <c r="G39" s="79">
        <f>SUMIFS(숨김!AY:AY,숨김!$AS:$AS,종합!$N$22,숨김!$AT:$AT,"합계",숨김!$AU:$AU,종합!$C39)</f>
        <v>10.845306451612901</v>
      </c>
      <c r="H39" s="80">
        <f>SUMIFS(숨김!AZ:AZ,숨김!$AS:$AS,종합!$N$22,숨김!$AT:$AT,"합계",숨김!$AU:$AU,종합!$C39)</f>
        <v>1.9091814669207086</v>
      </c>
      <c r="I39" s="80">
        <f>SUMIFS(숨김!BA:BA,숨김!$AS:$AS,종합!$N$22,숨김!$AT:$AT,"합계",숨김!$AU:$AU,종합!$C39)</f>
        <v>15.226412113151788</v>
      </c>
      <c r="J39" s="81">
        <f t="shared" ref="J39:J44" si="3">J11</f>
        <v>2.394684761506801</v>
      </c>
      <c r="K39" s="83" t="s">
        <v>79</v>
      </c>
      <c r="L39" s="4"/>
      <c r="M39" s="2"/>
      <c r="N39" s="39">
        <f>SUMIFS(숨김!$C$4:$C$9,숨김!$B$4:$B$9,종합!K39)</f>
        <v>1</v>
      </c>
      <c r="X39" s="2"/>
      <c r="Z39" s="39"/>
      <c r="AA39" s="39"/>
      <c r="AB39" s="39"/>
    </row>
    <row r="40" spans="2:28" ht="22.5" customHeight="1">
      <c r="B40" s="238" t="str">
        <f>$C$5</f>
        <v>해성운수</v>
      </c>
      <c r="C40" s="69">
        <v>2</v>
      </c>
      <c r="D40" s="70">
        <f>SUMIFS(숨김!AV:AV,숨김!$AS:$AS,종합!$N$22,숨김!$AT:$AT,"합계",숨김!$AU:$AU,종합!$C40)</f>
        <v>4.218107040014657E-2</v>
      </c>
      <c r="E40" s="70">
        <f>SUMIFS(숨김!AW:AW,숨김!$AS:$AS,종합!$N$22,숨김!$AT:$AT,"합계",숨김!$AU:$AU,종합!$C40)</f>
        <v>0.44030746772813595</v>
      </c>
      <c r="F40" s="70">
        <f>SUMIFS(숨김!AX:AX,숨김!$AS:$AS,종합!$N$22,숨김!$AT:$AT,"합계",숨김!$AU:$AU,종합!$C40)</f>
        <v>0.24867086500340291</v>
      </c>
      <c r="G40" s="71">
        <f>SUMIFS(숨김!AY:AY,숨김!$AS:$AS,종합!$N$22,숨김!$AT:$AT,"합계",숨김!$AU:$AU,종합!$C40)</f>
        <v>8.6831428571428564</v>
      </c>
      <c r="H40" s="72">
        <f>SUMIFS(숨김!AZ:AZ,숨김!$AS:$AS,종합!$N$22,숨김!$AT:$AT,"합계",숨김!$AU:$AU,종합!$C40)</f>
        <v>0.49154512579922616</v>
      </c>
      <c r="I40" s="72">
        <f>SUMIFS(숨김!BA:BA,숨김!$AS:$AS,종합!$N$22,숨김!$AT:$AT,"합계",숨김!$AU:$AU,종합!$C40)</f>
        <v>6.5071417576145363</v>
      </c>
      <c r="J40" s="73">
        <f t="shared" si="3"/>
        <v>2.6426970216529995</v>
      </c>
      <c r="K40" s="74" t="s">
        <v>71</v>
      </c>
      <c r="M40" s="2"/>
      <c r="N40" s="39">
        <f>SUMIFS(숨김!$C$4:$C$9,숨김!$B$4:$B$9,종합!K40)</f>
        <v>4</v>
      </c>
      <c r="X40" s="2"/>
      <c r="Z40" s="39"/>
      <c r="AA40" s="39"/>
      <c r="AB40" s="39"/>
    </row>
    <row r="41" spans="2:28" ht="22.5" customHeight="1">
      <c r="B41" s="238" t="str">
        <f>$C$5</f>
        <v>해성운수</v>
      </c>
      <c r="C41" s="69">
        <v>3</v>
      </c>
      <c r="D41" s="70">
        <f>SUMIFS(숨김!AV:AV,숨김!$AS:$AS,종합!$N$22,숨김!$AT:$AT,"합계",숨김!$AU:$AU,종합!$C41)</f>
        <v>2.0880835801093872E-2</v>
      </c>
      <c r="E41" s="70">
        <f>SUMIFS(숨김!AW:AW,숨김!$AS:$AS,종합!$N$22,숨김!$AT:$AT,"합계",숨김!$AU:$AU,종합!$C41)</f>
        <v>0.42981019321800346</v>
      </c>
      <c r="F41" s="70">
        <f>SUMIFS(숨김!AX:AX,숨김!$AS:$AS,종합!$N$22,숨김!$AT:$AT,"합계",숨김!$AU:$AU,종합!$C41)</f>
        <v>0.26133790364866333</v>
      </c>
      <c r="G41" s="71">
        <f>SUMIFS(숨김!AY:AY,숨김!$AS:$AS,종합!$N$22,숨김!$AT:$AT,"합계",숨김!$AU:$AU,종합!$C41)</f>
        <v>8.1892676056338001</v>
      </c>
      <c r="H41" s="72">
        <f>SUMIFS(숨김!AZ:AZ,숨김!$AS:$AS,종합!$N$22,숨김!$AT:$AT,"합계",숨김!$AU:$AU,종합!$C41)</f>
        <v>0.49267365997049234</v>
      </c>
      <c r="I41" s="72">
        <f>SUMIFS(숨김!BA:BA,숨김!$AS:$AS,종합!$N$22,숨김!$AT:$AT,"합계",숨김!$AU:$AU,종합!$C41)</f>
        <v>7.2187145408587439</v>
      </c>
      <c r="J41" s="73">
        <f t="shared" si="3"/>
        <v>2.6839962166812121</v>
      </c>
      <c r="K41" s="74" t="s">
        <v>71</v>
      </c>
      <c r="M41" s="2"/>
      <c r="N41" s="39">
        <f>SUMIFS(숨김!$C$4:$C$9,숨김!$B$4:$B$9,종합!K41)</f>
        <v>4</v>
      </c>
      <c r="X41" s="2"/>
      <c r="Z41" s="39"/>
      <c r="AA41" s="39"/>
      <c r="AB41" s="39"/>
    </row>
    <row r="42" spans="2:28" ht="22.5" customHeight="1">
      <c r="B42" s="238" t="str">
        <f>$C$5</f>
        <v>해성운수</v>
      </c>
      <c r="C42" s="69">
        <v>4</v>
      </c>
      <c r="D42" s="70">
        <f>SUMIFS(숨김!AV:AV,숨김!$AS:$AS,종합!$N$22,숨김!$AT:$AT,"합계",숨김!$AU:$AU,종합!$C42)</f>
        <v>2.1563308994636033E-2</v>
      </c>
      <c r="E42" s="70">
        <f>SUMIFS(숨김!AW:AW,숨김!$AS:$AS,종합!$N$22,숨김!$AT:$AT,"합계",숨김!$AU:$AU,종합!$C42)</f>
        <v>0.42076466730414747</v>
      </c>
      <c r="F42" s="70">
        <f>SUMIFS(숨김!AX:AX,숨김!$AS:$AS,종합!$N$22,숨김!$AT:$AT,"합계",숨김!$AU:$AU,종합!$C42)</f>
        <v>0.26271649257198149</v>
      </c>
      <c r="G42" s="71">
        <f>SUMIFS(숨김!AY:AY,숨김!$AS:$AS,종합!$N$22,숨김!$AT:$AT,"합계",숨김!$AU:$AU,종합!$C42)</f>
        <v>8.4677536231884023</v>
      </c>
      <c r="H42" s="72">
        <f>SUMIFS(숨김!AZ:AZ,숨김!$AS:$AS,종합!$N$22,숨김!$AT:$AT,"합계",숨김!$AU:$AU,종합!$C42)</f>
        <v>0.63660557115881056</v>
      </c>
      <c r="I42" s="72">
        <f>SUMIFS(숨김!BA:BA,숨김!$AS:$AS,종합!$N$22,숨김!$AT:$AT,"합계",숨김!$AU:$AU,종합!$C42)</f>
        <v>7.7246772737491858</v>
      </c>
      <c r="J42" s="73">
        <f t="shared" si="3"/>
        <v>2.6453191970751262</v>
      </c>
      <c r="K42" s="74" t="s">
        <v>71</v>
      </c>
      <c r="M42" s="2"/>
      <c r="N42" s="39">
        <f>SUMIFS(숨김!$C$4:$C$9,숨김!$B$4:$B$9,종합!K42)</f>
        <v>4</v>
      </c>
      <c r="X42" s="2"/>
      <c r="Z42" s="39"/>
      <c r="AA42" s="39"/>
      <c r="AB42" s="39"/>
    </row>
    <row r="43" spans="2:28" ht="22.5" customHeight="1">
      <c r="B43" s="238" t="str">
        <f>$C$5</f>
        <v>해성운수</v>
      </c>
      <c r="C43" s="69">
        <v>5</v>
      </c>
      <c r="D43" s="70">
        <f>SUMIFS(숨김!AV:AV,숨김!$AS:$AS,종합!$N$22,숨김!$AT:$AT,"합계",숨김!$AU:$AU,종합!$C43)</f>
        <v>2.2158129654213158E-2</v>
      </c>
      <c r="E43" s="70">
        <f>SUMIFS(숨김!AW:AW,숨김!$AS:$AS,종합!$N$22,숨김!$AT:$AT,"합계",숨김!$AU:$AU,종합!$C43)</f>
        <v>0.41866755366839159</v>
      </c>
      <c r="F43" s="70">
        <f>SUMIFS(숨김!AX:AX,숨김!$AS:$AS,종합!$N$22,숨김!$AT:$AT,"합계",숨김!$AU:$AU,종합!$C43)</f>
        <v>0.24908014724124281</v>
      </c>
      <c r="G43" s="71">
        <f>SUMIFS(숨김!AY:AY,숨김!$AS:$AS,종합!$N$22,숨김!$AT:$AT,"합계",숨김!$AU:$AU,종합!$C43)</f>
        <v>9.1887794117647079</v>
      </c>
      <c r="H43" s="72">
        <f>SUMIFS(숨김!AZ:AZ,숨김!$AS:$AS,종합!$N$22,숨김!$AT:$AT,"합계",숨김!$AU:$AU,종합!$C43)</f>
        <v>0.72693809909889495</v>
      </c>
      <c r="I43" s="72">
        <f>SUMIFS(숨김!BA:BA,숨김!$AS:$AS,종합!$N$22,숨김!$AT:$AT,"합계",숨김!$AU:$AU,종합!$C43)</f>
        <v>7.9727801421170232</v>
      </c>
      <c r="J43" s="73">
        <f t="shared" si="3"/>
        <v>2.5499506658205395</v>
      </c>
      <c r="K43" s="74" t="s">
        <v>71</v>
      </c>
      <c r="M43" s="2"/>
      <c r="N43" s="39">
        <f>SUMIFS(숨김!$C$4:$C$9,숨김!$B$4:$B$9,종합!K43)</f>
        <v>4</v>
      </c>
      <c r="X43" s="2"/>
      <c r="Z43" s="39"/>
      <c r="AA43" s="39"/>
      <c r="AB43" s="39"/>
    </row>
    <row r="44" spans="2:28" ht="22.5" customHeight="1">
      <c r="B44" s="238" t="str">
        <f>$C$5</f>
        <v>해성운수</v>
      </c>
      <c r="C44" s="69">
        <v>6</v>
      </c>
      <c r="D44" s="70">
        <f>SUMIFS(숨김!AV:AV,숨김!$AS:$AS,종합!$N$22,숨김!$AT:$AT,"합계",숨김!$AU:$AU,종합!$C44)</f>
        <v>2.3436730619457894E-2</v>
      </c>
      <c r="E44" s="70">
        <f>SUMIFS(숨김!AW:AW,숨김!$AS:$AS,종합!$N$22,숨김!$AT:$AT,"합계",숨김!$AU:$AU,종합!$C44)</f>
        <v>0.419838836472885</v>
      </c>
      <c r="F44" s="70">
        <f>SUMIFS(숨김!AX:AX,숨김!$AS:$AS,종합!$N$22,숨김!$AT:$AT,"합계",숨김!$AU:$AU,종합!$C44)</f>
        <v>0.20971515837502452</v>
      </c>
      <c r="G44" s="71">
        <f>SUMIFS(숨김!AY:AY,숨김!$AS:$AS,종합!$N$22,숨김!$AT:$AT,"합계",숨김!$AU:$AU,종합!$C44)</f>
        <v>10.559073529411762</v>
      </c>
      <c r="H44" s="72">
        <f>SUMIFS(숨김!AZ:AZ,숨김!$AS:$AS,종합!$N$22,숨김!$AT:$AT,"합계",숨김!$AU:$AU,종합!$C44)</f>
        <v>0.97548599863735785</v>
      </c>
      <c r="I44" s="72">
        <f>SUMIFS(숨김!BA:BA,숨김!$AS:$AS,종합!$N$22,숨김!$AT:$AT,"합계",숨김!$AU:$AU,종합!$C44)</f>
        <v>8.1048459612543642</v>
      </c>
      <c r="J44" s="73">
        <f t="shared" si="3"/>
        <v>2.3199999999999998</v>
      </c>
      <c r="K44" s="74" t="str">
        <f>$J$29</f>
        <v>D</v>
      </c>
      <c r="M44" s="2"/>
      <c r="N44" s="39">
        <f>SUMIFS(숨김!$C$4:$C$9,숨김!$B$4:$B$9,종합!K44)</f>
        <v>2</v>
      </c>
      <c r="X44" s="2"/>
      <c r="Z44" s="39"/>
      <c r="AA44" s="39"/>
      <c r="AB44" s="39"/>
    </row>
    <row r="45" spans="2:28" ht="25.5" customHeight="1">
      <c r="B45" s="53" t="s">
        <v>119</v>
      </c>
      <c r="C45" s="53"/>
      <c r="D45" s="67" cm="1">
        <f t="array" aca="1" ref="D45" ca="1">(INDIRECT(ADDRESS(ROW()-1,COLUMN()))/INDIRECT(ADDRESS(ROW()-2,COLUMN())))-1</f>
        <v>5.7703469796315687E-2</v>
      </c>
      <c r="E45" s="67" cm="1">
        <f t="array" aca="1" ref="E45" ca="1">(INDIRECT(ADDRESS(ROW()-1,COLUMN()))/INDIRECT(ADDRESS(ROW()-2,COLUMN())))-1</f>
        <v>2.7976440835468797E-3</v>
      </c>
      <c r="F45" s="67" cm="1">
        <f t="array" aca="1" ref="F45" ca="1">(INDIRECT(ADDRESS(ROW()-1,COLUMN()))/INDIRECT(ADDRESS(ROW()-2,COLUMN())))-1</f>
        <v>-0.15804145493816457</v>
      </c>
      <c r="G45" s="67" cm="1">
        <f t="array" aca="1" ref="G45" ca="1">(INDIRECT(ADDRESS(ROW()-1,COLUMN()))/INDIRECT(ADDRESS(ROW()-2,COLUMN())))-1</f>
        <v>0.14912689229350962</v>
      </c>
      <c r="H45" s="67" cm="1">
        <f t="array" aca="1" ref="H45" ca="1">(INDIRECT(ADDRESS(ROW()-1,COLUMN()))/INDIRECT(ADDRESS(ROW()-2,COLUMN())))-1</f>
        <v>0.34191067966661848</v>
      </c>
      <c r="I45" s="67" cm="1">
        <f t="array" aca="1" ref="I45" ca="1">(INDIRECT(ADDRESS(ROW()-1,COLUMN()))/INDIRECT(ADDRESS(ROW()-2,COLUMN())))-1</f>
        <v>1.6564588108944456E-2</v>
      </c>
      <c r="J45" s="67" cm="1">
        <f t="array" aca="1" ref="J45" ca="1">(INDIRECT(ADDRESS(ROW()-1,COLUMN()))/INDIRECT(ADDRESS(ROW()-2,COLUMN())))-1</f>
        <v>-9.0178476353598325E-2</v>
      </c>
      <c r="K45" s="75" t="str" cm="1">
        <f t="array" aca="1" ref="K45" ca="1">_xlfn.IFS(N45=0,"등급유지",N45&gt;0,N45&amp;"등급 상승",N45&lt;0,N45&amp;"등급 하락")</f>
        <v>-2등급 하락</v>
      </c>
      <c r="M45" s="287"/>
      <c r="N45" s="39" cm="1">
        <f t="array" aca="1" ref="N45" ca="1">(INDIRECT(ADDRESS(ROW()-1,COLUMN()))-INDIRECT(ADDRESS(ROW()-2,COLUMN())))</f>
        <v>-2</v>
      </c>
      <c r="O45" s="39" t="s">
        <v>332</v>
      </c>
      <c r="X45" s="272"/>
      <c r="Z45" s="243"/>
      <c r="AA45" s="39"/>
      <c r="AB45" s="39"/>
    </row>
    <row r="46" spans="2:28" ht="25.5" customHeight="1">
      <c r="B46" s="48"/>
      <c r="C46" s="48"/>
      <c r="D46" s="49"/>
      <c r="E46" s="49"/>
      <c r="F46" s="49"/>
      <c r="G46" s="49"/>
      <c r="H46" s="49"/>
      <c r="I46" s="49"/>
      <c r="J46" s="49"/>
      <c r="K46" s="49"/>
      <c r="M46" s="287"/>
      <c r="N46" s="2"/>
      <c r="O46" s="2"/>
      <c r="X46" s="272"/>
      <c r="Z46" s="243"/>
      <c r="AA46" s="39"/>
      <c r="AB46" s="39"/>
    </row>
    <row r="47" spans="2:28" ht="18" customHeight="1">
      <c r="B47" s="52" t="s">
        <v>573</v>
      </c>
      <c r="C47" s="52"/>
      <c r="D47" s="51"/>
      <c r="E47" s="51"/>
      <c r="F47" s="51"/>
      <c r="G47" s="51"/>
      <c r="H47" s="51"/>
      <c r="I47" s="51"/>
      <c r="J47" s="51"/>
      <c r="K47" s="51"/>
      <c r="M47" s="287"/>
      <c r="X47" s="272"/>
      <c r="Z47" s="243"/>
      <c r="AA47" s="39"/>
      <c r="AB47" s="39"/>
    </row>
    <row r="48" spans="2:28" ht="21" customHeight="1">
      <c r="B48" s="48"/>
      <c r="C48" s="48"/>
      <c r="D48" s="49"/>
      <c r="E48" s="49"/>
      <c r="F48" s="49"/>
      <c r="G48" s="49"/>
      <c r="H48" s="49"/>
      <c r="I48" s="49"/>
      <c r="J48" s="49"/>
      <c r="K48" s="49"/>
      <c r="M48" s="287"/>
      <c r="X48" s="272"/>
      <c r="Z48" s="243"/>
      <c r="AA48" s="39"/>
      <c r="AB48" s="39"/>
    </row>
    <row r="49" spans="2:27" ht="25.5" customHeight="1">
      <c r="B49" s="48"/>
      <c r="C49" s="48"/>
      <c r="D49" s="49"/>
      <c r="E49" s="49"/>
      <c r="F49" s="49"/>
      <c r="G49" s="49"/>
      <c r="H49" s="49"/>
      <c r="I49" s="49"/>
      <c r="J49" s="49"/>
      <c r="K49" s="49"/>
      <c r="M49" s="287"/>
      <c r="N49" s="272"/>
      <c r="P49" s="243"/>
      <c r="AA49" s="40"/>
    </row>
    <row r="50" spans="2:27" ht="25.5" customHeight="1">
      <c r="B50" s="48"/>
      <c r="C50" s="48"/>
      <c r="D50" s="49"/>
      <c r="M50" s="287"/>
      <c r="N50" s="272"/>
      <c r="P50" s="243"/>
      <c r="AA50" s="40"/>
    </row>
    <row r="51" spans="2:27" ht="25.5" customHeight="1">
      <c r="B51" s="48"/>
      <c r="C51" s="48"/>
      <c r="D51" s="49"/>
      <c r="M51" s="287"/>
      <c r="N51" s="272"/>
      <c r="P51" s="243"/>
      <c r="AA51" s="40"/>
    </row>
    <row r="52" spans="2:27" ht="25.5" customHeight="1">
      <c r="B52" s="48"/>
      <c r="C52" s="48"/>
      <c r="D52" s="49"/>
      <c r="M52" s="287"/>
      <c r="N52" s="272"/>
      <c r="P52" s="243"/>
      <c r="AA52" s="40"/>
    </row>
    <row r="53" spans="2:27" ht="25.5" customHeight="1">
      <c r="B53" s="48"/>
      <c r="C53" s="48"/>
      <c r="D53" s="49"/>
      <c r="M53" s="287"/>
      <c r="N53" s="272"/>
      <c r="P53" s="243"/>
      <c r="AA53" s="40"/>
    </row>
    <row r="54" spans="2:27" ht="25.5" customHeight="1">
      <c r="B54" s="48"/>
      <c r="C54" s="48"/>
      <c r="D54" s="49"/>
      <c r="M54" s="287"/>
      <c r="N54" s="272"/>
      <c r="P54" s="243"/>
      <c r="AA54" s="40"/>
    </row>
    <row r="55" spans="2:27" ht="25.5" customHeight="1">
      <c r="B55" s="48"/>
      <c r="C55" s="48"/>
      <c r="D55" s="49"/>
      <c r="M55" s="287"/>
      <c r="N55" s="272"/>
      <c r="P55" s="243"/>
      <c r="AA55" s="40"/>
    </row>
    <row r="56" spans="2:27" ht="25.5" customHeight="1">
      <c r="B56" s="48"/>
      <c r="C56" s="48"/>
      <c r="D56" s="49"/>
      <c r="E56" s="49"/>
      <c r="F56" s="49"/>
      <c r="G56" s="49"/>
      <c r="H56" s="49"/>
      <c r="I56" s="49"/>
      <c r="J56" s="49"/>
      <c r="K56" s="49"/>
      <c r="M56" s="287"/>
      <c r="N56" s="272"/>
      <c r="P56" s="243"/>
      <c r="AA56" s="40"/>
    </row>
    <row r="57" spans="2:27" ht="25.5" customHeight="1">
      <c r="B57" s="48"/>
      <c r="C57" s="48"/>
      <c r="D57" s="49"/>
      <c r="E57" s="49"/>
      <c r="F57" s="49"/>
      <c r="G57" s="49"/>
      <c r="H57" s="49"/>
      <c r="I57" s="49"/>
      <c r="J57" s="49"/>
      <c r="K57" s="49"/>
      <c r="M57" s="287"/>
      <c r="N57" s="272"/>
      <c r="P57" s="243"/>
      <c r="AA57" s="40"/>
    </row>
    <row r="58" spans="2:27" ht="25.5" customHeight="1" thickBot="1">
      <c r="B58" s="221" t="s">
        <v>101</v>
      </c>
      <c r="C58" s="222" t="str">
        <f>IFERROR(INDEX(숨김!$W$3:$AQ$440,MATCH(종합!$C$5&amp;1,숨김!$AQ$3:$AQ$440,0),2),"")</f>
        <v>24</v>
      </c>
      <c r="D58" s="222" t="str">
        <f>IFERROR(INDEX(숨김!$W$3:$AQ$440,MATCH(종합!$C$5&amp;2,숨김!$AQ$3:$AQ$440,0),2),"")</f>
        <v>514-1</v>
      </c>
      <c r="E58" s="222" t="str">
        <f>IFERROR(INDEX(숨김!$W$3:$AQ$440,MATCH(종합!$C$5&amp;3,숨김!$AQ$3:$AQ$440,0),2),"")</f>
        <v>579</v>
      </c>
      <c r="F58" s="222" t="str">
        <f>IFERROR(INDEX(숨김!$W$3:$AQ$440,MATCH(종합!$C$5&amp;4,숨김!$AQ$3:$AQ$440,0),2),"")</f>
        <v>568</v>
      </c>
      <c r="G58" s="222" t="str">
        <f>IFERROR(INDEX(숨김!$W$3:$AQ$440,MATCH(종합!$C$5&amp;5,숨김!$AQ$3:$AQ$440,0),2),"")</f>
        <v>593</v>
      </c>
      <c r="H58" s="222" t="str">
        <f>IFERROR(INDEX(숨김!$W$3:$AQ$440,MATCH(종합!$C$5&amp;6,숨김!$AQ$3:$AQ$440,0),2),"")</f>
        <v>564</v>
      </c>
      <c r="I58" s="222" t="str">
        <f>IFERROR(INDEX(숨김!$W$3:$AQ$440,MATCH(종합!$C$5&amp;7,숨김!$AQ$3:$AQ$440,0),2),"")</f>
        <v>557</v>
      </c>
      <c r="J58" s="222" t="str">
        <f>IFERROR(INDEX(숨김!$W$3:$AQ$440,MATCH(종합!$C$5&amp;8,숨김!$AQ$3:$AQ$440,0),2),"")</f>
        <v>560</v>
      </c>
      <c r="K58" s="223" t="str">
        <f>IFERROR(INDEX(숨김!$W$3:$AQ$440,MATCH(종합!$C$5&amp;9,숨김!$AQ$3:$AQ$440,0),2),"")</f>
        <v>530</v>
      </c>
      <c r="M58" s="273">
        <v>1</v>
      </c>
      <c r="N58" s="274">
        <v>2</v>
      </c>
      <c r="O58" s="274">
        <v>3</v>
      </c>
      <c r="P58" s="273">
        <v>4</v>
      </c>
      <c r="Q58" s="274">
        <v>5</v>
      </c>
      <c r="R58" s="274">
        <v>6</v>
      </c>
      <c r="S58" s="273">
        <v>7</v>
      </c>
      <c r="T58" s="274">
        <v>8</v>
      </c>
      <c r="U58" s="274">
        <v>9</v>
      </c>
      <c r="V58" s="274">
        <v>10</v>
      </c>
      <c r="W58" s="274">
        <v>11</v>
      </c>
      <c r="X58" s="274">
        <v>12</v>
      </c>
      <c r="AA58" s="40"/>
    </row>
    <row r="59" spans="2:27" ht="25.5" customHeight="1" thickTop="1">
      <c r="B59" s="226" t="s">
        <v>123</v>
      </c>
      <c r="C59" s="227" t="str">
        <f>IFERROR(INDEX(숨김!$W$3:$AO$1740,MATCH(종합!$C$5&amp;종합!C$58,숨김!$AN$3:$AN$1740,0),15),"")</f>
        <v>B</v>
      </c>
      <c r="D59" s="228" t="str">
        <f>IFERROR(INDEX(숨김!$W$3:$AO$1740,MATCH(종합!$C$5&amp;종합!D$58,숨김!$AN$3:$AN$1740,0),15),"")</f>
        <v>D</v>
      </c>
      <c r="E59" s="228" t="str">
        <f>IFERROR(INDEX(숨김!$W$3:$AO$1740,MATCH(종합!$C$5&amp;종합!E$58,숨김!$AN$3:$AN$1740,0),15),"")</f>
        <v>D</v>
      </c>
      <c r="F59" s="228" t="str">
        <f>IFERROR(INDEX(숨김!$W$3:$AO$1740,MATCH(종합!$C$5&amp;종합!F$58,숨김!$AN$3:$AN$1740,0),15),"")</f>
        <v>D</v>
      </c>
      <c r="G59" s="228" t="str">
        <f>IFERROR(INDEX(숨김!$W$3:$AO$1740,MATCH(종합!$C$5&amp;종합!G$58,숨김!$AN$3:$AN$1740,0),15),"")</f>
        <v>D</v>
      </c>
      <c r="H59" s="228" t="str">
        <f>IFERROR(INDEX(숨김!$W$3:$AO$1740,MATCH(종합!$C$5&amp;종합!H$58,숨김!$AN$3:$AN$1740,0),15),"")</f>
        <v>F</v>
      </c>
      <c r="I59" s="228" t="str">
        <f>IFERROR(INDEX(숨김!$W$3:$AO$1740,MATCH(종합!$C$5&amp;종합!I$58,숨김!$AN$3:$AN$1740,0),15),"")</f>
        <v>F</v>
      </c>
      <c r="J59" s="228" t="str">
        <f>IFERROR(INDEX(숨김!$W$3:$AO$1740,MATCH(종합!$C$5&amp;종합!J$58,숨김!$AN$3:$AN$1740,0),15),"")</f>
        <v>F</v>
      </c>
      <c r="K59" s="228" t="str">
        <f>IFERROR(INDEX(숨김!$W$3:$AO$1740,MATCH(종합!$C$5&amp;종합!K$58,숨김!$AN$3:$AN$1740,0),15),"")</f>
        <v>F</v>
      </c>
      <c r="M59" s="273" t="str">
        <f>C58</f>
        <v>24</v>
      </c>
      <c r="N59" s="273" t="str">
        <f t="shared" ref="N59:P59" si="4">D58</f>
        <v>514-1</v>
      </c>
      <c r="O59" s="273" t="str">
        <f t="shared" si="4"/>
        <v>579</v>
      </c>
      <c r="P59" s="273" t="str">
        <f t="shared" si="4"/>
        <v>568</v>
      </c>
      <c r="Q59" s="273" t="str">
        <f t="shared" ref="Q59" si="5">G58</f>
        <v>593</v>
      </c>
      <c r="R59" s="273" t="str">
        <f t="shared" ref="R59" si="6">H58</f>
        <v>564</v>
      </c>
      <c r="S59" s="273" t="str">
        <f t="shared" ref="S59" si="7">I58</f>
        <v>557</v>
      </c>
      <c r="T59" s="273" t="str">
        <f t="shared" ref="T59:U59" si="8">J58</f>
        <v>560</v>
      </c>
      <c r="U59" s="273" t="str">
        <f t="shared" si="8"/>
        <v>530</v>
      </c>
      <c r="V59" s="273" t="str">
        <f>C67</f>
        <v>564-1</v>
      </c>
      <c r="W59" s="273" t="str">
        <f>D67</f>
        <v>순환51</v>
      </c>
      <c r="X59" s="273" t="str">
        <f>E67</f>
        <v/>
      </c>
      <c r="AA59" s="40"/>
    </row>
    <row r="60" spans="2:27" ht="25.5" customHeight="1">
      <c r="B60" s="224" t="s">
        <v>104</v>
      </c>
      <c r="C60" s="214" t="str">
        <f>IFERROR(ROUND(SUMIFS(숨김!$AC:$AC,숨김!$W:$W,종합!$C$5,숨김!$X:$X,종합!C$58)/SUMIFS(숨김!$AA:$AA,숨김!$W:$W,종합!$C$5,숨김!$X:$X,종합!C$58)*100,0)&amp;"%("&amp;SUMIFS(숨김!$AC:$AC,숨김!$W:$W,종합!$C$5,숨김!$X:$X,종합!C$58)&amp;"명)","")</f>
        <v>5%(1명)</v>
      </c>
      <c r="D60" s="214" t="str">
        <f>IFERROR(ROUND(SUMIFS(숨김!$AC:$AC,숨김!$W:$W,종합!$C$5,숨김!$X:$X,종합!D$58)/SUMIFS(숨김!$AA:$AA,숨김!$W:$W,종합!$C$5,숨김!$X:$X,종합!D$58)*100,0)&amp;"%("&amp;SUMIFS(숨김!$AC:$AC,숨김!$W:$W,종합!$C$5,숨김!$X:$X,종합!D$58)&amp;"명)","")</f>
        <v>0%(0명)</v>
      </c>
      <c r="E60" s="214" t="str">
        <f>IFERROR(ROUND(SUMIFS(숨김!$AC:$AC,숨김!$W:$W,종합!$C$5,숨김!$X:$X,종합!E$58)/SUMIFS(숨김!$AA:$AA,숨김!$W:$W,종합!$C$5,숨김!$X:$X,종합!E$58)*100,0)&amp;"%("&amp;SUMIFS(숨김!$AC:$AC,숨김!$W:$W,종합!$C$5,숨김!$X:$X,종합!E$58)&amp;"명)","")</f>
        <v>0%(0명)</v>
      </c>
      <c r="F60" s="214" t="str">
        <f>IFERROR(ROUND(SUMIFS(숨김!$AC:$AC,숨김!$W:$W,종합!$C$5,숨김!$X:$X,종합!F$58)/SUMIFS(숨김!$AA:$AA,숨김!$W:$W,종합!$C$5,숨김!$X:$X,종합!F$58)*100,0)&amp;"%("&amp;SUMIFS(숨김!$AC:$AC,숨김!$W:$W,종합!$C$5,숨김!$X:$X,종합!F$58)&amp;"명)","")</f>
        <v>0%(0명)</v>
      </c>
      <c r="G60" s="214" t="str">
        <f>IFERROR(ROUND(SUMIFS(숨김!$AC:$AC,숨김!$W:$W,종합!$C$5,숨김!$X:$X,종합!G$58)/SUMIFS(숨김!$AA:$AA,숨김!$W:$W,종합!$C$5,숨김!$X:$X,종합!G$58)*100,0)&amp;"%("&amp;SUMIFS(숨김!$AC:$AC,숨김!$W:$W,종합!$C$5,숨김!$X:$X,종합!G$58)&amp;"명)","")</f>
        <v>0%(0명)</v>
      </c>
      <c r="H60" s="214" t="str">
        <f>IFERROR(ROUND(SUMIFS(숨김!$AC:$AC,숨김!$W:$W,종합!$C$5,숨김!$X:$X,종합!H$58)/SUMIFS(숨김!$AA:$AA,숨김!$W:$W,종합!$C$5,숨김!$X:$X,종합!H$58)*100,0)&amp;"%("&amp;SUMIFS(숨김!$AC:$AC,숨김!$W:$W,종합!$C$5,숨김!$X:$X,종합!H$58)&amp;"명)","")</f>
        <v>0%(0명)</v>
      </c>
      <c r="I60" s="214" t="str">
        <f>IFERROR(ROUND(SUMIFS(숨김!$AC:$AC,숨김!$W:$W,종합!$C$5,숨김!$X:$X,종합!I$58)/SUMIFS(숨김!$AA:$AA,숨김!$W:$W,종합!$C$5,숨김!$X:$X,종합!I$58)*100,0)&amp;"%("&amp;SUMIFS(숨김!$AC:$AC,숨김!$W:$W,종합!$C$5,숨김!$X:$X,종합!I$58)&amp;"명)","")</f>
        <v>0%(0명)</v>
      </c>
      <c r="J60" s="214" t="str">
        <f>IFERROR(ROUND(SUMIFS(숨김!$AC:$AC,숨김!$W:$W,종합!$C$5,숨김!$X:$X,종합!J$58)/SUMIFS(숨김!$AA:$AA,숨김!$W:$W,종합!$C$5,숨김!$X:$X,종합!J$58)*100,0)&amp;"%("&amp;SUMIFS(숨김!$AC:$AC,숨김!$W:$W,종합!$C$5,숨김!$X:$X,종합!J$58)&amp;"명)","")</f>
        <v>0%(0명)</v>
      </c>
      <c r="K60" s="225" t="str">
        <f>IFERROR(ROUND(SUMIFS(숨김!$AC:$AC,숨김!$W:$W,종합!$C$5,숨김!$X:$X,종합!K$58)/SUMIFS(숨김!$AA:$AA,숨김!$W:$W,종합!$C$5,숨김!$X:$X,종합!K$58)*100,0)&amp;"%("&amp;SUMIFS(숨김!$AC:$AC,숨김!$W:$W,종합!$C$5,숨김!$X:$X,종합!K$58)&amp;"명)","")</f>
        <v>0%(0명)</v>
      </c>
      <c r="M60" s="275">
        <f>SUMIFS(숨김!$AC:$AC,숨김!$W:$W,종합!$C$5,숨김!$X:$X,종합!C$58)/SUMIFS(숨김!$AA:$AA,숨김!$W:$W,종합!$C$5,숨김!$X:$X,종합!C$58)</f>
        <v>4.7619047619047616E-2</v>
      </c>
      <c r="N60" s="275">
        <f>SUMIFS(숨김!$AC:$AC,숨김!$W:$W,종합!$C$5,숨김!$X:$X,종합!D$58)/SUMIFS(숨김!$AA:$AA,숨김!$W:$W,종합!$C$5,숨김!$X:$X,종합!D$58)</f>
        <v>0</v>
      </c>
      <c r="O60" s="275">
        <f>SUMIFS(숨김!$AC:$AC,숨김!$W:$W,종합!$C$5,숨김!$X:$X,종합!E$58)/SUMIFS(숨김!$AA:$AA,숨김!$W:$W,종합!$C$5,숨김!$X:$X,종합!E$58)</f>
        <v>0</v>
      </c>
      <c r="P60" s="275">
        <f>SUMIFS(숨김!$AC:$AC,숨김!$W:$W,종합!$C$5,숨김!$X:$X,종합!F$58)/SUMIFS(숨김!$AA:$AA,숨김!$W:$W,종합!$C$5,숨김!$X:$X,종합!F$58)</f>
        <v>0</v>
      </c>
      <c r="Q60" s="275">
        <f>SUMIFS(숨김!$AC:$AC,숨김!$W:$W,종합!$C$5,숨김!$X:$X,종합!G$58)/SUMIFS(숨김!$AA:$AA,숨김!$W:$W,종합!$C$5,숨김!$X:$X,종합!G$58)</f>
        <v>0</v>
      </c>
      <c r="R60" s="275">
        <f>SUMIFS(숨김!$AC:$AC,숨김!$W:$W,종합!$C$5,숨김!$X:$X,종합!H$58)/SUMIFS(숨김!$AA:$AA,숨김!$W:$W,종합!$C$5,숨김!$X:$X,종합!H$58)</f>
        <v>0</v>
      </c>
      <c r="S60" s="275">
        <f>SUMIFS(숨김!$AC:$AC,숨김!$W:$W,종합!$C$5,숨김!$X:$X,종합!I$58)/SUMIFS(숨김!$AA:$AA,숨김!$W:$W,종합!$C$5,숨김!$X:$X,종합!I$58)</f>
        <v>0</v>
      </c>
      <c r="T60" s="275">
        <f>SUMIFS(숨김!$AC:$AC,숨김!$W:$W,종합!$C$5,숨김!$X:$X,종합!J$58)/SUMIFS(숨김!$AA:$AA,숨김!$W:$W,종합!$C$5,숨김!$X:$X,종합!J$58)</f>
        <v>0</v>
      </c>
      <c r="U60" s="275">
        <f>SUMIFS(숨김!$AC:$AC,숨김!$W:$W,종합!$C$5,숨김!$X:$X,종합!K$58)/SUMIFS(숨김!$AA:$AA,숨김!$W:$W,종합!$C$5,숨김!$X:$X,종합!K$58)</f>
        <v>0</v>
      </c>
      <c r="V60" s="275">
        <f>SUMIFS(숨김!$AC:$AC,숨김!$W:$W,종합!$C$5,숨김!$X:$X,종합!C$67)/SUMIFS(숨김!$AA:$AA,숨김!$W:$W,종합!$C$5,숨김!$X:$X,종합!C$67)</f>
        <v>0</v>
      </c>
      <c r="W60" s="275" t="e">
        <f>SUMIFS(숨김!$AC:$AC,숨김!$W:$W,종합!$C$5,숨김!$X:$X,종합!D$67)/SUMIFS(숨김!$AA:$AA,숨김!$W:$W,종합!$C$5,숨김!$X:$X,종합!D$67)</f>
        <v>#DIV/0!</v>
      </c>
      <c r="X60" s="275" t="e">
        <f>SUMIFS(숨김!$AC:$AC,숨김!$W:$W,종합!$C$5,숨김!$X:$X,종합!E$67)/SUMIFS(숨김!$AA:$AA,숨김!$W:$W,종합!$C$5,숨김!$X:$X,종합!E$67)</f>
        <v>#DIV/0!</v>
      </c>
      <c r="AA60" s="40"/>
    </row>
    <row r="61" spans="2:27" ht="25.5" customHeight="1">
      <c r="B61" s="179" t="s">
        <v>105</v>
      </c>
      <c r="C61" s="181" t="str">
        <f>IFERROR(ROUND(SUMIFS(숨김!$AD:$AD,숨김!$W:$W,종합!$C$5,숨김!$X:$X,종합!C$58)/SUMIFS(숨김!$AA:$AA,숨김!$W:$W,종합!$C$5,숨김!$X:$X,종합!C$58)*100,0)&amp;"%("&amp;SUMIFS(숨김!$AD:$AD,숨김!$W:$W,종합!$C$5,숨김!$X:$X,종합!C$58)&amp;"명)","")</f>
        <v>14%(3명)</v>
      </c>
      <c r="D61" s="181" t="str">
        <f>IFERROR(ROUND(SUMIFS(숨김!$AD:$AD,숨김!$W:$W,종합!$C$5,숨김!$X:$X,종합!D$58)/SUMIFS(숨김!$AA:$AA,숨김!$W:$W,종합!$C$5,숨김!$X:$X,종합!D$58)*100,0)&amp;"%("&amp;SUMIFS(숨김!$AD:$AD,숨김!$W:$W,종합!$C$5,숨김!$X:$X,종합!D$58)&amp;"명)","")</f>
        <v>10%(1명)</v>
      </c>
      <c r="E61" s="181" t="str">
        <f>IFERROR(ROUND(SUMIFS(숨김!$AD:$AD,숨김!$W:$W,종합!$C$5,숨김!$X:$X,종합!E$58)/SUMIFS(숨김!$AA:$AA,숨김!$W:$W,종합!$C$5,숨김!$X:$X,종합!E$58)*100,0)&amp;"%("&amp;SUMIFS(숨김!$AD:$AD,숨김!$W:$W,종합!$C$5,숨김!$X:$X,종합!E$58)&amp;"명)","")</f>
        <v>0%(0명)</v>
      </c>
      <c r="F61" s="181" t="str">
        <f>IFERROR(ROUND(SUMIFS(숨김!$AD:$AD,숨김!$W:$W,종합!$C$5,숨김!$X:$X,종합!F$58)/SUMIFS(숨김!$AA:$AA,숨김!$W:$W,종합!$C$5,숨김!$X:$X,종합!F$58)*100,0)&amp;"%("&amp;SUMIFS(숨김!$AD:$AD,숨김!$W:$W,종합!$C$5,숨김!$X:$X,종합!F$58)&amp;"명)","")</f>
        <v>0%(0명)</v>
      </c>
      <c r="G61" s="181" t="str">
        <f>IFERROR(ROUND(SUMIFS(숨김!$AD:$AD,숨김!$W:$W,종합!$C$5,숨김!$X:$X,종합!G$58)/SUMIFS(숨김!$AA:$AA,숨김!$W:$W,종합!$C$5,숨김!$X:$X,종합!G$58)*100,0)&amp;"%("&amp;SUMIFS(숨김!$AD:$AD,숨김!$W:$W,종합!$C$5,숨김!$X:$X,종합!G$58)&amp;"명)","")</f>
        <v>0%(0명)</v>
      </c>
      <c r="H61" s="181" t="str">
        <f>IFERROR(ROUND(SUMIFS(숨김!$AD:$AD,숨김!$W:$W,종합!$C$5,숨김!$X:$X,종합!H$58)/SUMIFS(숨김!$AA:$AA,숨김!$W:$W,종합!$C$5,숨김!$X:$X,종합!H$58)*100,0)&amp;"%("&amp;SUMIFS(숨김!$AD:$AD,숨김!$W:$W,종합!$C$5,숨김!$X:$X,종합!H$58)&amp;"명)","")</f>
        <v>0%(0명)</v>
      </c>
      <c r="I61" s="181" t="str">
        <f>IFERROR(ROUND(SUMIFS(숨김!$AD:$AD,숨김!$W:$W,종합!$C$5,숨김!$X:$X,종합!I$58)/SUMIFS(숨김!$AA:$AA,숨김!$W:$W,종합!$C$5,숨김!$X:$X,종합!I$58)*100,0)&amp;"%("&amp;SUMIFS(숨김!$AD:$AD,숨김!$W:$W,종합!$C$5,숨김!$X:$X,종합!I$58)&amp;"명)","")</f>
        <v>0%(0명)</v>
      </c>
      <c r="J61" s="181" t="str">
        <f>IFERROR(ROUND(SUMIFS(숨김!$AD:$AD,숨김!$W:$W,종합!$C$5,숨김!$X:$X,종합!J$58)/SUMIFS(숨김!$AA:$AA,숨김!$W:$W,종합!$C$5,숨김!$X:$X,종합!J$58)*100,0)&amp;"%("&amp;SUMIFS(숨김!$AD:$AD,숨김!$W:$W,종합!$C$5,숨김!$X:$X,종합!J$58)&amp;"명)","")</f>
        <v>0%(0명)</v>
      </c>
      <c r="K61" s="182" t="str">
        <f>IFERROR(ROUND(SUMIFS(숨김!$AD:$AD,숨김!$W:$W,종합!$C$5,숨김!$X:$X,종합!K$58)/SUMIFS(숨김!$AA:$AA,숨김!$W:$W,종합!$C$5,숨김!$X:$X,종합!K$58)*100,0)&amp;"%("&amp;SUMIFS(숨김!$AD:$AD,숨김!$W:$W,종합!$C$5,숨김!$X:$X,종합!K$58)&amp;"명)","")</f>
        <v>0%(0명)</v>
      </c>
      <c r="M61" s="275">
        <f>SUMIFS(숨김!$AD:$AD,숨김!$W:$W,종합!$C$5,숨김!$X:$X,종합!C$58)/SUMIFS(숨김!$AA:$AA,숨김!$W:$W,종합!$C$5,숨김!$X:$X,종합!C$58)</f>
        <v>0.14285714285714285</v>
      </c>
      <c r="N61" s="275">
        <f>SUMIFS(숨김!$AD:$AD,숨김!$W:$W,종합!$C$5,숨김!$X:$X,종합!D$58)/SUMIFS(숨김!$AA:$AA,숨김!$W:$W,종합!$C$5,숨김!$X:$X,종합!D$58)</f>
        <v>0.1</v>
      </c>
      <c r="O61" s="275">
        <f>SUMIFS(숨김!$AD:$AD,숨김!$W:$W,종합!$C$5,숨김!$X:$X,종합!E$58)/SUMIFS(숨김!$AA:$AA,숨김!$W:$W,종합!$C$5,숨김!$X:$X,종합!E$58)</f>
        <v>0</v>
      </c>
      <c r="P61" s="275">
        <f>SUMIFS(숨김!$AD:$AD,숨김!$W:$W,종합!$C$5,숨김!$X:$X,종합!F$58)/SUMIFS(숨김!$AA:$AA,숨김!$W:$W,종합!$C$5,숨김!$X:$X,종합!F$58)</f>
        <v>0</v>
      </c>
      <c r="Q61" s="275">
        <f>SUMIFS(숨김!$AD:$AD,숨김!$W:$W,종합!$C$5,숨김!$X:$X,종합!G$58)/SUMIFS(숨김!$AA:$AA,숨김!$W:$W,종합!$C$5,숨김!$X:$X,종합!G$58)</f>
        <v>0</v>
      </c>
      <c r="R61" s="275">
        <f>SUMIFS(숨김!$AD:$AD,숨김!$W:$W,종합!$C$5,숨김!$X:$X,종합!H$58)/SUMIFS(숨김!$AA:$AA,숨김!$W:$W,종합!$C$5,숨김!$X:$X,종합!H$58)</f>
        <v>0</v>
      </c>
      <c r="S61" s="275">
        <f>SUMIFS(숨김!$AD:$AD,숨김!$W:$W,종합!$C$5,숨김!$X:$X,종합!I$58)/SUMIFS(숨김!$AA:$AA,숨김!$W:$W,종합!$C$5,숨김!$X:$X,종합!I$58)</f>
        <v>0</v>
      </c>
      <c r="T61" s="275">
        <f>SUMIFS(숨김!$AD:$AD,숨김!$W:$W,종합!$C$5,숨김!$X:$X,종합!J$58)/SUMIFS(숨김!$AA:$AA,숨김!$W:$W,종합!$C$5,숨김!$X:$X,종합!J$58)</f>
        <v>0</v>
      </c>
      <c r="U61" s="275">
        <f>SUMIFS(숨김!$AD:$AD,숨김!$W:$W,종합!$C$5,숨김!$X:$X,종합!K$58)/SUMIFS(숨김!$AA:$AA,숨김!$W:$W,종합!$C$5,숨김!$X:$X,종합!K$58)</f>
        <v>0</v>
      </c>
      <c r="V61" s="275">
        <f>SUMIFS(숨김!$AD:$AD,숨김!$W:$W,종합!$C$5,숨김!$X:$X,종합!C$67)/SUMIFS(숨김!$AA:$AA,숨김!$W:$W,종합!$C$5,숨김!$X:$X,종합!C$67)</f>
        <v>0</v>
      </c>
      <c r="W61" s="275" t="e">
        <f>SUMIFS(숨김!$AD:$AD,숨김!$W:$W,종합!$C$5,숨김!$X:$X,종합!D$67)/SUMIFS(숨김!$AA:$AA,숨김!$W:$W,종합!$C$5,숨김!$X:$X,종합!D$67)</f>
        <v>#DIV/0!</v>
      </c>
      <c r="X61" s="275" t="e">
        <f>SUMIFS(숨김!$AD:$AD,숨김!$W:$W,종합!$C$5,숨김!$X:$X,종합!E$67)/SUMIFS(숨김!$AA:$AA,숨김!$W:$W,종합!$C$5,숨김!$X:$X,종합!E$67)</f>
        <v>#DIV/0!</v>
      </c>
      <c r="AA61" s="40"/>
    </row>
    <row r="62" spans="2:27" ht="25.5" customHeight="1">
      <c r="B62" s="178" t="s">
        <v>106</v>
      </c>
      <c r="C62" s="181" t="str">
        <f>IFERROR(ROUND(SUMIFS(숨김!$AE:$AE,숨김!$W:$W,종합!$C$5,숨김!$X:$X,종합!C$58)/SUMIFS(숨김!$AA:$AA,숨김!$W:$W,종합!$C$5,숨김!$X:$X,종합!C$58)*100,0)&amp;"%("&amp;SUMIFS(숨김!$AE:$AE,숨김!$W:$W,종합!$C$5,숨김!$X:$X,종합!C$58)&amp;"명)","")</f>
        <v>52%(11명)</v>
      </c>
      <c r="D62" s="181" t="str">
        <f>IFERROR(ROUND(SUMIFS(숨김!$AE:$AE,숨김!$W:$W,종합!$C$5,숨김!$X:$X,종합!D$58)/SUMIFS(숨김!$AA:$AA,숨김!$W:$W,종합!$C$5,숨김!$X:$X,종합!D$58)*100,0)&amp;"%("&amp;SUMIFS(숨김!$AE:$AE,숨김!$W:$W,종합!$C$5,숨김!$X:$X,종합!D$58)&amp;"명)","")</f>
        <v>10%(1명)</v>
      </c>
      <c r="E62" s="181" t="str">
        <f>IFERROR(ROUND(SUMIFS(숨김!$AE:$AE,숨김!$W:$W,종합!$C$5,숨김!$X:$X,종합!E$58)/SUMIFS(숨김!$AA:$AA,숨김!$W:$W,종합!$C$5,숨김!$X:$X,종합!E$58)*100,0)&amp;"%("&amp;SUMIFS(숨김!$AE:$AE,숨김!$W:$W,종합!$C$5,숨김!$X:$X,종합!E$58)&amp;"명)","")</f>
        <v>0%(0명)</v>
      </c>
      <c r="F62" s="181" t="str">
        <f>IFERROR(ROUND(SUMIFS(숨김!$AE:$AE,숨김!$W:$W,종합!$C$5,숨김!$X:$X,종합!F$58)/SUMIFS(숨김!$AA:$AA,숨김!$W:$W,종합!$C$5,숨김!$X:$X,종합!F$58)*100,0)&amp;"%("&amp;SUMIFS(숨김!$AE:$AE,숨김!$W:$W,종합!$C$5,숨김!$X:$X,종합!F$58)&amp;"명)","")</f>
        <v>0%(0명)</v>
      </c>
      <c r="G62" s="181" t="str">
        <f>IFERROR(ROUND(SUMIFS(숨김!$AE:$AE,숨김!$W:$W,종합!$C$5,숨김!$X:$X,종합!G$58)/SUMIFS(숨김!$AA:$AA,숨김!$W:$W,종합!$C$5,숨김!$X:$X,종합!G$58)*100,0)&amp;"%("&amp;SUMIFS(숨김!$AE:$AE,숨김!$W:$W,종합!$C$5,숨김!$X:$X,종합!G$58)&amp;"명)","")</f>
        <v>11%(1명)</v>
      </c>
      <c r="H62" s="181" t="str">
        <f>IFERROR(ROUND(SUMIFS(숨김!$AE:$AE,숨김!$W:$W,종합!$C$5,숨김!$X:$X,종합!H$58)/SUMIFS(숨김!$AA:$AA,숨김!$W:$W,종합!$C$5,숨김!$X:$X,종합!H$58)*100,0)&amp;"%("&amp;SUMIFS(숨김!$AE:$AE,숨김!$W:$W,종합!$C$5,숨김!$X:$X,종합!H$58)&amp;"명)","")</f>
        <v>0%(0명)</v>
      </c>
      <c r="I62" s="181" t="str">
        <f>IFERROR(ROUND(SUMIFS(숨김!$AE:$AE,숨김!$W:$W,종합!$C$5,숨김!$X:$X,종합!I$58)/SUMIFS(숨김!$AA:$AA,숨김!$W:$W,종합!$C$5,숨김!$X:$X,종합!I$58)*100,0)&amp;"%("&amp;SUMIFS(숨김!$AE:$AE,숨김!$W:$W,종합!$C$5,숨김!$X:$X,종합!I$58)&amp;"명)","")</f>
        <v>0%(0명)</v>
      </c>
      <c r="J62" s="181" t="str">
        <f>IFERROR(ROUND(SUMIFS(숨김!$AE:$AE,숨김!$W:$W,종합!$C$5,숨김!$X:$X,종합!J$58)/SUMIFS(숨김!$AA:$AA,숨김!$W:$W,종합!$C$5,숨김!$X:$X,종합!J$58)*100,0)&amp;"%("&amp;SUMIFS(숨김!$AE:$AE,숨김!$W:$W,종합!$C$5,숨김!$X:$X,종합!J$58)&amp;"명)","")</f>
        <v>0%(0명)</v>
      </c>
      <c r="K62" s="182" t="str">
        <f>IFERROR(ROUND(SUMIFS(숨김!$AE:$AE,숨김!$W:$W,종합!$C$5,숨김!$X:$X,종합!K$58)/SUMIFS(숨김!$AA:$AA,숨김!$W:$W,종합!$C$5,숨김!$X:$X,종합!K$58)*100,0)&amp;"%("&amp;SUMIFS(숨김!$AE:$AE,숨김!$W:$W,종합!$C$5,숨김!$X:$X,종합!K$58)&amp;"명)","")</f>
        <v>0%(0명)</v>
      </c>
      <c r="M62" s="275">
        <f>SUMIFS(숨김!$AE:$AE,숨김!$W:$W,종합!$C$5,숨김!$X:$X,종합!C$58)/SUMIFS(숨김!$AA:$AA,숨김!$W:$W,종합!$C$5,숨김!$X:$X,종합!C$58)</f>
        <v>0.52380952380952384</v>
      </c>
      <c r="N62" s="275">
        <f>SUMIFS(숨김!$AE:$AE,숨김!$W:$W,종합!$C$5,숨김!$X:$X,종합!D$58)/SUMIFS(숨김!$AA:$AA,숨김!$W:$W,종합!$C$5,숨김!$X:$X,종합!D$58)</f>
        <v>0.1</v>
      </c>
      <c r="O62" s="275">
        <f>SUMIFS(숨김!$AE:$AE,숨김!$W:$W,종합!$C$5,숨김!$X:$X,종합!E$58)/SUMIFS(숨김!$AA:$AA,숨김!$W:$W,종합!$C$5,숨김!$X:$X,종합!E$58)</f>
        <v>0</v>
      </c>
      <c r="P62" s="275">
        <f>SUMIFS(숨김!$AE:$AE,숨김!$W:$W,종합!$C$5,숨김!$X:$X,종합!F$58)/SUMIFS(숨김!$AA:$AA,숨김!$W:$W,종합!$C$5,숨김!$X:$X,종합!F$58)</f>
        <v>0</v>
      </c>
      <c r="Q62" s="275">
        <f>SUMIFS(숨김!$AE:$AE,숨김!$W:$W,종합!$C$5,숨김!$X:$X,종합!G$58)/SUMIFS(숨김!$AA:$AA,숨김!$W:$W,종합!$C$5,숨김!$X:$X,종합!G$58)</f>
        <v>0.1111111111111111</v>
      </c>
      <c r="R62" s="275">
        <f>SUMIFS(숨김!$AE:$AE,숨김!$W:$W,종합!$C$5,숨김!$X:$X,종합!H$58)/SUMIFS(숨김!$AA:$AA,숨김!$W:$W,종합!$C$5,숨김!$X:$X,종합!H$58)</f>
        <v>0</v>
      </c>
      <c r="S62" s="275">
        <f>SUMIFS(숨김!$AE:$AE,숨김!$W:$W,종합!$C$5,숨김!$X:$X,종합!I$58)/SUMIFS(숨김!$AA:$AA,숨김!$W:$W,종합!$C$5,숨김!$X:$X,종합!I$58)</f>
        <v>0</v>
      </c>
      <c r="T62" s="275">
        <f>SUMIFS(숨김!$AE:$AE,숨김!$W:$W,종합!$C$5,숨김!$X:$X,종합!J$58)/SUMIFS(숨김!$AA:$AA,숨김!$W:$W,종합!$C$5,숨김!$X:$X,종합!J$58)</f>
        <v>0</v>
      </c>
      <c r="U62" s="275">
        <f>SUMIFS(숨김!$AE:$AE,숨김!$W:$W,종합!$C$5,숨김!$X:$X,종합!K$58)/SUMIFS(숨김!$AA:$AA,숨김!$W:$W,종합!$C$5,숨김!$X:$X,종합!K$58)</f>
        <v>0</v>
      </c>
      <c r="V62" s="275">
        <f>SUMIFS(숨김!$AE:$AE,숨김!$W:$W,종합!$C$5,숨김!$X:$X,종합!C$67)/SUMIFS(숨김!$AA:$AA,숨김!$W:$W,종합!$C$5,숨김!$X:$X,종합!C$67)</f>
        <v>0</v>
      </c>
      <c r="W62" s="275" t="e">
        <f>SUMIFS(숨김!$AE:$AE,숨김!$W:$W,종합!$C$5,숨김!$X:$X,종합!D$67)/SUMIFS(숨김!$AA:$AA,숨김!$W:$W,종합!$C$5,숨김!$X:$X,종합!D$67)</f>
        <v>#DIV/0!</v>
      </c>
      <c r="X62" s="275" t="e">
        <f>SUMIFS(숨김!$AE:$AE,숨김!$W:$W,종합!$C$5,숨김!$X:$X,종합!E$67)/SUMIFS(숨김!$AA:$AA,숨김!$W:$W,종합!$C$5,숨김!$X:$X,종합!E$67)</f>
        <v>#DIV/0!</v>
      </c>
      <c r="AA62" s="40"/>
    </row>
    <row r="63" spans="2:27" ht="25.5" customHeight="1">
      <c r="B63" s="178" t="s">
        <v>110</v>
      </c>
      <c r="C63" s="181" t="str">
        <f>IFERROR(ROUND(SUMIFS(숨김!$AF:$AF,숨김!$W:$W,종합!$C$5,숨김!$X:$X,종합!C$58)/SUMIFS(숨김!$AA:$AA,숨김!$W:$W,종합!$C$5,숨김!$X:$X,종합!C$58)*100,0)&amp;"%("&amp;SUMIFS(숨김!$AF:$AF,숨김!$W:$W,종합!$C$5,숨김!$X:$X,종합!C$58)&amp;"명)","")</f>
        <v>19%(4명)</v>
      </c>
      <c r="D63" s="181" t="str">
        <f>IFERROR(ROUND(SUMIFS(숨김!$AF:$AF,숨김!$W:$W,종합!$C$5,숨김!$X:$X,종합!D$58)/SUMIFS(숨김!$AA:$AA,숨김!$W:$W,종합!$C$5,숨김!$X:$X,종합!D$58)*100,0)&amp;"%("&amp;SUMIFS(숨김!$AF:$AF,숨김!$W:$W,종합!$C$5,숨김!$X:$X,종합!D$58)&amp;"명)","")</f>
        <v>20%(2명)</v>
      </c>
      <c r="E63" s="181" t="str">
        <f>IFERROR(ROUND(SUMIFS(숨김!$AF:$AF,숨김!$W:$W,종합!$C$5,숨김!$X:$X,종합!E$58)/SUMIFS(숨김!$AA:$AA,숨김!$W:$W,종합!$C$5,숨김!$X:$X,종합!E$58)*100,0)&amp;"%("&amp;SUMIFS(숨김!$AF:$AF,숨김!$W:$W,종합!$C$5,숨김!$X:$X,종합!E$58)&amp;"명)","")</f>
        <v>29%(2명)</v>
      </c>
      <c r="F63" s="181" t="str">
        <f>IFERROR(ROUND(SUMIFS(숨김!$AF:$AF,숨김!$W:$W,종합!$C$5,숨김!$X:$X,종합!F$58)/SUMIFS(숨김!$AA:$AA,숨김!$W:$W,종합!$C$5,숨김!$X:$X,종합!F$58)*100,0)&amp;"%("&amp;SUMIFS(숨김!$AF:$AF,숨김!$W:$W,종합!$C$5,숨김!$X:$X,종합!F$58)&amp;"명)","")</f>
        <v>0%(0명)</v>
      </c>
      <c r="G63" s="181" t="str">
        <f>IFERROR(ROUND(SUMIFS(숨김!$AF:$AF,숨김!$W:$W,종합!$C$5,숨김!$X:$X,종합!G$58)/SUMIFS(숨김!$AA:$AA,숨김!$W:$W,종합!$C$5,숨김!$X:$X,종합!G$58)*100,0)&amp;"%("&amp;SUMIFS(숨김!$AF:$AF,숨김!$W:$W,종합!$C$5,숨김!$X:$X,종합!G$58)&amp;"명)","")</f>
        <v>0%(0명)</v>
      </c>
      <c r="H63" s="181" t="str">
        <f>IFERROR(ROUND(SUMIFS(숨김!$AF:$AF,숨김!$W:$W,종합!$C$5,숨김!$X:$X,종합!H$58)/SUMIFS(숨김!$AA:$AA,숨김!$W:$W,종합!$C$5,숨김!$X:$X,종합!H$58)*100,0)&amp;"%("&amp;SUMIFS(숨김!$AF:$AF,숨김!$W:$W,종합!$C$5,숨김!$X:$X,종합!H$58)&amp;"명)","")</f>
        <v>33%(2명)</v>
      </c>
      <c r="I63" s="181" t="str">
        <f>IFERROR(ROUND(SUMIFS(숨김!$AF:$AF,숨김!$W:$W,종합!$C$5,숨김!$X:$X,종합!I$58)/SUMIFS(숨김!$AA:$AA,숨김!$W:$W,종합!$C$5,숨김!$X:$X,종합!I$58)*100,0)&amp;"%("&amp;SUMIFS(숨김!$AF:$AF,숨김!$W:$W,종합!$C$5,숨김!$X:$X,종합!I$58)&amp;"명)","")</f>
        <v>0%(0명)</v>
      </c>
      <c r="J63" s="181" t="str">
        <f>IFERROR(ROUND(SUMIFS(숨김!$AF:$AF,숨김!$W:$W,종합!$C$5,숨김!$X:$X,종합!J$58)/SUMIFS(숨김!$AA:$AA,숨김!$W:$W,종합!$C$5,숨김!$X:$X,종합!J$58)*100,0)&amp;"%("&amp;SUMIFS(숨김!$AF:$AF,숨김!$W:$W,종합!$C$5,숨김!$X:$X,종합!J$58)&amp;"명)","")</f>
        <v>0%(0명)</v>
      </c>
      <c r="K63" s="182" t="str">
        <f>IFERROR(ROUND(SUMIFS(숨김!$AF:$AF,숨김!$W:$W,종합!$C$5,숨김!$X:$X,종합!K$58)/SUMIFS(숨김!$AA:$AA,숨김!$W:$W,종합!$C$5,숨김!$X:$X,종합!K$58)*100,0)&amp;"%("&amp;SUMIFS(숨김!$AF:$AF,숨김!$W:$W,종합!$C$5,숨김!$X:$X,종합!K$58)&amp;"명)","")</f>
        <v>0%(0명)</v>
      </c>
      <c r="M63" s="275">
        <f>SUMIFS(숨김!$AF:$AF,숨김!$W:$W,종합!$C$5,숨김!$X:$X,종합!C$58)/SUMIFS(숨김!$AA:$AA,숨김!$W:$W,종합!$C$5,숨김!$X:$X,종합!C$58)</f>
        <v>0.19047619047619047</v>
      </c>
      <c r="N63" s="275">
        <f>SUMIFS(숨김!$AF:$AF,숨김!$W:$W,종합!$C$5,숨김!$X:$X,종합!D$58)/SUMIFS(숨김!$AA:$AA,숨김!$W:$W,종합!$C$5,숨김!$X:$X,종합!D$58)</f>
        <v>0.2</v>
      </c>
      <c r="O63" s="275">
        <f>SUMIFS(숨김!$AF:$AF,숨김!$W:$W,종합!$C$5,숨김!$X:$X,종합!E$58)/SUMIFS(숨김!$AA:$AA,숨김!$W:$W,종합!$C$5,숨김!$X:$X,종합!E$58)</f>
        <v>0.2857142857142857</v>
      </c>
      <c r="P63" s="275">
        <f>SUMIFS(숨김!$AF:$AF,숨김!$W:$W,종합!$C$5,숨김!$X:$X,종합!F$58)/SUMIFS(숨김!$AA:$AA,숨김!$W:$W,종합!$C$5,숨김!$X:$X,종합!F$58)</f>
        <v>0</v>
      </c>
      <c r="Q63" s="275">
        <f>SUMIFS(숨김!$AF:$AF,숨김!$W:$W,종합!$C$5,숨김!$X:$X,종합!G$58)/SUMIFS(숨김!$AA:$AA,숨김!$W:$W,종합!$C$5,숨김!$X:$X,종합!G$58)</f>
        <v>0</v>
      </c>
      <c r="R63" s="275">
        <f>SUMIFS(숨김!$AF:$AF,숨김!$W:$W,종합!$C$5,숨김!$X:$X,종합!H$58)/SUMIFS(숨김!$AA:$AA,숨김!$W:$W,종합!$C$5,숨김!$X:$X,종합!H$58)</f>
        <v>0.33333333333333331</v>
      </c>
      <c r="S63" s="275">
        <f>SUMIFS(숨김!$AF:$AF,숨김!$W:$W,종합!$C$5,숨김!$X:$X,종합!I$58)/SUMIFS(숨김!$AA:$AA,숨김!$W:$W,종합!$C$5,숨김!$X:$X,종합!I$58)</f>
        <v>0</v>
      </c>
      <c r="T63" s="275">
        <f>SUMIFS(숨김!$AF:$AF,숨김!$W:$W,종합!$C$5,숨김!$X:$X,종합!J$58)/SUMIFS(숨김!$AA:$AA,숨김!$W:$W,종합!$C$5,숨김!$X:$X,종합!J$58)</f>
        <v>0</v>
      </c>
      <c r="U63" s="275">
        <f>SUMIFS(숨김!$AF:$AF,숨김!$W:$W,종합!$C$5,숨김!$X:$X,종합!K$58)/SUMIFS(숨김!$AA:$AA,숨김!$W:$W,종합!$C$5,숨김!$X:$X,종합!K$58)</f>
        <v>0</v>
      </c>
      <c r="V63" s="275">
        <f>SUMIFS(숨김!$AF:$AF,숨김!$W:$W,종합!$C$5,숨김!$X:$X,종합!C$67)/SUMIFS(숨김!$AA:$AA,숨김!$W:$W,종합!$C$5,숨김!$X:$X,종합!C$67)</f>
        <v>0</v>
      </c>
      <c r="W63" s="275" t="e">
        <f>SUMIFS(숨김!$AF:$AF,숨김!$W:$W,종합!$C$5,숨김!$X:$X,종합!D$67)/SUMIFS(숨김!$AA:$AA,숨김!$W:$W,종합!$C$5,숨김!$X:$X,종합!D$67)</f>
        <v>#DIV/0!</v>
      </c>
      <c r="X63" s="275" t="e">
        <f>SUMIFS(숨김!$AF:$AF,숨김!$W:$W,종합!$C$5,숨김!$X:$X,종합!E$67)/SUMIFS(숨김!$AA:$AA,숨김!$W:$W,종합!$C$5,숨김!$X:$X,종합!E$67)</f>
        <v>#DIV/0!</v>
      </c>
      <c r="AA63" s="40"/>
    </row>
    <row r="64" spans="2:27" ht="25.5" customHeight="1">
      <c r="B64" s="183" t="s">
        <v>107</v>
      </c>
      <c r="C64" s="181" t="str">
        <f>IFERROR(ROUND(SUMIFS(숨김!$AG:$AG,숨김!$W:$W,종합!$C$5,숨김!$X:$X,종합!C$58)/SUMIFS(숨김!$AA:$AA,숨김!$W:$W,종합!$C$5,숨김!$X:$X,종합!C$58)*100,0)&amp;"%("&amp;SUMIFS(숨김!$AG:$AG,숨김!$W:$W,종합!$C$5,숨김!$X:$X,종합!C$58)&amp;"명)","")</f>
        <v>10%(2명)</v>
      </c>
      <c r="D64" s="181" t="str">
        <f>IFERROR(ROUND(SUMIFS(숨김!$AG:$AG,숨김!$W:$W,종합!$C$5,숨김!$X:$X,종합!D$58)/SUMIFS(숨김!$AA:$AA,숨김!$W:$W,종합!$C$5,숨김!$X:$X,종합!D$58)*100,0)&amp;"%("&amp;SUMIFS(숨김!$AG:$AG,숨김!$W:$W,종합!$C$5,숨김!$X:$X,종합!D$58)&amp;"명)","")</f>
        <v>10%(1명)</v>
      </c>
      <c r="E64" s="181" t="str">
        <f>IFERROR(ROUND(SUMIFS(숨김!$AG:$AG,숨김!$W:$W,종합!$C$5,숨김!$X:$X,종합!E$58)/SUMIFS(숨김!$AA:$AA,숨김!$W:$W,종합!$C$5,숨김!$X:$X,종합!E$58)*100,0)&amp;"%("&amp;SUMIFS(숨김!$AG:$AG,숨김!$W:$W,종합!$C$5,숨김!$X:$X,종합!E$58)&amp;"명)","")</f>
        <v>29%(2명)</v>
      </c>
      <c r="F64" s="181" t="str">
        <f>IFERROR(ROUND(SUMIFS(숨김!$AG:$AG,숨김!$W:$W,종합!$C$5,숨김!$X:$X,종합!F$58)/SUMIFS(숨김!$AA:$AA,숨김!$W:$W,종합!$C$5,숨김!$X:$X,종합!F$58)*100,0)&amp;"%("&amp;SUMIFS(숨김!$AG:$AG,숨김!$W:$W,종합!$C$5,숨김!$X:$X,종합!F$58)&amp;"명)","")</f>
        <v>50%(1명)</v>
      </c>
      <c r="G64" s="181" t="str">
        <f>IFERROR(ROUND(SUMIFS(숨김!$AG:$AG,숨김!$W:$W,종합!$C$5,숨김!$X:$X,종합!G$58)/SUMIFS(숨김!$AA:$AA,숨김!$W:$W,종합!$C$5,숨김!$X:$X,종합!G$58)*100,0)&amp;"%("&amp;SUMIFS(숨김!$AG:$AG,숨김!$W:$W,종합!$C$5,숨김!$X:$X,종합!G$58)&amp;"명)","")</f>
        <v>44%(4명)</v>
      </c>
      <c r="H64" s="181" t="str">
        <f>IFERROR(ROUND(SUMIFS(숨김!$AG:$AG,숨김!$W:$W,종합!$C$5,숨김!$X:$X,종합!H$58)/SUMIFS(숨김!$AA:$AA,숨김!$W:$W,종합!$C$5,숨김!$X:$X,종합!H$58)*100,0)&amp;"%("&amp;SUMIFS(숨김!$AG:$AG,숨김!$W:$W,종합!$C$5,숨김!$X:$X,종합!H$58)&amp;"명)","")</f>
        <v>0%(0명)</v>
      </c>
      <c r="I64" s="181" t="str">
        <f>IFERROR(ROUND(SUMIFS(숨김!$AG:$AG,숨김!$W:$W,종합!$C$5,숨김!$X:$X,종합!I$58)/SUMIFS(숨김!$AA:$AA,숨김!$W:$W,종합!$C$5,숨김!$X:$X,종합!I$58)*100,0)&amp;"%("&amp;SUMIFS(숨김!$AG:$AG,숨김!$W:$W,종합!$C$5,숨김!$X:$X,종합!I$58)&amp;"명)","")</f>
        <v>0%(0명)</v>
      </c>
      <c r="J64" s="181" t="str">
        <f>IFERROR(ROUND(SUMIFS(숨김!$AG:$AG,숨김!$W:$W,종합!$C$5,숨김!$X:$X,종합!J$58)/SUMIFS(숨김!$AA:$AA,숨김!$W:$W,종합!$C$5,숨김!$X:$X,종합!J$58)*100,0)&amp;"%("&amp;SUMIFS(숨김!$AG:$AG,숨김!$W:$W,종합!$C$5,숨김!$X:$X,종합!J$58)&amp;"명)","")</f>
        <v>0%(0명)</v>
      </c>
      <c r="K64" s="182" t="str">
        <f>IFERROR(ROUND(SUMIFS(숨김!$AG:$AG,숨김!$W:$W,종합!$C$5,숨김!$X:$X,종합!K$58)/SUMIFS(숨김!$AA:$AA,숨김!$W:$W,종합!$C$5,숨김!$X:$X,종합!K$58)*100,0)&amp;"%("&amp;SUMIFS(숨김!$AG:$AG,숨김!$W:$W,종합!$C$5,숨김!$X:$X,종합!K$58)&amp;"명)","")</f>
        <v>0%(0명)</v>
      </c>
      <c r="M64" s="275">
        <f>SUMIFS(숨김!$AG:$AG,숨김!$W:$W,종합!$C$5,숨김!$X:$X,종합!C$58)/SUMIFS(숨김!$AA:$AA,숨김!$W:$W,종합!$C$5,숨김!$X:$X,종합!C$58)</f>
        <v>9.5238095238095233E-2</v>
      </c>
      <c r="N64" s="275">
        <f>SUMIFS(숨김!$AG:$AG,숨김!$W:$W,종합!$C$5,숨김!$X:$X,종합!D$58)/SUMIFS(숨김!$AA:$AA,숨김!$W:$W,종합!$C$5,숨김!$X:$X,종합!D$58)</f>
        <v>0.1</v>
      </c>
      <c r="O64" s="275">
        <f>SUMIFS(숨김!$AG:$AG,숨김!$W:$W,종합!$C$5,숨김!$X:$X,종합!E$58)/SUMIFS(숨김!$AA:$AA,숨김!$W:$W,종합!$C$5,숨김!$X:$X,종합!E$58)</f>
        <v>0.2857142857142857</v>
      </c>
      <c r="P64" s="275">
        <f>SUMIFS(숨김!$AG:$AG,숨김!$W:$W,종합!$C$5,숨김!$X:$X,종합!F$58)/SUMIFS(숨김!$AA:$AA,숨김!$W:$W,종합!$C$5,숨김!$X:$X,종합!F$58)</f>
        <v>0.5</v>
      </c>
      <c r="Q64" s="275">
        <f>SUMIFS(숨김!$AG:$AG,숨김!$W:$W,종합!$C$5,숨김!$X:$X,종합!G$58)/SUMIFS(숨김!$AA:$AA,숨김!$W:$W,종합!$C$5,숨김!$X:$X,종합!G$58)</f>
        <v>0.44444444444444442</v>
      </c>
      <c r="R64" s="275">
        <f>SUMIFS(숨김!$AG:$AG,숨김!$W:$W,종합!$C$5,숨김!$X:$X,종합!H$58)/SUMIFS(숨김!$AA:$AA,숨김!$W:$W,종합!$C$5,숨김!$X:$X,종합!H$58)</f>
        <v>0</v>
      </c>
      <c r="S64" s="275">
        <f>SUMIFS(숨김!$AG:$AG,숨김!$W:$W,종합!$C$5,숨김!$X:$X,종합!I$58)/SUMIFS(숨김!$AA:$AA,숨김!$W:$W,종합!$C$5,숨김!$X:$X,종합!I$58)</f>
        <v>0</v>
      </c>
      <c r="T64" s="275">
        <f>SUMIFS(숨김!$AG:$AG,숨김!$W:$W,종합!$C$5,숨김!$X:$X,종합!J$58)/SUMIFS(숨김!$AA:$AA,숨김!$W:$W,종합!$C$5,숨김!$X:$X,종합!J$58)</f>
        <v>0</v>
      </c>
      <c r="U64" s="275">
        <f>SUMIFS(숨김!$AG:$AG,숨김!$W:$W,종합!$C$5,숨김!$X:$X,종합!K$58)/SUMIFS(숨김!$AA:$AA,숨김!$W:$W,종합!$C$5,숨김!$X:$X,종합!K$58)</f>
        <v>0</v>
      </c>
      <c r="V64" s="275">
        <f>SUMIFS(숨김!$AG:$AG,숨김!$W:$W,종합!$C$5,숨김!$X:$X,종합!C$67)/SUMIFS(숨김!$AA:$AA,숨김!$W:$W,종합!$C$5,숨김!$X:$X,종합!C$67)</f>
        <v>0</v>
      </c>
      <c r="W64" s="275" t="e">
        <f>SUMIFS(숨김!$AG:$AG,숨김!$W:$W,종합!$C$5,숨김!$X:$X,종합!D$67)/SUMIFS(숨김!$AA:$AA,숨김!$W:$W,종합!$C$5,숨김!$X:$X,종합!D$67)</f>
        <v>#DIV/0!</v>
      </c>
      <c r="X64" s="275" t="e">
        <f>SUMIFS(숨김!$AG:$AG,숨김!$W:$W,종합!$C$5,숨김!$X:$X,종합!E$67)/SUMIFS(숨김!$AA:$AA,숨김!$W:$W,종합!$C$5,숨김!$X:$X,종합!E$67)</f>
        <v>#DIV/0!</v>
      </c>
      <c r="AA64" s="40"/>
    </row>
    <row r="65" spans="2:27" ht="25.5" customHeight="1">
      <c r="B65" s="184" t="s">
        <v>108</v>
      </c>
      <c r="C65" s="185" t="str">
        <f>IFERROR(ROUND(SUMIFS(숨김!$AH:$AH,숨김!$W:$W,종합!$C$5,숨김!$X:$X,종합!C$58)/SUMIFS(숨김!$AA:$AA,숨김!$W:$W,종합!$C$5,숨김!$X:$X,종합!C$58)*100,0)&amp;"%("&amp;SUMIFS(숨김!$AH:$AH,숨김!$W:$W,종합!$C$5,숨김!$X:$X,종합!C$58)&amp;"명)","")</f>
        <v>0%(0명)</v>
      </c>
      <c r="D65" s="185" t="str">
        <f>IFERROR(ROUND(SUMIFS(숨김!$AH:$AH,숨김!$W:$W,종합!$C$5,숨김!$X:$X,종합!D$58)/SUMIFS(숨김!$AA:$AA,숨김!$W:$W,종합!$C$5,숨김!$X:$X,종합!D$58)*100,0)&amp;"%("&amp;SUMIFS(숨김!$AH:$AH,숨김!$W:$W,종합!$C$5,숨김!$X:$X,종합!D$58)&amp;"명)","")</f>
        <v>50%(5명)</v>
      </c>
      <c r="E65" s="185" t="str">
        <f>IFERROR(ROUND(SUMIFS(숨김!$AH:$AH,숨김!$W:$W,종합!$C$5,숨김!$X:$X,종합!E$58)/SUMIFS(숨김!$AA:$AA,숨김!$W:$W,종합!$C$5,숨김!$X:$X,종합!E$58)*100,0)&amp;"%("&amp;SUMIFS(숨김!$AH:$AH,숨김!$W:$W,종합!$C$5,숨김!$X:$X,종합!E$58)&amp;"명)","")</f>
        <v>43%(3명)</v>
      </c>
      <c r="F65" s="185" t="str">
        <f>IFERROR(ROUND(SUMIFS(숨김!$AH:$AH,숨김!$W:$W,종합!$C$5,숨김!$X:$X,종합!F$58)/SUMIFS(숨김!$AA:$AA,숨김!$W:$W,종합!$C$5,숨김!$X:$X,종합!F$58)*100,0)&amp;"%("&amp;SUMIFS(숨김!$AH:$AH,숨김!$W:$W,종합!$C$5,숨김!$X:$X,종합!F$58)&amp;"명)","")</f>
        <v>50%(1명)</v>
      </c>
      <c r="G65" s="185" t="str">
        <f>IFERROR(ROUND(SUMIFS(숨김!$AH:$AH,숨김!$W:$W,종합!$C$5,숨김!$X:$X,종합!G$58)/SUMIFS(숨김!$AA:$AA,숨김!$W:$W,종합!$C$5,숨김!$X:$X,종합!G$58)*100,0)&amp;"%("&amp;SUMIFS(숨김!$AH:$AH,숨김!$W:$W,종합!$C$5,숨김!$X:$X,종합!G$58)&amp;"명)","")</f>
        <v>44%(4명)</v>
      </c>
      <c r="H65" s="185" t="str">
        <f>IFERROR(ROUND(SUMIFS(숨김!$AH:$AH,숨김!$W:$W,종합!$C$5,숨김!$X:$X,종합!H$58)/SUMIFS(숨김!$AA:$AA,숨김!$W:$W,종합!$C$5,숨김!$X:$X,종합!H$58)*100,0)&amp;"%("&amp;SUMIFS(숨김!$AH:$AH,숨김!$W:$W,종합!$C$5,숨김!$X:$X,종합!H$58)&amp;"명)","")</f>
        <v>67%(4명)</v>
      </c>
      <c r="I65" s="185" t="str">
        <f>IFERROR(ROUND(SUMIFS(숨김!$AH:$AH,숨김!$W:$W,종합!$C$5,숨김!$X:$X,종합!I$58)/SUMIFS(숨김!$AA:$AA,숨김!$W:$W,종합!$C$5,숨김!$X:$X,종합!I$58)*100,0)&amp;"%("&amp;SUMIFS(숨김!$AH:$AH,숨김!$W:$W,종합!$C$5,숨김!$X:$X,종합!I$58)&amp;"명)","")</f>
        <v>100%(5명)</v>
      </c>
      <c r="J65" s="185" t="str">
        <f>IFERROR(ROUND(SUMIFS(숨김!$AH:$AH,숨김!$W:$W,종합!$C$5,숨김!$X:$X,종합!J$58)/SUMIFS(숨김!$AA:$AA,숨김!$W:$W,종합!$C$5,숨김!$X:$X,종합!J$58)*100,0)&amp;"%("&amp;SUMIFS(숨김!$AH:$AH,숨김!$W:$W,종합!$C$5,숨김!$X:$X,종합!J$58)&amp;"명)","")</f>
        <v>100%(5명)</v>
      </c>
      <c r="K65" s="186" t="str">
        <f>IFERROR(ROUND(SUMIFS(숨김!$AH:$AH,숨김!$W:$W,종합!$C$5,숨김!$X:$X,종합!K$58)/SUMIFS(숨김!$AA:$AA,숨김!$W:$W,종합!$C$5,숨김!$X:$X,종합!K$58)*100,0)&amp;"%("&amp;SUMIFS(숨김!$AH:$AH,숨김!$W:$W,종합!$C$5,숨김!$X:$X,종합!K$58)&amp;"명)","")</f>
        <v>100%(1명)</v>
      </c>
      <c r="M65" s="275">
        <f>SUMIFS(숨김!$AH:$AH,숨김!$W:$W,종합!$C$5,숨김!$X:$X,종합!C$58)/SUMIFS(숨김!$AA:$AA,숨김!$W:$W,종합!$C$5,숨김!$X:$X,종합!C$58)</f>
        <v>0</v>
      </c>
      <c r="N65" s="275">
        <f>SUMIFS(숨김!$AH:$AH,숨김!$W:$W,종합!$C$5,숨김!$X:$X,종합!D$58)/SUMIFS(숨김!$AA:$AA,숨김!$W:$W,종합!$C$5,숨김!$X:$X,종합!D$58)</f>
        <v>0.5</v>
      </c>
      <c r="O65" s="275">
        <f>SUMIFS(숨김!$AH:$AH,숨김!$W:$W,종합!$C$5,숨김!$X:$X,종합!E$58)/SUMIFS(숨김!$AA:$AA,숨김!$W:$W,종합!$C$5,숨김!$X:$X,종합!E$58)</f>
        <v>0.42857142857142855</v>
      </c>
      <c r="P65" s="275">
        <f>SUMIFS(숨김!$AH:$AH,숨김!$W:$W,종합!$C$5,숨김!$X:$X,종합!F$58)/SUMIFS(숨김!$AA:$AA,숨김!$W:$W,종합!$C$5,숨김!$X:$X,종합!F$58)</f>
        <v>0.5</v>
      </c>
      <c r="Q65" s="275">
        <f>SUMIFS(숨김!$AH:$AH,숨김!$W:$W,종합!$C$5,숨김!$X:$X,종합!G$58)/SUMIFS(숨김!$AA:$AA,숨김!$W:$W,종합!$C$5,숨김!$X:$X,종합!G$58)</f>
        <v>0.44444444444444442</v>
      </c>
      <c r="R65" s="275">
        <f>SUMIFS(숨김!$AH:$AH,숨김!$W:$W,종합!$C$5,숨김!$X:$X,종합!H$58)/SUMIFS(숨김!$AA:$AA,숨김!$W:$W,종합!$C$5,숨김!$X:$X,종합!H$58)</f>
        <v>0.66666666666666663</v>
      </c>
      <c r="S65" s="275">
        <f>SUMIFS(숨김!$AH:$AH,숨김!$W:$W,종합!$C$5,숨김!$X:$X,종합!I$58)/SUMIFS(숨김!$AA:$AA,숨김!$W:$W,종합!$C$5,숨김!$X:$X,종합!I$58)</f>
        <v>1</v>
      </c>
      <c r="T65" s="275">
        <f>SUMIFS(숨김!$AH:$AH,숨김!$W:$W,종합!$C$5,숨김!$X:$X,종합!J$58)/SUMIFS(숨김!$AA:$AA,숨김!$W:$W,종합!$C$5,숨김!$X:$X,종합!J$58)</f>
        <v>1</v>
      </c>
      <c r="U65" s="275">
        <f>SUMIFS(숨김!$AH:$AH,숨김!$W:$W,종합!$C$5,숨김!$X:$X,종합!K$58)/SUMIFS(숨김!$AA:$AA,숨김!$W:$W,종합!$C$5,숨김!$X:$X,종합!K$58)</f>
        <v>1</v>
      </c>
      <c r="V65" s="275">
        <f>SUMIFS(숨김!$AH:$AH,숨김!$W:$W,종합!$C$5,숨김!$X:$X,종합!C$67)/SUMIFS(숨김!$AA:$AA,숨김!$W:$W,종합!$C$5,숨김!$X:$X,종합!C$67)</f>
        <v>1</v>
      </c>
      <c r="W65" s="275" t="e">
        <f>SUMIFS(숨김!$AH:$AH,숨김!$W:$W,종합!$C$5,숨김!$X:$X,종합!D$67)/SUMIFS(숨김!$AA:$AA,숨김!$W:$W,종합!$C$5,숨김!$X:$X,종합!D$67)</f>
        <v>#DIV/0!</v>
      </c>
      <c r="X65" s="275" t="e">
        <f>SUMIFS(숨김!$AH:$AH,숨김!$W:$W,종합!$C$5,숨김!$X:$X,종합!E$67)/SUMIFS(숨김!$AA:$AA,숨김!$W:$W,종합!$C$5,숨김!$X:$X,종합!E$67)</f>
        <v>#DIV/0!</v>
      </c>
      <c r="AA65" s="40"/>
    </row>
    <row r="66" spans="2:27" ht="15.75" customHeight="1">
      <c r="B66" s="48"/>
      <c r="C66" s="48"/>
      <c r="D66" s="49"/>
      <c r="E66" s="49"/>
      <c r="F66" s="49"/>
      <c r="G66" s="49"/>
      <c r="H66" s="49"/>
      <c r="I66" s="49"/>
      <c r="J66" s="49"/>
      <c r="K66" s="49"/>
      <c r="AA66" s="40"/>
    </row>
    <row r="67" spans="2:27" ht="25.5" customHeight="1" thickBot="1">
      <c r="B67" s="221" t="s">
        <v>101</v>
      </c>
      <c r="C67" s="222" t="str">
        <f>IFERROR(INDEX(숨김!$W$3:$AQ$440,MATCH(종합!$C$5&amp;10,숨김!$AQ$3:$AQ$440,0),2),"")</f>
        <v>564-1</v>
      </c>
      <c r="D67" s="222" t="str">
        <f>IFERROR(INDEX(숨김!$W$3:$AQ$440,MATCH(종합!$C$5&amp;11,숨김!$AQ$3:$AQ$440,0),2),"")</f>
        <v>순환51</v>
      </c>
      <c r="E67" s="222" t="str">
        <f>IFERROR(INDEX(숨김!$W$3:$AQ$440,MATCH(종합!$C$5&amp;12,숨김!$AQ$3:$AQ$440,0),2),"")</f>
        <v/>
      </c>
      <c r="F67" s="222" t="str">
        <f>IFERROR(INDEX(숨김!$W$3:$AQ$440,MATCH(종합!$C$5&amp;13,숨김!$AQ$3:$AQ$440,0),2),"")</f>
        <v/>
      </c>
      <c r="G67" s="222" t="str">
        <f>IFERROR(INDEX(숨김!$W$3:$AQ$440,MATCH(종합!$C$5&amp;14,숨김!$AQ$3:$AQ$440,0),2),"")</f>
        <v/>
      </c>
      <c r="H67" s="222" t="str">
        <f>IFERROR(INDEX(숨김!$W$3:$AQ$440,MATCH(종합!$C$5&amp;15,숨김!$AQ$3:$AQ$440,0),2),"")</f>
        <v/>
      </c>
      <c r="I67" s="222" t="str">
        <f>IFERROR(INDEX(숨김!$W$3:$AQ$440,MATCH(종합!$C$5&amp;16,숨김!$AQ$3:$AQ$440,0),2),"")</f>
        <v/>
      </c>
      <c r="J67" s="222" t="str">
        <f>IFERROR(INDEX(숨김!$W$3:$AQ$440,MATCH(종합!$C$5&amp;17,숨김!$AQ$3:$AQ$440,0),2),"")</f>
        <v/>
      </c>
      <c r="K67" s="222" t="str">
        <f>IFERROR(INDEX(숨김!$W$3:$AQ$440,MATCH(종합!$C$5&amp;18,숨김!$AQ$3:$AQ$440,0),2),"")</f>
        <v/>
      </c>
      <c r="M67" s="275"/>
      <c r="N67" s="275"/>
      <c r="O67" s="275"/>
      <c r="P67" s="275"/>
      <c r="Q67" s="275"/>
      <c r="R67" s="275"/>
      <c r="S67" s="275"/>
      <c r="T67" s="275"/>
      <c r="U67" s="275"/>
      <c r="AA67" s="40"/>
    </row>
    <row r="68" spans="2:27" ht="25.5" customHeight="1" thickTop="1">
      <c r="B68" s="226" t="s">
        <v>123</v>
      </c>
      <c r="C68" s="227" t="str">
        <f>IFERROR(INDEX(숨김!$W$3:$AO$1740,MATCH(종합!$C$5&amp;종합!C$67,숨김!$AN$3:$AN$1740,0),15),"")</f>
        <v>F</v>
      </c>
      <c r="D68" s="227" t="str">
        <f>IFERROR(INDEX(숨김!$W$3:$AO$1740,MATCH(종합!$C$5&amp;종합!D$67,숨김!$AN$3:$AN$1740,0),15),"")</f>
        <v>이상</v>
      </c>
      <c r="E68" s="228" t="str">
        <f>IFERROR(INDEX(숨김!$W$3:$AO$1740,MATCH(종합!$C$5&amp;종합!E$67,숨김!$AN$3:$AN$1740,0),15),"")</f>
        <v/>
      </c>
      <c r="F68" s="228" t="str">
        <f>IFERROR(INDEX(숨김!$W$3:$AO$1740,MATCH(종합!$C$5&amp;종합!F$67,숨김!$AN$3:$AN$1740,0),15),"")</f>
        <v/>
      </c>
      <c r="G68" s="228" t="str">
        <f>IFERROR(INDEX(숨김!$W$3:$AO$1740,MATCH(종합!$C$5&amp;종합!G$67,숨김!$AN$3:$AN$1740,0),15),"")</f>
        <v/>
      </c>
      <c r="H68" s="228" t="str">
        <f>IFERROR(INDEX(숨김!$W$3:$AO$1740,MATCH(종합!$C$5&amp;종합!H$67,숨김!$AN$3:$AN$1740,0),15),"")</f>
        <v/>
      </c>
      <c r="I68" s="228" t="str">
        <f>IFERROR(INDEX(숨김!$W$3:$AO$1740,MATCH(종합!$C$5&amp;종합!I$67,숨김!$AN$3:$AN$1740,0),15),"")</f>
        <v/>
      </c>
      <c r="J68" s="228" t="str">
        <f>IFERROR(INDEX(숨김!$W$3:$AO$1740,MATCH(종합!$C$5&amp;종합!J$67,숨김!$AN$3:$AN$1740,0),15),"")</f>
        <v/>
      </c>
      <c r="K68" s="228" t="str">
        <f>IFERROR(INDEX(숨김!$W$3:$AO$1740,MATCH(종합!$C$5&amp;종합!K$67,숨김!$AN$3:$AN$1740,0),15),"")</f>
        <v/>
      </c>
      <c r="M68" s="275"/>
      <c r="N68" s="275"/>
      <c r="O68" s="275"/>
      <c r="P68" s="275"/>
      <c r="Q68" s="275"/>
      <c r="R68" s="275"/>
      <c r="S68" s="275"/>
      <c r="T68" s="275"/>
      <c r="U68" s="275"/>
      <c r="AA68" s="40"/>
    </row>
    <row r="69" spans="2:27" ht="25.5" customHeight="1">
      <c r="B69" s="224" t="s">
        <v>104</v>
      </c>
      <c r="C69" s="214" t="str">
        <f>IFERROR(ROUND(SUMIFS(숨김!$AC:$AC,숨김!$W:$W,종합!$C$5,숨김!$X:$X,종합!C$67)/SUMIFS(숨김!$AA:$AA,숨김!$W:$W,종합!$C$5,숨김!$X:$X,종합!C$67)*100,0)&amp;"%("&amp;SUMIFS(숨김!$AC:$AC,숨김!$W:$W,종합!$C$5,숨김!$X:$X,종합!C$67)&amp;"명)","")</f>
        <v>0%(0명)</v>
      </c>
      <c r="D69" s="214" t="str">
        <f>IFERROR(ROUND(SUMIFS(숨김!$AC:$AC,숨김!$W:$W,종합!$C$5,숨김!$X:$X,종합!D$67)/SUMIFS(숨김!$AA:$AA,숨김!$W:$W,종합!$C$5,숨김!$X:$X,종합!D$67)*100,0)&amp;"%("&amp;SUMIFS(숨김!$AC:$AC,숨김!$W:$W,종합!$C$5,숨김!$X:$X,종합!D$67)&amp;"명)","")</f>
        <v/>
      </c>
      <c r="E69" s="214" t="str">
        <f>IFERROR(ROUND(SUMIFS(숨김!$AC:$AC,숨김!$W:$W,종합!$C$5,숨김!$X:$X,종합!E$67)/SUMIFS(숨김!$AA:$AA,숨김!$W:$W,종합!$C$5,숨김!$X:$X,종합!E$67)*100,0)&amp;"%("&amp;SUMIFS(숨김!$AC:$AC,숨김!$W:$W,종합!$C$5,숨김!$X:$X,종합!E$67)&amp;"명)","")</f>
        <v/>
      </c>
      <c r="F69" s="214"/>
      <c r="G69" s="214"/>
      <c r="H69" s="214"/>
      <c r="I69" s="214"/>
      <c r="J69" s="214"/>
      <c r="K69" s="225"/>
      <c r="M69" s="275"/>
      <c r="N69" s="275"/>
      <c r="O69" s="275"/>
      <c r="P69" s="275"/>
      <c r="Q69" s="275"/>
      <c r="R69" s="275"/>
      <c r="S69" s="275"/>
      <c r="T69" s="275"/>
      <c r="U69" s="275"/>
      <c r="AA69" s="40"/>
    </row>
    <row r="70" spans="2:27" ht="25.5" customHeight="1">
      <c r="B70" s="179" t="s">
        <v>105</v>
      </c>
      <c r="C70" s="181" t="str">
        <f>IFERROR(ROUND(SUMIFS(숨김!$AD:$AD,숨김!$W:$W,종합!$C$5,숨김!$X:$X,종합!C$67)/SUMIFS(숨김!$AA:$AA,숨김!$W:$W,종합!$C$5,숨김!$X:$X,종합!C$67)*100,0)&amp;"%("&amp;SUMIFS(숨김!$AD:$AD,숨김!$W:$W,종합!$C$5,숨김!$X:$X,종합!C$67)&amp;"명)","")</f>
        <v>0%(0명)</v>
      </c>
      <c r="D70" s="181" t="str">
        <f>IFERROR(ROUND(SUMIFS(숨김!$AD:$AD,숨김!$W:$W,종합!$C$5,숨김!$X:$X,종합!D$67)/SUMIFS(숨김!$AA:$AA,숨김!$W:$W,종합!$C$5,숨김!$X:$X,종합!D$67)*100,0)&amp;"%("&amp;SUMIFS(숨김!$AD:$AD,숨김!$W:$W,종합!$C$5,숨김!$X:$X,종합!D$67)&amp;"명)","")</f>
        <v/>
      </c>
      <c r="E70" s="181" t="str">
        <f>IFERROR(ROUND(SUMIFS(숨김!$AD:$AD,숨김!$W:$W,종합!$C$5,숨김!$X:$X,종합!E$67)/SUMIFS(숨김!$AA:$AA,숨김!$W:$W,종합!$C$5,숨김!$X:$X,종합!E$67)*100,0)&amp;"%("&amp;SUMIFS(숨김!$AD:$AD,숨김!$W:$W,종합!$C$5,숨김!$X:$X,종합!E$67)&amp;"명)","")</f>
        <v/>
      </c>
      <c r="F70" s="181"/>
      <c r="G70" s="181"/>
      <c r="H70" s="181"/>
      <c r="I70" s="181"/>
      <c r="J70" s="181"/>
      <c r="K70" s="182"/>
      <c r="M70" s="275"/>
      <c r="N70" s="275"/>
      <c r="O70" s="275"/>
      <c r="P70" s="275"/>
      <c r="Q70" s="275"/>
      <c r="R70" s="275"/>
      <c r="S70" s="275"/>
      <c r="T70" s="275"/>
      <c r="U70" s="275"/>
      <c r="AA70" s="40"/>
    </row>
    <row r="71" spans="2:27" ht="25.5" customHeight="1">
      <c r="B71" s="178" t="s">
        <v>106</v>
      </c>
      <c r="C71" s="181" t="str">
        <f>IFERROR(ROUND(SUMIFS(숨김!$AE:$AE,숨김!$W:$W,종합!$C$5,숨김!$X:$X,종합!C$67)/SUMIFS(숨김!$AA:$AA,숨김!$W:$W,종합!$C$5,숨김!$X:$X,종합!C$67)*100,0)&amp;"%("&amp;SUMIFS(숨김!$AE:$AE,숨김!$W:$W,종합!$C$5,숨김!$X:$X,종합!C$67)&amp;"명)","")</f>
        <v>0%(0명)</v>
      </c>
      <c r="D71" s="181" t="str">
        <f>IFERROR(ROUND(SUMIFS(숨김!$AE:$AE,숨김!$W:$W,종합!$C$5,숨김!$X:$X,종합!D$67)/SUMIFS(숨김!$AA:$AA,숨김!$W:$W,종합!$C$5,숨김!$X:$X,종합!D$67)*100,0)&amp;"%("&amp;SUMIFS(숨김!$AE:$AE,숨김!$W:$W,종합!$C$5,숨김!$X:$X,종합!D$67)&amp;"명)","")</f>
        <v/>
      </c>
      <c r="E71" s="181" t="str">
        <f>IFERROR(ROUND(SUMIFS(숨김!$AE:$AE,숨김!$W:$W,종합!$C$5,숨김!$X:$X,종합!E$67)/SUMIFS(숨김!$AA:$AA,숨김!$W:$W,종합!$C$5,숨김!$X:$X,종합!E$67)*100,0)&amp;"%("&amp;SUMIFS(숨김!$AE:$AE,숨김!$W:$W,종합!$C$5,숨김!$X:$X,종합!E$67)&amp;"명)","")</f>
        <v/>
      </c>
      <c r="F71" s="181"/>
      <c r="G71" s="181"/>
      <c r="H71" s="181"/>
      <c r="I71" s="181"/>
      <c r="J71" s="181"/>
      <c r="K71" s="182"/>
      <c r="M71" s="275"/>
      <c r="N71" s="275"/>
      <c r="O71" s="275"/>
      <c r="P71" s="275"/>
      <c r="Q71" s="275"/>
      <c r="R71" s="275"/>
      <c r="S71" s="275"/>
      <c r="T71" s="275"/>
      <c r="U71" s="275"/>
      <c r="AA71" s="40"/>
    </row>
    <row r="72" spans="2:27" ht="25.5" customHeight="1">
      <c r="B72" s="178" t="s">
        <v>110</v>
      </c>
      <c r="C72" s="181" t="str">
        <f>IFERROR(ROUND(SUMIFS(숨김!$AF:$AF,숨김!$W:$W,종합!$C$5,숨김!$X:$X,종합!C$67)/SUMIFS(숨김!$AA:$AA,숨김!$W:$W,종합!$C$5,숨김!$X:$X,종합!C$67)*100,0)&amp;"%("&amp;SUMIFS(숨김!$AF:$AF,숨김!$W:$W,종합!$C$5,숨김!$X:$X,종합!C$67)&amp;"명)","")</f>
        <v>0%(0명)</v>
      </c>
      <c r="D72" s="181" t="str">
        <f>IFERROR(ROUND(SUMIFS(숨김!$AF:$AF,숨김!$W:$W,종합!$C$5,숨김!$X:$X,종합!D$67)/SUMIFS(숨김!$AA:$AA,숨김!$W:$W,종합!$C$5,숨김!$X:$X,종합!D$67)*100,0)&amp;"%("&amp;SUMIFS(숨김!$AF:$AF,숨김!$W:$W,종합!$C$5,숨김!$X:$X,종합!D$67)&amp;"명)","")</f>
        <v/>
      </c>
      <c r="E72" s="181" t="str">
        <f>IFERROR(ROUND(SUMIFS(숨김!$AF:$AF,숨김!$W:$W,종합!$C$5,숨김!$X:$X,종합!E$67)/SUMIFS(숨김!$AA:$AA,숨김!$W:$W,종합!$C$5,숨김!$X:$X,종합!E$67)*100,0)&amp;"%("&amp;SUMIFS(숨김!$AF:$AF,숨김!$W:$W,종합!$C$5,숨김!$X:$X,종합!E$67)&amp;"명)","")</f>
        <v/>
      </c>
      <c r="F72" s="181"/>
      <c r="G72" s="181"/>
      <c r="H72" s="181"/>
      <c r="I72" s="181"/>
      <c r="J72" s="181"/>
      <c r="K72" s="182"/>
      <c r="M72" s="275"/>
      <c r="N72" s="275"/>
      <c r="O72" s="275"/>
      <c r="P72" s="275"/>
      <c r="Q72" s="275"/>
      <c r="R72" s="275"/>
      <c r="S72" s="275"/>
      <c r="T72" s="275"/>
      <c r="U72" s="275"/>
      <c r="AA72" s="40"/>
    </row>
    <row r="73" spans="2:27" ht="25.5" customHeight="1">
      <c r="B73" s="183" t="s">
        <v>107</v>
      </c>
      <c r="C73" s="181" t="str">
        <f>IFERROR(ROUND(SUMIFS(숨김!$AG:$AG,숨김!$W:$W,종합!$C$5,숨김!$X:$X,종합!C$67)/SUMIFS(숨김!$AA:$AA,숨김!$W:$W,종합!$C$5,숨김!$X:$X,종합!C$67)*100,0)&amp;"%("&amp;SUMIFS(숨김!$AG:$AG,숨김!$W:$W,종합!$C$5,숨김!$X:$X,종합!C$67)&amp;"명)","")</f>
        <v>0%(0명)</v>
      </c>
      <c r="D73" s="181" t="str">
        <f>IFERROR(ROUND(SUMIFS(숨김!$AG:$AG,숨김!$W:$W,종합!$C$5,숨김!$X:$X,종합!D$67)/SUMIFS(숨김!$AA:$AA,숨김!$W:$W,종합!$C$5,숨김!$X:$X,종합!D$67)*100,0)&amp;"%("&amp;SUMIFS(숨김!$AG:$AG,숨김!$W:$W,종합!$C$5,숨김!$X:$X,종합!D$67)&amp;"명)","")</f>
        <v/>
      </c>
      <c r="E73" s="181" t="str">
        <f>IFERROR(ROUND(SUMIFS(숨김!$AG:$AG,숨김!$W:$W,종합!$C$5,숨김!$X:$X,종합!E$67)/SUMIFS(숨김!$AA:$AA,숨김!$W:$W,종합!$C$5,숨김!$X:$X,종합!E$67)*100,0)&amp;"%("&amp;SUMIFS(숨김!$AG:$AG,숨김!$W:$W,종합!$C$5,숨김!$X:$X,종합!E$67)&amp;"명)","")</f>
        <v/>
      </c>
      <c r="F73" s="181"/>
      <c r="G73" s="181"/>
      <c r="H73" s="181"/>
      <c r="I73" s="181"/>
      <c r="J73" s="181"/>
      <c r="K73" s="182"/>
      <c r="M73" s="275"/>
      <c r="N73" s="275"/>
      <c r="O73" s="275"/>
      <c r="P73" s="275"/>
      <c r="Q73" s="275"/>
      <c r="R73" s="275"/>
      <c r="S73" s="275"/>
      <c r="T73" s="275"/>
      <c r="U73" s="275"/>
      <c r="AA73" s="40"/>
    </row>
    <row r="74" spans="2:27" ht="25.5" customHeight="1">
      <c r="B74" s="184" t="s">
        <v>108</v>
      </c>
      <c r="C74" s="185" t="str">
        <f>IFERROR(ROUND(SUMIFS(숨김!$AH:$AH,숨김!$W:$W,종합!$C$5,숨김!$X:$X,종합!C$67)/SUMIFS(숨김!$AA:$AA,숨김!$W:$W,종합!$C$5,숨김!$X:$X,종합!C$67)*100,0)&amp;"%("&amp;SUMIFS(숨김!$AH:$AH,숨김!$W:$W,종합!$C$5,숨김!$X:$X,종합!C$67)&amp;"명)","")</f>
        <v>100%(1명)</v>
      </c>
      <c r="D74" s="185" t="str">
        <f>IFERROR(ROUND(SUMIFS(숨김!$AH:$AH,숨김!$W:$W,종합!$C$5,숨김!$X:$X,종합!D$67)/SUMIFS(숨김!$AA:$AA,숨김!$W:$W,종합!$C$5,숨김!$X:$X,종합!D$67)*100,0)&amp;"%("&amp;SUMIFS(숨김!$AH:$AH,숨김!$W:$W,종합!$C$5,숨김!$X:$X,종합!D$67)&amp;"명)","")</f>
        <v/>
      </c>
      <c r="E74" s="185" t="str">
        <f>IFERROR(ROUND(SUMIFS(숨김!$AH:$AH,숨김!$W:$W,종합!$C$5,숨김!$X:$X,종합!E$67)/SUMIFS(숨김!$AA:$AA,숨김!$W:$W,종합!$C$5,숨김!$X:$X,종합!E$67)*100,0)&amp;"%("&amp;SUMIFS(숨김!$AH:$AH,숨김!$W:$W,종합!$C$5,숨김!$X:$X,종합!E$67)&amp;"명)","")</f>
        <v/>
      </c>
      <c r="F74" s="185"/>
      <c r="G74" s="185"/>
      <c r="H74" s="185"/>
      <c r="I74" s="185"/>
      <c r="J74" s="185"/>
      <c r="K74" s="186"/>
      <c r="M74" s="275"/>
      <c r="N74" s="275"/>
      <c r="O74" s="275"/>
      <c r="P74" s="275"/>
      <c r="Q74" s="275"/>
      <c r="R74" s="275"/>
      <c r="S74" s="275"/>
      <c r="T74" s="275"/>
      <c r="U74" s="275"/>
      <c r="AA74" s="40"/>
    </row>
    <row r="75" spans="2:27" ht="15.75" customHeight="1">
      <c r="B75" s="48"/>
      <c r="C75" s="48"/>
      <c r="D75" s="49"/>
      <c r="E75" s="49"/>
      <c r="F75" s="49"/>
      <c r="G75" s="49"/>
      <c r="H75" s="49"/>
      <c r="I75" s="49"/>
      <c r="J75" s="49"/>
      <c r="K75" s="49"/>
      <c r="M75" s="275"/>
      <c r="N75" s="275"/>
      <c r="O75" s="275"/>
      <c r="P75" s="275"/>
      <c r="Q75" s="275"/>
      <c r="R75" s="275"/>
      <c r="S75" s="275"/>
      <c r="T75" s="275"/>
      <c r="U75" s="275"/>
      <c r="AA75" s="40"/>
    </row>
    <row r="76" spans="2:27" ht="17.25" customHeight="1">
      <c r="B76" s="52" t="s">
        <v>574</v>
      </c>
      <c r="C76" s="52"/>
      <c r="D76" s="51"/>
      <c r="E76" s="51"/>
      <c r="F76" s="51"/>
      <c r="G76" s="51"/>
      <c r="H76" s="51"/>
      <c r="I76" s="51"/>
      <c r="J76" s="51"/>
      <c r="K76" s="51"/>
      <c r="M76" s="287"/>
      <c r="N76" s="272"/>
      <c r="P76" s="243"/>
      <c r="AA76" s="40"/>
    </row>
    <row r="77" spans="2:27" ht="30.75" customHeight="1">
      <c r="B77" s="56" t="s">
        <v>78</v>
      </c>
      <c r="C77" s="56" t="s">
        <v>113</v>
      </c>
      <c r="D77" s="56" t="s">
        <v>114</v>
      </c>
      <c r="E77" s="56" t="s">
        <v>115</v>
      </c>
      <c r="F77" s="56" t="s">
        <v>116</v>
      </c>
      <c r="G77" s="56" t="s">
        <v>117</v>
      </c>
      <c r="H77" s="56" t="s">
        <v>7</v>
      </c>
      <c r="I77" s="56" t="s">
        <v>8</v>
      </c>
      <c r="J77" s="56" t="s">
        <v>118</v>
      </c>
      <c r="K77" s="56" t="s">
        <v>122</v>
      </c>
      <c r="M77" s="287"/>
      <c r="N77" s="272"/>
      <c r="P77" s="243"/>
      <c r="AA77" s="40"/>
    </row>
    <row r="78" spans="2:27" ht="27" customHeight="1">
      <c r="B78" s="87" t="str">
        <f>M59</f>
        <v>24</v>
      </c>
      <c r="C78" s="66">
        <v>1</v>
      </c>
      <c r="D78" s="88">
        <f>SUMIFS(숨김!AV:AV,숨김!$AU:$AU,종합!$C78,숨김!$AT:$AT,종합!$B78,숨김!$AS:$AS,종합!$C$5)</f>
        <v>2.8404251919577142E-2</v>
      </c>
      <c r="E78" s="88">
        <f>SUMIFS(숨김!AW:AW,숨김!$AU:$AU,종합!$C78,숨김!$AT:$AT,종합!$B78,숨김!$AS:$AS,종합!$C$5)</f>
        <v>0.4904758604863233</v>
      </c>
      <c r="F78" s="88">
        <f>SUMIFS(숨김!AX:AX,숨김!$AU:$AU,종합!$C78,숨김!$AT:$AT,종합!$B78,숨김!$AS:$AS,종합!$C$5)</f>
        <v>0.20337642320962337</v>
      </c>
      <c r="G78" s="89">
        <f>SUMIFS(숨김!AY:AY,숨김!$AU:$AU,종합!$C78,숨김!$AT:$AT,종합!$B78,숨김!$AS:$AS,종합!$C$5)</f>
        <v>15.327549999999997</v>
      </c>
      <c r="H78" s="90">
        <f>SUMIFS(숨김!AZ:AZ,숨김!$AU:$AU,종합!$C78,숨김!$AT:$AT,종합!$B78,숨김!$AS:$AS,종합!$C$5)</f>
        <v>1.8371789372538911</v>
      </c>
      <c r="I78" s="90">
        <f>SUMIFS(숨김!BA:BA,숨김!$AU:$AU,종합!$C78,숨김!$AT:$AT,종합!$B78,숨김!$AS:$AS,종합!$C$5)</f>
        <v>26.642668868269464</v>
      </c>
      <c r="J78" s="91">
        <f>SUMIFS(숨김!BB:BB,숨김!$AU:$AU,종합!$C78,숨김!$AT:$AT,종합!$B78,숨김!$AS:$AS,종합!$C$5)</f>
        <v>2.076784887946002</v>
      </c>
      <c r="K78" s="74"/>
      <c r="M78" s="287"/>
      <c r="N78" s="288"/>
      <c r="P78" s="243"/>
      <c r="AA78" s="40"/>
    </row>
    <row r="79" spans="2:27" ht="20.25" customHeight="1">
      <c r="B79" s="87" t="str">
        <f>$B$78</f>
        <v>24</v>
      </c>
      <c r="C79" s="66">
        <v>2</v>
      </c>
      <c r="D79" s="88">
        <f>SUMIFS(숨김!AV:AV,숨김!$AU:$AU,종합!$C79,숨김!$AT:$AT,종합!$B79,숨김!$AS:$AS,종합!$C$5)</f>
        <v>7.3970275858020268E-2</v>
      </c>
      <c r="E79" s="88">
        <f>SUMIFS(숨김!AW:AW,숨김!$AU:$AU,종합!$C79,숨김!$AT:$AT,종합!$B79,숨김!$AS:$AS,종합!$C$5)</f>
        <v>0.39995144775686514</v>
      </c>
      <c r="F79" s="88">
        <f>SUMIFS(숨김!AX:AX,숨김!$AU:$AU,종합!$C79,숨김!$AT:$AT,종합!$B79,숨김!$AS:$AS,종합!$C$5)</f>
        <v>0.1882034213993555</v>
      </c>
      <c r="G79" s="89">
        <f>SUMIFS(숨김!AY:AY,숨김!$AU:$AU,종합!$C79,숨김!$AT:$AT,종합!$B79,숨김!$AS:$AS,종합!$C$5)</f>
        <v>12.610857142857142</v>
      </c>
      <c r="H79" s="90">
        <f>SUMIFS(숨김!AZ:AZ,숨김!$AU:$AU,종합!$C79,숨김!$AT:$AT,종합!$B79,숨김!$AS:$AS,종합!$C$5)</f>
        <v>0.4476498383486695</v>
      </c>
      <c r="I79" s="90">
        <f>SUMIFS(숨김!BA:BA,숨김!$AU:$AU,종합!$C79,숨김!$AT:$AT,종합!$B79,숨김!$AS:$AS,종합!$C$5)</f>
        <v>12.144750697137898</v>
      </c>
      <c r="J79" s="91">
        <f>SUMIFS(숨김!BB:BB,숨김!$AU:$AU,종합!$C79,숨김!$AT:$AT,종합!$B79,숨김!$AS:$AS,종합!$C$5)</f>
        <v>2.2932120065502524</v>
      </c>
      <c r="K79" s="74"/>
      <c r="M79" s="287"/>
      <c r="N79" s="288"/>
      <c r="P79" s="243"/>
      <c r="AA79" s="40"/>
    </row>
    <row r="80" spans="2:27" ht="20.25" customHeight="1">
      <c r="B80" s="87" t="str">
        <f>$B$78</f>
        <v>24</v>
      </c>
      <c r="C80" s="66">
        <v>3</v>
      </c>
      <c r="D80" s="88">
        <f>SUMIFS(숨김!AV:AV,숨김!$AU:$AU,종합!$C80,숨김!$AT:$AT,종합!$B80,숨김!$AS:$AS,종합!$C$5)</f>
        <v>1.4938841958206493E-2</v>
      </c>
      <c r="E80" s="88">
        <f>SUMIFS(숨김!AW:AW,숨김!$AU:$AU,종합!$C80,숨김!$AT:$AT,종합!$B80,숨김!$AS:$AS,종합!$C$5)</f>
        <v>0.39616212113721722</v>
      </c>
      <c r="F80" s="88">
        <f>SUMIFS(숨김!AX:AX,숨김!$AU:$AU,종합!$C80,숨김!$AT:$AT,종합!$B80,숨김!$AS:$AS,종합!$C$5)</f>
        <v>0.20008864385495526</v>
      </c>
      <c r="G80" s="89">
        <f>SUMIFS(숨김!AY:AY,숨김!$AU:$AU,종합!$C80,숨김!$AT:$AT,종합!$B80,숨김!$AS:$AS,종합!$C$5)</f>
        <v>12.128285714285717</v>
      </c>
      <c r="H80" s="90">
        <f>SUMIFS(숨김!AZ:AZ,숨김!$AU:$AU,종합!$C80,숨김!$AT:$AT,종합!$B80,숨김!$AS:$AS,종합!$C$5)</f>
        <v>0.35916695208950844</v>
      </c>
      <c r="I80" s="90">
        <f>SUMIFS(숨김!BA:BA,숨김!$AU:$AU,종합!$C80,숨김!$AT:$AT,종합!$B80,숨김!$AS:$AS,종합!$C$5)</f>
        <v>13.897221481556274</v>
      </c>
      <c r="J80" s="91">
        <f>SUMIFS(숨김!BB:BB,숨김!$AU:$AU,종합!$C80,숨김!$AT:$AT,종합!$B80,숨김!$AS:$AS,종합!$C$5)</f>
        <v>2.3644763846278116</v>
      </c>
      <c r="K80" s="74"/>
      <c r="M80" s="287"/>
      <c r="N80" s="272"/>
      <c r="P80" s="243"/>
      <c r="AA80" s="40"/>
    </row>
    <row r="81" spans="2:27" ht="20.25" customHeight="1">
      <c r="B81" s="87" t="str">
        <f>$B$78</f>
        <v>24</v>
      </c>
      <c r="C81" s="66">
        <v>4</v>
      </c>
      <c r="D81" s="88">
        <f>SUMIFS(숨김!AV:AV,숨김!$AU:$AU,종합!$C81,숨김!$AT:$AT,종합!$B81,숨김!$AS:$AS,종합!$C$5)</f>
        <v>1.6226102183705179E-2</v>
      </c>
      <c r="E81" s="88">
        <f>SUMIFS(숨김!AW:AW,숨김!$AU:$AU,종합!$C81,숨김!$AT:$AT,종합!$B81,숨김!$AS:$AS,종합!$C$5)</f>
        <v>0.38702482138039479</v>
      </c>
      <c r="F81" s="88">
        <f>SUMIFS(숨김!AX:AX,숨김!$AU:$AU,종합!$C81,숨김!$AT:$AT,종합!$B81,숨김!$AS:$AS,종합!$C$5)</f>
        <v>0.20179119029952305</v>
      </c>
      <c r="G81" s="89">
        <f>SUMIFS(숨김!AY:AY,숨김!$AU:$AU,종합!$C81,숨김!$AT:$AT,종합!$B81,숨김!$AS:$AS,종합!$C$5)</f>
        <v>12.605238095238091</v>
      </c>
      <c r="H81" s="90">
        <f>SUMIFS(숨김!AZ:AZ,숨김!$AU:$AU,종합!$C81,숨김!$AT:$AT,종합!$B81,숨김!$AS:$AS,종합!$C$5)</f>
        <v>0.47433620990218078</v>
      </c>
      <c r="I81" s="90">
        <f>SUMIFS(숨김!BA:BA,숨김!$AU:$AU,종합!$C81,숨김!$AT:$AT,종합!$B81,숨김!$AS:$AS,종합!$C$5)</f>
        <v>14.736150681543</v>
      </c>
      <c r="J81" s="91">
        <f>SUMIFS(숨김!BB:BB,숨김!$AU:$AU,종합!$C81,숨김!$AT:$AT,종합!$B81,숨김!$AS:$AS,종합!$C$5)</f>
        <v>2.3154404670635813</v>
      </c>
      <c r="K81" s="74"/>
      <c r="M81" s="287"/>
      <c r="N81" s="272"/>
      <c r="P81" s="243"/>
      <c r="AA81" s="40"/>
    </row>
    <row r="82" spans="2:27" ht="20.25" customHeight="1">
      <c r="B82" s="87" t="str">
        <f>$B$78</f>
        <v>24</v>
      </c>
      <c r="C82" s="66">
        <v>5</v>
      </c>
      <c r="D82" s="88">
        <f>SUMIFS(숨김!AV:AV,숨김!$AU:$AU,종합!$C82,숨김!$AT:$AT,종합!$B82,숨김!$AS:$AS,종합!$C$5)</f>
        <v>1.5842452795039971E-2</v>
      </c>
      <c r="E82" s="88">
        <f>SUMIFS(숨김!AW:AW,숨김!$AU:$AU,종합!$C82,숨김!$AT:$AT,종합!$B82,숨김!$AS:$AS,종합!$C$5)</f>
        <v>0.38556971614640123</v>
      </c>
      <c r="F82" s="88">
        <f>SUMIFS(숨김!AX:AX,숨김!$AU:$AU,종합!$C82,숨김!$AT:$AT,종합!$B82,숨김!$AS:$AS,종합!$C$5)</f>
        <v>0.19184877897546965</v>
      </c>
      <c r="G82" s="89">
        <f>SUMIFS(숨김!AY:AY,숨김!$AU:$AU,종합!$C82,숨김!$AT:$AT,종합!$B82,숨김!$AS:$AS,종합!$C$5)</f>
        <v>13.085714285714284</v>
      </c>
      <c r="H82" s="90">
        <f>SUMIFS(숨김!AZ:AZ,숨김!$AU:$AU,종합!$C82,숨김!$AT:$AT,종합!$B82,숨김!$AS:$AS,종합!$C$5)</f>
        <v>0.44851769161002247</v>
      </c>
      <c r="I82" s="90">
        <f>SUMIFS(숨김!BA:BA,숨김!$AU:$AU,종합!$C82,숨김!$AT:$AT,종합!$B82,숨김!$AS:$AS,종합!$C$5)</f>
        <v>14.895978162946966</v>
      </c>
      <c r="J82" s="91">
        <f>SUMIFS(숨김!BB:BB,숨김!$AU:$AU,종합!$C82,숨김!$AT:$AT,종합!$B82,숨김!$AS:$AS,종합!$C$5)</f>
        <v>2.2516727928456515</v>
      </c>
      <c r="K82" s="74"/>
      <c r="M82" s="287"/>
      <c r="N82" s="272"/>
      <c r="P82" s="243"/>
      <c r="AA82" s="40"/>
    </row>
    <row r="83" spans="2:27" ht="20.25" customHeight="1">
      <c r="B83" s="87" t="str">
        <f>$B$78</f>
        <v>24</v>
      </c>
      <c r="C83" s="66">
        <v>6</v>
      </c>
      <c r="D83" s="88">
        <f>SUMIFS(숨김!AV:AV,숨김!$AU:$AU,종합!$C83,숨김!$AT:$AT,종합!$B83,숨김!$AS:$AS,종합!$C$5)</f>
        <v>1.8745221162613561E-2</v>
      </c>
      <c r="E83" s="88">
        <f>SUMIFS(숨김!AW:AW,숨김!$AU:$AU,종합!$C83,숨김!$AT:$AT,종합!$B83,숨김!$AS:$AS,종합!$C$5)</f>
        <v>0.39043421025310654</v>
      </c>
      <c r="F83" s="88">
        <f>SUMIFS(숨김!AX:AX,숨김!$AU:$AU,종합!$C83,숨김!$AT:$AT,종합!$B83,숨김!$AS:$AS,종합!$C$5)</f>
        <v>0.18301057614042152</v>
      </c>
      <c r="G83" s="89">
        <f>SUMIFS(숨김!AY:AY,숨김!$AU:$AU,종합!$C83,숨김!$AT:$AT,종합!$B83,숨김!$AS:$AS,종합!$C$5)</f>
        <v>14.282190476190475</v>
      </c>
      <c r="H83" s="90">
        <f>SUMIFS(숨김!AZ:AZ,숨김!$AU:$AU,종합!$C83,숨김!$AT:$AT,종합!$B83,숨김!$AS:$AS,종합!$C$5)</f>
        <v>0.4289962889239437</v>
      </c>
      <c r="I83" s="90">
        <f>SUMIFS(숨김!BA:BA,숨김!$AU:$AU,종합!$C83,숨김!$AT:$AT,종합!$B83,숨김!$AS:$AS,종합!$C$5)</f>
        <v>15.878936973922894</v>
      </c>
      <c r="J83" s="91">
        <f>SUMIFS(숨김!BB:BB,숨김!$AU:$AU,종합!$C83,숨김!$AT:$AT,종합!$B83,숨김!$AS:$AS,종합!$C$5)</f>
        <v>2.1290464185561255</v>
      </c>
      <c r="K83" s="74" t="str">
        <f>INDEX(숨김!$W$3:$AQ$440,MATCH(종합!$C$5&amp;종합!$B83,숨김!$AN$3:$AN$440,0),15)</f>
        <v>B</v>
      </c>
      <c r="M83" s="287"/>
      <c r="N83" s="272"/>
      <c r="P83" s="243"/>
      <c r="AA83" s="40"/>
    </row>
    <row r="84" spans="2:27" ht="20.25" customHeight="1">
      <c r="B84" s="38" t="str">
        <f>D58</f>
        <v>514-1</v>
      </c>
      <c r="C84" s="66">
        <v>1</v>
      </c>
      <c r="D84" s="88">
        <f>SUMIFS(숨김!AV:AV,숨김!$AU:$AU,종합!$C84,숨김!$AT:$AT,종합!$B84,숨김!$AS:$AS,종합!$C$5)</f>
        <v>3.8146765211754669E-2</v>
      </c>
      <c r="E84" s="88">
        <f>SUMIFS(숨김!AW:AW,숨김!$AU:$AU,종합!$C84,숨김!$AT:$AT,종합!$B84,숨김!$AS:$AS,종합!$C$5)</f>
        <v>0.41380924214459786</v>
      </c>
      <c r="F84" s="88">
        <f>SUMIFS(숨김!AX:AX,숨김!$AU:$AU,종합!$C84,숨김!$AT:$AT,종합!$B84,숨김!$AS:$AS,종합!$C$5)</f>
        <v>0.1597426590997193</v>
      </c>
      <c r="G84" s="89">
        <f>SUMIFS(숨김!AY:AY,숨김!$AU:$AU,종합!$C84,숨김!$AT:$AT,종합!$B84,숨김!$AS:$AS,종합!$C$5)</f>
        <v>10.139444444444445</v>
      </c>
      <c r="H84" s="90">
        <f>SUMIFS(숨김!AZ:AZ,숨김!$AU:$AU,종합!$C84,숨김!$AT:$AT,종합!$B84,숨김!$AS:$AS,종합!$C$5)</f>
        <v>0.53217987484637186</v>
      </c>
      <c r="I84" s="90">
        <f>SUMIFS(숨김!BA:BA,숨김!$AU:$AU,종합!$C84,숨김!$AT:$AT,종합!$B84,숨김!$AS:$AS,종합!$C$5)</f>
        <v>8.0935689299552394</v>
      </c>
      <c r="J84" s="91">
        <f>SUMIFS(숨김!BB:BB,숨김!$AU:$AU,종합!$C84,숨김!$AT:$AT,종합!$B84,숨김!$AS:$AS,종합!$C$5)</f>
        <v>2.2798600908333797</v>
      </c>
      <c r="K84" s="74"/>
    </row>
    <row r="85" spans="2:27" ht="20.25" customHeight="1">
      <c r="B85" s="38" t="str">
        <f>$B$84</f>
        <v>514-1</v>
      </c>
      <c r="C85" s="66">
        <v>2</v>
      </c>
      <c r="D85" s="88">
        <f>SUMIFS(숨김!AV:AV,숨김!$AU:$AU,종합!$C85,숨김!$AT:$AT,종합!$B85,숨김!$AS:$AS,종합!$C$5)</f>
        <v>2.7433881592165442E-2</v>
      </c>
      <c r="E85" s="88">
        <f>SUMIFS(숨김!AW:AW,숨김!$AU:$AU,종합!$C85,숨김!$AT:$AT,종합!$B85,숨김!$AS:$AS,종합!$C$5)</f>
        <v>0.35580551793488657</v>
      </c>
      <c r="F85" s="88">
        <f>SUMIFS(숨김!AX:AX,숨김!$AU:$AU,종합!$C85,숨김!$AT:$AT,종합!$B85,숨김!$AS:$AS,종합!$C$5)</f>
        <v>0.12115818193406409</v>
      </c>
      <c r="G85" s="89">
        <f>SUMIFS(숨김!AY:AY,숨김!$AU:$AU,종합!$C85,숨김!$AT:$AT,종합!$B85,숨김!$AS:$AS,종합!$C$5)</f>
        <v>7.2324000000000002</v>
      </c>
      <c r="H85" s="90">
        <f>SUMIFS(숨김!AZ:AZ,숨김!$AU:$AU,종합!$C85,숨김!$AT:$AT,종합!$B85,숨김!$AS:$AS,종합!$C$5)</f>
        <v>1.5302580604239229E-2</v>
      </c>
      <c r="I85" s="90">
        <f>SUMIFS(숨김!BA:BA,숨김!$AU:$AU,종합!$C85,숨김!$AT:$AT,종합!$B85,숨김!$AS:$AS,종합!$C$5)</f>
        <v>1.8171814467534084</v>
      </c>
      <c r="J85" s="91">
        <f>SUMIFS(숨김!BB:BB,숨김!$AU:$AU,종합!$C85,숨김!$AT:$AT,종합!$B85,숨김!$AS:$AS,종합!$C$5)</f>
        <v>2.5610336474282507</v>
      </c>
      <c r="K85" s="74"/>
    </row>
    <row r="86" spans="2:27" ht="20.25" customHeight="1">
      <c r="B86" s="38" t="str">
        <f>$B$84</f>
        <v>514-1</v>
      </c>
      <c r="C86" s="66">
        <v>3</v>
      </c>
      <c r="D86" s="88">
        <f>SUMIFS(숨김!AV:AV,숨김!$AU:$AU,종합!$C86,숨김!$AT:$AT,종합!$B86,숨김!$AS:$AS,종합!$C$5)</f>
        <v>1.4653319514005116E-2</v>
      </c>
      <c r="E86" s="88">
        <f>SUMIFS(숨김!AW:AW,숨김!$AU:$AU,종합!$C86,숨김!$AT:$AT,종합!$B86,숨김!$AS:$AS,종합!$C$5)</f>
        <v>0.36370327482705045</v>
      </c>
      <c r="F86" s="88">
        <f>SUMIFS(숨김!AX:AX,숨김!$AU:$AU,종합!$C86,숨김!$AT:$AT,종합!$B86,숨김!$AS:$AS,종합!$C$5)</f>
        <v>0.14639090251148687</v>
      </c>
      <c r="G86" s="89">
        <f>SUMIFS(숨김!AY:AY,숨김!$AU:$AU,종합!$C86,숨김!$AT:$AT,종합!$B86,숨김!$AS:$AS,종합!$C$5)</f>
        <v>7.2679090909090913</v>
      </c>
      <c r="H86" s="90">
        <f>SUMIFS(숨김!AZ:AZ,숨김!$AU:$AU,종합!$C86,숨김!$AT:$AT,종합!$B86,숨김!$AS:$AS,종합!$C$5)</f>
        <v>2.6006555784595285E-2</v>
      </c>
      <c r="I86" s="90">
        <f>SUMIFS(숨김!BA:BA,숨김!$AU:$AU,종합!$C86,숨김!$AT:$AT,종합!$B86,숨김!$AS:$AS,종합!$C$5)</f>
        <v>2.7332890129609648</v>
      </c>
      <c r="J86" s="91">
        <f>SUMIFS(숨김!BB:BB,숨김!$AU:$AU,종합!$C86,숨김!$AT:$AT,종합!$B86,숨김!$AS:$AS,종합!$C$5)</f>
        <v>2.5538065567982535</v>
      </c>
      <c r="K86" s="74"/>
      <c r="N86" s="289"/>
    </row>
    <row r="87" spans="2:27" ht="20.25" customHeight="1">
      <c r="B87" s="38" t="str">
        <f>$B$84</f>
        <v>514-1</v>
      </c>
      <c r="C87" s="66">
        <v>4</v>
      </c>
      <c r="D87" s="88">
        <f>SUMIFS(숨김!AV:AV,숨김!$AU:$AU,종합!$C87,숨김!$AT:$AT,종합!$B87,숨김!$AS:$AS,종합!$C$5)</f>
        <v>1.174137212530948E-2</v>
      </c>
      <c r="E87" s="88">
        <f>SUMIFS(숨김!AW:AW,숨김!$AU:$AU,종합!$C87,숨김!$AT:$AT,종합!$B87,숨김!$AS:$AS,종합!$C$5)</f>
        <v>0.36851378507241578</v>
      </c>
      <c r="F87" s="88">
        <f>SUMIFS(숨김!AX:AX,숨김!$AU:$AU,종합!$C87,숨김!$AT:$AT,종합!$B87,숨김!$AS:$AS,종합!$C$5)</f>
        <v>0.14808280749647698</v>
      </c>
      <c r="G87" s="89">
        <f>SUMIFS(숨김!AY:AY,숨김!$AU:$AU,종합!$C87,숨김!$AT:$AT,종합!$B87,숨김!$AS:$AS,종합!$C$5)</f>
        <v>7.8204000000000011</v>
      </c>
      <c r="H87" s="90">
        <f>SUMIFS(숨김!AZ:AZ,숨김!$AU:$AU,종합!$C87,숨김!$AT:$AT,종합!$B87,숨김!$AS:$AS,종합!$C$5)</f>
        <v>1.5995118545741736E-2</v>
      </c>
      <c r="I87" s="90">
        <f>SUMIFS(숨김!BA:BA,숨김!$AU:$AU,종합!$C87,숨김!$AT:$AT,종합!$B87,숨김!$AS:$AS,종합!$C$5)</f>
        <v>3.0934559267464516</v>
      </c>
      <c r="J87" s="91">
        <f>SUMIFS(숨김!BB:BB,숨김!$AU:$AU,종합!$C87,숨김!$AT:$AT,종합!$B87,숨김!$AS:$AS,종합!$C$5)</f>
        <v>2.5206256921038337</v>
      </c>
      <c r="K87" s="74"/>
      <c r="N87" s="289"/>
    </row>
    <row r="88" spans="2:27" ht="20.25" customHeight="1">
      <c r="B88" s="38" t="str">
        <f>$B$84</f>
        <v>514-1</v>
      </c>
      <c r="C88" s="66">
        <v>5</v>
      </c>
      <c r="D88" s="88">
        <f>SUMIFS(숨김!AV:AV,숨김!$AU:$AU,종합!$C88,숨김!$AT:$AT,종합!$B88,숨김!$AS:$AS,종합!$C$5)</f>
        <v>1.1158231269521163E-2</v>
      </c>
      <c r="E88" s="88">
        <f>SUMIFS(숨김!AW:AW,숨김!$AU:$AU,종합!$C88,숨김!$AT:$AT,종합!$B88,숨김!$AS:$AS,종합!$C$5)</f>
        <v>0.36732825975784716</v>
      </c>
      <c r="F88" s="88">
        <f>SUMIFS(숨김!AX:AX,숨김!$AU:$AU,종합!$C88,숨김!$AT:$AT,종합!$B88,숨김!$AS:$AS,종합!$C$5)</f>
        <v>0.17313072536248478</v>
      </c>
      <c r="G88" s="89">
        <f>SUMIFS(숨김!AY:AY,숨김!$AU:$AU,종합!$C88,숨김!$AT:$AT,종합!$B88,숨김!$AS:$AS,종합!$C$5)</f>
        <v>8.459888888888889</v>
      </c>
      <c r="H88" s="90">
        <f>SUMIFS(숨김!AZ:AZ,숨김!$AU:$AU,종합!$C88,숨김!$AT:$AT,종합!$B88,숨김!$AS:$AS,종합!$C$5)</f>
        <v>2.5279830570241833E-2</v>
      </c>
      <c r="I88" s="90">
        <f>SUMIFS(숨김!BA:BA,숨김!$AU:$AU,종합!$C88,숨김!$AT:$AT,종합!$B88,숨김!$AS:$AS,종합!$C$5)</f>
        <v>3.6041815584430497</v>
      </c>
      <c r="J88" s="91">
        <f>SUMIFS(숨김!BB:BB,숨김!$AU:$AU,종합!$C88,숨김!$AT:$AT,종합!$B88,숨김!$AS:$AS,종합!$C$5)</f>
        <v>2.4992864096694469</v>
      </c>
      <c r="K88" s="74"/>
      <c r="N88" s="289"/>
    </row>
    <row r="89" spans="2:27" ht="20.25" customHeight="1">
      <c r="B89" s="38" t="str">
        <f>$B$84</f>
        <v>514-1</v>
      </c>
      <c r="C89" s="66">
        <v>6</v>
      </c>
      <c r="D89" s="88">
        <f>SUMIFS(숨김!AV:AV,숨김!$AU:$AU,종합!$C89,숨김!$AT:$AT,종합!$B89,숨김!$AS:$AS,종합!$C$5)</f>
        <v>1.3744115549265516E-2</v>
      </c>
      <c r="E89" s="88">
        <f>SUMIFS(숨김!AW:AW,숨김!$AU:$AU,종합!$C89,숨김!$AT:$AT,종합!$B89,숨김!$AS:$AS,종합!$C$5)</f>
        <v>0.36802542563702323</v>
      </c>
      <c r="F89" s="88">
        <f>SUMIFS(숨김!AX:AX,숨김!$AU:$AU,종합!$C89,숨김!$AT:$AT,종합!$B89,숨김!$AS:$AS,종합!$C$5)</f>
        <v>0.13399679074743334</v>
      </c>
      <c r="G89" s="89">
        <f>SUMIFS(숨김!AY:AY,숨김!$AU:$AU,종합!$C89,숨김!$AT:$AT,종합!$B89,숨김!$AS:$AS,종합!$C$5)</f>
        <v>9.8605</v>
      </c>
      <c r="H89" s="90">
        <f>SUMIFS(숨김!AZ:AZ,숨김!$AU:$AU,종합!$C89,숨김!$AT:$AT,종합!$B89,숨김!$AS:$AS,종합!$C$5)</f>
        <v>3.1880642015311739E-2</v>
      </c>
      <c r="I89" s="90">
        <f>SUMIFS(숨김!BA:BA,숨김!$AU:$AU,종합!$C89,숨김!$AT:$AT,종합!$B89,숨김!$AS:$AS,종합!$C$5)</f>
        <v>3.6564644034484464</v>
      </c>
      <c r="J89" s="91">
        <f>SUMIFS(숨김!BB:BB,숨김!$AU:$AU,종합!$C89,숨김!$AT:$AT,종합!$B89,숨김!$AS:$AS,종합!$C$5)</f>
        <v>2.2572965470756787</v>
      </c>
      <c r="K89" s="74" t="str">
        <f>INDEX(숨김!$W$3:$AQ$440,MATCH(종합!$C$5&amp;종합!$B89,숨김!$AN$3:$AN$440,0),15)</f>
        <v>D</v>
      </c>
      <c r="N89" s="289"/>
    </row>
    <row r="90" spans="2:27" ht="20.25" customHeight="1">
      <c r="B90" s="38" t="str">
        <f>E58</f>
        <v>579</v>
      </c>
      <c r="C90" s="66">
        <v>1</v>
      </c>
      <c r="D90" s="88">
        <f>SUMIFS(숨김!AV:AV,숨김!$AU:$AU,종합!$C90,숨김!$AT:$AT,종합!$B90,숨김!$AS:$AS,종합!$C$5)</f>
        <v>7.796965790855862E-3</v>
      </c>
      <c r="E90" s="88">
        <f>SUMIFS(숨김!AW:AW,숨김!$AU:$AU,종합!$C90,숨김!$AT:$AT,종합!$B90,숨김!$AS:$AS,종합!$C$5)</f>
        <v>0.50637545658737071</v>
      </c>
      <c r="F90" s="88">
        <f>SUMIFS(숨김!AX:AX,숨김!$AU:$AU,종합!$C90,숨김!$AT:$AT,종합!$B90,숨김!$AS:$AS,종합!$C$5)</f>
        <v>0.50793070059100653</v>
      </c>
      <c r="G90" s="89">
        <f>SUMIFS(숨김!AY:AY,숨김!$AU:$AU,종합!$C90,숨김!$AT:$AT,종합!$B90,숨김!$AS:$AS,종합!$C$5)</f>
        <v>4.7528571428571436</v>
      </c>
      <c r="H90" s="90">
        <f>SUMIFS(숨김!AZ:AZ,숨김!$AU:$AU,종합!$C90,숨김!$AT:$AT,종합!$B90,숨김!$AS:$AS,종합!$C$5)</f>
        <v>0.83569372943461362</v>
      </c>
      <c r="I90" s="90">
        <f>SUMIFS(숨김!BA:BA,숨김!$AU:$AU,종합!$C90,숨김!$AT:$AT,종합!$B90,숨김!$AS:$AS,종합!$C$5)</f>
        <v>4.0666041322093793</v>
      </c>
      <c r="J90" s="91">
        <f>SUMIFS(숨김!BB:BB,숨김!$AU:$AU,종합!$C90,숨김!$AT:$AT,종합!$B90,숨김!$AS:$AS,종합!$C$5)</f>
        <v>4.5222047546822379</v>
      </c>
      <c r="K90" s="74"/>
    </row>
    <row r="91" spans="2:27" ht="20.25" customHeight="1">
      <c r="B91" s="38" t="str">
        <f>$B$90</f>
        <v>579</v>
      </c>
      <c r="C91" s="66">
        <v>2</v>
      </c>
      <c r="D91" s="88">
        <f>SUMIFS(숨김!AV:AV,숨김!$AU:$AU,종합!$C91,숨김!$AT:$AT,종합!$B91,숨김!$AS:$AS,종합!$C$5)</f>
        <v>1.5556749087859223E-2</v>
      </c>
      <c r="E91" s="88">
        <f>SUMIFS(숨김!AW:AW,숨김!$AU:$AU,종합!$C91,숨김!$AT:$AT,종합!$B91,숨김!$AS:$AS,종합!$C$5)</f>
        <v>0.46200088314083526</v>
      </c>
      <c r="F91" s="88">
        <f>SUMIFS(숨김!AX:AX,숨김!$AU:$AU,종합!$C91,숨김!$AT:$AT,종합!$B91,숨김!$AS:$AS,종합!$C$5)</f>
        <v>0.51364198924581717</v>
      </c>
      <c r="G91" s="89">
        <f>SUMIFS(숨김!AY:AY,숨김!$AU:$AU,종합!$C91,숨김!$AT:$AT,종합!$B91,숨김!$AS:$AS,종합!$C$5)</f>
        <v>3.5321250000000002</v>
      </c>
      <c r="H91" s="90">
        <f>SUMIFS(숨김!AZ:AZ,숨김!$AU:$AU,종합!$C91,숨김!$AT:$AT,종합!$B91,숨김!$AS:$AS,종합!$C$5)</f>
        <v>7.3671003213335293E-2</v>
      </c>
      <c r="I91" s="90">
        <f>SUMIFS(숨김!BA:BA,숨김!$AU:$AU,종합!$C91,숨김!$AT:$AT,종합!$B91,숨김!$AS:$AS,종합!$C$5)</f>
        <v>2.2256397812870765</v>
      </c>
      <c r="J91" s="91">
        <f>SUMIFS(숨김!BB:BB,숨김!$AU:$AU,종합!$C91,숨김!$AT:$AT,종합!$B91,숨김!$AS:$AS,종합!$C$5)</f>
        <v>4.9410969168456251</v>
      </c>
      <c r="K91" s="74"/>
    </row>
    <row r="92" spans="2:27" ht="20.25" customHeight="1">
      <c r="B92" s="38" t="str">
        <f>$B$90</f>
        <v>579</v>
      </c>
      <c r="C92" s="66">
        <v>3</v>
      </c>
      <c r="D92" s="88">
        <f>SUMIFS(숨김!AV:AV,숨김!$AU:$AU,종합!$C92,숨김!$AT:$AT,종합!$B92,숨김!$AS:$AS,종합!$C$5)</f>
        <v>2.207260986183503E-2</v>
      </c>
      <c r="E92" s="88">
        <f>SUMIFS(숨김!AW:AW,숨김!$AU:$AU,종합!$C92,숨김!$AT:$AT,종합!$B92,숨김!$AS:$AS,종합!$C$5)</f>
        <v>0.41351388172855091</v>
      </c>
      <c r="F92" s="88">
        <f>SUMIFS(숨김!AX:AX,숨김!$AU:$AU,종합!$C92,숨김!$AT:$AT,종합!$B92,숨김!$AS:$AS,종합!$C$5)</f>
        <v>0.52340929752941034</v>
      </c>
      <c r="G92" s="89">
        <f>SUMIFS(숨김!AY:AY,숨김!$AU:$AU,종합!$C92,숨김!$AT:$AT,종합!$B92,숨김!$AS:$AS,종합!$C$5)</f>
        <v>2.2719999999999998</v>
      </c>
      <c r="H92" s="90">
        <f>SUMIFS(숨김!AZ:AZ,숨김!$AU:$AU,종합!$C92,숨김!$AT:$AT,종합!$B92,숨김!$AS:$AS,종합!$C$5)</f>
        <v>8.489804285313611E-2</v>
      </c>
      <c r="I92" s="90">
        <f>SUMIFS(숨김!BA:BA,숨김!$AU:$AU,종합!$C92,숨김!$AT:$AT,종합!$B92,숨김!$AS:$AS,종합!$C$5)</f>
        <v>1.3017699904147537</v>
      </c>
      <c r="J92" s="91">
        <f>SUMIFS(숨김!BB:BB,숨김!$AU:$AU,종합!$C92,숨김!$AT:$AT,종합!$B92,숨김!$AS:$AS,종합!$C$5)</f>
        <v>5.5943782406462574</v>
      </c>
      <c r="K92" s="74"/>
    </row>
    <row r="93" spans="2:27" ht="20.25" customHeight="1">
      <c r="B93" s="38" t="str">
        <f>$B$90</f>
        <v>579</v>
      </c>
      <c r="C93" s="66">
        <v>4</v>
      </c>
      <c r="D93" s="88">
        <f>SUMIFS(숨김!AV:AV,숨김!$AU:$AU,종합!$C93,숨김!$AT:$AT,종합!$B93,숨김!$AS:$AS,종합!$C$5)</f>
        <v>2.22695651301003E-2</v>
      </c>
      <c r="E93" s="88">
        <f>SUMIFS(숨김!AW:AW,숨김!$AU:$AU,종합!$C93,숨김!$AT:$AT,종합!$B93,숨김!$AS:$AS,종합!$C$5)</f>
        <v>0.41225755321612606</v>
      </c>
      <c r="F93" s="88">
        <f>SUMIFS(숨김!AX:AX,숨김!$AU:$AU,종합!$C93,숨김!$AT:$AT,종합!$B93,숨김!$AS:$AS,종합!$C$5)</f>
        <v>0.52845038850961479</v>
      </c>
      <c r="G93" s="89">
        <f>SUMIFS(숨김!AY:AY,숨김!$AU:$AU,종합!$C93,숨김!$AT:$AT,종합!$B93,숨김!$AS:$AS,종합!$C$5)</f>
        <v>2.3792499999999999</v>
      </c>
      <c r="H93" s="90">
        <f>SUMIFS(숨김!AZ:AZ,숨김!$AU:$AU,종합!$C93,숨김!$AT:$AT,종합!$B93,숨김!$AS:$AS,종합!$C$5)</f>
        <v>0.17896383874570687</v>
      </c>
      <c r="I93" s="90">
        <f>SUMIFS(숨김!BA:BA,숨김!$AU:$AU,종합!$C93,숨김!$AT:$AT,종합!$B93,숨김!$AS:$AS,종합!$C$5)</f>
        <v>1.1930922583047125</v>
      </c>
      <c r="J93" s="91">
        <f>SUMIFS(숨김!BB:BB,숨김!$AU:$AU,종합!$C93,숨김!$AT:$AT,종합!$B93,숨김!$AS:$AS,종합!$C$5)</f>
        <v>5.5762441601443964</v>
      </c>
      <c r="K93" s="74"/>
    </row>
    <row r="94" spans="2:27" ht="20.25" customHeight="1">
      <c r="B94" s="38" t="str">
        <f>$B$90</f>
        <v>579</v>
      </c>
      <c r="C94" s="66">
        <v>5</v>
      </c>
      <c r="D94" s="88">
        <f>SUMIFS(숨김!AV:AV,숨김!$AU:$AU,종합!$C94,숨김!$AT:$AT,종합!$B94,숨김!$AS:$AS,종합!$C$5)</f>
        <v>2.4973819931287691E-2</v>
      </c>
      <c r="E94" s="88">
        <f>SUMIFS(숨김!AW:AW,숨김!$AU:$AU,종합!$C94,숨김!$AT:$AT,종합!$B94,숨김!$AS:$AS,종합!$C$5)</f>
        <v>0.40972397766620228</v>
      </c>
      <c r="F94" s="88">
        <f>SUMIFS(숨김!AX:AX,숨김!$AU:$AU,종합!$C94,숨김!$AT:$AT,종합!$B94,숨김!$AS:$AS,종합!$C$5)</f>
        <v>0.49620024904952631</v>
      </c>
      <c r="G94" s="89">
        <f>SUMIFS(숨김!AY:AY,숨김!$AU:$AU,종합!$C94,숨김!$AT:$AT,종합!$B94,숨김!$AS:$AS,종합!$C$5)</f>
        <v>3.4428749999999999</v>
      </c>
      <c r="H94" s="90">
        <f>SUMIFS(숨김!AZ:AZ,숨김!$AU:$AU,종합!$C94,숨김!$AT:$AT,종합!$B94,숨김!$AS:$AS,종합!$C$5)</f>
        <v>0.17763001138669626</v>
      </c>
      <c r="I94" s="90">
        <f>SUMIFS(숨김!BA:BA,숨김!$AU:$AU,종합!$C94,숨김!$AT:$AT,종합!$B94,숨김!$AS:$AS,종합!$C$5)</f>
        <v>1.2556604253197494</v>
      </c>
      <c r="J94" s="91">
        <f>SUMIFS(숨김!BB:BB,숨김!$AU:$AU,종합!$C94,숨김!$AT:$AT,종합!$B94,숨김!$AS:$AS,종합!$C$5)</f>
        <v>5.0753890695253183</v>
      </c>
      <c r="K94" s="74"/>
    </row>
    <row r="95" spans="2:27" ht="20.25" customHeight="1">
      <c r="B95" s="38" t="str">
        <f>$B$90</f>
        <v>579</v>
      </c>
      <c r="C95" s="66">
        <v>6</v>
      </c>
      <c r="D95" s="88">
        <f>SUMIFS(숨김!AV:AV,숨김!$AU:$AU,종합!$C95,숨김!$AT:$AT,종합!$B95,숨김!$AS:$AS,종합!$C$5)</f>
        <v>2.1384813906321895E-2</v>
      </c>
      <c r="E95" s="88">
        <f>SUMIFS(숨김!AW:AW,숨김!$AU:$AU,종합!$C95,숨김!$AT:$AT,종합!$B95,숨김!$AS:$AS,종합!$C$5)</f>
        <v>0.42184124498234704</v>
      </c>
      <c r="F95" s="88">
        <f>SUMIFS(숨김!AX:AX,숨김!$AU:$AU,종합!$C95,숨김!$AT:$AT,종합!$B95,숨김!$AS:$AS,종합!$C$5)</f>
        <v>0.4004849152099082</v>
      </c>
      <c r="G95" s="89">
        <f>SUMIFS(숨김!AY:AY,숨김!$AU:$AU,종합!$C95,숨김!$AT:$AT,종합!$B95,숨김!$AS:$AS,종합!$C$5)</f>
        <v>5.1637142857142857</v>
      </c>
      <c r="H95" s="90">
        <f>SUMIFS(숨김!AZ:AZ,숨김!$AU:$AU,종합!$C95,숨김!$AT:$AT,종합!$B95,숨김!$AS:$AS,종합!$C$5)</f>
        <v>0.30547327809515684</v>
      </c>
      <c r="I95" s="90">
        <f>SUMIFS(숨김!BA:BA,숨김!$AU:$AU,종합!$C95,숨김!$AT:$AT,종합!$B95,숨김!$AS:$AS,종합!$C$5)</f>
        <v>1.5084711361606198</v>
      </c>
      <c r="J95" s="91">
        <f>SUMIFS(숨김!BB:BB,숨김!$AU:$AU,종합!$C95,숨김!$AT:$AT,종합!$B95,숨김!$AS:$AS,종합!$C$5)</f>
        <v>4.4139813121007059</v>
      </c>
      <c r="K95" s="74" t="str">
        <f>INDEX(숨김!$W$3:$AQ$440,MATCH(종합!$C$5&amp;종합!$B95,숨김!$AN$3:$AN$440,0),15)</f>
        <v>D</v>
      </c>
    </row>
    <row r="96" spans="2:27" ht="20.25" customHeight="1">
      <c r="B96" s="38" t="str">
        <f>F58</f>
        <v>568</v>
      </c>
      <c r="C96" s="66">
        <v>1</v>
      </c>
      <c r="D96" s="88">
        <f>SUMIFS(숨김!AV:AV,숨김!$AU:$AU,종합!$C96,숨김!$AT:$AT,종합!$B96,숨김!$AS:$AS,종합!$C$5)</f>
        <v>3.9877514970920715E-2</v>
      </c>
      <c r="E96" s="88">
        <f>SUMIFS(숨김!AW:AW,숨김!$AU:$AU,종합!$C96,숨김!$AT:$AT,종합!$B96,숨김!$AS:$AS,종합!$C$5)</f>
        <v>0.43665336854570763</v>
      </c>
      <c r="F96" s="88">
        <f>SUMIFS(숨김!AX:AX,숨김!$AU:$AU,종합!$C96,숨김!$AT:$AT,종합!$B96,숨김!$AS:$AS,종합!$C$5)</f>
        <v>0.37486173441554727</v>
      </c>
      <c r="G96" s="89">
        <f>SUMIFS(숨김!AY:AY,숨김!$AU:$AU,종합!$C96,숨김!$AT:$AT,종합!$B96,숨김!$AS:$AS,종합!$C$5)</f>
        <v>6.3310000000000004</v>
      </c>
      <c r="H96" s="90">
        <f>SUMIFS(숨김!AZ:AZ,숨김!$AU:$AU,종합!$C96,숨김!$AT:$AT,종합!$B96,숨김!$AS:$AS,종합!$C$5)</f>
        <v>2.147449131827758</v>
      </c>
      <c r="I96" s="90">
        <f>SUMIFS(숨김!BA:BA,숨김!$AU:$AU,종합!$C96,숨김!$AT:$AT,종합!$B96,숨김!$AS:$AS,종합!$C$5)</f>
        <v>1.4693073007242556</v>
      </c>
      <c r="J96" s="91">
        <f>SUMIFS(숨김!BB:BB,숨김!$AU:$AU,종합!$C96,숨김!$AT:$AT,종합!$B96,숨김!$AS:$AS,종합!$C$5)</f>
        <v>3.9398494008540781</v>
      </c>
      <c r="K96" s="74"/>
    </row>
    <row r="97" spans="2:14" ht="20.25" customHeight="1">
      <c r="B97" s="38" t="str">
        <f>$B$96</f>
        <v>568</v>
      </c>
      <c r="C97" s="66">
        <v>2</v>
      </c>
      <c r="D97" s="88">
        <f>SUMIFS(숨김!AV:AV,숨김!$AU:$AU,종합!$C97,숨김!$AT:$AT,종합!$B97,숨김!$AS:$AS,종합!$C$5)</f>
        <v>4.7803970596484564E-2</v>
      </c>
      <c r="E97" s="88">
        <f>SUMIFS(숨김!AW:AW,숨김!$AU:$AU,종합!$C97,숨김!$AT:$AT,종합!$B97,숨김!$AS:$AS,종합!$C$5)</f>
        <v>0.3779463439283442</v>
      </c>
      <c r="F97" s="88">
        <f>SUMIFS(숨김!AX:AX,숨김!$AU:$AU,종합!$C97,숨김!$AT:$AT,종합!$B97,숨김!$AS:$AS,종합!$C$5)</f>
        <v>0.39770775710902617</v>
      </c>
      <c r="G97" s="89">
        <f>SUMIFS(숨김!AY:AY,숨김!$AU:$AU,종합!$C97,숨김!$AT:$AT,종합!$B97,숨김!$AS:$AS,종합!$C$5)</f>
        <v>4.4470000000000001</v>
      </c>
      <c r="H97" s="90">
        <f>SUMIFS(숨김!AZ:AZ,숨김!$AU:$AU,종합!$C97,숨김!$AT:$AT,종합!$B97,숨김!$AS:$AS,종합!$C$5)</f>
        <v>0.54653285860648415</v>
      </c>
      <c r="I97" s="90">
        <f>SUMIFS(숨김!BA:BA,숨김!$AU:$AU,종합!$C97,숨김!$AT:$AT,종합!$B97,숨김!$AS:$AS,종합!$C$5)</f>
        <v>0.82680611943032212</v>
      </c>
      <c r="J97" s="91">
        <f>SUMIFS(숨김!BB:BB,숨김!$AU:$AU,종합!$C97,숨김!$AT:$AT,종합!$B97,숨김!$AS:$AS,종합!$C$5)</f>
        <v>4.6232464150838268</v>
      </c>
      <c r="K97" s="74"/>
    </row>
    <row r="98" spans="2:14" ht="20.25" customHeight="1">
      <c r="B98" s="38" t="str">
        <f>$B$96</f>
        <v>568</v>
      </c>
      <c r="C98" s="66">
        <v>3</v>
      </c>
      <c r="D98" s="88">
        <f>SUMIFS(숨김!AV:AV,숨김!$AU:$AU,종합!$C98,숨김!$AT:$AT,종합!$B98,숨김!$AS:$AS,종합!$C$5)</f>
        <v>5.0533090964083406E-2</v>
      </c>
      <c r="E98" s="88">
        <f>SUMIFS(숨김!AW:AW,숨김!$AU:$AU,종합!$C98,숨김!$AT:$AT,종합!$B98,숨김!$AS:$AS,종합!$C$5)</f>
        <v>0.35568622217370571</v>
      </c>
      <c r="F98" s="88">
        <f>SUMIFS(숨김!AX:AX,숨김!$AU:$AU,종합!$C98,숨김!$AT:$AT,종합!$B98,숨김!$AS:$AS,종합!$C$5)</f>
        <v>0.41841152241255991</v>
      </c>
      <c r="G98" s="89">
        <f>SUMIFS(숨김!AY:AY,숨김!$AU:$AU,종합!$C98,숨김!$AT:$AT,종합!$B98,숨김!$AS:$AS,종합!$C$5)</f>
        <v>3.5895000000000001</v>
      </c>
      <c r="H98" s="90">
        <f>SUMIFS(숨김!AZ:AZ,숨김!$AU:$AU,종합!$C98,숨김!$AT:$AT,종합!$B98,숨김!$AS:$AS,종합!$C$5)</f>
        <v>0.57382151645151069</v>
      </c>
      <c r="I98" s="90">
        <f>SUMIFS(숨김!BA:BA,숨김!$AU:$AU,종합!$C98,숨김!$AT:$AT,종합!$B98,숨김!$AS:$AS,종합!$C$5)</f>
        <v>0.73640427944610543</v>
      </c>
      <c r="J98" s="91">
        <f>SUMIFS(숨김!BB:BB,숨김!$AU:$AU,종합!$C98,숨김!$AT:$AT,종합!$B98,숨김!$AS:$AS,종합!$C$5)</f>
        <v>4.9776984040841432</v>
      </c>
      <c r="K98" s="74"/>
    </row>
    <row r="99" spans="2:14" ht="20.25" customHeight="1">
      <c r="B99" s="38" t="str">
        <f>$B$96</f>
        <v>568</v>
      </c>
      <c r="C99" s="66">
        <v>4</v>
      </c>
      <c r="D99" s="88">
        <f>SUMIFS(숨김!AV:AV,숨김!$AU:$AU,종합!$C99,숨김!$AT:$AT,종합!$B99,숨김!$AS:$AS,종합!$C$5)</f>
        <v>5.0852702730536763E-2</v>
      </c>
      <c r="E99" s="88">
        <f>SUMIFS(숨김!AW:AW,숨김!$AU:$AU,종합!$C99,숨김!$AT:$AT,종합!$B99,숨김!$AS:$AS,종합!$C$5)</f>
        <v>0.32777636381053166</v>
      </c>
      <c r="F99" s="88">
        <f>SUMIFS(숨김!AX:AX,숨김!$AU:$AU,종합!$C99,숨김!$AT:$AT,종합!$B99,숨김!$AS:$AS,종합!$C$5)</f>
        <v>0.44418503020436789</v>
      </c>
      <c r="G99" s="89">
        <f>SUMIFS(숨김!AY:AY,숨김!$AU:$AU,종합!$C99,숨김!$AT:$AT,종합!$B99,숨김!$AS:$AS,종합!$C$5)</f>
        <v>2.8839999999999999</v>
      </c>
      <c r="H99" s="90">
        <f>SUMIFS(숨김!AZ:AZ,숨김!$AU:$AU,종합!$C99,숨김!$AT:$AT,종합!$B99,숨김!$AS:$AS,종합!$C$5)</f>
        <v>0.65305584098497083</v>
      </c>
      <c r="I99" s="90">
        <f>SUMIFS(숨김!BA:BA,숨김!$AU:$AU,종합!$C99,숨김!$AT:$AT,종합!$B99,숨김!$AS:$AS,종합!$C$5)</f>
        <v>0.65305584098497083</v>
      </c>
      <c r="J99" s="91">
        <f>SUMIFS(숨김!BB:BB,숨김!$AU:$AU,종합!$C99,숨김!$AT:$AT,종합!$B99,숨김!$AS:$AS,종합!$C$5)</f>
        <v>5.3313839666396889</v>
      </c>
      <c r="K99" s="74"/>
    </row>
    <row r="100" spans="2:14" ht="20.25" customHeight="1">
      <c r="B100" s="38" t="str">
        <f>$B$96</f>
        <v>568</v>
      </c>
      <c r="C100" s="66">
        <v>5</v>
      </c>
      <c r="D100" s="88">
        <f>SUMIFS(숨김!AV:AV,숨김!$AU:$AU,종합!$C100,숨김!$AT:$AT,종합!$B100,숨김!$AS:$AS,종합!$C$5)</f>
        <v>4.9381503966214019E-2</v>
      </c>
      <c r="E100" s="88">
        <f>SUMIFS(숨김!AW:AW,숨김!$AU:$AU,종합!$C100,숨김!$AT:$AT,종합!$B100,숨김!$AS:$AS,종합!$C$5)</f>
        <v>0.33199406568986639</v>
      </c>
      <c r="F100" s="88">
        <f>SUMIFS(숨김!AX:AX,숨김!$AU:$AU,종합!$C100,숨김!$AT:$AT,종합!$B100,숨김!$AS:$AS,종합!$C$5)</f>
        <v>0.39056705311906825</v>
      </c>
      <c r="G100" s="89">
        <f>SUMIFS(숨김!AY:AY,숨김!$AU:$AU,종합!$C100,숨김!$AT:$AT,종합!$B100,숨김!$AS:$AS,종합!$C$5)</f>
        <v>4.0969999999999995</v>
      </c>
      <c r="H100" s="90">
        <f>SUMIFS(숨김!AZ:AZ,숨김!$AU:$AU,종합!$C100,숨김!$AT:$AT,종합!$B100,숨김!$AS:$AS,종합!$C$5)</f>
        <v>1.0503189396326482</v>
      </c>
      <c r="I100" s="90">
        <f>SUMIFS(숨김!BA:BA,숨김!$AU:$AU,종합!$C100,숨김!$AT:$AT,종합!$B100,숨김!$AS:$AS,종합!$C$5)</f>
        <v>1.1369431820765779</v>
      </c>
      <c r="J100" s="91">
        <f>SUMIFS(숨김!BB:BB,숨김!$AU:$AU,종합!$C100,숨김!$AT:$AT,종합!$B100,숨김!$AS:$AS,종합!$C$5)</f>
        <v>4.7883099429879783</v>
      </c>
      <c r="K100" s="74"/>
    </row>
    <row r="101" spans="2:14" ht="20.25" customHeight="1">
      <c r="B101" s="38" t="str">
        <f>$B$96</f>
        <v>568</v>
      </c>
      <c r="C101" s="66">
        <v>6</v>
      </c>
      <c r="D101" s="88">
        <f>SUMIFS(숨김!AV:AV,숨김!$AU:$AU,종합!$C101,숨김!$AT:$AT,종합!$B101,숨김!$AS:$AS,종합!$C$5)</f>
        <v>6.613154239901739E-2</v>
      </c>
      <c r="E101" s="88">
        <f>SUMIFS(숨김!AW:AW,숨김!$AU:$AU,종합!$C101,숨김!$AT:$AT,종합!$B101,숨김!$AS:$AS,종합!$C$5)</f>
        <v>0.32911451680100268</v>
      </c>
      <c r="F101" s="88">
        <f>SUMIFS(숨김!AX:AX,숨김!$AU:$AU,종합!$C101,숨김!$AT:$AT,종합!$B101,숨김!$AS:$AS,종합!$C$5)</f>
        <v>0.31758903301710578</v>
      </c>
      <c r="G101" s="89">
        <f>SUMIFS(숨김!AY:AY,숨김!$AU:$AU,종합!$C101,숨김!$AT:$AT,종합!$B101,숨김!$AS:$AS,종합!$C$5)</f>
        <v>5.98</v>
      </c>
      <c r="H101" s="90">
        <f>SUMIFS(숨김!AZ:AZ,숨김!$AU:$AU,종합!$C101,숨김!$AT:$AT,종합!$B101,숨김!$AS:$AS,종합!$C$5)</f>
        <v>3.1081486292765685</v>
      </c>
      <c r="I101" s="90">
        <f>SUMIFS(숨김!BA:BA,숨김!$AU:$AU,종합!$C101,숨김!$AT:$AT,종합!$B101,숨김!$AS:$AS,종합!$C$5)</f>
        <v>0.78699917215656712</v>
      </c>
      <c r="J101" s="91">
        <f>SUMIFS(숨김!BB:BB,숨김!$AU:$AU,종합!$C101,숨김!$AT:$AT,종합!$B101,숨김!$AS:$AS,종합!$C$5)</f>
        <v>4.1122282105525336</v>
      </c>
      <c r="K101" s="74" t="str">
        <f>INDEX(숨김!$W$3:$AQ$440,MATCH(종합!$C$5&amp;종합!$B101,숨김!$AN$3:$AN$440,0),15)</f>
        <v>D</v>
      </c>
    </row>
    <row r="102" spans="2:14" ht="20.25" customHeight="1">
      <c r="B102" s="38" t="str">
        <f>G58</f>
        <v>593</v>
      </c>
      <c r="C102" s="66">
        <v>1</v>
      </c>
      <c r="D102" s="88">
        <f>SUMIFS(숨김!AV:AV,숨김!$AU:$AU,종합!$C102,숨김!$AT:$AT,종합!$B102,숨김!$AS:$AS,종합!$C$5)</f>
        <v>1.8739534200735573E-2</v>
      </c>
      <c r="E102" s="88">
        <f>SUMIFS(숨김!AW:AW,숨김!$AU:$AU,종합!$C102,숨김!$AT:$AT,종합!$B102,숨김!$AS:$AS,종합!$C$5)</f>
        <v>0.51724696053338204</v>
      </c>
      <c r="F102" s="88">
        <f>SUMIFS(숨김!AX:AX,숨김!$AU:$AU,종합!$C102,숨김!$AT:$AT,종합!$B102,숨김!$AS:$AS,종합!$C$5)</f>
        <v>0.22457786963091753</v>
      </c>
      <c r="G102" s="89">
        <f>SUMIFS(숨김!AY:AY,숨김!$AU:$AU,종합!$C102,숨김!$AT:$AT,종합!$B102,숨김!$AS:$AS,종합!$C$5)</f>
        <v>11.350875</v>
      </c>
      <c r="H102" s="90">
        <f>SUMIFS(숨김!AZ:AZ,숨김!$AU:$AU,종합!$C102,숨김!$AT:$AT,종합!$B102,숨김!$AS:$AS,종합!$C$5)</f>
        <v>0.597345757481484</v>
      </c>
      <c r="I102" s="90">
        <f>SUMIFS(숨김!BA:BA,숨김!$AU:$AU,종합!$C102,숨김!$AT:$AT,종합!$B102,숨김!$AS:$AS,종합!$C$5)</f>
        <v>11.85640821667794</v>
      </c>
      <c r="J102" s="91">
        <f>SUMIFS(숨김!BB:BB,숨김!$AU:$AU,종합!$C102,숨김!$AT:$AT,종합!$B102,숨김!$AS:$AS,종합!$C$5)</f>
        <v>1.8358540906542158</v>
      </c>
      <c r="K102" s="74"/>
    </row>
    <row r="103" spans="2:14" ht="20.25" customHeight="1">
      <c r="B103" s="38" t="str">
        <f>$B$102</f>
        <v>593</v>
      </c>
      <c r="C103" s="66">
        <v>2</v>
      </c>
      <c r="D103" s="88">
        <f>SUMIFS(숨김!AV:AV,숨김!$AU:$AU,종합!$C103,숨김!$AT:$AT,종합!$B103,숨김!$AS:$AS,종합!$C$5)</f>
        <v>2.314263892081566E-2</v>
      </c>
      <c r="E103" s="88">
        <f>SUMIFS(숨김!AW:AW,숨김!$AU:$AU,종합!$C103,숨김!$AT:$AT,종합!$B103,숨김!$AS:$AS,종합!$C$5)</f>
        <v>0.48145316607770855</v>
      </c>
      <c r="F103" s="88">
        <f>SUMIFS(숨김!AX:AX,숨김!$AU:$AU,종합!$C103,숨김!$AT:$AT,종합!$B103,숨김!$AS:$AS,종합!$C$5)</f>
        <v>0.19704161503610762</v>
      </c>
      <c r="G103" s="89">
        <f>SUMIFS(숨김!AY:AY,숨김!$AU:$AU,종합!$C103,숨김!$AT:$AT,종합!$B103,숨김!$AS:$AS,종합!$C$5)</f>
        <v>9.1036666666666672</v>
      </c>
      <c r="H103" s="90">
        <f>SUMIFS(숨김!AZ:AZ,숨김!$AU:$AU,종합!$C103,숨김!$AT:$AT,종합!$B103,숨김!$AS:$AS,종합!$C$5)</f>
        <v>9.0402011486479583E-2</v>
      </c>
      <c r="I103" s="90">
        <f>SUMIFS(숨김!BA:BA,숨김!$AU:$AU,종합!$C103,숨김!$AT:$AT,종합!$B103,숨김!$AS:$AS,종합!$C$5)</f>
        <v>5.0486046414757064</v>
      </c>
      <c r="J103" s="91">
        <f>SUMIFS(숨김!BB:BB,숨김!$AU:$AU,종합!$C103,숨김!$AT:$AT,종합!$B103,숨김!$AS:$AS,종합!$C$5)</f>
        <v>1.9940549469170397</v>
      </c>
      <c r="K103" s="74"/>
      <c r="N103" s="290"/>
    </row>
    <row r="104" spans="2:14" ht="20.25" customHeight="1">
      <c r="B104" s="38" t="str">
        <f>$B$102</f>
        <v>593</v>
      </c>
      <c r="C104" s="66">
        <v>3</v>
      </c>
      <c r="D104" s="88">
        <f>SUMIFS(숨김!AV:AV,숨김!$AU:$AU,종합!$C104,숨김!$AT:$AT,종합!$B104,숨김!$AS:$AS,종합!$C$5)</f>
        <v>1.5450689099604373E-2</v>
      </c>
      <c r="E104" s="88">
        <f>SUMIFS(숨김!AW:AW,숨김!$AU:$AU,종합!$C104,숨김!$AT:$AT,종합!$B104,숨김!$AS:$AS,종합!$C$5)</f>
        <v>0.46730301679608993</v>
      </c>
      <c r="F104" s="88">
        <f>SUMIFS(숨김!AX:AX,숨김!$AU:$AU,종합!$C104,숨김!$AT:$AT,종합!$B104,숨김!$AS:$AS,종합!$C$5)</f>
        <v>0.18939268812089421</v>
      </c>
      <c r="G104" s="89">
        <f>SUMIFS(숨김!AY:AY,숨김!$AU:$AU,종합!$C104,숨김!$AT:$AT,종합!$B104,숨김!$AS:$AS,종합!$C$5)</f>
        <v>8.7536666666666676</v>
      </c>
      <c r="H104" s="90">
        <f>SUMIFS(숨김!AZ:AZ,숨김!$AU:$AU,종합!$C104,숨김!$AT:$AT,종합!$B104,숨김!$AS:$AS,종합!$C$5)</f>
        <v>0.14918403790468035</v>
      </c>
      <c r="I104" s="90">
        <f>SUMIFS(숨김!BA:BA,숨김!$AU:$AU,종합!$C104,숨김!$AT:$AT,종합!$B104,숨김!$AS:$AS,종합!$C$5)</f>
        <v>4.8520332328046045</v>
      </c>
      <c r="J104" s="91">
        <f>SUMIFS(숨김!BB:BB,숨김!$AU:$AU,종합!$C104,숨김!$AT:$AT,종합!$B104,숨김!$AS:$AS,종합!$C$5)</f>
        <v>2.0322808522065285</v>
      </c>
      <c r="K104" s="74"/>
      <c r="N104" s="290"/>
    </row>
    <row r="105" spans="2:14" ht="20.25" customHeight="1">
      <c r="B105" s="38" t="str">
        <f>$B$102</f>
        <v>593</v>
      </c>
      <c r="C105" s="66">
        <v>4</v>
      </c>
      <c r="D105" s="88">
        <f>SUMIFS(숨김!AV:AV,숨김!$AU:$AU,종합!$C105,숨김!$AT:$AT,종합!$B105,숨김!$AS:$AS,종합!$C$5)</f>
        <v>1.5879314350563171E-2</v>
      </c>
      <c r="E105" s="88">
        <f>SUMIFS(숨김!AW:AW,숨김!$AU:$AU,종합!$C105,숨김!$AT:$AT,종합!$B105,숨김!$AS:$AS,종합!$C$5)</f>
        <v>0.44216917217086366</v>
      </c>
      <c r="F105" s="88">
        <f>SUMIFS(숨김!AX:AX,숨김!$AU:$AU,종합!$C105,숨김!$AT:$AT,종합!$B105,숨김!$AS:$AS,종합!$C$5)</f>
        <v>0.19848674356366719</v>
      </c>
      <c r="G105" s="89">
        <f>SUMIFS(숨김!AY:AY,숨김!$AU:$AU,종합!$C105,숨김!$AT:$AT,종합!$B105,숨김!$AS:$AS,종합!$C$5)</f>
        <v>8.4128888888888884</v>
      </c>
      <c r="H105" s="90">
        <f>SUMIFS(숨김!AZ:AZ,숨김!$AU:$AU,종합!$C105,숨김!$AT:$AT,종합!$B105,숨김!$AS:$AS,종합!$C$5)</f>
        <v>0.19908925050598794</v>
      </c>
      <c r="I105" s="90">
        <f>SUMIFS(숨김!BA:BA,숨김!$AU:$AU,종합!$C105,숨김!$AT:$AT,종합!$B105,숨김!$AS:$AS,종합!$C$5)</f>
        <v>3.924153911289078</v>
      </c>
      <c r="J105" s="91">
        <f>SUMIFS(숨김!BB:BB,숨김!$AU:$AU,종합!$C105,숨김!$AT:$AT,종합!$B105,숨김!$AS:$AS,종합!$C$5)</f>
        <v>2.0854537140784313</v>
      </c>
      <c r="K105" s="74"/>
      <c r="N105" s="290"/>
    </row>
    <row r="106" spans="2:14" ht="20.25" customHeight="1">
      <c r="B106" s="38" t="str">
        <f>$B$102</f>
        <v>593</v>
      </c>
      <c r="C106" s="66">
        <v>5</v>
      </c>
      <c r="D106" s="88">
        <f>SUMIFS(숨김!AV:AV,숨김!$AU:$AU,종합!$C106,숨김!$AT:$AT,종합!$B106,숨김!$AS:$AS,종합!$C$5)</f>
        <v>1.6086200659434537E-2</v>
      </c>
      <c r="E106" s="88">
        <f>SUMIFS(숨김!AW:AW,숨김!$AU:$AU,종합!$C106,숨김!$AT:$AT,종합!$B106,숨김!$AS:$AS,종합!$C$5)</f>
        <v>0.44290761380770444</v>
      </c>
      <c r="F106" s="88">
        <f>SUMIFS(숨김!AX:AX,숨김!$AU:$AU,종합!$C106,숨김!$AT:$AT,종합!$B106,숨김!$AS:$AS,종합!$C$5)</f>
        <v>0.18601139418908608</v>
      </c>
      <c r="G106" s="89">
        <f>SUMIFS(숨김!AY:AY,숨김!$AU:$AU,종합!$C106,숨김!$AT:$AT,종합!$B106,숨김!$AS:$AS,종합!$C$5)</f>
        <v>8.7167777777777786</v>
      </c>
      <c r="H106" s="90">
        <f>SUMIFS(숨김!AZ:AZ,숨김!$AU:$AU,종합!$C106,숨김!$AT:$AT,종합!$B106,숨김!$AS:$AS,종합!$C$5)</f>
        <v>0.16912647258211733</v>
      </c>
      <c r="I106" s="90">
        <f>SUMIFS(숨김!BA:BA,숨김!$AU:$AU,종합!$C106,숨김!$AT:$AT,종합!$B106,숨김!$AS:$AS,종합!$C$5)</f>
        <v>3.6237426174561862</v>
      </c>
      <c r="J106" s="91">
        <f>SUMIFS(숨김!BB:BB,숨김!$AU:$AU,종합!$C106,숨김!$AT:$AT,종합!$B106,숨김!$AS:$AS,종합!$C$5)</f>
        <v>2.0210461745980037</v>
      </c>
      <c r="K106" s="74"/>
      <c r="N106" s="290"/>
    </row>
    <row r="107" spans="2:14" ht="20.25" customHeight="1">
      <c r="B107" s="38" t="str">
        <f>$B$102</f>
        <v>593</v>
      </c>
      <c r="C107" s="66">
        <v>6</v>
      </c>
      <c r="D107" s="88">
        <f>SUMIFS(숨김!AV:AV,숨김!$AU:$AU,종합!$C107,숨김!$AT:$AT,종합!$B107,숨김!$AS:$AS,종합!$C$5)</f>
        <v>1.638390532180314E-2</v>
      </c>
      <c r="E107" s="88">
        <f>SUMIFS(숨김!AW:AW,숨김!$AU:$AU,종합!$C107,숨김!$AT:$AT,종합!$B107,숨김!$AS:$AS,종합!$C$5)</f>
        <v>0.43163744652273028</v>
      </c>
      <c r="F107" s="88">
        <f>SUMIFS(숨김!AX:AX,숨김!$AU:$AU,종합!$C107,숨김!$AT:$AT,종합!$B107,숨김!$AS:$AS,종합!$C$5)</f>
        <v>0.16130412633481764</v>
      </c>
      <c r="G107" s="89">
        <f>SUMIFS(숨김!AY:AY,숨김!$AU:$AU,종합!$C107,숨김!$AT:$AT,종합!$B107,숨김!$AS:$AS,종합!$C$5)</f>
        <v>9.7469999999999999</v>
      </c>
      <c r="H107" s="90">
        <f>SUMIFS(숨김!AZ:AZ,숨김!$AU:$AU,종합!$C107,숨김!$AT:$AT,종합!$B107,숨김!$AS:$AS,종합!$C$5)</f>
        <v>0.27923734577298082</v>
      </c>
      <c r="I107" s="90">
        <f>SUMIFS(숨김!BA:BA,숨김!$AU:$AU,종합!$C107,숨김!$AT:$AT,종합!$B107,숨김!$AS:$AS,종합!$C$5)</f>
        <v>3.1577584952838151</v>
      </c>
      <c r="J107" s="91">
        <f>SUMIFS(숨김!BB:BB,숨김!$AU:$AU,종합!$C107,숨김!$AT:$AT,종합!$B107,숨김!$AS:$AS,종합!$C$5)</f>
        <v>1.9105155110291687</v>
      </c>
      <c r="K107" s="74" t="str">
        <f>INDEX(숨김!$W$3:$AQ$440,MATCH(종합!$C$5&amp;종합!$B107,숨김!$AN$3:$AN$440,0),15)</f>
        <v>D</v>
      </c>
      <c r="N107" s="290"/>
    </row>
    <row r="108" spans="2:14" ht="20.25" customHeight="1">
      <c r="B108" s="38" t="str">
        <f>H58</f>
        <v>564</v>
      </c>
      <c r="C108" s="66">
        <v>1</v>
      </c>
      <c r="D108" s="88">
        <f>SUMIFS(숨김!AV:AV,숨김!$AU:$AU,종합!$C108,숨김!$AT:$AT,종합!$B108,숨김!$AS:$AS,종합!$C$5)</f>
        <v>1.5337768480280024E-2</v>
      </c>
      <c r="E108" s="88">
        <f>SUMIFS(숨김!AW:AW,숨김!$AU:$AU,종합!$C108,숨김!$AT:$AT,종합!$B108,숨김!$AS:$AS,종합!$C$5)</f>
        <v>0.52631239654650952</v>
      </c>
      <c r="F108" s="88">
        <f>SUMIFS(숨김!AX:AX,숨김!$AU:$AU,종합!$C108,숨김!$AT:$AT,종합!$B108,숨김!$AS:$AS,종합!$C$5)</f>
        <v>0.38154360346504307</v>
      </c>
      <c r="G108" s="89">
        <f>SUMIFS(숨김!AY:AY,숨김!$AU:$AU,종합!$C108,숨김!$AT:$AT,종합!$B108,숨김!$AS:$AS,종합!$C$5)</f>
        <v>6.6043333333333329</v>
      </c>
      <c r="H108" s="90">
        <f>SUMIFS(숨김!AZ:AZ,숨김!$AU:$AU,종합!$C108,숨김!$AT:$AT,종합!$B108,숨김!$AS:$AS,종합!$C$5)</f>
        <v>8.8939730396760037</v>
      </c>
      <c r="I108" s="90">
        <f>SUMIFS(숨김!BA:BA,숨김!$AU:$AU,종합!$C108,숨김!$AT:$AT,종합!$B108,숨김!$AS:$AS,종합!$C$5)</f>
        <v>4.9304493050505567</v>
      </c>
      <c r="J108" s="91">
        <f>SUMIFS(숨김!BB:BB,숨김!$AU:$AU,종합!$C108,숨김!$AT:$AT,종합!$B108,숨김!$AS:$AS,종합!$C$5)</f>
        <v>3.3949500207014851</v>
      </c>
      <c r="K108" s="74"/>
    </row>
    <row r="109" spans="2:14" ht="20.25" customHeight="1">
      <c r="B109" s="38" t="str">
        <f>$B$108</f>
        <v>564</v>
      </c>
      <c r="C109" s="66">
        <v>2</v>
      </c>
      <c r="D109" s="88">
        <f>SUMIFS(숨김!AV:AV,숨김!$AU:$AU,종합!$C109,숨김!$AT:$AT,종합!$B109,숨김!$AS:$AS,종합!$C$5)</f>
        <v>3.5858687323605046E-2</v>
      </c>
      <c r="E109" s="88">
        <f>SUMIFS(숨김!AW:AW,숨김!$AU:$AU,종합!$C109,숨김!$AT:$AT,종합!$B109,숨김!$AS:$AS,종합!$C$5)</f>
        <v>0.45936961824219463</v>
      </c>
      <c r="F109" s="88">
        <f>SUMIFS(숨김!AX:AX,숨김!$AU:$AU,종합!$C109,숨김!$AT:$AT,종합!$B109,숨김!$AS:$AS,종합!$C$5)</f>
        <v>0.35277080268983951</v>
      </c>
      <c r="G109" s="89">
        <f>SUMIFS(숨김!AY:AY,숨김!$AU:$AU,종합!$C109,숨김!$AT:$AT,종합!$B109,숨김!$AS:$AS,종합!$C$5)</f>
        <v>4.876666666666666</v>
      </c>
      <c r="H109" s="90">
        <f>SUMIFS(숨김!AZ:AZ,숨김!$AU:$AU,종합!$C109,숨김!$AT:$AT,종합!$B109,숨김!$AS:$AS,종합!$C$5)</f>
        <v>0.69296344536300603</v>
      </c>
      <c r="I109" s="90">
        <f>SUMIFS(숨김!BA:BA,숨김!$AU:$AU,종합!$C109,숨김!$AT:$AT,종합!$B109,숨김!$AS:$AS,종합!$C$5)</f>
        <v>1.1413515570684805</v>
      </c>
      <c r="J109" s="91">
        <f>SUMIFS(숨김!BB:BB,숨김!$AU:$AU,종합!$C109,숨김!$AT:$AT,종합!$B109,숨김!$AS:$AS,종합!$C$5)</f>
        <v>3.8514597539075579</v>
      </c>
      <c r="K109" s="74"/>
    </row>
    <row r="110" spans="2:14" ht="20.25" customHeight="1">
      <c r="B110" s="38" t="str">
        <f>$B$108</f>
        <v>564</v>
      </c>
      <c r="C110" s="66">
        <v>3</v>
      </c>
      <c r="D110" s="88">
        <f>SUMIFS(숨김!AV:AV,숨김!$AU:$AU,종합!$C110,숨김!$AT:$AT,종합!$B110,숨김!$AS:$AS,종합!$C$5)</f>
        <v>4.4962447690991787E-2</v>
      </c>
      <c r="E110" s="88">
        <f>SUMIFS(숨김!AW:AW,숨김!$AU:$AU,종합!$C110,숨김!$AT:$AT,종합!$B110,숨김!$AS:$AS,종합!$C$5)</f>
        <v>0.43306445580585673</v>
      </c>
      <c r="F110" s="88">
        <f>SUMIFS(숨김!AX:AX,숨김!$AU:$AU,종합!$C110,숨김!$AT:$AT,종합!$B110,숨김!$AS:$AS,종합!$C$5)</f>
        <v>0.38021586587284673</v>
      </c>
      <c r="G110" s="89">
        <f>SUMIFS(숨김!AY:AY,숨김!$AU:$AU,종합!$C110,숨김!$AT:$AT,종합!$B110,숨김!$AS:$AS,종합!$C$5)</f>
        <v>3.8246666666666669</v>
      </c>
      <c r="H110" s="90">
        <f>SUMIFS(숨김!AZ:AZ,숨김!$AU:$AU,종합!$C110,숨김!$AT:$AT,종합!$B110,숨김!$AS:$AS,종합!$C$5)</f>
        <v>0.76122467411456285</v>
      </c>
      <c r="I110" s="90">
        <f>SUMIFS(숨김!BA:BA,숨김!$AU:$AU,종합!$C110,숨김!$AT:$AT,종합!$B110,숨김!$AS:$AS,종합!$C$5)</f>
        <v>1.2369900954361646</v>
      </c>
      <c r="J110" s="91">
        <f>SUMIFS(숨김!BB:BB,숨김!$AU:$AU,종합!$C110,숨김!$AT:$AT,종합!$B110,숨김!$AS:$AS,종합!$C$5)</f>
        <v>4.179140677360909</v>
      </c>
      <c r="K110" s="74"/>
    </row>
    <row r="111" spans="2:14" ht="20.25" customHeight="1">
      <c r="B111" s="38" t="str">
        <f>$B$108</f>
        <v>564</v>
      </c>
      <c r="C111" s="66">
        <v>4</v>
      </c>
      <c r="D111" s="88">
        <f>SUMIFS(숨김!AV:AV,숨김!$AU:$AU,종합!$C111,숨김!$AT:$AT,종합!$B111,숨김!$AS:$AS,종합!$C$5)</f>
        <v>4.3562279044072033E-2</v>
      </c>
      <c r="E111" s="88">
        <f>SUMIFS(숨김!AW:AW,숨김!$AU:$AU,종합!$C111,숨김!$AT:$AT,종합!$B111,숨김!$AS:$AS,종합!$C$5)</f>
        <v>0.43173770810844653</v>
      </c>
      <c r="F111" s="88">
        <f>SUMIFS(숨김!AX:AX,숨김!$AU:$AU,종합!$C111,숨김!$AT:$AT,종합!$B111,숨김!$AS:$AS,종합!$C$5)</f>
        <v>0.36641981997931844</v>
      </c>
      <c r="G111" s="89">
        <f>SUMIFS(숨김!AY:AY,숨김!$AU:$AU,종합!$C111,숨김!$AT:$AT,종합!$B111,숨김!$AS:$AS,종합!$C$5)</f>
        <v>4.4891999999999994</v>
      </c>
      <c r="H111" s="90">
        <f>SUMIFS(숨김!AZ:AZ,숨김!$AU:$AU,종합!$C111,숨김!$AT:$AT,종합!$B111,숨김!$AS:$AS,종합!$C$5)</f>
        <v>1.0651146366575459</v>
      </c>
      <c r="I111" s="90">
        <f>SUMIFS(숨김!BA:BA,숨김!$AU:$AU,종합!$C111,숨김!$AT:$AT,종합!$B111,숨김!$AS:$AS,종합!$C$5)</f>
        <v>1.426947838584272</v>
      </c>
      <c r="J111" s="91">
        <f>SUMIFS(숨김!BB:BB,숨김!$AU:$AU,종합!$C111,숨김!$AT:$AT,종합!$B111,숨김!$AS:$AS,종합!$C$5)</f>
        <v>4.1193023786496523</v>
      </c>
      <c r="K111" s="74"/>
    </row>
    <row r="112" spans="2:14" ht="20.25" customHeight="1">
      <c r="B112" s="38" t="str">
        <f>$B$108</f>
        <v>564</v>
      </c>
      <c r="C112" s="66">
        <v>5</v>
      </c>
      <c r="D112" s="88">
        <f>SUMIFS(숨김!AV:AV,숨김!$AU:$AU,종합!$C112,숨김!$AT:$AT,종합!$B112,숨김!$AS:$AS,종합!$C$5)</f>
        <v>4.175153793854184E-2</v>
      </c>
      <c r="E112" s="88">
        <f>SUMIFS(숨김!AW:AW,숨김!$AU:$AU,종합!$C112,숨김!$AT:$AT,종합!$B112,숨김!$AS:$AS,종합!$C$5)</f>
        <v>0.44179109147210222</v>
      </c>
      <c r="F112" s="88">
        <f>SUMIFS(숨김!AX:AX,숨김!$AU:$AU,종합!$C112,숨김!$AT:$AT,종합!$B112,숨김!$AS:$AS,종합!$C$5)</f>
        <v>0.33006486913822047</v>
      </c>
      <c r="G112" s="89">
        <f>SUMIFS(숨김!AY:AY,숨김!$AU:$AU,종합!$C112,숨김!$AT:$AT,종합!$B112,숨김!$AS:$AS,종합!$C$5)</f>
        <v>5.6669999999999998</v>
      </c>
      <c r="H112" s="90">
        <f>SUMIFS(숨김!AZ:AZ,숨김!$AU:$AU,종합!$C112,숨김!$AT:$AT,종합!$B112,숨김!$AS:$AS,종합!$C$5)</f>
        <v>1.3711429566158897</v>
      </c>
      <c r="I112" s="90">
        <f>SUMIFS(숨김!BA:BA,숨김!$AU:$AU,종합!$C112,숨김!$AT:$AT,종합!$B112,숨김!$AS:$AS,종합!$C$5)</f>
        <v>1.6370299938303778</v>
      </c>
      <c r="J112" s="91">
        <f>SUMIFS(숨김!BB:BB,숨김!$AU:$AU,종합!$C112,숨김!$AT:$AT,종합!$B112,숨김!$AS:$AS,종합!$C$5)</f>
        <v>3.7808264918937566</v>
      </c>
      <c r="K112" s="74"/>
    </row>
    <row r="113" spans="2:11" ht="20.25" customHeight="1">
      <c r="B113" s="38" t="str">
        <f>$B$108</f>
        <v>564</v>
      </c>
      <c r="C113" s="66">
        <v>6</v>
      </c>
      <c r="D113" s="88">
        <f>SUMIFS(숨김!AV:AV,숨김!$AU:$AU,종합!$C113,숨김!$AT:$AT,종합!$B113,숨김!$AS:$AS,종합!$C$5)</f>
        <v>3.8501586829046676E-2</v>
      </c>
      <c r="E113" s="88">
        <f>SUMIFS(숨김!AW:AW,숨김!$AU:$AU,종합!$C113,숨김!$AT:$AT,종합!$B113,숨김!$AS:$AS,종합!$C$5)</f>
        <v>0.45548578620142793</v>
      </c>
      <c r="F113" s="88">
        <f>SUMIFS(숨김!AX:AX,숨김!$AU:$AU,종합!$C113,숨김!$AT:$AT,종합!$B113,숨김!$AS:$AS,종합!$C$5)</f>
        <v>0.24857502919311389</v>
      </c>
      <c r="G113" s="89">
        <f>SUMIFS(숨김!AY:AY,숨김!$AU:$AU,종합!$C113,숨김!$AT:$AT,종합!$B113,숨김!$AS:$AS,종합!$C$5)</f>
        <v>8.1344999999999992</v>
      </c>
      <c r="H113" s="90">
        <f>SUMIFS(숨김!AZ:AZ,숨김!$AU:$AU,종합!$C113,숨김!$AT:$AT,종합!$B113,숨김!$AS:$AS,종합!$C$5)</f>
        <v>4.3682446052878419</v>
      </c>
      <c r="I113" s="90">
        <f>SUMIFS(숨김!BA:BA,숨김!$AU:$AU,종합!$C113,숨김!$AT:$AT,종합!$B113,숨김!$AS:$AS,종합!$C$5)</f>
        <v>2.7458869503890488</v>
      </c>
      <c r="J113" s="91">
        <f>SUMIFS(숨김!BB:BB,숨김!$AU:$AU,종합!$C113,숨김!$AT:$AT,종합!$B113,숨김!$AS:$AS,종합!$C$5)</f>
        <v>3.0965885541967784</v>
      </c>
      <c r="K113" s="74" t="str">
        <f>INDEX(숨김!$W$3:$AQ$440,MATCH(종합!$C$5&amp;종합!$B113,숨김!$AN$3:$AN$440,0),15)</f>
        <v>F</v>
      </c>
    </row>
    <row r="114" spans="2:11" ht="20.25" customHeight="1">
      <c r="B114" s="38" t="str">
        <f>I58</f>
        <v>557</v>
      </c>
      <c r="C114" s="66">
        <v>1</v>
      </c>
      <c r="D114" s="88">
        <f>SUMIFS(숨김!AV:AV,숨김!$AU:$AU,종합!$C114,숨김!$AT:$AT,종합!$B114,숨김!$AS:$AS,종합!$C$5)</f>
        <v>1.3192512730651118E-2</v>
      </c>
      <c r="E114" s="88">
        <f>SUMIFS(숨김!AW:AW,숨김!$AU:$AU,종합!$C114,숨김!$AT:$AT,종합!$B114,숨김!$AS:$AS,종합!$C$5)</f>
        <v>0.56739421804038215</v>
      </c>
      <c r="F114" s="88">
        <f>SUMIFS(숨김!AX:AX,숨김!$AU:$AU,종합!$C114,숨김!$AT:$AT,종합!$B114,숨김!$AS:$AS,종합!$C$5)</f>
        <v>0.31325208524488063</v>
      </c>
      <c r="G114" s="89">
        <f>SUMIFS(숨김!AY:AY,숨김!$AU:$AU,종합!$C114,숨김!$AT:$AT,종합!$B114,숨김!$AS:$AS,종합!$C$5)</f>
        <v>12.152200000000001</v>
      </c>
      <c r="H114" s="90">
        <f>SUMIFS(숨김!AZ:AZ,숨김!$AU:$AU,종합!$C114,숨김!$AT:$AT,종합!$B114,숨김!$AS:$AS,종합!$C$5)</f>
        <v>2.8178290005613031</v>
      </c>
      <c r="I114" s="90">
        <f>SUMIFS(숨김!BA:BA,숨김!$AU:$AU,종합!$C114,숨김!$AT:$AT,종합!$B114,숨김!$AS:$AS,종합!$C$5)</f>
        <v>2.1905021062757575</v>
      </c>
      <c r="J114" s="91">
        <f>SUMIFS(숨김!BB:BB,숨김!$AU:$AU,종합!$C114,숨김!$AT:$AT,종합!$B114,숨김!$AS:$AS,종합!$C$5)</f>
        <v>3.3550942837653057</v>
      </c>
      <c r="K114" s="74"/>
    </row>
    <row r="115" spans="2:11" ht="20.25" customHeight="1">
      <c r="B115" s="38" t="str">
        <f>$B$114</f>
        <v>557</v>
      </c>
      <c r="C115" s="66">
        <v>2</v>
      </c>
      <c r="D115" s="88">
        <f>SUMIFS(숨김!AV:AV,숨김!$AU:$AU,종합!$C115,숨김!$AT:$AT,종합!$B115,숨김!$AS:$AS,종합!$C$5)</f>
        <v>1.178662409683311E-2</v>
      </c>
      <c r="E115" s="88">
        <f>SUMIFS(숨김!AW:AW,숨김!$AU:$AU,종합!$C115,숨김!$AT:$AT,종합!$B115,숨김!$AS:$AS,종합!$C$5)</f>
        <v>0.57121049378263722</v>
      </c>
      <c r="F115" s="88">
        <f>SUMIFS(숨김!AX:AX,숨김!$AU:$AU,종합!$C115,숨김!$AT:$AT,종합!$B115,숨김!$AS:$AS,종합!$C$5)</f>
        <v>0.33018644876593323</v>
      </c>
      <c r="G115" s="89">
        <f>SUMIFS(숨김!AY:AY,숨김!$AU:$AU,종합!$C115,숨김!$AT:$AT,종합!$B115,숨김!$AS:$AS,종합!$C$5)</f>
        <v>11.458600000000001</v>
      </c>
      <c r="H115" s="90">
        <f>SUMIFS(숨김!AZ:AZ,숨김!$AU:$AU,종합!$C115,숨김!$AT:$AT,종합!$B115,숨김!$AS:$AS,종합!$C$5)</f>
        <v>3.9282632168294302</v>
      </c>
      <c r="I115" s="90">
        <f>SUMIFS(숨김!BA:BA,숨김!$AU:$AU,종합!$C115,숨김!$AT:$AT,종합!$B115,숨김!$AS:$AS,종합!$C$5)</f>
        <v>2.7195668424203747</v>
      </c>
      <c r="J115" s="91">
        <f>SUMIFS(숨김!BB:BB,숨김!$AU:$AU,종합!$C115,숨김!$AT:$AT,종합!$B115,숨김!$AS:$AS,종합!$C$5)</f>
        <v>3.4149938363537995</v>
      </c>
      <c r="K115" s="74"/>
    </row>
    <row r="116" spans="2:11" ht="20.25" customHeight="1">
      <c r="B116" s="38" t="str">
        <f>$B$114</f>
        <v>557</v>
      </c>
      <c r="C116" s="66">
        <v>3</v>
      </c>
      <c r="D116" s="88">
        <f>SUMIFS(숨김!AV:AV,숨김!$AU:$AU,종합!$C116,숨김!$AT:$AT,종합!$B116,숨김!$AS:$AS,종합!$C$5)</f>
        <v>1.0114033666710938E-2</v>
      </c>
      <c r="E116" s="88">
        <f>SUMIFS(숨김!AW:AW,숨김!$AU:$AU,종합!$C116,숨김!$AT:$AT,종합!$B116,숨김!$AS:$AS,종합!$C$5)</f>
        <v>0.57392774404380187</v>
      </c>
      <c r="F116" s="88">
        <f>SUMIFS(숨김!AX:AX,숨김!$AU:$AU,종합!$C116,숨김!$AT:$AT,종합!$B116,숨김!$AS:$AS,종합!$C$5)</f>
        <v>0.34635526584245724</v>
      </c>
      <c r="G116" s="89">
        <f>SUMIFS(숨김!AY:AY,숨김!$AU:$AU,종합!$C116,숨김!$AT:$AT,종합!$B116,숨김!$AS:$AS,종합!$C$5)</f>
        <v>11.475200000000001</v>
      </c>
      <c r="H116" s="90">
        <f>SUMIFS(숨김!AZ:AZ,숨김!$AU:$AU,종합!$C116,숨김!$AT:$AT,종합!$B116,숨김!$AS:$AS,종합!$C$5)</f>
        <v>4.4287496169216105</v>
      </c>
      <c r="I116" s="90">
        <f>SUMIFS(숨김!BA:BA,숨김!$AU:$AU,종합!$C116,숨김!$AT:$AT,종합!$B116,숨김!$AS:$AS,종합!$C$5)</f>
        <v>2.6707726697466199</v>
      </c>
      <c r="J116" s="91">
        <f>SUMIFS(숨김!BB:BB,숨김!$AU:$AU,종합!$C116,숨김!$AT:$AT,종합!$B116,숨김!$AS:$AS,종합!$C$5)</f>
        <v>3.4691034368173885</v>
      </c>
      <c r="K116" s="74"/>
    </row>
    <row r="117" spans="2:11" ht="20.25" customHeight="1">
      <c r="B117" s="38" t="str">
        <f>$B$114</f>
        <v>557</v>
      </c>
      <c r="C117" s="66">
        <v>4</v>
      </c>
      <c r="D117" s="88">
        <f>SUMIFS(숨김!AV:AV,숨김!$AU:$AU,종합!$C117,숨김!$AT:$AT,종합!$B117,숨김!$AS:$AS,종합!$C$5)</f>
        <v>1.1943155183649299E-2</v>
      </c>
      <c r="E117" s="88">
        <f>SUMIFS(숨김!AW:AW,숨김!$AU:$AU,종합!$C117,숨김!$AT:$AT,종합!$B117,숨김!$AS:$AS,종합!$C$5)</f>
        <v>0.569743643437567</v>
      </c>
      <c r="F117" s="88">
        <f>SUMIFS(숨김!AX:AX,숨김!$AU:$AU,종합!$C117,숨김!$AT:$AT,종합!$B117,숨김!$AS:$AS,종합!$C$5)</f>
        <v>0.35128227029528819</v>
      </c>
      <c r="G117" s="89">
        <f>SUMIFS(숨김!AY:AY,숨김!$AU:$AU,종합!$C117,숨김!$AT:$AT,종합!$B117,숨김!$AS:$AS,종합!$C$5)</f>
        <v>11.407799999999998</v>
      </c>
      <c r="H117" s="90">
        <f>SUMIFS(숨김!AZ:AZ,숨김!$AU:$AU,종합!$C117,숨김!$AT:$AT,종합!$B117,숨김!$AS:$AS,종합!$C$5)</f>
        <v>5.4191451134084918</v>
      </c>
      <c r="I117" s="90">
        <f>SUMIFS(숨김!BA:BA,숨김!$AU:$AU,종합!$C117,숨김!$AT:$AT,종합!$B117,숨김!$AS:$AS,종합!$C$5)</f>
        <v>3.3458410264916121</v>
      </c>
      <c r="J117" s="91">
        <f>SUMIFS(숨김!BB:BB,숨김!$AU:$AU,종합!$C117,숨김!$AT:$AT,종합!$B117,숨김!$AS:$AS,종합!$C$5)</f>
        <v>3.4645471908751913</v>
      </c>
      <c r="K117" s="74"/>
    </row>
    <row r="118" spans="2:11" ht="20.25" customHeight="1">
      <c r="B118" s="38" t="str">
        <f>$B$114</f>
        <v>557</v>
      </c>
      <c r="C118" s="66">
        <v>5</v>
      </c>
      <c r="D118" s="88">
        <f>SUMIFS(숨김!AV:AV,숨김!$AU:$AU,종합!$C118,숨김!$AT:$AT,종합!$B118,숨김!$AS:$AS,종합!$C$5)</f>
        <v>1.1681474749979838E-2</v>
      </c>
      <c r="E118" s="88">
        <f>SUMIFS(숨김!AW:AW,숨김!$AU:$AU,종합!$C118,숨김!$AT:$AT,종합!$B118,숨김!$AS:$AS,종합!$C$5)</f>
        <v>0.56776981487790323</v>
      </c>
      <c r="F118" s="88">
        <f>SUMIFS(숨김!AX:AX,숨김!$AU:$AU,종합!$C118,숨김!$AT:$AT,종합!$B118,숨김!$AS:$AS,종합!$C$5)</f>
        <v>0.31436669553073565</v>
      </c>
      <c r="G118" s="89">
        <f>SUMIFS(숨김!AY:AY,숨김!$AU:$AU,종합!$C118,숨김!$AT:$AT,종합!$B118,숨김!$AS:$AS,종합!$C$5)</f>
        <v>12.384400000000001</v>
      </c>
      <c r="H118" s="90">
        <f>SUMIFS(숨김!AZ:AZ,숨김!$AU:$AU,종합!$C118,숨김!$AT:$AT,종합!$B118,숨김!$AS:$AS,종합!$C$5)</f>
        <v>7.6795947741465556</v>
      </c>
      <c r="I118" s="90">
        <f>SUMIFS(숨김!BA:BA,숨김!$AU:$AU,종합!$C118,숨김!$AT:$AT,종합!$B118,숨김!$AS:$AS,종합!$C$5)</f>
        <v>2.4987338220357449</v>
      </c>
      <c r="J118" s="91">
        <f>SUMIFS(숨김!BB:BB,숨김!$AU:$AU,종합!$C118,숨김!$AT:$AT,종합!$B118,숨김!$AS:$AS,종합!$C$5)</f>
        <v>3.2924836050437047</v>
      </c>
      <c r="K118" s="74"/>
    </row>
    <row r="119" spans="2:11" ht="20.25" customHeight="1">
      <c r="B119" s="38" t="str">
        <f>$B$114</f>
        <v>557</v>
      </c>
      <c r="C119" s="66">
        <v>6</v>
      </c>
      <c r="D119" s="88">
        <f>SUMIFS(숨김!AV:AV,숨김!$AU:$AU,종합!$C119,숨김!$AT:$AT,종합!$B119,숨김!$AS:$AS,종합!$C$5)</f>
        <v>1.4613803103571018E-2</v>
      </c>
      <c r="E119" s="88">
        <f>SUMIFS(숨김!AW:AW,숨김!$AU:$AU,종합!$C119,숨김!$AT:$AT,종합!$B119,숨김!$AS:$AS,종합!$C$5)</f>
        <v>0.56032471926486183</v>
      </c>
      <c r="F119" s="88">
        <f>SUMIFS(숨김!AX:AX,숨김!$AU:$AU,종합!$C119,숨김!$AT:$AT,종합!$B119,숨김!$AS:$AS,종합!$C$5)</f>
        <v>0.2574524029594365</v>
      </c>
      <c r="G119" s="89">
        <f>SUMIFS(숨김!AY:AY,숨김!$AU:$AU,종합!$C119,숨김!$AT:$AT,종합!$B119,숨김!$AS:$AS,종합!$C$5)</f>
        <v>13.408799999999999</v>
      </c>
      <c r="H119" s="90">
        <f>SUMIFS(숨김!AZ:AZ,숨김!$AU:$AU,종합!$C119,숨김!$AT:$AT,종합!$B119,숨김!$AS:$AS,종합!$C$5)</f>
        <v>5.7433444789577432</v>
      </c>
      <c r="I119" s="90">
        <f>SUMIFS(숨김!BA:BA,숨김!$AU:$AU,종합!$C119,숨김!$AT:$AT,종합!$B119,숨김!$AS:$AS,종합!$C$5)</f>
        <v>1.8821287766197172</v>
      </c>
      <c r="J119" s="91">
        <f>SUMIFS(숨김!BB:BB,숨김!$AU:$AU,종합!$C119,숨김!$AT:$AT,종합!$B119,숨김!$AS:$AS,종합!$C$5)</f>
        <v>3.0547710429386288</v>
      </c>
      <c r="K119" s="74" t="str">
        <f>INDEX(숨김!$W$3:$AQ$440,MATCH(종합!$C$5&amp;종합!$B119,숨김!$AN$3:$AN$440,0),15)</f>
        <v>F</v>
      </c>
    </row>
    <row r="120" spans="2:11" ht="20.25" customHeight="1">
      <c r="B120" s="38" t="str">
        <f>J58</f>
        <v>560</v>
      </c>
      <c r="C120" s="66">
        <v>1</v>
      </c>
      <c r="D120" s="88">
        <f>SUMIFS(숨김!AV:AV,숨김!$AU:$AU,종합!$C120,숨김!$AT:$AT,종합!$B120,숨김!$AS:$AS,종합!$C$5)</f>
        <v>2.0909902456808727E-2</v>
      </c>
      <c r="E120" s="88">
        <f>SUMIFS(숨김!AW:AW,숨김!$AU:$AU,종합!$C120,숨김!$AT:$AT,종합!$B120,숨김!$AS:$AS,종합!$C$5)</f>
        <v>0.50312229869648173</v>
      </c>
      <c r="F120" s="88">
        <f>SUMIFS(숨김!AX:AX,숨김!$AU:$AU,종합!$C120,숨김!$AT:$AT,종합!$B120,숨김!$AS:$AS,종합!$C$5)</f>
        <v>0.17066495315668018</v>
      </c>
      <c r="G120" s="89">
        <f>SUMIFS(숨김!AY:AY,숨김!$AU:$AU,종합!$C120,숨김!$AT:$AT,종합!$B120,숨김!$AS:$AS,종합!$C$5)</f>
        <v>7.9089999999999989</v>
      </c>
      <c r="H120" s="90">
        <f>SUMIFS(숨김!AZ:AZ,숨김!$AU:$AU,종합!$C120,숨김!$AT:$AT,종합!$B120,숨김!$AS:$AS,종합!$C$5)</f>
        <v>0.21383236104204251</v>
      </c>
      <c r="I120" s="90">
        <f>SUMIFS(숨김!BA:BA,숨김!$AU:$AU,종합!$C120,숨김!$AT:$AT,종합!$B120,숨김!$AS:$AS,종합!$C$5)</f>
        <v>4.7978636008808291</v>
      </c>
      <c r="J120" s="91">
        <f>SUMIFS(숨김!BB:BB,숨김!$AU:$AU,종합!$C120,숨김!$AT:$AT,종합!$B120,숨김!$AS:$AS,종합!$C$5)</f>
        <v>2.0347181659275599</v>
      </c>
      <c r="K120" s="74"/>
    </row>
    <row r="121" spans="2:11" ht="20.25" customHeight="1">
      <c r="B121" s="38" t="str">
        <f>$B$120</f>
        <v>560</v>
      </c>
      <c r="C121" s="66">
        <v>2</v>
      </c>
      <c r="D121" s="88">
        <f>SUMIFS(숨김!AV:AV,숨김!$AU:$AU,종합!$C121,숨김!$AT:$AT,종합!$B121,숨김!$AS:$AS,종합!$C$5)</f>
        <v>2.5448551866259495E-2</v>
      </c>
      <c r="E121" s="88">
        <f>SUMIFS(숨김!AW:AW,숨김!$AU:$AU,종합!$C121,숨김!$AT:$AT,종합!$B121,숨김!$AS:$AS,종합!$C$5)</f>
        <v>0.50121695833378332</v>
      </c>
      <c r="F121" s="88">
        <f>SUMIFS(숨김!AX:AX,숨김!$AU:$AU,종합!$C121,숨김!$AT:$AT,종합!$B121,숨김!$AS:$AS,종합!$C$5)</f>
        <v>0.18214400030736799</v>
      </c>
      <c r="G121" s="89">
        <f>SUMIFS(숨김!AY:AY,숨김!$AU:$AU,종합!$C121,숨김!$AT:$AT,종합!$B121,숨김!$AS:$AS,종합!$C$5)</f>
        <v>7.7103999999999999</v>
      </c>
      <c r="H121" s="90">
        <f>SUMIFS(숨김!AZ:AZ,숨김!$AU:$AU,종합!$C121,숨김!$AT:$AT,종합!$B121,숨김!$AS:$AS,종합!$C$5)</f>
        <v>0.13340625022512304</v>
      </c>
      <c r="I121" s="90">
        <f>SUMIFS(숨김!BA:BA,숨김!$AU:$AU,종합!$C121,숨김!$AT:$AT,종합!$B121,숨김!$AS:$AS,종합!$C$5)</f>
        <v>3.1572812553279119</v>
      </c>
      <c r="J121" s="91">
        <f>SUMIFS(숨김!BB:BB,숨김!$AU:$AU,종합!$C121,숨김!$AT:$AT,종합!$B121,숨김!$AS:$AS,종합!$C$5)</f>
        <v>2.0553776605419478</v>
      </c>
      <c r="K121" s="74"/>
    </row>
    <row r="122" spans="2:11" ht="20.25" customHeight="1">
      <c r="B122" s="38" t="str">
        <f>$B$120</f>
        <v>560</v>
      </c>
      <c r="C122" s="66">
        <v>3</v>
      </c>
      <c r="D122" s="88">
        <f>SUMIFS(숨김!AV:AV,숨김!$AU:$AU,종합!$C122,숨김!$AT:$AT,종합!$B122,숨김!$AS:$AS,종합!$C$5)</f>
        <v>2.09019107276355E-2</v>
      </c>
      <c r="E122" s="88">
        <f>SUMIFS(숨김!AW:AW,숨김!$AU:$AU,종합!$C122,숨김!$AT:$AT,종합!$B122,숨김!$AS:$AS,종합!$C$5)</f>
        <v>0.50349768031643982</v>
      </c>
      <c r="F122" s="88">
        <f>SUMIFS(숨김!AX:AX,숨김!$AU:$AU,종합!$C122,숨김!$AT:$AT,종합!$B122,숨김!$AS:$AS,종합!$C$5)</f>
        <v>0.17368446750243102</v>
      </c>
      <c r="G122" s="89">
        <f>SUMIFS(숨김!AY:AY,숨김!$AU:$AU,종합!$C122,숨김!$AT:$AT,종합!$B122,숨김!$AS:$AS,종합!$C$5)</f>
        <v>7.6364000000000001</v>
      </c>
      <c r="H122" s="90">
        <f>SUMIFS(숨김!AZ:AZ,숨김!$AU:$AU,종합!$C122,숨김!$AT:$AT,종합!$B122,숨김!$AS:$AS,종합!$C$5)</f>
        <v>9.9390253220275268E-2</v>
      </c>
      <c r="I122" s="90">
        <f>SUMIFS(숨김!BA:BA,숨김!$AU:$AU,종합!$C122,숨김!$AT:$AT,종합!$B122,숨김!$AS:$AS,종합!$C$5)</f>
        <v>3.863796093938201</v>
      </c>
      <c r="J122" s="91">
        <f>SUMIFS(숨김!BB:BB,숨김!$AU:$AU,종합!$C122,숨김!$AT:$AT,종합!$B122,숨김!$AS:$AS,종합!$C$5)</f>
        <v>2.0570948758931493</v>
      </c>
      <c r="K122" s="74"/>
    </row>
    <row r="123" spans="2:11" ht="20.25" customHeight="1">
      <c r="B123" s="38" t="str">
        <f>$B$120</f>
        <v>560</v>
      </c>
      <c r="C123" s="66">
        <v>4</v>
      </c>
      <c r="D123" s="88">
        <f>SUMIFS(숨김!AV:AV,숨김!$AU:$AU,종합!$C123,숨김!$AT:$AT,종합!$B123,숨김!$AS:$AS,종합!$C$5)</f>
        <v>2.5114934695087538E-2</v>
      </c>
      <c r="E123" s="88">
        <f>SUMIFS(숨김!AW:AW,숨김!$AU:$AU,종합!$C123,숨김!$AT:$AT,종합!$B123,숨김!$AS:$AS,종합!$C$5)</f>
        <v>0.48307301631295224</v>
      </c>
      <c r="F123" s="88">
        <f>SUMIFS(숨김!AX:AX,숨김!$AU:$AU,종합!$C123,숨김!$AT:$AT,종합!$B123,숨김!$AS:$AS,종합!$C$5)</f>
        <v>0.17838874978351313</v>
      </c>
      <c r="G123" s="89">
        <f>SUMIFS(숨김!AY:AY,숨김!$AU:$AU,종합!$C123,숨김!$AT:$AT,종합!$B123,숨김!$AS:$AS,종합!$C$5)</f>
        <v>7.7585999999999995</v>
      </c>
      <c r="H123" s="90">
        <f>SUMIFS(숨김!AZ:AZ,숨김!$AU:$AU,종합!$C123,숨김!$AT:$AT,종합!$B123,숨김!$AS:$AS,종합!$C$5)</f>
        <v>7.769024278678964E-2</v>
      </c>
      <c r="I123" s="90">
        <f>SUMIFS(숨김!BA:BA,숨김!$AU:$AU,종합!$C123,숨김!$AT:$AT,종합!$B123,숨김!$AS:$AS,종합!$C$5)</f>
        <v>4.9901040559207193</v>
      </c>
      <c r="J123" s="91">
        <f>SUMIFS(숨김!BB:BB,숨김!$AU:$AU,종합!$C123,숨김!$AT:$AT,종합!$B123,숨김!$AS:$AS,종합!$C$5)</f>
        <v>2.0415802034123298</v>
      </c>
      <c r="K123" s="74"/>
    </row>
    <row r="124" spans="2:11" ht="20.25" customHeight="1">
      <c r="B124" s="38" t="str">
        <f>$B$120</f>
        <v>560</v>
      </c>
      <c r="C124" s="66">
        <v>5</v>
      </c>
      <c r="D124" s="88">
        <f>SUMIFS(숨김!AV:AV,숨김!$AU:$AU,종합!$C124,숨김!$AT:$AT,종합!$B124,숨김!$AS:$AS,종합!$C$5)</f>
        <v>2.4641634850628952E-2</v>
      </c>
      <c r="E124" s="88">
        <f>SUMIFS(숨김!AW:AW,숨김!$AU:$AU,종합!$C124,숨김!$AT:$AT,종합!$B124,숨김!$AS:$AS,종합!$C$5)</f>
        <v>0.48349021619507349</v>
      </c>
      <c r="F124" s="88">
        <f>SUMIFS(숨김!AX:AX,숨김!$AU:$AU,종합!$C124,숨김!$AT:$AT,종합!$B124,숨김!$AS:$AS,종합!$C$5)</f>
        <v>0.16913359054677232</v>
      </c>
      <c r="G124" s="89">
        <f>SUMIFS(숨김!AY:AY,숨김!$AU:$AU,종합!$C124,숨김!$AT:$AT,종합!$B124,숨김!$AS:$AS,종합!$C$5)</f>
        <v>8.641</v>
      </c>
      <c r="H124" s="90">
        <f>SUMIFS(숨김!AZ:AZ,숨김!$AU:$AU,종합!$C124,숨김!$AT:$AT,종합!$B124,숨김!$AS:$AS,종합!$C$5)</f>
        <v>9.6578781183024875E-2</v>
      </c>
      <c r="I124" s="90">
        <f>SUMIFS(숨김!BA:BA,숨김!$AU:$AU,종합!$C124,숨김!$AT:$AT,종합!$B124,숨김!$AS:$AS,종합!$C$5)</f>
        <v>6.1870781695375312</v>
      </c>
      <c r="J124" s="91">
        <f>SUMIFS(숨김!BB:BB,숨김!$AU:$AU,종합!$C124,숨김!$AT:$AT,종합!$B124,숨김!$AS:$AS,종합!$C$5)</f>
        <v>1.9436677520623651</v>
      </c>
      <c r="K124" s="74"/>
    </row>
    <row r="125" spans="2:11" ht="20.25" customHeight="1">
      <c r="B125" s="38" t="str">
        <f>$B$120</f>
        <v>560</v>
      </c>
      <c r="C125" s="66">
        <v>6</v>
      </c>
      <c r="D125" s="88">
        <f>SUMIFS(숨김!AV:AV,숨김!$AU:$AU,종합!$C125,숨김!$AT:$AT,종합!$B125,숨김!$AS:$AS,종합!$C$5)</f>
        <v>2.1818595071699583E-2</v>
      </c>
      <c r="E125" s="88">
        <f>SUMIFS(숨김!AW:AW,숨김!$AU:$AU,종합!$C125,숨김!$AT:$AT,종합!$B125,숨김!$AS:$AS,종합!$C$5)</f>
        <v>0.46021481230411954</v>
      </c>
      <c r="F125" s="88">
        <f>SUMIFS(숨김!AX:AX,숨김!$AU:$AU,종합!$C125,숨김!$AT:$AT,종합!$B125,숨김!$AS:$AS,종합!$C$5)</f>
        <v>0.13515810260685177</v>
      </c>
      <c r="G125" s="89">
        <f>SUMIFS(숨김!AY:AY,숨김!$AU:$AU,종합!$C125,숨김!$AT:$AT,종합!$B125,숨김!$AS:$AS,종합!$C$5)</f>
        <v>8.3482000000000003</v>
      </c>
      <c r="H125" s="90">
        <f>SUMIFS(숨김!AZ:AZ,숨김!$AU:$AU,종합!$C125,숨김!$AT:$AT,종합!$B125,숨김!$AS:$AS,종합!$C$5)</f>
        <v>5.7809282552117956E-3</v>
      </c>
      <c r="I125" s="90">
        <f>SUMIFS(숨김!BA:BA,숨김!$AU:$AU,종합!$C125,숨김!$AT:$AT,종합!$B125,숨김!$AS:$AS,종합!$C$5)</f>
        <v>1.9366109654959514</v>
      </c>
      <c r="J125" s="91">
        <f>SUMIFS(숨김!BB:BB,숨김!$AU:$AU,종합!$C125,숨김!$AT:$AT,종합!$B125,숨김!$AS:$AS,종합!$C$5)</f>
        <v>1.9187512353896801</v>
      </c>
      <c r="K125" s="74" t="str">
        <f>INDEX(숨김!$W$3:$AQ$440,MATCH(종합!$C$5&amp;종합!$B125,숨김!$AN$3:$AN$440,0),15)</f>
        <v>F</v>
      </c>
    </row>
    <row r="126" spans="2:11" ht="20.25" customHeight="1">
      <c r="B126" s="38" t="str">
        <f>K58</f>
        <v>530</v>
      </c>
      <c r="C126" s="66">
        <v>1</v>
      </c>
      <c r="D126" s="88">
        <f>SUMIFS(숨김!AV:AV,숨김!$AU:$AU,종합!$C126,숨김!$AT:$AT,종합!$B126,숨김!$AS:$AS,종합!$C$5)</f>
        <v>6.9758016326602446E-2</v>
      </c>
      <c r="E126" s="88">
        <f>SUMIFS(숨김!AW:AW,숨김!$AU:$AU,종합!$C126,숨김!$AT:$AT,종합!$B126,숨김!$AS:$AS,종합!$C$5)</f>
        <v>0.5288879057462369</v>
      </c>
      <c r="F126" s="88">
        <f>SUMIFS(숨김!AX:AX,숨김!$AU:$AU,종합!$C126,숨김!$AT:$AT,종합!$B126,숨김!$AS:$AS,종합!$C$5)</f>
        <v>0.18811107423658255</v>
      </c>
      <c r="G126" s="89">
        <f>SUMIFS(숨김!AY:AY,숨김!$AU:$AU,종합!$C126,숨김!$AT:$AT,종합!$B126,숨김!$AS:$AS,종합!$C$5)</f>
        <v>10.281000000000001</v>
      </c>
      <c r="H126" s="90">
        <f>SUMIFS(숨김!AZ:AZ,숨김!$AU:$AU,종합!$C126,숨김!$AT:$AT,종합!$B126,숨김!$AS:$AS,종합!$C$5)</f>
        <v>0</v>
      </c>
      <c r="I126" s="90">
        <f>SUMIFS(숨김!BA:BA,숨김!$AU:$AU,종합!$C126,숨김!$AT:$AT,종합!$B126,숨김!$AS:$AS,종합!$C$5)</f>
        <v>2.2940374906900312</v>
      </c>
      <c r="J126" s="91">
        <f>SUMIFS(숨김!BB:BB,숨김!$AU:$AU,종합!$C126,숨김!$AT:$AT,종합!$B126,숨김!$AS:$AS,종합!$C$5)</f>
        <v>2.2414420776229096</v>
      </c>
      <c r="K126" s="74"/>
    </row>
    <row r="127" spans="2:11" ht="20.25" customHeight="1">
      <c r="B127" s="38" t="str">
        <f>$B$126</f>
        <v>530</v>
      </c>
      <c r="C127" s="66">
        <v>2</v>
      </c>
      <c r="D127" s="88">
        <f>SUMIFS(숨김!AV:AV,숨김!$AU:$AU,종합!$C127,숨김!$AT:$AT,종합!$B127,숨김!$AS:$AS,종합!$C$5)</f>
        <v>8.4159072962026626E-2</v>
      </c>
      <c r="E127" s="88">
        <f>SUMIFS(숨김!AW:AW,숨김!$AU:$AU,종합!$C127,숨김!$AT:$AT,종합!$B127,숨김!$AS:$AS,종합!$C$5)</f>
        <v>0.47406984350848141</v>
      </c>
      <c r="F127" s="88">
        <f>SUMIFS(숨김!AX:AX,숨김!$AU:$AU,종합!$C127,숨김!$AT:$AT,종합!$B127,숨김!$AS:$AS,종합!$C$5)</f>
        <v>0.1709009566768378</v>
      </c>
      <c r="G127" s="89">
        <f>SUMIFS(숨김!AY:AY,숨김!$AU:$AU,종합!$C127,숨김!$AT:$AT,종합!$B127,숨김!$AS:$AS,종합!$C$5)</f>
        <v>9.9179999999999993</v>
      </c>
      <c r="H127" s="90">
        <f>SUMIFS(숨김!AZ:AZ,숨김!$AU:$AU,종합!$C127,숨김!$AT:$AT,종합!$B127,숨김!$AS:$AS,종합!$C$5)</f>
        <v>9.2129895782661897E-2</v>
      </c>
      <c r="I127" s="90">
        <f>SUMIFS(숨김!BA:BA,숨김!$AU:$AU,종합!$C127,숨김!$AT:$AT,종합!$B127,숨김!$AS:$AS,종합!$C$5)</f>
        <v>2.9481566650451807</v>
      </c>
      <c r="J127" s="91">
        <f>SUMIFS(숨김!BB:BB,숨김!$AU:$AU,종합!$C127,숨김!$AT:$AT,종합!$B127,숨김!$AS:$AS,종합!$C$5)</f>
        <v>2.2983562055727655</v>
      </c>
      <c r="K127" s="74"/>
    </row>
    <row r="128" spans="2:11" ht="20.25" customHeight="1">
      <c r="B128" s="38" t="str">
        <f>$B$126</f>
        <v>530</v>
      </c>
      <c r="C128" s="66">
        <v>3</v>
      </c>
      <c r="D128" s="88">
        <f>SUMIFS(숨김!AV:AV,숨김!$AU:$AU,종합!$C128,숨김!$AT:$AT,종합!$B128,숨김!$AS:$AS,종합!$C$5)</f>
        <v>3.5689250070377487E-2</v>
      </c>
      <c r="E128" s="88">
        <f>SUMIFS(숨김!AW:AW,숨김!$AU:$AU,종합!$C128,숨김!$AT:$AT,종합!$B128,숨김!$AS:$AS,종합!$C$5)</f>
        <v>0.56186919639373656</v>
      </c>
      <c r="F128" s="88">
        <f>SUMIFS(숨김!AX:AX,숨김!$AU:$AU,종합!$C128,숨김!$AT:$AT,종합!$B128,숨김!$AS:$AS,종합!$C$5)</f>
        <v>0.19342830481279832</v>
      </c>
      <c r="G128" s="89">
        <f>SUMIFS(숨김!AY:AY,숨김!$AU:$AU,종합!$C128,숨김!$AT:$AT,종합!$B128,숨김!$AS:$AS,종합!$C$5)</f>
        <v>11.526999999999999</v>
      </c>
      <c r="H128" s="90">
        <f>SUMIFS(숨김!AZ:AZ,숨김!$AU:$AU,종합!$C128,숨김!$AT:$AT,종합!$B128,숨김!$AS:$AS,종합!$C$5)</f>
        <v>0.41958417529891179</v>
      </c>
      <c r="I128" s="90">
        <f>SUMIFS(숨김!BA:BA,숨김!$AU:$AU,종합!$C128,숨김!$AT:$AT,종합!$B128,숨김!$AS:$AS,종합!$C$5)</f>
        <v>7.007055727491827</v>
      </c>
      <c r="J128" s="91">
        <f>SUMIFS(숨김!BB:BB,숨김!$AU:$AU,종합!$C128,숨김!$AT:$AT,종합!$B128,숨김!$AS:$AS,종합!$C$5)</f>
        <v>2.1734144951325716</v>
      </c>
      <c r="K128" s="74"/>
    </row>
    <row r="129" spans="2:11" ht="20.25" customHeight="1">
      <c r="B129" s="38" t="str">
        <f>$B$126</f>
        <v>530</v>
      </c>
      <c r="C129" s="66">
        <v>4</v>
      </c>
      <c r="D129" s="88">
        <f>SUMIFS(숨김!AV:AV,숨김!$AU:$AU,종합!$C129,숨김!$AT:$AT,종합!$B129,숨김!$AS:$AS,종합!$C$5)</f>
        <v>4.3178680369344233E-2</v>
      </c>
      <c r="E129" s="88">
        <f>SUMIFS(숨김!AW:AW,숨김!$AU:$AU,종합!$C129,숨김!$AT:$AT,종합!$B129,숨김!$AS:$AS,종합!$C$5)</f>
        <v>0.45215067836378142</v>
      </c>
      <c r="F129" s="88">
        <f>SUMIFS(숨김!AX:AX,숨김!$AU:$AU,종합!$C129,숨김!$AT:$AT,종합!$B129,숨김!$AS:$AS,종합!$C$5)</f>
        <v>0.26479793158709763</v>
      </c>
      <c r="G129" s="89">
        <f>SUMIFS(숨김!AY:AY,숨김!$AU:$AU,종합!$C129,숨김!$AT:$AT,종합!$B129,숨김!$AS:$AS,종합!$C$5)</f>
        <v>9.0649999999999995</v>
      </c>
      <c r="H129" s="90">
        <f>SUMIFS(숨김!AZ:AZ,숨김!$AU:$AU,종합!$C129,숨김!$AT:$AT,종합!$B129,숨김!$AS:$AS,종합!$C$5)</f>
        <v>0.42153071598524955</v>
      </c>
      <c r="I129" s="90">
        <f>SUMIFS(숨김!BA:BA,숨김!$AU:$AU,종합!$C129,숨김!$AT:$AT,종합!$B129,숨김!$AS:$AS,종합!$C$5)</f>
        <v>2.6824681926334062</v>
      </c>
      <c r="J129" s="91">
        <f>SUMIFS(숨김!BB:BB,숨김!$AU:$AU,종합!$C129,숨김!$AT:$AT,종합!$B129,숨김!$AS:$AS,종합!$C$5)</f>
        <v>2.4195671080764831</v>
      </c>
      <c r="K129" s="74"/>
    </row>
    <row r="130" spans="2:11" ht="20.25" customHeight="1">
      <c r="B130" s="38" t="str">
        <f>$B$126</f>
        <v>530</v>
      </c>
      <c r="C130" s="66">
        <v>5</v>
      </c>
      <c r="D130" s="88">
        <f>SUMIFS(숨김!AV:AV,숨김!$AU:$AU,종합!$C130,숨김!$AT:$AT,종합!$B130,숨김!$AS:$AS,종합!$C$5)</f>
        <v>5.4156183103596101E-2</v>
      </c>
      <c r="E130" s="88">
        <f>SUMIFS(숨김!AW:AW,숨김!$AU:$AU,종합!$C130,숨김!$AT:$AT,종합!$B130,숨김!$AS:$AS,종합!$C$5)</f>
        <v>0.43872750434748292</v>
      </c>
      <c r="F130" s="88">
        <f>SUMIFS(숨김!AX:AX,숨김!$AU:$AU,종합!$C130,숨김!$AT:$AT,종합!$B130,숨김!$AS:$AS,종합!$C$5)</f>
        <v>0.23381593763267516</v>
      </c>
      <c r="G130" s="89">
        <f>SUMIFS(숨김!AY:AY,숨김!$AU:$AU,종합!$C130,숨김!$AT:$AT,종합!$B130,숨김!$AS:$AS,종합!$C$5)</f>
        <v>9.8569999999999993</v>
      </c>
      <c r="H130" s="90">
        <f>SUMIFS(숨김!AZ:AZ,숨김!$AU:$AU,종합!$C130,숨김!$AT:$AT,종합!$B130,숨김!$AS:$AS,종합!$C$5)</f>
        <v>0.67683560893669126</v>
      </c>
      <c r="I130" s="90">
        <f>SUMIFS(숨김!BA:BA,숨김!$AU:$AU,종합!$C130,숨김!$AT:$AT,종합!$B130,숨김!$AS:$AS,종합!$C$5)</f>
        <v>2.6458119258434296</v>
      </c>
      <c r="J130" s="91">
        <f>SUMIFS(숨김!BB:BB,숨김!$AU:$AU,종합!$C130,숨김!$AT:$AT,종합!$B130,숨김!$AS:$AS,종합!$C$5)</f>
        <v>2.2942564887306567</v>
      </c>
      <c r="K130" s="74"/>
    </row>
    <row r="131" spans="2:11" ht="20.25" customHeight="1">
      <c r="B131" s="38" t="str">
        <f>$B$126</f>
        <v>530</v>
      </c>
      <c r="C131" s="66">
        <v>6</v>
      </c>
      <c r="D131" s="88">
        <f>SUMIFS(숨김!AV:AV,숨김!$AU:$AU,종합!$C131,숨김!$AT:$AT,종합!$B131,숨김!$AS:$AS,종합!$C$5)</f>
        <v>6.7404984539288615E-2</v>
      </c>
      <c r="E131" s="88">
        <f>SUMIFS(숨김!AW:AW,숨김!$AU:$AU,종합!$C131,숨김!$AT:$AT,종합!$B131,숨김!$AS:$AS,종합!$C$5)</f>
        <v>0.45292403840016149</v>
      </c>
      <c r="F131" s="88">
        <f>SUMIFS(숨김!AX:AX,숨김!$AU:$AU,종합!$C131,숨김!$AT:$AT,종합!$B131,숨김!$AS:$AS,종합!$C$5)</f>
        <v>0.21731155381579043</v>
      </c>
      <c r="G131" s="89">
        <f>SUMIFS(숨김!AY:AY,숨김!$AU:$AU,종합!$C131,숨김!$AT:$AT,종합!$B131,숨김!$AS:$AS,종합!$C$5)</f>
        <v>12.38</v>
      </c>
      <c r="H131" s="90">
        <f>SUMIFS(숨김!AZ:AZ,숨김!$AU:$AU,종합!$C131,숨김!$AT:$AT,종합!$B131,숨김!$AS:$AS,종합!$C$5)</f>
        <v>0.34998932532557758</v>
      </c>
      <c r="I131" s="90">
        <f>SUMIFS(숨김!BA:BA,숨김!$AU:$AU,종합!$C131,숨김!$AT:$AT,종합!$B131,숨김!$AS:$AS,종합!$C$5)</f>
        <v>3.6907965216151815</v>
      </c>
      <c r="J131" s="91">
        <f>SUMIFS(숨김!BB:BB,숨김!$AU:$AU,종합!$C131,숨김!$AT:$AT,종합!$B131,숨김!$AS:$AS,종합!$C$5)</f>
        <v>2.0176999160937568</v>
      </c>
      <c r="K131" s="74" t="str">
        <f>INDEX(숨김!$W$3:$AQ$440,MATCH(종합!$C$5&amp;종합!$B131,숨김!$AN$3:$AN$440,0),15)</f>
        <v>F</v>
      </c>
    </row>
    <row r="132" spans="2:11" ht="20.25" customHeight="1">
      <c r="B132" s="38" t="str">
        <f>C67</f>
        <v>564-1</v>
      </c>
      <c r="C132" s="66">
        <v>1</v>
      </c>
      <c r="D132" s="88">
        <f>SUMIFS(숨김!AV:AV,숨김!$AU:$AU,종합!$C132,숨김!$AT:$AT,종합!$B132,숨김!$AS:$AS,종합!$C$5)</f>
        <v>1.5135832682377802E-2</v>
      </c>
      <c r="E132" s="88">
        <f>SUMIFS(숨김!AW:AW,숨김!$AU:$AU,종합!$C132,숨김!$AT:$AT,종합!$B132,숨김!$AS:$AS,종합!$C$5)</f>
        <v>0.51149036288394312</v>
      </c>
      <c r="F132" s="88">
        <f>SUMIFS(숨김!AX:AX,숨김!$AU:$AU,종합!$C132,숨김!$AT:$AT,종합!$B132,숨김!$AS:$AS,종합!$C$5)</f>
        <v>0.45064572012489479</v>
      </c>
      <c r="G132" s="89">
        <f>SUMIFS(숨김!AY:AY,숨김!$AU:$AU,종합!$C132,숨김!$AT:$AT,종합!$B132,숨김!$AS:$AS,종합!$C$5)</f>
        <v>4.6989999999999998</v>
      </c>
      <c r="H132" s="90">
        <f>SUMIFS(숨김!AZ:AZ,숨김!$AU:$AU,종합!$C132,숨김!$AT:$AT,종합!$B132,숨김!$AS:$AS,종합!$C$5)</f>
        <v>0.53584508932805563</v>
      </c>
      <c r="I132" s="90">
        <f>SUMIFS(숨김!BA:BA,숨김!$AU:$AU,종합!$C132,숨김!$AT:$AT,종합!$B132,숨김!$AS:$AS,종합!$C$5)</f>
        <v>0.8037676339920834</v>
      </c>
      <c r="J132" s="91">
        <f>SUMIFS(숨김!BB:BB,숨김!$AU:$AU,종합!$C132,숨김!$AT:$AT,종합!$B132,숨김!$AS:$AS,종합!$C$5)</f>
        <v>3.0318716685268496</v>
      </c>
      <c r="K132" s="74"/>
    </row>
    <row r="133" spans="2:11" ht="20.25" customHeight="1">
      <c r="B133" s="38" t="str">
        <f>$B$132</f>
        <v>564-1</v>
      </c>
      <c r="C133" s="66">
        <v>2</v>
      </c>
      <c r="D133" s="88">
        <f>SUMIFS(숨김!AV:AV,숨김!$AU:$AU,종합!$C133,숨김!$AT:$AT,종합!$B133,숨김!$AS:$AS,종합!$C$5)</f>
        <v>2.9316566368642605E-2</v>
      </c>
      <c r="E133" s="88">
        <f>SUMIFS(숨김!AW:AW,숨김!$AU:$AU,종합!$C133,숨김!$AT:$AT,종합!$B133,숨김!$AS:$AS,종합!$C$5)</f>
        <v>0.48290544758723436</v>
      </c>
      <c r="F133" s="88">
        <f>SUMIFS(숨김!AX:AX,숨김!$AU:$AU,종합!$C133,숨김!$AT:$AT,종합!$B133,숨김!$AS:$AS,종합!$C$5)</f>
        <v>0.45249857015911837</v>
      </c>
      <c r="G133" s="89">
        <f>SUMIFS(숨김!AY:AY,숨김!$AU:$AU,종합!$C133,숨김!$AT:$AT,종합!$B133,숨김!$AS:$AS,종합!$C$5)</f>
        <v>5.7350000000000003</v>
      </c>
      <c r="H133" s="90">
        <f>SUMIFS(숨김!AZ:AZ,숨김!$AU:$AU,종합!$C133,숨김!$AT:$AT,종합!$B133,숨김!$AS:$AS,종합!$C$5)</f>
        <v>0</v>
      </c>
      <c r="I133" s="90">
        <f>SUMIFS(숨김!BA:BA,숨김!$AU:$AU,종합!$C133,숨김!$AT:$AT,종합!$B133,숨김!$AS:$AS,종합!$C$5)</f>
        <v>1.023752421174476</v>
      </c>
      <c r="J133" s="91">
        <f>SUMIFS(숨김!BB:BB,숨김!$AU:$AU,종합!$C133,숨김!$AT:$AT,종합!$B133,숨김!$AS:$AS,종합!$C$5)</f>
        <v>2.8321651827997729</v>
      </c>
      <c r="K133" s="74"/>
    </row>
    <row r="134" spans="2:11" ht="20.25" customHeight="1">
      <c r="B134" s="38" t="str">
        <f>$B$132</f>
        <v>564-1</v>
      </c>
      <c r="C134" s="66">
        <v>3</v>
      </c>
      <c r="D134" s="88">
        <f>SUMIFS(숨김!AV:AV,숨김!$AU:$AU,종합!$C134,숨김!$AT:$AT,종합!$B134,숨김!$AS:$AS,종합!$C$5)</f>
        <v>4.5049344063725787E-2</v>
      </c>
      <c r="E134" s="88">
        <f>SUMIFS(숨김!AW:AW,숨김!$AU:$AU,종합!$C134,숨김!$AT:$AT,종합!$B134,숨김!$AS:$AS,종합!$C$5)</f>
        <v>0.41588998586048337</v>
      </c>
      <c r="F134" s="88">
        <f>SUMIFS(숨김!AX:AX,숨김!$AU:$AU,종합!$C134,숨김!$AT:$AT,종합!$B134,숨김!$AS:$AS,종합!$C$5)</f>
        <v>0.49223588685529274</v>
      </c>
      <c r="G134" s="89">
        <f>SUMIFS(숨김!AY:AY,숨김!$AU:$AU,종합!$C134,숨김!$AT:$AT,종합!$B134,숨김!$AS:$AS,종합!$C$5)</f>
        <v>3.45</v>
      </c>
      <c r="H134" s="90">
        <f>SUMIFS(숨김!AZ:AZ,숨김!$AU:$AU,종합!$C134,숨김!$AT:$AT,종합!$B134,숨김!$AS:$AS,종합!$C$5)</f>
        <v>7.7274079569119733E-2</v>
      </c>
      <c r="I134" s="90">
        <f>SUMIFS(숨김!BA:BA,숨김!$AU:$AU,종합!$C134,숨김!$AT:$AT,종합!$B134,숨김!$AS:$AS,종합!$C$5)</f>
        <v>0.56667658350687811</v>
      </c>
      <c r="J134" s="91">
        <f>SUMIFS(숨김!BB:BB,숨김!$AU:$AU,종합!$C134,숨김!$AT:$AT,종합!$B134,숨김!$AS:$AS,종합!$C$5)</f>
        <v>3.5817245817245817</v>
      </c>
      <c r="K134" s="74"/>
    </row>
    <row r="135" spans="2:11" ht="20.25" customHeight="1">
      <c r="B135" s="38" t="str">
        <f>$B$132</f>
        <v>564-1</v>
      </c>
      <c r="C135" s="66">
        <v>4</v>
      </c>
      <c r="D135" s="88">
        <f>SUMIFS(숨김!AV:AV,숨김!$AU:$AU,종합!$C135,숨김!$AT:$AT,종합!$B135,숨김!$AS:$AS,종합!$C$5)</f>
        <v>6.6658144647279122E-2</v>
      </c>
      <c r="E135" s="88">
        <f>SUMIFS(숨김!AW:AW,숨김!$AU:$AU,종합!$C135,숨김!$AT:$AT,종합!$B135,숨김!$AS:$AS,종합!$C$5)</f>
        <v>0.40022206168186109</v>
      </c>
      <c r="F135" s="88">
        <f>SUMIFS(숨김!AX:AX,숨김!$AU:$AU,종합!$C135,숨김!$AT:$AT,종합!$B135,숨김!$AS:$AS,종합!$C$5)</f>
        <v>0.4742033091117116</v>
      </c>
      <c r="G135" s="89">
        <f>SUMIFS(숨김!AY:AY,숨김!$AU:$AU,종합!$C135,숨김!$AT:$AT,종합!$B135,숨김!$AS:$AS,종합!$C$5)</f>
        <v>4.1929999999999996</v>
      </c>
      <c r="H135" s="90">
        <f>SUMIFS(숨김!AZ:AZ,숨김!$AU:$AU,종합!$C135,숨김!$AT:$AT,종합!$B135,숨김!$AS:$AS,종합!$C$5)</f>
        <v>0.12349044508117489</v>
      </c>
      <c r="I135" s="90">
        <f>SUMIFS(숨김!BA:BA,숨김!$AU:$AU,종합!$C135,숨김!$AT:$AT,종합!$B135,숨김!$AS:$AS,종합!$C$5)</f>
        <v>0.30872611270293721</v>
      </c>
      <c r="J135" s="91">
        <f>SUMIFS(숨김!BB:BB,숨김!$AU:$AU,종합!$C135,숨김!$AT:$AT,종합!$B135,숨김!$AS:$AS,종합!$C$5)</f>
        <v>3.6044816811256175</v>
      </c>
      <c r="K135" s="74"/>
    </row>
    <row r="136" spans="2:11" ht="20.25" customHeight="1">
      <c r="B136" s="38" t="str">
        <f>$B$132</f>
        <v>564-1</v>
      </c>
      <c r="C136" s="66">
        <v>5</v>
      </c>
      <c r="D136" s="88">
        <f>SUMIFS(숨김!AV:AV,숨김!$AU:$AU,종합!$C136,숨김!$AT:$AT,종합!$B136,숨김!$AS:$AS,종합!$C$5)</f>
        <v>7.9468523957148568E-2</v>
      </c>
      <c r="E136" s="88">
        <f>SUMIFS(숨김!AW:AW,숨김!$AU:$AU,종합!$C136,숨김!$AT:$AT,종합!$B136,숨김!$AS:$AS,종합!$C$5)</f>
        <v>0.37756028880271814</v>
      </c>
      <c r="F136" s="88">
        <f>SUMIFS(숨김!AX:AX,숨김!$AU:$AU,종합!$C136,숨김!$AT:$AT,종합!$B136,숨김!$AS:$AS,종합!$C$5)</f>
        <v>0.42311512946766228</v>
      </c>
      <c r="G136" s="89">
        <f>SUMIFS(숨김!AY:AY,숨김!$AU:$AU,종합!$C136,숨김!$AT:$AT,종합!$B136,숨김!$AS:$AS,종합!$C$5)</f>
        <v>5.1580000000000004</v>
      </c>
      <c r="H136" s="90">
        <f>SUMIFS(숨김!AZ:AZ,숨김!$AU:$AU,종합!$C136,숨김!$AT:$AT,종합!$B136,숨김!$AS:$AS,종합!$C$5)</f>
        <v>7.9532919072868857E-2</v>
      </c>
      <c r="I136" s="90">
        <f>SUMIFS(숨김!BA:BA,숨김!$AU:$AU,종합!$C136,숨김!$AT:$AT,종합!$B136,숨김!$AS:$AS,종합!$C$5)</f>
        <v>0.47719751443721314</v>
      </c>
      <c r="J136" s="91">
        <f>SUMIFS(숨김!BB:BB,숨김!$AU:$AU,종합!$C136,숨김!$AT:$AT,종합!$B136,숨김!$AS:$AS,종합!$C$5)</f>
        <v>3.3893851430460971</v>
      </c>
      <c r="K136" s="74"/>
    </row>
    <row r="137" spans="2:11" ht="20.25" customHeight="1">
      <c r="B137" s="38" t="str">
        <f t="shared" ref="B137" si="9">$B$132</f>
        <v>564-1</v>
      </c>
      <c r="C137" s="66">
        <v>6</v>
      </c>
      <c r="D137" s="88">
        <f>SUMIFS(숨김!AV:AV,숨김!$AU:$AU,종합!$C137,숨김!$AT:$AT,종합!$B137,숨김!$AS:$AS,종합!$C$5)</f>
        <v>8.2940372204463805E-2</v>
      </c>
      <c r="E137" s="88">
        <f>SUMIFS(숨김!AW:AW,숨김!$AU:$AU,종합!$C137,숨김!$AT:$AT,종합!$B137,숨김!$AS:$AS,종합!$C$5)</f>
        <v>0.36951852090424164</v>
      </c>
      <c r="F137" s="88">
        <f>SUMIFS(숨김!AX:AX,숨김!$AU:$AU,종합!$C137,숨김!$AT:$AT,종합!$B137,숨김!$AS:$AS,종합!$C$5)</f>
        <v>0.31581274167552809</v>
      </c>
      <c r="G137" s="89">
        <f>SUMIFS(숨김!AY:AY,숨김!$AU:$AU,종합!$C137,숨김!$AT:$AT,종합!$B137,숨김!$AS:$AS,종합!$C$5)</f>
        <v>6.758</v>
      </c>
      <c r="H137" s="90">
        <f>SUMIFS(숨김!AZ:AZ,숨김!$AU:$AU,종합!$C137,숨김!$AT:$AT,종합!$B137,숨김!$AS:$AS,종합!$C$5)</f>
        <v>0.11500828174636855</v>
      </c>
      <c r="I137" s="90">
        <f>SUMIFS(숨김!BA:BA,숨김!$AU:$AU,종합!$C137,숨김!$AT:$AT,종합!$B137,숨김!$AS:$AS,종합!$C$5)</f>
        <v>0.55203975238256908</v>
      </c>
      <c r="J137" s="91">
        <f>SUMIFS(숨김!BB:BB,숨김!$AU:$AU,종합!$C137,숨김!$AT:$AT,종합!$B137,숨김!$AS:$AS,종합!$C$5)</f>
        <v>2.7440010856050039</v>
      </c>
      <c r="K137" s="74" t="str">
        <f>INDEX(숨김!$W$3:$AQ$440,MATCH(종합!$C$5&amp;종합!$B137,숨김!$AN$3:$AN$440,0),15)</f>
        <v>F</v>
      </c>
    </row>
    <row r="138" spans="2:11" ht="20.25" customHeight="1">
      <c r="B138" s="85" t="s">
        <v>568</v>
      </c>
      <c r="C138" s="84"/>
      <c r="D138" s="85"/>
      <c r="E138" s="85"/>
      <c r="F138" s="85"/>
      <c r="G138" s="85"/>
      <c r="H138" s="85"/>
      <c r="I138" s="85"/>
      <c r="J138" s="85"/>
      <c r="K138" s="84"/>
    </row>
    <row r="139" spans="2:11" ht="20.25" customHeight="1">
      <c r="B139" s="239" t="str">
        <f>M59</f>
        <v>24</v>
      </c>
      <c r="C139" s="54"/>
      <c r="D139" s="67">
        <f t="shared" ref="D139:J139" si="10">IFERROR((SUMIFS(D$78:D$137,$B$78:$B$137,$B139,$C$78:$C$137,MAX($C$78:$C$137))/SUMIFS(D$78:D$137,$B$78:$B$137,$B139,$C$78:$C$137,MAX($C$78:$C$137)-1))-1, "-")</f>
        <v>0.18322720636304513</v>
      </c>
      <c r="E139" s="67">
        <f t="shared" si="10"/>
        <v>1.261638013307631E-2</v>
      </c>
      <c r="F139" s="67">
        <f t="shared" si="10"/>
        <v>-4.6068590492192918E-2</v>
      </c>
      <c r="G139" s="67">
        <f t="shared" si="10"/>
        <v>9.1433770014556215E-2</v>
      </c>
      <c r="H139" s="67">
        <f t="shared" si="10"/>
        <v>-4.3524264597018969E-2</v>
      </c>
      <c r="I139" s="67">
        <f t="shared" si="10"/>
        <v>6.5988201662445567E-2</v>
      </c>
      <c r="J139" s="67">
        <f t="shared" si="10"/>
        <v>-5.4460121683378104E-2</v>
      </c>
      <c r="K139" s="55"/>
    </row>
    <row r="140" spans="2:11" ht="20.25" customHeight="1">
      <c r="B140" s="239" t="str">
        <f>N59</f>
        <v>514-1</v>
      </c>
      <c r="C140" s="54"/>
      <c r="D140" s="67">
        <f t="shared" ref="D140:J148" si="11">IFERROR((SUMIFS(D$78:D$137,$B$78:$B$137,$B140,$C$78:$C$137,MAX($C$78:$C$137))/SUMIFS(D$78:D$137,$B$78:$B$137,$B140,$C$78:$C$137,MAX($C$78:$C$137)-1))-1, "-")</f>
        <v>0.23174679008560473</v>
      </c>
      <c r="E140" s="67">
        <f t="shared" si="11"/>
        <v>1.897936955995938E-3</v>
      </c>
      <c r="F140" s="67">
        <f t="shared" si="11"/>
        <v>-0.22603691247244817</v>
      </c>
      <c r="G140" s="67">
        <f t="shared" si="11"/>
        <v>0.1655590433286489</v>
      </c>
      <c r="H140" s="67">
        <f t="shared" si="11"/>
        <v>0.26110979765980136</v>
      </c>
      <c r="I140" s="67">
        <f t="shared" si="11"/>
        <v>1.4506162954782464E-2</v>
      </c>
      <c r="J140" s="67">
        <f t="shared" si="11"/>
        <v>-9.682358198625729E-2</v>
      </c>
      <c r="K140" s="55"/>
    </row>
    <row r="141" spans="2:11" ht="20.25" customHeight="1">
      <c r="B141" s="239" t="str">
        <f>O59</f>
        <v>579</v>
      </c>
      <c r="C141" s="54"/>
      <c r="D141" s="67">
        <f t="shared" si="11"/>
        <v>-0.1437107352756003</v>
      </c>
      <c r="E141" s="67">
        <f t="shared" si="11"/>
        <v>2.9574220637915927E-2</v>
      </c>
      <c r="F141" s="67">
        <f t="shared" si="11"/>
        <v>-0.19289658564855872</v>
      </c>
      <c r="G141" s="67">
        <f t="shared" si="11"/>
        <v>0.4998262457144933</v>
      </c>
      <c r="H141" s="67">
        <f t="shared" si="11"/>
        <v>0.71971659355551609</v>
      </c>
      <c r="I141" s="67">
        <f t="shared" si="11"/>
        <v>0.2013368469237955</v>
      </c>
      <c r="J141" s="67">
        <f t="shared" si="11"/>
        <v>-0.13031666111982843</v>
      </c>
      <c r="K141" s="55"/>
    </row>
    <row r="142" spans="2:11" ht="20.25" customHeight="1">
      <c r="B142" s="239" t="str">
        <f>P59</f>
        <v>568</v>
      </c>
      <c r="C142" s="54"/>
      <c r="D142" s="67">
        <f t="shared" si="11"/>
        <v>0.33919660373777716</v>
      </c>
      <c r="E142" s="67">
        <f t="shared" si="11"/>
        <v>-8.6734950604618888E-3</v>
      </c>
      <c r="F142" s="67">
        <f t="shared" si="11"/>
        <v>-0.18685144975532386</v>
      </c>
      <c r="G142" s="67">
        <f t="shared" si="11"/>
        <v>0.45960458872345655</v>
      </c>
      <c r="H142" s="67">
        <f t="shared" si="11"/>
        <v>1.9592426757187216</v>
      </c>
      <c r="I142" s="67">
        <f t="shared" si="11"/>
        <v>-0.30779375384515961</v>
      </c>
      <c r="J142" s="67">
        <f t="shared" si="11"/>
        <v>-0.14119422938055659</v>
      </c>
      <c r="K142" s="55"/>
    </row>
    <row r="143" spans="2:11" ht="20.25" customHeight="1">
      <c r="B143" s="42" t="str">
        <f>Q59</f>
        <v>593</v>
      </c>
      <c r="C143" s="54"/>
      <c r="D143" s="67">
        <f t="shared" si="11"/>
        <v>1.8506835061391502E-2</v>
      </c>
      <c r="E143" s="67">
        <f t="shared" si="11"/>
        <v>-2.5445864856744826E-2</v>
      </c>
      <c r="F143" s="67">
        <f t="shared" si="11"/>
        <v>-0.13282663657234228</v>
      </c>
      <c r="G143" s="67">
        <f t="shared" si="11"/>
        <v>0.11818842334705737</v>
      </c>
      <c r="H143" s="67">
        <f t="shared" si="11"/>
        <v>0.65105640477069882</v>
      </c>
      <c r="I143" s="67">
        <f t="shared" si="11"/>
        <v>-0.1285919479842873</v>
      </c>
      <c r="J143" s="67">
        <f t="shared" si="11"/>
        <v>-5.4689825971353745E-2</v>
      </c>
      <c r="K143" s="55"/>
    </row>
    <row r="144" spans="2:11" ht="20.25" customHeight="1">
      <c r="B144" s="239" t="str">
        <f>R59</f>
        <v>564</v>
      </c>
      <c r="C144" s="54"/>
      <c r="D144" s="67">
        <f t="shared" si="11"/>
        <v>-7.784027295662943E-2</v>
      </c>
      <c r="E144" s="67">
        <f t="shared" si="11"/>
        <v>3.0998123306862801E-2</v>
      </c>
      <c r="F144" s="67">
        <f t="shared" si="11"/>
        <v>-0.24689037690642945</v>
      </c>
      <c r="G144" s="67">
        <f t="shared" si="11"/>
        <v>0.43541556379036517</v>
      </c>
      <c r="H144" s="67">
        <f t="shared" si="11"/>
        <v>2.1858418439963998</v>
      </c>
      <c r="I144" s="67">
        <f t="shared" si="11"/>
        <v>0.6773589737132002</v>
      </c>
      <c r="J144" s="67">
        <f t="shared" si="11"/>
        <v>-0.18097575732819582</v>
      </c>
      <c r="K144" s="55"/>
    </row>
    <row r="145" spans="2:11" ht="20.25" customHeight="1">
      <c r="B145" s="239" t="str">
        <f>S59</f>
        <v>557</v>
      </c>
      <c r="C145" s="54"/>
      <c r="D145" s="67">
        <f t="shared" si="11"/>
        <v>0.2510238147453292</v>
      </c>
      <c r="E145" s="67">
        <f t="shared" si="11"/>
        <v>-1.3112876764402204E-2</v>
      </c>
      <c r="F145" s="67">
        <f t="shared" si="11"/>
        <v>-0.18104428166352826</v>
      </c>
      <c r="G145" s="67">
        <f t="shared" si="11"/>
        <v>8.2716966506249712E-2</v>
      </c>
      <c r="H145" s="67">
        <f t="shared" si="11"/>
        <v>-0.25212922714453911</v>
      </c>
      <c r="I145" s="67">
        <f t="shared" si="11"/>
        <v>-0.24676699854075412</v>
      </c>
      <c r="J145" s="67">
        <f t="shared" si="11"/>
        <v>-7.2198556050796392E-2</v>
      </c>
      <c r="K145" s="55"/>
    </row>
    <row r="146" spans="2:11" ht="20.25" customHeight="1">
      <c r="B146" s="239" t="str">
        <f>T59</f>
        <v>560</v>
      </c>
      <c r="C146" s="54"/>
      <c r="D146" s="67">
        <f t="shared" si="11"/>
        <v>-0.11456381835222729</v>
      </c>
      <c r="E146" s="67">
        <f t="shared" si="11"/>
        <v>-4.8140382393101033E-2</v>
      </c>
      <c r="F146" s="67">
        <f t="shared" si="11"/>
        <v>-0.20087959955254986</v>
      </c>
      <c r="G146" s="67">
        <f t="shared" si="11"/>
        <v>-3.3884967017706269E-2</v>
      </c>
      <c r="H146" s="67">
        <f t="shared" si="11"/>
        <v>-0.94014287419659548</v>
      </c>
      <c r="I146" s="67">
        <f t="shared" si="11"/>
        <v>-0.68699102994512384</v>
      </c>
      <c r="J146" s="67">
        <f t="shared" si="11"/>
        <v>-1.2819329150389414E-2</v>
      </c>
      <c r="K146" s="55"/>
    </row>
    <row r="147" spans="2:11" ht="20.25" customHeight="1">
      <c r="B147" s="239" t="str">
        <f>U59</f>
        <v>530</v>
      </c>
      <c r="C147" s="54"/>
      <c r="D147" s="67">
        <f t="shared" si="11"/>
        <v>0.24464060567837098</v>
      </c>
      <c r="E147" s="67">
        <f>IFERROR((SUMIFS(E$78:E$137,$B$78:$B$137,$B147,$C$78:$C$137,MAX($C$78:$C$137))/SUMIFS(E$78:E$137,$B$78:$B$137,$B147,$C$78:$C$137,MAX($C$78:$C$137)-1))-1, "-")</f>
        <v>3.235843185576659E-2</v>
      </c>
      <c r="F147" s="67">
        <f t="shared" si="11"/>
        <v>-7.0587077955366451E-2</v>
      </c>
      <c r="G147" s="67">
        <f t="shared" si="11"/>
        <v>0.25596023130770029</v>
      </c>
      <c r="H147" s="67">
        <f t="shared" si="11"/>
        <v>-0.48290349871601645</v>
      </c>
      <c r="I147" s="67">
        <f t="shared" si="11"/>
        <v>0.39495800346376941</v>
      </c>
      <c r="J147" s="67">
        <f t="shared" si="11"/>
        <v>-0.12054300554246677</v>
      </c>
      <c r="K147" s="55"/>
    </row>
    <row r="148" spans="2:11" ht="20.25" customHeight="1">
      <c r="B148" s="239" t="str">
        <f>V59</f>
        <v>564-1</v>
      </c>
      <c r="C148" s="54"/>
      <c r="D148" s="67">
        <f t="shared" si="11"/>
        <v>4.3688344446756622E-2</v>
      </c>
      <c r="E148" s="67">
        <f t="shared" si="11"/>
        <v>-2.1299294806606306E-2</v>
      </c>
      <c r="F148" s="67">
        <f t="shared" si="11"/>
        <v>-0.25360092400178535</v>
      </c>
      <c r="G148" s="67">
        <f t="shared" si="11"/>
        <v>0.31019775106630476</v>
      </c>
      <c r="H148" s="67">
        <f t="shared" si="11"/>
        <v>0.44604627979260791</v>
      </c>
      <c r="I148" s="67">
        <f t="shared" si="11"/>
        <v>0.15683702383408638</v>
      </c>
      <c r="J148" s="67">
        <f t="shared" si="11"/>
        <v>-0.19041331397973726</v>
      </c>
      <c r="K148" s="55"/>
    </row>
    <row r="149" spans="2:11" ht="20.25" hidden="1" customHeight="1">
      <c r="B149" s="42" t="str">
        <f>D67</f>
        <v>순환51</v>
      </c>
      <c r="C149" s="54"/>
      <c r="D149" s="67" t="str">
        <f t="shared" ref="D149:J150" si="12">IFERROR((SUMIFS(D$78:D$137,$B$78:$B$137,$B149,$C$78:$C$137,MAX($C$78:$C$137))/SUMIFS(D$78:D$137,$B$78:$B$137,$B149,$C$78:$C$137,MAX($C$78:$C$137)-1))-1, "-")</f>
        <v>-</v>
      </c>
      <c r="E149" s="67" t="str">
        <f t="shared" si="12"/>
        <v>-</v>
      </c>
      <c r="F149" s="67" t="str">
        <f t="shared" si="12"/>
        <v>-</v>
      </c>
      <c r="G149" s="67" t="str">
        <f t="shared" si="12"/>
        <v>-</v>
      </c>
      <c r="H149" s="67" t="str">
        <f t="shared" si="12"/>
        <v>-</v>
      </c>
      <c r="I149" s="67" t="str">
        <f t="shared" si="12"/>
        <v>-</v>
      </c>
      <c r="J149" s="86" t="str">
        <f t="shared" si="12"/>
        <v>-</v>
      </c>
      <c r="K149" s="55"/>
    </row>
    <row r="150" spans="2:11" ht="20.25" hidden="1" customHeight="1">
      <c r="B150" s="42" t="str">
        <f>E67</f>
        <v/>
      </c>
      <c r="C150" s="54"/>
      <c r="D150" s="67" t="str">
        <f t="shared" si="12"/>
        <v>-</v>
      </c>
      <c r="E150" s="67" t="str">
        <f t="shared" si="12"/>
        <v>-</v>
      </c>
      <c r="F150" s="67" t="str">
        <f t="shared" si="12"/>
        <v>-</v>
      </c>
      <c r="G150" s="67" t="str">
        <f t="shared" si="12"/>
        <v>-</v>
      </c>
      <c r="H150" s="67" t="str">
        <f t="shared" si="12"/>
        <v>-</v>
      </c>
      <c r="I150" s="67" t="str">
        <f t="shared" si="12"/>
        <v>-</v>
      </c>
      <c r="J150" s="86" t="str">
        <f t="shared" si="12"/>
        <v>-</v>
      </c>
      <c r="K150" s="55"/>
    </row>
    <row r="151" spans="2:11" ht="20.25" customHeight="1" thickBot="1"/>
    <row r="152" spans="2:11" ht="17.25" thickTop="1">
      <c r="B152" s="25" t="s">
        <v>52</v>
      </c>
      <c r="C152" s="25"/>
      <c r="D152" s="25"/>
      <c r="E152" s="25"/>
      <c r="F152" s="175" t="s">
        <v>80</v>
      </c>
      <c r="G152" s="43"/>
      <c r="H152" s="25"/>
      <c r="I152" s="25"/>
    </row>
    <row r="153" spans="2:11">
      <c r="B153" s="26" t="s">
        <v>34</v>
      </c>
      <c r="C153" s="26" t="s">
        <v>53</v>
      </c>
      <c r="D153" s="26"/>
      <c r="E153" s="26"/>
      <c r="F153" s="92" t="s">
        <v>81</v>
      </c>
      <c r="G153" s="44"/>
      <c r="H153" s="46" t="s">
        <v>84</v>
      </c>
      <c r="I153" s="46"/>
    </row>
    <row r="154" spans="2:11">
      <c r="B154" s="26" t="s">
        <v>35</v>
      </c>
      <c r="C154" s="26" t="s">
        <v>54</v>
      </c>
      <c r="D154" s="26"/>
      <c r="E154" s="26"/>
      <c r="F154" s="92" t="s">
        <v>82</v>
      </c>
      <c r="G154" s="44"/>
      <c r="H154" s="46" t="s">
        <v>85</v>
      </c>
      <c r="I154" s="46"/>
    </row>
    <row r="155" spans="2:11">
      <c r="B155" s="26" t="s">
        <v>4</v>
      </c>
      <c r="C155" s="26" t="s">
        <v>55</v>
      </c>
      <c r="D155" s="26"/>
      <c r="E155" s="26"/>
      <c r="F155" s="92" t="s">
        <v>83</v>
      </c>
      <c r="G155" s="44"/>
      <c r="H155" s="46" t="s">
        <v>86</v>
      </c>
      <c r="I155" s="46"/>
    </row>
    <row r="156" spans="2:11">
      <c r="B156" s="26" t="s">
        <v>5</v>
      </c>
      <c r="C156" s="26" t="s">
        <v>56</v>
      </c>
      <c r="D156" s="26"/>
      <c r="E156" s="26"/>
      <c r="F156" s="92" t="s">
        <v>90</v>
      </c>
      <c r="G156" s="44"/>
      <c r="H156" s="46" t="s">
        <v>87</v>
      </c>
      <c r="I156" s="46"/>
    </row>
    <row r="157" spans="2:11">
      <c r="B157" s="26" t="s">
        <v>57</v>
      </c>
      <c r="C157" s="26" t="s">
        <v>58</v>
      </c>
      <c r="D157" s="26"/>
      <c r="E157" s="26"/>
      <c r="F157" s="92" t="s">
        <v>91</v>
      </c>
      <c r="G157" s="44"/>
      <c r="H157" s="46" t="s">
        <v>88</v>
      </c>
      <c r="I157" s="46"/>
    </row>
    <row r="158" spans="2:11" ht="17.25" thickBot="1">
      <c r="B158" s="27" t="s">
        <v>59</v>
      </c>
      <c r="C158" s="27" t="s">
        <v>60</v>
      </c>
      <c r="D158" s="27"/>
      <c r="E158" s="27"/>
      <c r="F158" s="93" t="s">
        <v>92</v>
      </c>
      <c r="G158" s="45"/>
      <c r="H158" s="47" t="s">
        <v>89</v>
      </c>
      <c r="I158" s="47"/>
    </row>
    <row r="159" spans="2:11" ht="17.25" thickTop="1"/>
    <row r="160" spans="2:11" ht="6.75" customHeight="1"/>
  </sheetData>
  <sheetProtection algorithmName="SHA-512" hashValue="tID7C3xCo/q2d1pyAhTmjzERJL7pdJzhauFW5MamuX26A2CgdMUeEXN+MVxsLwPL33EiGumPQQChm3NBEwF/Sw==" saltValue="SHulrx0BKz+VrItbhv/OEA==" spinCount="100000" sheet="1" objects="1" scenarios="1"/>
  <mergeCells count="4">
    <mergeCell ref="O9:P9"/>
    <mergeCell ref="C4:D4"/>
    <mergeCell ref="C5:D5"/>
    <mergeCell ref="J18:K18"/>
  </mergeCells>
  <phoneticPr fontId="2" type="noConversion"/>
  <conditionalFormatting sqref="B78:K136">
    <cfRule type="expression" dxfId="43" priority="13">
      <formula>$B78&lt;&gt;$B79</formula>
    </cfRule>
  </conditionalFormatting>
  <conditionalFormatting sqref="B137:K137">
    <cfRule type="expression" dxfId="42" priority="79">
      <formula>$B137&lt;&gt;#REF!</formula>
    </cfRule>
  </conditionalFormatting>
  <conditionalFormatting sqref="C59:K59">
    <cfRule type="containsText" dxfId="41" priority="19" operator="containsText" text="F">
      <formula>NOT(ISERROR(SEARCH("F",C59)))</formula>
    </cfRule>
    <cfRule type="containsText" dxfId="40" priority="20" operator="containsText" text="D">
      <formula>NOT(ISERROR(SEARCH("D",C59)))</formula>
    </cfRule>
    <cfRule type="containsText" dxfId="39" priority="21" operator="containsText" text="S">
      <formula>NOT(ISERROR(SEARCH("S",C59)))</formula>
    </cfRule>
    <cfRule type="containsText" dxfId="38" priority="22" operator="containsText" text="A">
      <formula>NOT(ISERROR(SEARCH("A",C59)))</formula>
    </cfRule>
  </conditionalFormatting>
  <conditionalFormatting sqref="C68:K68">
    <cfRule type="containsText" dxfId="37" priority="15" operator="containsText" text="F">
      <formula>NOT(ISERROR(SEARCH("F",C68)))</formula>
    </cfRule>
    <cfRule type="containsText" dxfId="36" priority="16" operator="containsText" text="D">
      <formula>NOT(ISERROR(SEARCH("D",C68)))</formula>
    </cfRule>
    <cfRule type="containsText" dxfId="35" priority="17" operator="containsText" text="S">
      <formula>NOT(ISERROR(SEARCH("S",C68)))</formula>
    </cfRule>
    <cfRule type="containsText" dxfId="34" priority="18" operator="containsText" text="A">
      <formula>NOT(ISERROR(SEARCH("A",C68)))</formula>
    </cfRule>
  </conditionalFormatting>
  <conditionalFormatting sqref="D46:K46 D48:K49 D50:D55 D56:K57 D66:K66 D75:K75 D138:K138 K139:K150">
    <cfRule type="containsText" dxfId="33" priority="77" operator="containsText" text="악화">
      <formula>NOT(ISERROR(SEARCH("악화",D46)))</formula>
    </cfRule>
  </conditionalFormatting>
  <conditionalFormatting sqref="D46:K46 D48:K49 D56:K57 D66:K66 D75:K75 D138:K138 K139:K150 D50:D55">
    <cfRule type="containsText" dxfId="32" priority="76" operator="containsText" text="개선">
      <formula>NOT(ISERROR(SEARCH("개선",D46)))</formula>
    </cfRule>
  </conditionalFormatting>
  <conditionalFormatting sqref="G4:G5">
    <cfRule type="containsText" dxfId="31" priority="27" operator="containsText" text="S">
      <formula>NOT(ISERROR(SEARCH("S",G4)))</formula>
    </cfRule>
    <cfRule type="containsText" dxfId="30" priority="28" operator="containsText" text="A">
      <formula>NOT(ISERROR(SEARCH("A",G4)))</formula>
    </cfRule>
  </conditionalFormatting>
  <conditionalFormatting sqref="G5">
    <cfRule type="containsText" dxfId="29" priority="23" operator="containsText" text="F">
      <formula>NOT(ISERROR(SEARCH("F",G5)))</formula>
    </cfRule>
    <cfRule type="containsText" dxfId="28" priority="24" operator="containsText" text="D">
      <formula>NOT(ISERROR(SEARCH("D",G5)))</formula>
    </cfRule>
  </conditionalFormatting>
  <conditionalFormatting sqref="K1:K17 J18 K20:K24 K26:K58 K60:K66 K69:K1048576">
    <cfRule type="containsText" dxfId="27" priority="29" operator="containsText" text="D">
      <formula>NOT(ISERROR(SEARCH("D",J1)))</formula>
    </cfRule>
    <cfRule type="containsText" dxfId="26" priority="30" operator="containsText" text="F">
      <formula>NOT(ISERROR(SEARCH("F",J1)))</formula>
    </cfRule>
    <cfRule type="containsText" dxfId="25" priority="31" operator="containsText" text="S">
      <formula>NOT(ISERROR(SEARCH("S",J1)))</formula>
    </cfRule>
    <cfRule type="containsText" dxfId="24" priority="32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6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5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D24:J24</xm:sqref>
        </x14:conditionalFormatting>
        <x14:conditionalFormatting xmlns:xm="http://schemas.microsoft.com/office/excel/2006/main">
          <x14:cfRule type="iconSet" priority="34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D45:J45</xm:sqref>
        </x14:conditionalFormatting>
        <x14:conditionalFormatting xmlns:xm="http://schemas.microsoft.com/office/excel/2006/main">
          <x14:cfRule type="iconSet" priority="1" id="{8D835FF4-06A0-4F2F-A0E4-A1E47940D9D2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D139:J148</xm:sqref>
        </x14:conditionalFormatting>
        <x14:conditionalFormatting xmlns:xm="http://schemas.microsoft.com/office/excel/2006/main">
          <x14:cfRule type="iconSet" priority="33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D149:J150</xm:sqref>
        </x14:conditionalFormatting>
        <x14:conditionalFormatting xmlns:xm="http://schemas.microsoft.com/office/excel/2006/main">
          <x14:cfRule type="iconSet" priority="36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K17</xm:sqref>
        </x14:conditionalFormatting>
        <x14:conditionalFormatting xmlns:xm="http://schemas.microsoft.com/office/excel/2006/main">
          <x14:cfRule type="iconSet" priority="37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K30:K35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1326"/>
  <sheetViews>
    <sheetView workbookViewId="0">
      <selection sqref="A1:XFD1048576"/>
    </sheetView>
  </sheetViews>
  <sheetFormatPr defaultRowHeight="13.5"/>
  <cols>
    <col min="1" max="2" width="9.140625" style="254"/>
    <col min="3" max="3" width="9.28515625" style="254" bestFit="1" customWidth="1"/>
    <col min="4" max="6" width="9.140625" style="254"/>
    <col min="7" max="8" width="9.28515625" style="254" bestFit="1" customWidth="1"/>
    <col min="9" max="9" width="9.28515625" style="278" bestFit="1" customWidth="1"/>
    <col min="10" max="10" width="9.28515625" style="254" bestFit="1" customWidth="1"/>
    <col min="11" max="12" width="9.140625" style="254"/>
    <col min="13" max="20" width="9.28515625" style="254" bestFit="1" customWidth="1"/>
    <col min="21" max="25" width="9.140625" style="254"/>
    <col min="26" max="36" width="9.28515625" style="254" bestFit="1" customWidth="1"/>
    <col min="37" max="37" width="9.140625" style="254"/>
    <col min="38" max="38" width="9.28515625" style="254" bestFit="1" customWidth="1"/>
    <col min="39" max="39" width="9.140625" style="254"/>
    <col min="40" max="40" width="15.140625" style="254" customWidth="1"/>
    <col min="41" max="43" width="9.85546875" style="254" customWidth="1"/>
    <col min="44" max="46" width="9.140625" style="254"/>
    <col min="47" max="52" width="9.28515625" style="254" bestFit="1" customWidth="1"/>
    <col min="53" max="53" width="9.5703125" style="254" bestFit="1" customWidth="1"/>
    <col min="54" max="54" width="9.28515625" style="254" bestFit="1" customWidth="1"/>
    <col min="55" max="16384" width="9.140625" style="254"/>
  </cols>
  <sheetData>
    <row r="2" spans="2:58" ht="16.5">
      <c r="F2" s="277" t="s">
        <v>669</v>
      </c>
      <c r="G2" s="277"/>
      <c r="L2" s="277" t="s">
        <v>670</v>
      </c>
      <c r="M2" s="277"/>
      <c r="W2" s="277" t="s">
        <v>671</v>
      </c>
      <c r="AA2" s="248">
        <v>0</v>
      </c>
      <c r="AO2" s="249" t="s">
        <v>672</v>
      </c>
      <c r="AP2" s="249">
        <v>11</v>
      </c>
      <c r="AQ2" s="249"/>
      <c r="AS2" s="277" t="s">
        <v>673</v>
      </c>
    </row>
    <row r="3" spans="2:58" ht="40.5">
      <c r="B3" s="254" t="s">
        <v>68</v>
      </c>
      <c r="C3" s="254" t="s">
        <v>674</v>
      </c>
      <c r="F3" s="254" t="s">
        <v>131</v>
      </c>
      <c r="G3" s="254" t="s">
        <v>132</v>
      </c>
      <c r="H3" s="254" t="s">
        <v>133</v>
      </c>
      <c r="I3" s="278" t="s">
        <v>109</v>
      </c>
      <c r="J3" s="254" t="s">
        <v>120</v>
      </c>
      <c r="L3" s="250" t="s">
        <v>38</v>
      </c>
      <c r="M3" s="250" t="s">
        <v>611</v>
      </c>
      <c r="N3" s="251" t="s">
        <v>127</v>
      </c>
      <c r="O3" s="252" t="s">
        <v>74</v>
      </c>
      <c r="P3" s="252" t="s">
        <v>69</v>
      </c>
      <c r="Q3" s="252" t="s">
        <v>71</v>
      </c>
      <c r="R3" s="252" t="s">
        <v>72</v>
      </c>
      <c r="S3" s="252" t="s">
        <v>70</v>
      </c>
      <c r="T3" s="252" t="s">
        <v>73</v>
      </c>
      <c r="U3" s="253" t="s">
        <v>68</v>
      </c>
      <c r="W3" s="254" t="s">
        <v>38</v>
      </c>
      <c r="X3" s="254" t="s">
        <v>32</v>
      </c>
      <c r="Y3" s="255" t="s">
        <v>10</v>
      </c>
      <c r="Z3" s="255" t="s">
        <v>165</v>
      </c>
      <c r="AA3" s="254" t="s">
        <v>127</v>
      </c>
      <c r="AB3" s="254" t="s">
        <v>334</v>
      </c>
      <c r="AC3" s="248" t="s">
        <v>74</v>
      </c>
      <c r="AD3" s="248" t="s">
        <v>69</v>
      </c>
      <c r="AE3" s="248" t="s">
        <v>71</v>
      </c>
      <c r="AF3" s="248" t="s">
        <v>72</v>
      </c>
      <c r="AG3" s="248" t="s">
        <v>70</v>
      </c>
      <c r="AH3" s="248" t="s">
        <v>73</v>
      </c>
      <c r="AI3" s="248" t="s">
        <v>330</v>
      </c>
      <c r="AJ3" s="253" t="s">
        <v>335</v>
      </c>
      <c r="AK3" s="253" t="s">
        <v>68</v>
      </c>
      <c r="AL3" s="253" t="s">
        <v>336</v>
      </c>
      <c r="AM3" s="253" t="s">
        <v>337</v>
      </c>
      <c r="AN3" s="256" t="s">
        <v>338</v>
      </c>
      <c r="AO3" s="249" t="s">
        <v>120</v>
      </c>
      <c r="AP3" s="249" t="s">
        <v>336</v>
      </c>
      <c r="AQ3" s="249" t="s">
        <v>337</v>
      </c>
      <c r="AS3" s="257" t="s">
        <v>0</v>
      </c>
      <c r="AT3" s="258" t="s">
        <v>10</v>
      </c>
      <c r="AU3" s="257" t="s">
        <v>94</v>
      </c>
      <c r="AV3" s="259" t="s">
        <v>12</v>
      </c>
      <c r="AW3" s="259" t="s">
        <v>13</v>
      </c>
      <c r="AX3" s="259" t="s">
        <v>6</v>
      </c>
      <c r="AY3" s="259" t="s">
        <v>16</v>
      </c>
      <c r="AZ3" s="259" t="s">
        <v>7</v>
      </c>
      <c r="BA3" s="259" t="s">
        <v>8</v>
      </c>
      <c r="BB3" s="259" t="s">
        <v>95</v>
      </c>
      <c r="BD3" s="254" t="s">
        <v>0</v>
      </c>
      <c r="BE3" s="254" t="s">
        <v>643</v>
      </c>
      <c r="BF3" s="254" t="s">
        <v>644</v>
      </c>
    </row>
    <row r="4" spans="2:58" ht="16.5">
      <c r="B4" s="252" t="s">
        <v>74</v>
      </c>
      <c r="C4" s="254">
        <v>6</v>
      </c>
      <c r="F4" s="254" t="s">
        <v>63</v>
      </c>
      <c r="G4" s="279">
        <v>2.4919791350519866</v>
      </c>
      <c r="H4" s="279">
        <v>2.5696367500476693</v>
      </c>
      <c r="I4" s="280">
        <v>3.116302777312896E-2</v>
      </c>
      <c r="J4" s="254">
        <v>16</v>
      </c>
      <c r="L4" s="260" t="s">
        <v>63</v>
      </c>
      <c r="M4" s="261">
        <v>55</v>
      </c>
      <c r="N4" s="262">
        <v>130</v>
      </c>
      <c r="O4" s="263">
        <v>2.3076923076923078E-2</v>
      </c>
      <c r="P4" s="263">
        <v>6.1538461538461542E-2</v>
      </c>
      <c r="Q4" s="263">
        <v>0.23846153846153847</v>
      </c>
      <c r="R4" s="263">
        <v>0.27692307692307694</v>
      </c>
      <c r="S4" s="263">
        <v>0.2</v>
      </c>
      <c r="T4" s="263">
        <v>0.2</v>
      </c>
      <c r="U4" s="248" t="s">
        <v>72</v>
      </c>
      <c r="W4" s="254" t="s">
        <v>63</v>
      </c>
      <c r="X4" s="254" t="s">
        <v>64</v>
      </c>
      <c r="Y4" s="255" t="s">
        <v>64</v>
      </c>
      <c r="Z4" s="264">
        <v>24</v>
      </c>
      <c r="AA4" s="248">
        <v>24</v>
      </c>
      <c r="AB4" s="265">
        <v>1</v>
      </c>
      <c r="AC4" s="254">
        <v>0</v>
      </c>
      <c r="AD4" s="254">
        <v>1</v>
      </c>
      <c r="AE4" s="254">
        <v>4</v>
      </c>
      <c r="AF4" s="254">
        <v>9</v>
      </c>
      <c r="AG4" s="254">
        <v>9</v>
      </c>
      <c r="AH4" s="254">
        <v>1</v>
      </c>
      <c r="AI4" s="254">
        <v>0</v>
      </c>
      <c r="AJ4" s="266">
        <v>0.86579365458378199</v>
      </c>
      <c r="AK4" s="248" t="s">
        <v>72</v>
      </c>
      <c r="AL4" s="248">
        <v>31</v>
      </c>
      <c r="AM4" s="248" t="s">
        <v>647</v>
      </c>
      <c r="AN4" s="260" t="s">
        <v>339</v>
      </c>
      <c r="AO4" s="267">
        <v>61</v>
      </c>
      <c r="AP4" s="267">
        <v>2</v>
      </c>
      <c r="AQ4" s="267" t="s">
        <v>676</v>
      </c>
      <c r="AS4" s="257" t="s">
        <v>63</v>
      </c>
      <c r="AT4" s="258" t="s">
        <v>64</v>
      </c>
      <c r="AU4" s="257">
        <v>1</v>
      </c>
      <c r="AV4" s="268">
        <v>6.2778964938500423E-2</v>
      </c>
      <c r="AW4" s="268">
        <v>0.40881868485508399</v>
      </c>
      <c r="AX4" s="268">
        <v>0.16861151747355468</v>
      </c>
      <c r="AY4" s="269">
        <v>22.067347826086952</v>
      </c>
      <c r="AZ4" s="269">
        <v>2.0250837164652924</v>
      </c>
      <c r="BA4" s="269">
        <v>24.08651435734431</v>
      </c>
      <c r="BB4" s="269">
        <v>2.5403822383684203</v>
      </c>
      <c r="BD4" s="254" t="s">
        <v>63</v>
      </c>
      <c r="BE4" s="254">
        <v>4</v>
      </c>
      <c r="BF4" s="254">
        <v>55</v>
      </c>
    </row>
    <row r="5" spans="2:58" ht="16.5">
      <c r="B5" s="252" t="s">
        <v>69</v>
      </c>
      <c r="C5" s="254">
        <v>5</v>
      </c>
      <c r="F5" s="254" t="s">
        <v>134</v>
      </c>
      <c r="G5" s="279">
        <v>1.7711054686986105</v>
      </c>
      <c r="H5" s="279">
        <v>1.9558778048458849</v>
      </c>
      <c r="I5" s="280">
        <v>0.10432599267114395</v>
      </c>
      <c r="J5" s="254">
        <v>2</v>
      </c>
      <c r="L5" s="260" t="s">
        <v>134</v>
      </c>
      <c r="M5" s="261">
        <v>67</v>
      </c>
      <c r="N5" s="262">
        <v>127</v>
      </c>
      <c r="O5" s="263">
        <v>0.2125984251968504</v>
      </c>
      <c r="P5" s="263">
        <v>0.17322834645669291</v>
      </c>
      <c r="Q5" s="263">
        <v>0.10236220472440945</v>
      </c>
      <c r="R5" s="263">
        <v>0.14173228346456693</v>
      </c>
      <c r="S5" s="263">
        <v>0.2283464566929134</v>
      </c>
      <c r="T5" s="263">
        <v>0.14173228346456693</v>
      </c>
      <c r="U5" s="248" t="s">
        <v>72</v>
      </c>
      <c r="W5" s="254" t="s">
        <v>63</v>
      </c>
      <c r="X5" s="254" t="s">
        <v>96</v>
      </c>
      <c r="Y5" s="255" t="s">
        <v>96</v>
      </c>
      <c r="Z5" s="264">
        <v>13</v>
      </c>
      <c r="AA5" s="248">
        <v>12</v>
      </c>
      <c r="AB5" s="265">
        <v>0.92307692307692313</v>
      </c>
      <c r="AC5" s="254">
        <v>0</v>
      </c>
      <c r="AD5" s="254">
        <v>0</v>
      </c>
      <c r="AE5" s="254">
        <v>1</v>
      </c>
      <c r="AF5" s="254">
        <v>2</v>
      </c>
      <c r="AG5" s="254">
        <v>8</v>
      </c>
      <c r="AH5" s="254">
        <v>1</v>
      </c>
      <c r="AI5" s="254">
        <v>0</v>
      </c>
      <c r="AJ5" s="266">
        <v>0.84309270132102321</v>
      </c>
      <c r="AK5" s="248" t="s">
        <v>70</v>
      </c>
      <c r="AL5" s="248">
        <v>9</v>
      </c>
      <c r="AM5" s="248" t="s">
        <v>662</v>
      </c>
      <c r="AN5" s="260" t="s">
        <v>341</v>
      </c>
      <c r="AO5" s="267">
        <v>93</v>
      </c>
      <c r="AP5" s="267">
        <v>3</v>
      </c>
      <c r="AQ5" s="267" t="s">
        <v>677</v>
      </c>
      <c r="AS5" s="257" t="s">
        <v>63</v>
      </c>
      <c r="AT5" s="258" t="s">
        <v>96</v>
      </c>
      <c r="AU5" s="257">
        <v>1</v>
      </c>
      <c r="AV5" s="268">
        <v>2.4997381769556209E-2</v>
      </c>
      <c r="AW5" s="268">
        <v>0.41654539255497558</v>
      </c>
      <c r="AX5" s="268">
        <v>0.13993675676950024</v>
      </c>
      <c r="AY5" s="269">
        <v>22.758153846153846</v>
      </c>
      <c r="AZ5" s="269">
        <v>1.4300029155522749</v>
      </c>
      <c r="BA5" s="269">
        <v>22.360623795893019</v>
      </c>
      <c r="BB5" s="269">
        <v>2.4294869503453316</v>
      </c>
      <c r="BD5" s="254" t="s">
        <v>134</v>
      </c>
      <c r="BE5" s="254">
        <v>4</v>
      </c>
      <c r="BF5" s="254">
        <v>67</v>
      </c>
    </row>
    <row r="6" spans="2:58" ht="16.5">
      <c r="B6" s="252" t="s">
        <v>71</v>
      </c>
      <c r="C6" s="254">
        <v>4</v>
      </c>
      <c r="F6" s="254" t="s">
        <v>152</v>
      </c>
      <c r="G6" s="279">
        <v>2.3444257506536914</v>
      </c>
      <c r="H6" s="279">
        <v>2.4120872686915766</v>
      </c>
      <c r="I6" s="280">
        <v>2.886059326853041E-2</v>
      </c>
      <c r="J6" s="254">
        <v>17</v>
      </c>
      <c r="L6" s="260" t="s">
        <v>152</v>
      </c>
      <c r="M6" s="261">
        <v>49</v>
      </c>
      <c r="N6" s="262">
        <v>102</v>
      </c>
      <c r="O6" s="263">
        <v>5.8823529411764705E-2</v>
      </c>
      <c r="P6" s="263">
        <v>4.9019607843137254E-2</v>
      </c>
      <c r="Q6" s="263">
        <v>4.9019607843137254E-2</v>
      </c>
      <c r="R6" s="263">
        <v>0.30392156862745096</v>
      </c>
      <c r="S6" s="263">
        <v>0.23529411764705882</v>
      </c>
      <c r="T6" s="263">
        <v>0.30392156862745096</v>
      </c>
      <c r="U6" s="248" t="s">
        <v>70</v>
      </c>
      <c r="W6" s="254" t="s">
        <v>63</v>
      </c>
      <c r="X6" s="254" t="s">
        <v>97</v>
      </c>
      <c r="Y6" s="255" t="s">
        <v>97</v>
      </c>
      <c r="Z6" s="264">
        <v>8</v>
      </c>
      <c r="AA6" s="248">
        <v>8</v>
      </c>
      <c r="AB6" s="265">
        <v>1</v>
      </c>
      <c r="AC6" s="254">
        <v>0</v>
      </c>
      <c r="AD6" s="254">
        <v>0</v>
      </c>
      <c r="AE6" s="254">
        <v>0</v>
      </c>
      <c r="AF6" s="254">
        <v>4</v>
      </c>
      <c r="AG6" s="254">
        <v>2</v>
      </c>
      <c r="AH6" s="254">
        <v>2</v>
      </c>
      <c r="AI6" s="254">
        <v>0</v>
      </c>
      <c r="AJ6" s="266">
        <v>0.83026115224345365</v>
      </c>
      <c r="AK6" s="248" t="s">
        <v>70</v>
      </c>
      <c r="AL6" s="248">
        <v>25</v>
      </c>
      <c r="AM6" s="248" t="s">
        <v>861</v>
      </c>
      <c r="AN6" s="260" t="s">
        <v>342</v>
      </c>
      <c r="AO6" s="267">
        <v>109</v>
      </c>
      <c r="AP6" s="267">
        <v>4</v>
      </c>
      <c r="AQ6" s="267" t="s">
        <v>678</v>
      </c>
      <c r="AS6" s="257" t="s">
        <v>63</v>
      </c>
      <c r="AT6" s="258" t="s">
        <v>97</v>
      </c>
      <c r="AU6" s="257">
        <v>1</v>
      </c>
      <c r="AV6" s="268">
        <v>3.9922266969322405E-2</v>
      </c>
      <c r="AW6" s="268">
        <v>0.41243454300114496</v>
      </c>
      <c r="AX6" s="268">
        <v>0.13785110007534288</v>
      </c>
      <c r="AY6" s="269">
        <v>21.869285714285713</v>
      </c>
      <c r="AZ6" s="269">
        <v>0.90133411587724199</v>
      </c>
      <c r="BA6" s="269">
        <v>18.89463368838959</v>
      </c>
      <c r="BB6" s="269">
        <v>2.6762872736682759</v>
      </c>
      <c r="BD6" s="254" t="s">
        <v>152</v>
      </c>
      <c r="BE6" s="254">
        <v>6</v>
      </c>
      <c r="BF6" s="254">
        <v>49</v>
      </c>
    </row>
    <row r="7" spans="2:58" ht="16.5">
      <c r="B7" s="252" t="s">
        <v>72</v>
      </c>
      <c r="C7" s="254">
        <v>3</v>
      </c>
      <c r="F7" s="254" t="s">
        <v>149</v>
      </c>
      <c r="G7" s="279">
        <v>2.3357119739712338</v>
      </c>
      <c r="H7" s="279">
        <v>2.4298885641838659</v>
      </c>
      <c r="I7" s="280">
        <v>4.0320292596912388E-2</v>
      </c>
      <c r="J7" s="254">
        <v>14</v>
      </c>
      <c r="L7" s="260" t="s">
        <v>149</v>
      </c>
      <c r="M7" s="261">
        <v>48</v>
      </c>
      <c r="N7" s="262">
        <v>112</v>
      </c>
      <c r="O7" s="263">
        <v>0.14285714285714285</v>
      </c>
      <c r="P7" s="263">
        <v>9.8214285714285712E-2</v>
      </c>
      <c r="Q7" s="263">
        <v>0.125</v>
      </c>
      <c r="R7" s="263">
        <v>0.24107142857142858</v>
      </c>
      <c r="S7" s="263">
        <v>0.2767857142857143</v>
      </c>
      <c r="T7" s="263">
        <v>0.11607142857142858</v>
      </c>
      <c r="U7" s="248" t="s">
        <v>72</v>
      </c>
      <c r="W7" s="254" t="s">
        <v>63</v>
      </c>
      <c r="X7" s="254" t="s">
        <v>98</v>
      </c>
      <c r="Y7" s="255" t="s">
        <v>98</v>
      </c>
      <c r="Z7" s="264">
        <v>5</v>
      </c>
      <c r="AA7" s="248">
        <v>5</v>
      </c>
      <c r="AB7" s="265">
        <v>1</v>
      </c>
      <c r="AC7" s="254">
        <v>0</v>
      </c>
      <c r="AD7" s="254">
        <v>0</v>
      </c>
      <c r="AE7" s="254">
        <v>1</v>
      </c>
      <c r="AF7" s="254">
        <v>2</v>
      </c>
      <c r="AG7" s="254">
        <v>2</v>
      </c>
      <c r="AH7" s="254">
        <v>0</v>
      </c>
      <c r="AI7" s="254">
        <v>0</v>
      </c>
      <c r="AJ7" s="266">
        <v>0.86815930029807431</v>
      </c>
      <c r="AK7" s="248" t="s">
        <v>72</v>
      </c>
      <c r="AL7" s="248">
        <v>27</v>
      </c>
      <c r="AM7" s="248" t="s">
        <v>645</v>
      </c>
      <c r="AN7" s="260" t="s">
        <v>343</v>
      </c>
      <c r="AO7" s="267">
        <v>57</v>
      </c>
      <c r="AP7" s="267">
        <v>1</v>
      </c>
      <c r="AQ7" s="267" t="s">
        <v>675</v>
      </c>
      <c r="AS7" s="257" t="s">
        <v>63</v>
      </c>
      <c r="AT7" s="258" t="s">
        <v>98</v>
      </c>
      <c r="AU7" s="257">
        <v>1</v>
      </c>
      <c r="AV7" s="268">
        <v>3.3409697729386366E-2</v>
      </c>
      <c r="AW7" s="268">
        <v>0.42245958544705575</v>
      </c>
      <c r="AX7" s="268">
        <v>0.17553892111319783</v>
      </c>
      <c r="AY7" s="269">
        <v>22.303000000000001</v>
      </c>
      <c r="AZ7" s="269">
        <v>2.7604405035670854</v>
      </c>
      <c r="BA7" s="269">
        <v>34.279652071569444</v>
      </c>
      <c r="BB7" s="269">
        <v>2.2527317374790212</v>
      </c>
      <c r="BD7" s="254" t="s">
        <v>149</v>
      </c>
      <c r="BE7" s="254">
        <v>10</v>
      </c>
      <c r="BF7" s="254">
        <v>48</v>
      </c>
    </row>
    <row r="8" spans="2:58" ht="16.5">
      <c r="B8" s="252" t="s">
        <v>70</v>
      </c>
      <c r="C8" s="254">
        <v>2</v>
      </c>
      <c r="F8" s="254" t="s">
        <v>157</v>
      </c>
      <c r="G8" s="279">
        <v>1.9840105286931891</v>
      </c>
      <c r="H8" s="279">
        <v>1.9867986582083217</v>
      </c>
      <c r="I8" s="280">
        <v>1.4052997576423643E-3</v>
      </c>
      <c r="J8" s="254">
        <v>23</v>
      </c>
      <c r="L8" s="260" t="s">
        <v>157</v>
      </c>
      <c r="M8" s="261">
        <v>46</v>
      </c>
      <c r="N8" s="262">
        <v>108</v>
      </c>
      <c r="O8" s="263">
        <v>4.6296296296296294E-2</v>
      </c>
      <c r="P8" s="263">
        <v>5.5555555555555552E-2</v>
      </c>
      <c r="Q8" s="263">
        <v>0.1111111111111111</v>
      </c>
      <c r="R8" s="263">
        <v>0.19444444444444445</v>
      </c>
      <c r="S8" s="263">
        <v>0.19444444444444445</v>
      </c>
      <c r="T8" s="263">
        <v>0.39814814814814814</v>
      </c>
      <c r="U8" s="248" t="s">
        <v>70</v>
      </c>
      <c r="W8" s="254" t="s">
        <v>134</v>
      </c>
      <c r="X8" s="254" t="s">
        <v>166</v>
      </c>
      <c r="Y8" s="255" t="s">
        <v>166</v>
      </c>
      <c r="Z8" s="264">
        <v>28</v>
      </c>
      <c r="AA8" s="248">
        <v>24</v>
      </c>
      <c r="AB8" s="265">
        <v>0.8571428571428571</v>
      </c>
      <c r="AC8" s="254">
        <v>0</v>
      </c>
      <c r="AD8" s="254">
        <v>1</v>
      </c>
      <c r="AE8" s="254">
        <v>4</v>
      </c>
      <c r="AF8" s="254">
        <v>8</v>
      </c>
      <c r="AG8" s="254">
        <v>6</v>
      </c>
      <c r="AH8" s="254">
        <v>5</v>
      </c>
      <c r="AI8" s="254">
        <v>0</v>
      </c>
      <c r="AJ8" s="266">
        <v>0.85304393669510348</v>
      </c>
      <c r="AK8" s="248" t="s">
        <v>72</v>
      </c>
      <c r="AL8" s="248">
        <v>51</v>
      </c>
      <c r="AM8" s="248" t="s">
        <v>862</v>
      </c>
      <c r="AN8" s="260" t="s">
        <v>344</v>
      </c>
      <c r="AO8" s="267">
        <v>81</v>
      </c>
      <c r="AP8" s="267">
        <v>4</v>
      </c>
      <c r="AQ8" s="267" t="s">
        <v>682</v>
      </c>
      <c r="AS8" s="257" t="s">
        <v>63</v>
      </c>
      <c r="AT8" s="258" t="s">
        <v>99</v>
      </c>
      <c r="AU8" s="257">
        <v>1</v>
      </c>
      <c r="AV8" s="268">
        <v>8.8844439637456044E-2</v>
      </c>
      <c r="AW8" s="268">
        <v>0.44904534891181735</v>
      </c>
      <c r="AX8" s="268">
        <v>0.19533393223597251</v>
      </c>
      <c r="AY8" s="269">
        <v>24.977999999999998</v>
      </c>
      <c r="AZ8" s="269">
        <v>4.4849399359541469</v>
      </c>
      <c r="BA8" s="269">
        <v>50.586479886751853</v>
      </c>
      <c r="BB8" s="269">
        <v>2.2862497976587228</v>
      </c>
      <c r="BD8" s="254" t="s">
        <v>157</v>
      </c>
      <c r="BE8" s="254">
        <v>7</v>
      </c>
      <c r="BF8" s="254">
        <v>46</v>
      </c>
    </row>
    <row r="9" spans="2:58" ht="16.5">
      <c r="B9" s="252" t="s">
        <v>73</v>
      </c>
      <c r="C9" s="254">
        <v>1</v>
      </c>
      <c r="F9" s="254" t="s">
        <v>135</v>
      </c>
      <c r="G9" s="279">
        <v>1.8754618208813343</v>
      </c>
      <c r="H9" s="279">
        <v>1.9876460334231243</v>
      </c>
      <c r="I9" s="280">
        <v>5.9816846865521134E-2</v>
      </c>
      <c r="J9" s="254">
        <v>10</v>
      </c>
      <c r="L9" s="260" t="s">
        <v>135</v>
      </c>
      <c r="M9" s="261">
        <v>57</v>
      </c>
      <c r="N9" s="262">
        <v>109</v>
      </c>
      <c r="O9" s="263">
        <v>0.11009174311926606</v>
      </c>
      <c r="P9" s="263">
        <v>9.1743119266055051E-2</v>
      </c>
      <c r="Q9" s="263">
        <v>0.16513761467889909</v>
      </c>
      <c r="R9" s="263">
        <v>0.27522935779816515</v>
      </c>
      <c r="S9" s="263">
        <v>0.13761467889908258</v>
      </c>
      <c r="T9" s="263">
        <v>0.22018348623853212</v>
      </c>
      <c r="U9" s="248" t="s">
        <v>72</v>
      </c>
      <c r="W9" s="254" t="s">
        <v>134</v>
      </c>
      <c r="X9" s="254" t="s">
        <v>167</v>
      </c>
      <c r="Y9" s="255" t="s">
        <v>167</v>
      </c>
      <c r="Z9" s="264">
        <v>18</v>
      </c>
      <c r="AA9" s="248">
        <v>16</v>
      </c>
      <c r="AB9" s="265">
        <v>0.88888888888888884</v>
      </c>
      <c r="AC9" s="254">
        <v>1</v>
      </c>
      <c r="AD9" s="254">
        <v>4</v>
      </c>
      <c r="AE9" s="254">
        <v>3</v>
      </c>
      <c r="AF9" s="254">
        <v>3</v>
      </c>
      <c r="AG9" s="254">
        <v>3</v>
      </c>
      <c r="AH9" s="254">
        <v>2</v>
      </c>
      <c r="AI9" s="254">
        <v>0</v>
      </c>
      <c r="AJ9" s="266">
        <v>0.89152605523573247</v>
      </c>
      <c r="AK9" s="248" t="s">
        <v>72</v>
      </c>
      <c r="AL9" s="248">
        <v>5</v>
      </c>
      <c r="AM9" s="248" t="s">
        <v>367</v>
      </c>
      <c r="AN9" s="260" t="s">
        <v>346</v>
      </c>
      <c r="AO9" s="267">
        <v>35</v>
      </c>
      <c r="AP9" s="267">
        <v>3</v>
      </c>
      <c r="AQ9" s="267" t="s">
        <v>681</v>
      </c>
      <c r="AS9" s="257" t="s">
        <v>63</v>
      </c>
      <c r="AT9" s="258" t="s">
        <v>100</v>
      </c>
      <c r="AU9" s="257">
        <v>1</v>
      </c>
      <c r="AV9" s="268">
        <v>4.6311514272893858E-2</v>
      </c>
      <c r="AW9" s="268">
        <v>0.4135383278134645</v>
      </c>
      <c r="AX9" s="268">
        <v>0.15619330890811217</v>
      </c>
      <c r="AY9" s="269">
        <v>22.410568627450981</v>
      </c>
      <c r="AZ9" s="269">
        <v>1.775297089243036</v>
      </c>
      <c r="BA9" s="269">
        <v>24.131159012097406</v>
      </c>
      <c r="BB9" s="269">
        <v>2.4919791350519866</v>
      </c>
      <c r="BD9" s="254" t="s">
        <v>135</v>
      </c>
      <c r="BE9" s="254">
        <v>6</v>
      </c>
      <c r="BF9" s="254">
        <v>57</v>
      </c>
    </row>
    <row r="10" spans="2:58" ht="16.5">
      <c r="C10" s="254">
        <v>0</v>
      </c>
      <c r="F10" s="254" t="s">
        <v>142</v>
      </c>
      <c r="G10" s="279">
        <v>1.9244754801457915</v>
      </c>
      <c r="H10" s="279">
        <v>2.0156172032467548</v>
      </c>
      <c r="I10" s="280">
        <v>4.7359254010375107E-2</v>
      </c>
      <c r="J10" s="254">
        <v>11</v>
      </c>
      <c r="L10" s="260" t="s">
        <v>142</v>
      </c>
      <c r="M10" s="261">
        <v>106</v>
      </c>
      <c r="N10" s="262">
        <v>244</v>
      </c>
      <c r="O10" s="263">
        <v>8.6065573770491802E-2</v>
      </c>
      <c r="P10" s="263">
        <v>0.10245901639344263</v>
      </c>
      <c r="Q10" s="263">
        <v>0.12704918032786885</v>
      </c>
      <c r="R10" s="263">
        <v>0.21721311475409835</v>
      </c>
      <c r="S10" s="263">
        <v>0.20491803278688525</v>
      </c>
      <c r="T10" s="263">
        <v>0.26229508196721313</v>
      </c>
      <c r="U10" s="248" t="s">
        <v>72</v>
      </c>
      <c r="W10" s="254" t="s">
        <v>134</v>
      </c>
      <c r="X10" s="254" t="s">
        <v>168</v>
      </c>
      <c r="Y10" s="255" t="s">
        <v>168</v>
      </c>
      <c r="Z10" s="264">
        <v>8</v>
      </c>
      <c r="AA10" s="248">
        <v>8</v>
      </c>
      <c r="AB10" s="265">
        <v>1</v>
      </c>
      <c r="AC10" s="254">
        <v>0</v>
      </c>
      <c r="AD10" s="254">
        <v>1</v>
      </c>
      <c r="AE10" s="254">
        <v>2</v>
      </c>
      <c r="AF10" s="254">
        <v>4</v>
      </c>
      <c r="AG10" s="254">
        <v>1</v>
      </c>
      <c r="AH10" s="254">
        <v>0</v>
      </c>
      <c r="AI10" s="254">
        <v>0</v>
      </c>
      <c r="AJ10" s="266">
        <v>0.89898464481808904</v>
      </c>
      <c r="AK10" s="248" t="s">
        <v>72</v>
      </c>
      <c r="AL10" s="248">
        <v>1</v>
      </c>
      <c r="AM10" s="248" t="s">
        <v>562</v>
      </c>
      <c r="AN10" s="260" t="s">
        <v>347</v>
      </c>
      <c r="AO10" s="267">
        <v>31</v>
      </c>
      <c r="AP10" s="267">
        <v>2</v>
      </c>
      <c r="AQ10" s="267" t="s">
        <v>680</v>
      </c>
      <c r="AS10" s="257" t="s">
        <v>134</v>
      </c>
      <c r="AT10" s="258" t="s">
        <v>166</v>
      </c>
      <c r="AU10" s="257">
        <v>1</v>
      </c>
      <c r="AV10" s="268">
        <v>7.1838157954911483E-2</v>
      </c>
      <c r="AW10" s="268">
        <v>0.42223470101076843</v>
      </c>
      <c r="AX10" s="268">
        <v>0.24464059252028597</v>
      </c>
      <c r="AY10" s="269">
        <v>20.183958333333333</v>
      </c>
      <c r="AZ10" s="269">
        <v>5.0789215066556785</v>
      </c>
      <c r="BA10" s="269">
        <v>70.520142350760992</v>
      </c>
      <c r="BB10" s="269">
        <v>1.6949429106640221</v>
      </c>
      <c r="BD10" s="254" t="s">
        <v>142</v>
      </c>
      <c r="BE10" s="254">
        <v>5</v>
      </c>
      <c r="BF10" s="254">
        <v>106</v>
      </c>
    </row>
    <row r="11" spans="2:58" ht="16.5">
      <c r="F11" s="254" t="s">
        <v>158</v>
      </c>
      <c r="G11" s="279">
        <v>1.7423246681955449</v>
      </c>
      <c r="H11" s="279">
        <v>1.7561158676819866</v>
      </c>
      <c r="I11" s="280">
        <v>7.9154016115290382E-3</v>
      </c>
      <c r="J11" s="254">
        <v>21</v>
      </c>
      <c r="L11" s="260" t="s">
        <v>158</v>
      </c>
      <c r="M11" s="261">
        <v>17</v>
      </c>
      <c r="N11" s="262">
        <v>20</v>
      </c>
      <c r="O11" s="263">
        <v>0.05</v>
      </c>
      <c r="P11" s="263">
        <v>0.05</v>
      </c>
      <c r="Q11" s="263">
        <v>0</v>
      </c>
      <c r="R11" s="263">
        <v>0.5</v>
      </c>
      <c r="S11" s="263">
        <v>0.2</v>
      </c>
      <c r="T11" s="263">
        <v>0.2</v>
      </c>
      <c r="U11" s="248" t="s">
        <v>70</v>
      </c>
      <c r="W11" s="254" t="s">
        <v>134</v>
      </c>
      <c r="X11" s="254" t="s">
        <v>169</v>
      </c>
      <c r="Y11" s="255" t="s">
        <v>169</v>
      </c>
      <c r="Z11" s="264">
        <v>6</v>
      </c>
      <c r="AA11" s="248">
        <v>4</v>
      </c>
      <c r="AB11" s="265">
        <v>0.66666666666666663</v>
      </c>
      <c r="AC11" s="254">
        <v>2</v>
      </c>
      <c r="AD11" s="254">
        <v>2</v>
      </c>
      <c r="AE11" s="254">
        <v>0</v>
      </c>
      <c r="AF11" s="254">
        <v>0</v>
      </c>
      <c r="AG11" s="254">
        <v>0</v>
      </c>
      <c r="AH11" s="254">
        <v>0</v>
      </c>
      <c r="AI11" s="254">
        <v>0</v>
      </c>
      <c r="AJ11" s="266">
        <v>1.0428280398793008</v>
      </c>
      <c r="AK11" s="248" t="s">
        <v>74</v>
      </c>
      <c r="AL11" s="248">
        <v>3</v>
      </c>
      <c r="AM11" s="248" t="s">
        <v>383</v>
      </c>
      <c r="AN11" s="260" t="s">
        <v>348</v>
      </c>
      <c r="AO11" s="267">
        <v>4</v>
      </c>
      <c r="AP11" s="267">
        <v>1</v>
      </c>
      <c r="AQ11" s="267" t="s">
        <v>679</v>
      </c>
      <c r="AS11" s="257" t="s">
        <v>134</v>
      </c>
      <c r="AT11" s="258" t="s">
        <v>167</v>
      </c>
      <c r="AU11" s="257">
        <v>1</v>
      </c>
      <c r="AV11" s="268">
        <v>9.2291408694588864E-2</v>
      </c>
      <c r="AW11" s="268">
        <v>0.45018897025048032</v>
      </c>
      <c r="AX11" s="268">
        <v>0.21788062227600094</v>
      </c>
      <c r="AY11" s="269">
        <v>21.492529411764707</v>
      </c>
      <c r="AZ11" s="269">
        <v>5.3155674944750331</v>
      </c>
      <c r="BA11" s="269">
        <v>72.375914557536646</v>
      </c>
      <c r="BB11" s="269">
        <v>1.6925242491798287</v>
      </c>
      <c r="BD11" s="254" t="s">
        <v>158</v>
      </c>
      <c r="BE11" s="254">
        <v>3</v>
      </c>
      <c r="BF11" s="254">
        <v>17</v>
      </c>
    </row>
    <row r="12" spans="2:58" ht="16.5">
      <c r="F12" s="254" t="s">
        <v>147</v>
      </c>
      <c r="G12" s="279">
        <v>1.9609510860763544</v>
      </c>
      <c r="H12" s="279">
        <v>2.1646470722117299</v>
      </c>
      <c r="I12" s="280">
        <v>0.10387611786021078</v>
      </c>
      <c r="J12" s="254">
        <v>3</v>
      </c>
      <c r="L12" s="260" t="s">
        <v>147</v>
      </c>
      <c r="M12" s="261">
        <v>59</v>
      </c>
      <c r="N12" s="262">
        <v>112</v>
      </c>
      <c r="O12" s="263">
        <v>0.16964285714285715</v>
      </c>
      <c r="P12" s="263">
        <v>0.1875</v>
      </c>
      <c r="Q12" s="263">
        <v>0.20535714285714285</v>
      </c>
      <c r="R12" s="263">
        <v>0.19642857142857142</v>
      </c>
      <c r="S12" s="263">
        <v>0.10714285714285714</v>
      </c>
      <c r="T12" s="263">
        <v>0.13392857142857142</v>
      </c>
      <c r="U12" s="248" t="s">
        <v>71</v>
      </c>
      <c r="W12" s="254" t="s">
        <v>152</v>
      </c>
      <c r="X12" s="254" t="s">
        <v>170</v>
      </c>
      <c r="Y12" s="255" t="s">
        <v>170</v>
      </c>
      <c r="Z12" s="264">
        <v>11</v>
      </c>
      <c r="AA12" s="248">
        <v>9</v>
      </c>
      <c r="AB12" s="265">
        <v>0.81818181818181823</v>
      </c>
      <c r="AC12" s="254">
        <v>0</v>
      </c>
      <c r="AD12" s="254">
        <v>0</v>
      </c>
      <c r="AE12" s="254">
        <v>0</v>
      </c>
      <c r="AF12" s="254">
        <v>2</v>
      </c>
      <c r="AG12" s="254">
        <v>5</v>
      </c>
      <c r="AH12" s="254">
        <v>2</v>
      </c>
      <c r="AI12" s="254">
        <v>0</v>
      </c>
      <c r="AJ12" s="266">
        <v>0.81636316292508848</v>
      </c>
      <c r="AK12" s="248" t="s">
        <v>70</v>
      </c>
      <c r="AL12" s="248">
        <v>38</v>
      </c>
      <c r="AM12" s="248" t="s">
        <v>863</v>
      </c>
      <c r="AN12" s="260" t="s">
        <v>349</v>
      </c>
      <c r="AO12" s="267">
        <v>122</v>
      </c>
      <c r="AP12" s="267">
        <v>4</v>
      </c>
      <c r="AQ12" s="267" t="s">
        <v>686</v>
      </c>
      <c r="AS12" s="257" t="s">
        <v>134</v>
      </c>
      <c r="AT12" s="258" t="s">
        <v>168</v>
      </c>
      <c r="AU12" s="257">
        <v>1</v>
      </c>
      <c r="AV12" s="268">
        <v>1.8128085741823979E-2</v>
      </c>
      <c r="AW12" s="268">
        <v>0.3931413319378278</v>
      </c>
      <c r="AX12" s="268">
        <v>0.21376913901822775</v>
      </c>
      <c r="AY12" s="269">
        <v>19.474999999999998</v>
      </c>
      <c r="AZ12" s="269">
        <v>5.0707664920624929</v>
      </c>
      <c r="BA12" s="269">
        <v>96.231271956067317</v>
      </c>
      <c r="BB12" s="269">
        <v>2.0050704626049076</v>
      </c>
      <c r="BD12" s="254" t="s">
        <v>147</v>
      </c>
      <c r="BE12" s="254">
        <v>8</v>
      </c>
      <c r="BF12" s="254">
        <v>59</v>
      </c>
    </row>
    <row r="13" spans="2:58" ht="16.5">
      <c r="F13" s="254" t="s">
        <v>150</v>
      </c>
      <c r="G13" s="279">
        <v>2.1292535923242086</v>
      </c>
      <c r="H13" s="279">
        <v>2.1348822210674592</v>
      </c>
      <c r="I13" s="280">
        <v>2.6434750485058167E-3</v>
      </c>
      <c r="J13" s="254">
        <v>22</v>
      </c>
      <c r="L13" s="260" t="s">
        <v>150</v>
      </c>
      <c r="M13" s="261">
        <v>48</v>
      </c>
      <c r="N13" s="262">
        <v>90</v>
      </c>
      <c r="O13" s="263">
        <v>3.3333333333333333E-2</v>
      </c>
      <c r="P13" s="263">
        <v>7.7777777777777779E-2</v>
      </c>
      <c r="Q13" s="263">
        <v>0.17777777777777778</v>
      </c>
      <c r="R13" s="263">
        <v>0.26666666666666666</v>
      </c>
      <c r="S13" s="263">
        <v>0.24444444444444444</v>
      </c>
      <c r="T13" s="263">
        <v>0.2</v>
      </c>
      <c r="U13" s="248" t="s">
        <v>72</v>
      </c>
      <c r="W13" s="254" t="s">
        <v>152</v>
      </c>
      <c r="X13" s="254" t="s">
        <v>171</v>
      </c>
      <c r="Y13" s="255" t="s">
        <v>171</v>
      </c>
      <c r="Z13" s="264">
        <v>6</v>
      </c>
      <c r="AA13" s="248">
        <v>5</v>
      </c>
      <c r="AB13" s="265">
        <v>0.83333333333333337</v>
      </c>
      <c r="AC13" s="254">
        <v>0</v>
      </c>
      <c r="AD13" s="254">
        <v>0</v>
      </c>
      <c r="AE13" s="254">
        <v>0</v>
      </c>
      <c r="AF13" s="254">
        <v>0</v>
      </c>
      <c r="AG13" s="254">
        <v>1</v>
      </c>
      <c r="AH13" s="254">
        <v>4</v>
      </c>
      <c r="AI13" s="254">
        <v>0</v>
      </c>
      <c r="AJ13" s="266">
        <v>0.79151966835290688</v>
      </c>
      <c r="AK13" s="248" t="s">
        <v>73</v>
      </c>
      <c r="AL13" s="248">
        <v>11</v>
      </c>
      <c r="AM13" s="248" t="s">
        <v>864</v>
      </c>
      <c r="AN13" s="260" t="s">
        <v>350</v>
      </c>
      <c r="AO13" s="267">
        <v>146</v>
      </c>
      <c r="AP13" s="267">
        <v>6</v>
      </c>
      <c r="AQ13" s="267" t="s">
        <v>688</v>
      </c>
      <c r="AS13" s="257" t="s">
        <v>134</v>
      </c>
      <c r="AT13" s="258" t="s">
        <v>169</v>
      </c>
      <c r="AU13" s="257">
        <v>1</v>
      </c>
      <c r="AV13" s="268">
        <v>6.4190239701056001E-2</v>
      </c>
      <c r="AW13" s="268">
        <v>0.40810322205664806</v>
      </c>
      <c r="AX13" s="268">
        <v>0.25221904618407442</v>
      </c>
      <c r="AY13" s="269">
        <v>20.867333333333335</v>
      </c>
      <c r="AZ13" s="269">
        <v>2.4259059927598128</v>
      </c>
      <c r="BA13" s="269">
        <v>54.292296574554236</v>
      </c>
      <c r="BB13" s="269">
        <v>2.2015591499802447</v>
      </c>
      <c r="BD13" s="254" t="s">
        <v>150</v>
      </c>
      <c r="BE13" s="254">
        <v>4</v>
      </c>
      <c r="BF13" s="254">
        <v>48</v>
      </c>
    </row>
    <row r="14" spans="2:58" ht="16.5">
      <c r="F14" s="254" t="s">
        <v>145</v>
      </c>
      <c r="G14" s="279">
        <v>1.9087877700513656</v>
      </c>
      <c r="H14" s="279">
        <v>1.9075876677539774</v>
      </c>
      <c r="I14" s="280">
        <v>-6.2872484632270353E-4</v>
      </c>
      <c r="J14" s="254">
        <v>24</v>
      </c>
      <c r="L14" s="260" t="s">
        <v>145</v>
      </c>
      <c r="M14" s="261">
        <v>44</v>
      </c>
      <c r="N14" s="262">
        <v>102</v>
      </c>
      <c r="O14" s="263">
        <v>9.8039215686274508E-3</v>
      </c>
      <c r="P14" s="263">
        <v>5.8823529411764705E-2</v>
      </c>
      <c r="Q14" s="263">
        <v>0.14705882352941177</v>
      </c>
      <c r="R14" s="263">
        <v>0.31372549019607843</v>
      </c>
      <c r="S14" s="263">
        <v>0.26470588235294118</v>
      </c>
      <c r="T14" s="263">
        <v>0.20588235294117646</v>
      </c>
      <c r="U14" s="248" t="s">
        <v>70</v>
      </c>
      <c r="W14" s="254" t="s">
        <v>152</v>
      </c>
      <c r="X14" s="254" t="s">
        <v>172</v>
      </c>
      <c r="Y14" s="255" t="s">
        <v>172</v>
      </c>
      <c r="Z14" s="264">
        <v>10</v>
      </c>
      <c r="AA14" s="248">
        <v>9</v>
      </c>
      <c r="AB14" s="265">
        <v>0.9</v>
      </c>
      <c r="AC14" s="254">
        <v>0</v>
      </c>
      <c r="AD14" s="254">
        <v>0</v>
      </c>
      <c r="AE14" s="254">
        <v>0</v>
      </c>
      <c r="AF14" s="254">
        <v>2</v>
      </c>
      <c r="AG14" s="254">
        <v>5</v>
      </c>
      <c r="AH14" s="254">
        <v>2</v>
      </c>
      <c r="AI14" s="254">
        <v>0</v>
      </c>
      <c r="AJ14" s="266">
        <v>0.8327490219765411</v>
      </c>
      <c r="AK14" s="248" t="s">
        <v>70</v>
      </c>
      <c r="AL14" s="248">
        <v>22</v>
      </c>
      <c r="AM14" s="248" t="s">
        <v>865</v>
      </c>
      <c r="AN14" s="260" t="s">
        <v>351</v>
      </c>
      <c r="AO14" s="267">
        <v>106</v>
      </c>
      <c r="AP14" s="267">
        <v>3</v>
      </c>
      <c r="AQ14" s="267" t="s">
        <v>685</v>
      </c>
      <c r="AS14" s="257" t="s">
        <v>134</v>
      </c>
      <c r="AT14" s="258" t="s">
        <v>99</v>
      </c>
      <c r="AU14" s="257">
        <v>1</v>
      </c>
      <c r="AV14" s="268">
        <v>8.3959305888321914E-2</v>
      </c>
      <c r="AW14" s="268">
        <v>0.42870259249320353</v>
      </c>
      <c r="AX14" s="268">
        <v>0.26680620918295334</v>
      </c>
      <c r="AY14" s="269">
        <v>18.046333333333333</v>
      </c>
      <c r="AZ14" s="269">
        <v>5.6803902600241676</v>
      </c>
      <c r="BA14" s="269">
        <v>57.085574844540396</v>
      </c>
      <c r="BB14" s="269">
        <v>1.7366356845904709</v>
      </c>
      <c r="BD14" s="254" t="s">
        <v>145</v>
      </c>
      <c r="BE14" s="254">
        <v>3</v>
      </c>
      <c r="BF14" s="254">
        <v>44</v>
      </c>
    </row>
    <row r="15" spans="2:58" ht="16.5">
      <c r="F15" s="254" t="s">
        <v>137</v>
      </c>
      <c r="G15" s="279">
        <v>1.6245051003765973</v>
      </c>
      <c r="H15" s="279">
        <v>1.6787228576621431</v>
      </c>
      <c r="I15" s="280">
        <v>3.3374938172232804E-2</v>
      </c>
      <c r="J15" s="254">
        <v>15</v>
      </c>
      <c r="L15" s="260" t="s">
        <v>137</v>
      </c>
      <c r="M15" s="261">
        <v>62</v>
      </c>
      <c r="N15" s="262">
        <v>129</v>
      </c>
      <c r="O15" s="263">
        <v>3.1007751937984496E-2</v>
      </c>
      <c r="P15" s="263">
        <v>7.7519379844961239E-2</v>
      </c>
      <c r="Q15" s="263">
        <v>0.13178294573643412</v>
      </c>
      <c r="R15" s="263">
        <v>0.18604651162790697</v>
      </c>
      <c r="S15" s="263">
        <v>0.13953488372093023</v>
      </c>
      <c r="T15" s="263">
        <v>0.43410852713178294</v>
      </c>
      <c r="U15" s="248" t="s">
        <v>70</v>
      </c>
      <c r="W15" s="254" t="s">
        <v>152</v>
      </c>
      <c r="X15" s="254" t="s">
        <v>173</v>
      </c>
      <c r="Y15" s="255" t="s">
        <v>173</v>
      </c>
      <c r="Z15" s="264">
        <v>9</v>
      </c>
      <c r="AA15" s="248">
        <v>8</v>
      </c>
      <c r="AB15" s="265">
        <v>0.88888888888888884</v>
      </c>
      <c r="AC15" s="254">
        <v>0</v>
      </c>
      <c r="AD15" s="254">
        <v>0</v>
      </c>
      <c r="AE15" s="254">
        <v>0</v>
      </c>
      <c r="AF15" s="254">
        <v>0</v>
      </c>
      <c r="AG15" s="254">
        <v>4</v>
      </c>
      <c r="AH15" s="254">
        <v>4</v>
      </c>
      <c r="AI15" s="254">
        <v>0</v>
      </c>
      <c r="AJ15" s="266">
        <v>0.8018368697647188</v>
      </c>
      <c r="AK15" s="248" t="s">
        <v>70</v>
      </c>
      <c r="AL15" s="248">
        <v>50</v>
      </c>
      <c r="AM15" s="248" t="s">
        <v>866</v>
      </c>
      <c r="AN15" s="260" t="s">
        <v>352</v>
      </c>
      <c r="AO15" s="267">
        <v>134</v>
      </c>
      <c r="AP15" s="267">
        <v>5</v>
      </c>
      <c r="AQ15" s="267" t="s">
        <v>687</v>
      </c>
      <c r="AS15" s="257" t="s">
        <v>134</v>
      </c>
      <c r="AT15" s="258" t="s">
        <v>100</v>
      </c>
      <c r="AU15" s="257">
        <v>1</v>
      </c>
      <c r="AV15" s="268">
        <v>7.2810907347990048E-2</v>
      </c>
      <c r="AW15" s="268">
        <v>0.4266474047995869</v>
      </c>
      <c r="AX15" s="268">
        <v>0.2357022066717534</v>
      </c>
      <c r="AY15" s="269">
        <v>20.463946428571425</v>
      </c>
      <c r="AZ15" s="269">
        <v>4.7314697334380797</v>
      </c>
      <c r="BA15" s="269">
        <v>71.066628803726573</v>
      </c>
      <c r="BB15" s="269">
        <v>1.7711054686986105</v>
      </c>
      <c r="BD15" s="254" t="s">
        <v>137</v>
      </c>
      <c r="BE15" s="254">
        <v>3</v>
      </c>
      <c r="BF15" s="254">
        <v>62</v>
      </c>
    </row>
    <row r="16" spans="2:58" ht="16.5">
      <c r="F16" s="254" t="s">
        <v>155</v>
      </c>
      <c r="G16" s="279">
        <v>1.932779127135916</v>
      </c>
      <c r="H16" s="279">
        <v>1.9198968741252325</v>
      </c>
      <c r="I16" s="280">
        <v>-6.6651449355069614E-3</v>
      </c>
      <c r="J16" s="254">
        <v>26</v>
      </c>
      <c r="L16" s="260" t="s">
        <v>155</v>
      </c>
      <c r="M16" s="261">
        <v>122</v>
      </c>
      <c r="N16" s="262">
        <v>286</v>
      </c>
      <c r="O16" s="263">
        <v>1.7482517482517484E-2</v>
      </c>
      <c r="P16" s="263">
        <v>2.4475524475524476E-2</v>
      </c>
      <c r="Q16" s="263">
        <v>6.9930069930069935E-2</v>
      </c>
      <c r="R16" s="263">
        <v>0.17832167832167833</v>
      </c>
      <c r="S16" s="263">
        <v>0.30769230769230771</v>
      </c>
      <c r="T16" s="263">
        <v>0.40209790209790208</v>
      </c>
      <c r="U16" s="248" t="s">
        <v>70</v>
      </c>
      <c r="W16" s="254" t="s">
        <v>152</v>
      </c>
      <c r="X16" s="254" t="s">
        <v>174</v>
      </c>
      <c r="Y16" s="255" t="s">
        <v>174</v>
      </c>
      <c r="Z16" s="264">
        <v>12</v>
      </c>
      <c r="AA16" s="248">
        <v>11</v>
      </c>
      <c r="AB16" s="265">
        <v>0.91666666666666663</v>
      </c>
      <c r="AC16" s="254">
        <v>0</v>
      </c>
      <c r="AD16" s="254">
        <v>1</v>
      </c>
      <c r="AE16" s="254">
        <v>5</v>
      </c>
      <c r="AF16" s="254">
        <v>3</v>
      </c>
      <c r="AG16" s="254">
        <v>0</v>
      </c>
      <c r="AH16" s="254">
        <v>2</v>
      </c>
      <c r="AI16" s="254">
        <v>0</v>
      </c>
      <c r="AJ16" s="266">
        <v>0.903507776874372</v>
      </c>
      <c r="AK16" s="248" t="s">
        <v>71</v>
      </c>
      <c r="AL16" s="248">
        <v>20</v>
      </c>
      <c r="AM16" s="248" t="s">
        <v>422</v>
      </c>
      <c r="AN16" s="260" t="s">
        <v>353</v>
      </c>
      <c r="AO16" s="267">
        <v>30</v>
      </c>
      <c r="AP16" s="267">
        <v>2</v>
      </c>
      <c r="AQ16" s="267" t="s">
        <v>684</v>
      </c>
      <c r="AS16" s="257" t="s">
        <v>152</v>
      </c>
      <c r="AT16" s="258" t="s">
        <v>170</v>
      </c>
      <c r="AU16" s="257">
        <v>1</v>
      </c>
      <c r="AV16" s="268">
        <v>3.7385393452812193E-2</v>
      </c>
      <c r="AW16" s="268">
        <v>0.3997876907543193</v>
      </c>
      <c r="AX16" s="268">
        <v>0.19763366342163138</v>
      </c>
      <c r="AY16" s="269">
        <v>13.441299999999998</v>
      </c>
      <c r="AZ16" s="269">
        <v>1.8188644749736302</v>
      </c>
      <c r="BA16" s="269">
        <v>27.273811766508949</v>
      </c>
      <c r="BB16" s="269">
        <v>2.0302525168505143</v>
      </c>
      <c r="BD16" s="254" t="s">
        <v>632</v>
      </c>
      <c r="BE16" s="254">
        <v>0</v>
      </c>
      <c r="BF16" s="254">
        <v>0</v>
      </c>
    </row>
    <row r="17" spans="6:58" ht="16.5">
      <c r="F17" s="254" t="s">
        <v>141</v>
      </c>
      <c r="G17" s="279">
        <v>2.1215573252044813</v>
      </c>
      <c r="H17" s="279">
        <v>2.2726697620840213</v>
      </c>
      <c r="I17" s="280">
        <v>7.1227128809717932E-2</v>
      </c>
      <c r="J17" s="254">
        <v>8</v>
      </c>
      <c r="L17" s="260" t="s">
        <v>141</v>
      </c>
      <c r="M17" s="261">
        <v>49</v>
      </c>
      <c r="N17" s="262">
        <v>103</v>
      </c>
      <c r="O17" s="263">
        <v>6.7961165048543687E-2</v>
      </c>
      <c r="P17" s="263">
        <v>0.12621359223300971</v>
      </c>
      <c r="Q17" s="263">
        <v>0.18446601941747573</v>
      </c>
      <c r="R17" s="263">
        <v>0.27184466019417475</v>
      </c>
      <c r="S17" s="263">
        <v>0.29126213592233008</v>
      </c>
      <c r="T17" s="263">
        <v>5.8252427184466021E-2</v>
      </c>
      <c r="U17" s="248" t="s">
        <v>72</v>
      </c>
      <c r="W17" s="254" t="s">
        <v>152</v>
      </c>
      <c r="X17" s="254" t="s">
        <v>325</v>
      </c>
      <c r="Y17" s="255" t="s">
        <v>325</v>
      </c>
      <c r="Z17" s="264">
        <v>1</v>
      </c>
      <c r="AA17" s="248">
        <v>1</v>
      </c>
      <c r="AB17" s="265">
        <v>1</v>
      </c>
      <c r="AC17" s="254">
        <v>1</v>
      </c>
      <c r="AD17" s="254">
        <v>0</v>
      </c>
      <c r="AE17" s="254">
        <v>0</v>
      </c>
      <c r="AF17" s="254">
        <v>0</v>
      </c>
      <c r="AG17" s="254">
        <v>0</v>
      </c>
      <c r="AH17" s="254">
        <v>0</v>
      </c>
      <c r="AI17" s="254">
        <v>0</v>
      </c>
      <c r="AJ17" s="266">
        <v>1.0930769230769231</v>
      </c>
      <c r="AK17" s="248" t="s">
        <v>74</v>
      </c>
      <c r="AL17" s="248">
        <v>1</v>
      </c>
      <c r="AM17" s="248" t="s">
        <v>544</v>
      </c>
      <c r="AN17" s="260" t="s">
        <v>354</v>
      </c>
      <c r="AO17" s="267">
        <v>2</v>
      </c>
      <c r="AP17" s="267">
        <v>1</v>
      </c>
      <c r="AQ17" s="267" t="s">
        <v>683</v>
      </c>
      <c r="AS17" s="257" t="s">
        <v>152</v>
      </c>
      <c r="AT17" s="258" t="s">
        <v>171</v>
      </c>
      <c r="AU17" s="257">
        <v>1</v>
      </c>
      <c r="AV17" s="268">
        <v>6.7738017455630212E-2</v>
      </c>
      <c r="AW17" s="268">
        <v>0.34797721945572146</v>
      </c>
      <c r="AX17" s="268">
        <v>0.18942810701110424</v>
      </c>
      <c r="AY17" s="269">
        <v>17.042749999999998</v>
      </c>
      <c r="AZ17" s="269">
        <v>1.3336011128702665</v>
      </c>
      <c r="BA17" s="269">
        <v>28.141820930738945</v>
      </c>
      <c r="BB17" s="269">
        <v>3.0889005477523361</v>
      </c>
      <c r="BD17" s="254" t="s">
        <v>155</v>
      </c>
      <c r="BE17" s="254">
        <v>7</v>
      </c>
      <c r="BF17" s="254">
        <v>122</v>
      </c>
    </row>
    <row r="18" spans="6:58" ht="16.5">
      <c r="F18" s="254" t="s">
        <v>160</v>
      </c>
      <c r="G18" s="279">
        <v>2.0181502502527811</v>
      </c>
      <c r="H18" s="279">
        <v>1.9093756468857528</v>
      </c>
      <c r="I18" s="280">
        <v>-5.3898169055254352E-2</v>
      </c>
      <c r="J18" s="254">
        <v>30</v>
      </c>
      <c r="L18" s="260" t="s">
        <v>160</v>
      </c>
      <c r="M18" s="261">
        <v>76</v>
      </c>
      <c r="N18" s="262">
        <v>162</v>
      </c>
      <c r="O18" s="263">
        <v>1.2345679012345678E-2</v>
      </c>
      <c r="P18" s="263">
        <v>5.5555555555555552E-2</v>
      </c>
      <c r="Q18" s="263">
        <v>0.14814814814814814</v>
      </c>
      <c r="R18" s="263">
        <v>0.15432098765432098</v>
      </c>
      <c r="S18" s="263">
        <v>0.19135802469135801</v>
      </c>
      <c r="T18" s="263">
        <v>0.43827160493827161</v>
      </c>
      <c r="U18" s="248" t="s">
        <v>70</v>
      </c>
      <c r="W18" s="254" t="s">
        <v>149</v>
      </c>
      <c r="X18" s="254" t="s">
        <v>175</v>
      </c>
      <c r="Y18" s="255" t="s">
        <v>175</v>
      </c>
      <c r="Z18" s="264">
        <v>20</v>
      </c>
      <c r="AA18" s="248">
        <v>20</v>
      </c>
      <c r="AB18" s="265">
        <v>1</v>
      </c>
      <c r="AC18" s="254">
        <v>0</v>
      </c>
      <c r="AD18" s="254">
        <v>1</v>
      </c>
      <c r="AE18" s="254">
        <v>0</v>
      </c>
      <c r="AF18" s="254">
        <v>8</v>
      </c>
      <c r="AG18" s="254">
        <v>10</v>
      </c>
      <c r="AH18" s="254">
        <v>1</v>
      </c>
      <c r="AI18" s="254">
        <v>0</v>
      </c>
      <c r="AJ18" s="266">
        <v>0.84916783927475925</v>
      </c>
      <c r="AK18" s="248" t="s">
        <v>70</v>
      </c>
      <c r="AL18" s="248">
        <v>1</v>
      </c>
      <c r="AM18" s="248" t="s">
        <v>553</v>
      </c>
      <c r="AN18" s="260" t="s">
        <v>355</v>
      </c>
      <c r="AO18" s="267">
        <v>85</v>
      </c>
      <c r="AP18" s="267">
        <v>5</v>
      </c>
      <c r="AQ18" s="267" t="s">
        <v>693</v>
      </c>
      <c r="AS18" s="257" t="s">
        <v>152</v>
      </c>
      <c r="AT18" s="258" t="s">
        <v>172</v>
      </c>
      <c r="AU18" s="257">
        <v>1</v>
      </c>
      <c r="AV18" s="268">
        <v>3.5789859337506967E-2</v>
      </c>
      <c r="AW18" s="268">
        <v>0.39484042657606505</v>
      </c>
      <c r="AX18" s="268">
        <v>0.2292739656849411</v>
      </c>
      <c r="AY18" s="269">
        <v>16.741199999999999</v>
      </c>
      <c r="AZ18" s="269">
        <v>2.2317264785181141</v>
      </c>
      <c r="BA18" s="269">
        <v>48.363112690608219</v>
      </c>
      <c r="BB18" s="269">
        <v>2.28370863003971</v>
      </c>
      <c r="BD18" s="254" t="s">
        <v>141</v>
      </c>
      <c r="BE18" s="254">
        <v>6</v>
      </c>
      <c r="BF18" s="254">
        <v>49</v>
      </c>
    </row>
    <row r="19" spans="6:58" ht="16.5">
      <c r="F19" s="254" t="s">
        <v>161</v>
      </c>
      <c r="G19" s="279">
        <v>2.0554093654867969</v>
      </c>
      <c r="H19" s="279">
        <v>1.9411955505944869</v>
      </c>
      <c r="I19" s="280">
        <v>-5.5567429442582084E-2</v>
      </c>
      <c r="J19" s="254">
        <v>31</v>
      </c>
      <c r="L19" s="260" t="s">
        <v>161</v>
      </c>
      <c r="M19" s="261">
        <v>43</v>
      </c>
      <c r="N19" s="262">
        <v>44</v>
      </c>
      <c r="O19" s="263">
        <v>2.2727272727272728E-2</v>
      </c>
      <c r="P19" s="263">
        <v>6.8181818181818177E-2</v>
      </c>
      <c r="Q19" s="263">
        <v>0.13636363636363635</v>
      </c>
      <c r="R19" s="263">
        <v>0.18181818181818182</v>
      </c>
      <c r="S19" s="263">
        <v>0.20454545454545456</v>
      </c>
      <c r="T19" s="263">
        <v>0.38636363636363635</v>
      </c>
      <c r="U19" s="248" t="s">
        <v>73</v>
      </c>
      <c r="W19" s="254" t="s">
        <v>149</v>
      </c>
      <c r="X19" s="254" t="s">
        <v>176</v>
      </c>
      <c r="Y19" s="255" t="s">
        <v>176</v>
      </c>
      <c r="Z19" s="264">
        <v>2</v>
      </c>
      <c r="AA19" s="248">
        <v>2</v>
      </c>
      <c r="AB19" s="265">
        <v>1</v>
      </c>
      <c r="AC19" s="254">
        <v>0</v>
      </c>
      <c r="AD19" s="254">
        <v>0</v>
      </c>
      <c r="AE19" s="254">
        <v>0</v>
      </c>
      <c r="AF19" s="254">
        <v>1</v>
      </c>
      <c r="AG19" s="254">
        <v>0</v>
      </c>
      <c r="AH19" s="254">
        <v>1</v>
      </c>
      <c r="AI19" s="254">
        <v>0</v>
      </c>
      <c r="AJ19" s="266">
        <v>0.833104443168873</v>
      </c>
      <c r="AK19" s="248" t="s">
        <v>70</v>
      </c>
      <c r="AL19" s="248">
        <v>21</v>
      </c>
      <c r="AM19" s="248" t="s">
        <v>867</v>
      </c>
      <c r="AN19" s="260" t="s">
        <v>356</v>
      </c>
      <c r="AO19" s="267">
        <v>105</v>
      </c>
      <c r="AP19" s="267">
        <v>7</v>
      </c>
      <c r="AQ19" s="267" t="s">
        <v>695</v>
      </c>
      <c r="AS19" s="257" t="s">
        <v>152</v>
      </c>
      <c r="AT19" s="258" t="s">
        <v>173</v>
      </c>
      <c r="AU19" s="257">
        <v>1</v>
      </c>
      <c r="AV19" s="268">
        <v>4.2328006140400443E-2</v>
      </c>
      <c r="AW19" s="268">
        <v>0.37653062967013973</v>
      </c>
      <c r="AX19" s="268">
        <v>0.22900255513361881</v>
      </c>
      <c r="AY19" s="269">
        <v>15.931833333333335</v>
      </c>
      <c r="AZ19" s="269">
        <v>1.5081109064760621</v>
      </c>
      <c r="BA19" s="269">
        <v>31.915489922271739</v>
      </c>
      <c r="BB19" s="269">
        <v>2.5752482808383221</v>
      </c>
      <c r="BD19" s="254" t="s">
        <v>160</v>
      </c>
      <c r="BE19" s="254">
        <v>5</v>
      </c>
      <c r="BF19" s="254">
        <v>76</v>
      </c>
    </row>
    <row r="20" spans="6:58" ht="16.5">
      <c r="F20" s="254" t="s">
        <v>159</v>
      </c>
      <c r="G20" s="279">
        <v>2.3676337393819513</v>
      </c>
      <c r="H20" s="279">
        <v>2.3622329426375956</v>
      </c>
      <c r="I20" s="280">
        <v>-2.2810946872912075E-3</v>
      </c>
      <c r="J20" s="254">
        <v>25</v>
      </c>
      <c r="L20" s="260" t="s">
        <v>159</v>
      </c>
      <c r="M20" s="261">
        <v>51</v>
      </c>
      <c r="N20" s="262">
        <v>101</v>
      </c>
      <c r="O20" s="263">
        <v>4.9504950495049507E-2</v>
      </c>
      <c r="P20" s="263">
        <v>7.9207920792079209E-2</v>
      </c>
      <c r="Q20" s="263">
        <v>0.11881188118811881</v>
      </c>
      <c r="R20" s="263">
        <v>0.32673267326732675</v>
      </c>
      <c r="S20" s="263">
        <v>0.21782178217821782</v>
      </c>
      <c r="T20" s="263">
        <v>0.20792079207920791</v>
      </c>
      <c r="U20" s="248" t="s">
        <v>70</v>
      </c>
      <c r="W20" s="254" t="s">
        <v>149</v>
      </c>
      <c r="X20" s="254" t="s">
        <v>177</v>
      </c>
      <c r="Y20" s="255" t="s">
        <v>177</v>
      </c>
      <c r="Z20" s="264">
        <v>2</v>
      </c>
      <c r="AA20" s="248">
        <v>2</v>
      </c>
      <c r="AB20" s="265">
        <v>1</v>
      </c>
      <c r="AC20" s="254">
        <v>0</v>
      </c>
      <c r="AD20" s="254">
        <v>0</v>
      </c>
      <c r="AE20" s="254">
        <v>1</v>
      </c>
      <c r="AF20" s="254">
        <v>0</v>
      </c>
      <c r="AG20" s="254">
        <v>0</v>
      </c>
      <c r="AH20" s="254">
        <v>1</v>
      </c>
      <c r="AI20" s="254">
        <v>0</v>
      </c>
      <c r="AJ20" s="266">
        <v>0.79252751497440688</v>
      </c>
      <c r="AK20" s="248" t="s">
        <v>73</v>
      </c>
      <c r="AL20" s="248">
        <v>9</v>
      </c>
      <c r="AM20" s="248" t="s">
        <v>868</v>
      </c>
      <c r="AN20" s="260" t="s">
        <v>357</v>
      </c>
      <c r="AO20" s="267">
        <v>144</v>
      </c>
      <c r="AP20" s="267">
        <v>10</v>
      </c>
      <c r="AQ20" s="267" t="s">
        <v>698</v>
      </c>
      <c r="AS20" s="257" t="s">
        <v>152</v>
      </c>
      <c r="AT20" s="258" t="s">
        <v>174</v>
      </c>
      <c r="AU20" s="257">
        <v>1</v>
      </c>
      <c r="AV20" s="268">
        <v>6.7540032938470135E-2</v>
      </c>
      <c r="AW20" s="268">
        <v>0.33982032761402914</v>
      </c>
      <c r="AX20" s="268">
        <v>0.20153781342126417</v>
      </c>
      <c r="AY20" s="269">
        <v>16.700666666666667</v>
      </c>
      <c r="AZ20" s="269">
        <v>1.3021532732064058</v>
      </c>
      <c r="BA20" s="269">
        <v>34.5662505251155</v>
      </c>
      <c r="BB20" s="269">
        <v>2.2895305200742753</v>
      </c>
      <c r="BD20" s="254" t="s">
        <v>633</v>
      </c>
      <c r="BE20" s="254">
        <v>0</v>
      </c>
      <c r="BF20" s="254">
        <v>0</v>
      </c>
    </row>
    <row r="21" spans="6:58" ht="16.5">
      <c r="F21" s="254" t="s">
        <v>143</v>
      </c>
      <c r="G21" s="279">
        <v>1.6200035645275037</v>
      </c>
      <c r="H21" s="279">
        <v>1.7373219423346684</v>
      </c>
      <c r="I21" s="280">
        <v>7.2418592388333591E-2</v>
      </c>
      <c r="J21" s="254">
        <v>6</v>
      </c>
      <c r="L21" s="260" t="s">
        <v>143</v>
      </c>
      <c r="M21" s="261">
        <v>52</v>
      </c>
      <c r="N21" s="262">
        <v>116</v>
      </c>
      <c r="O21" s="263">
        <v>0.15517241379310345</v>
      </c>
      <c r="P21" s="263">
        <v>0.1206896551724138</v>
      </c>
      <c r="Q21" s="263">
        <v>0.1206896551724138</v>
      </c>
      <c r="R21" s="263">
        <v>0.18103448275862069</v>
      </c>
      <c r="S21" s="263">
        <v>0.18103448275862069</v>
      </c>
      <c r="T21" s="263">
        <v>0.2413793103448276</v>
      </c>
      <c r="U21" s="248" t="s">
        <v>72</v>
      </c>
      <c r="W21" s="254" t="s">
        <v>149</v>
      </c>
      <c r="X21" s="254" t="s">
        <v>178</v>
      </c>
      <c r="Y21" s="255" t="s">
        <v>178</v>
      </c>
      <c r="Z21" s="264">
        <v>2</v>
      </c>
      <c r="AA21" s="248">
        <v>2</v>
      </c>
      <c r="AB21" s="265">
        <v>1</v>
      </c>
      <c r="AC21" s="254">
        <v>0</v>
      </c>
      <c r="AD21" s="254">
        <v>0</v>
      </c>
      <c r="AE21" s="254">
        <v>1</v>
      </c>
      <c r="AF21" s="254">
        <v>0</v>
      </c>
      <c r="AG21" s="254">
        <v>0</v>
      </c>
      <c r="AH21" s="254">
        <v>1</v>
      </c>
      <c r="AI21" s="254">
        <v>0</v>
      </c>
      <c r="AJ21" s="266">
        <v>0.84463755454742884</v>
      </c>
      <c r="AK21" s="248" t="s">
        <v>70</v>
      </c>
      <c r="AL21" s="248">
        <v>7</v>
      </c>
      <c r="AM21" s="248" t="s">
        <v>659</v>
      </c>
      <c r="AN21" s="260" t="s">
        <v>358</v>
      </c>
      <c r="AO21" s="267">
        <v>91</v>
      </c>
      <c r="AP21" s="267">
        <v>6</v>
      </c>
      <c r="AQ21" s="267" t="s">
        <v>694</v>
      </c>
      <c r="AS21" s="257" t="s">
        <v>152</v>
      </c>
      <c r="AT21" s="258" t="s">
        <v>100</v>
      </c>
      <c r="AU21" s="257">
        <v>1</v>
      </c>
      <c r="AV21" s="268">
        <v>4.2636604954168753E-2</v>
      </c>
      <c r="AW21" s="268">
        <v>0.38520910928165225</v>
      </c>
      <c r="AX21" s="268">
        <v>0.2132860243389979</v>
      </c>
      <c r="AY21" s="269">
        <v>15.62693939393939</v>
      </c>
      <c r="AZ21" s="269">
        <v>1.7760055058155042</v>
      </c>
      <c r="BA21" s="269">
        <v>35.271237836398321</v>
      </c>
      <c r="BB21" s="269">
        <v>2.3444257506536914</v>
      </c>
      <c r="BD21" s="254" t="s">
        <v>161</v>
      </c>
      <c r="BE21" s="254">
        <v>4</v>
      </c>
      <c r="BF21" s="254">
        <v>43</v>
      </c>
    </row>
    <row r="22" spans="6:58" ht="16.5">
      <c r="F22" s="254" t="s">
        <v>140</v>
      </c>
      <c r="G22" s="279">
        <v>1.8094563791853695</v>
      </c>
      <c r="H22" s="279">
        <v>1.8340748464111207</v>
      </c>
      <c r="I22" s="280">
        <v>1.3605449409526349E-2</v>
      </c>
      <c r="J22" s="254">
        <v>19</v>
      </c>
      <c r="L22" s="260" t="s">
        <v>140</v>
      </c>
      <c r="M22" s="261">
        <v>61</v>
      </c>
      <c r="N22" s="262">
        <v>139</v>
      </c>
      <c r="O22" s="263">
        <v>3.5971223021582732E-2</v>
      </c>
      <c r="P22" s="263">
        <v>0.10071942446043165</v>
      </c>
      <c r="Q22" s="263">
        <v>0.18705035971223022</v>
      </c>
      <c r="R22" s="263">
        <v>0.16546762589928057</v>
      </c>
      <c r="S22" s="263">
        <v>0.25179856115107913</v>
      </c>
      <c r="T22" s="263">
        <v>0.25899280575539568</v>
      </c>
      <c r="U22" s="248" t="s">
        <v>72</v>
      </c>
      <c r="W22" s="254" t="s">
        <v>149</v>
      </c>
      <c r="X22" s="254" t="s">
        <v>179</v>
      </c>
      <c r="Y22" s="255" t="s">
        <v>179</v>
      </c>
      <c r="Z22" s="264">
        <v>2</v>
      </c>
      <c r="AA22" s="248">
        <v>2</v>
      </c>
      <c r="AB22" s="265">
        <v>1</v>
      </c>
      <c r="AC22" s="254">
        <v>0</v>
      </c>
      <c r="AD22" s="254">
        <v>0</v>
      </c>
      <c r="AE22" s="254">
        <v>1</v>
      </c>
      <c r="AF22" s="254">
        <v>1</v>
      </c>
      <c r="AG22" s="254">
        <v>0</v>
      </c>
      <c r="AH22" s="254">
        <v>0</v>
      </c>
      <c r="AI22" s="254">
        <v>0</v>
      </c>
      <c r="AJ22" s="266">
        <v>0.89150208516611307</v>
      </c>
      <c r="AK22" s="248" t="s">
        <v>72</v>
      </c>
      <c r="AL22" s="248">
        <v>6</v>
      </c>
      <c r="AM22" s="248" t="s">
        <v>399</v>
      </c>
      <c r="AN22" s="260" t="s">
        <v>360</v>
      </c>
      <c r="AO22" s="267">
        <v>36</v>
      </c>
      <c r="AP22" s="267">
        <v>3</v>
      </c>
      <c r="AQ22" s="267" t="s">
        <v>691</v>
      </c>
      <c r="AS22" s="257" t="s">
        <v>149</v>
      </c>
      <c r="AT22" s="258" t="s">
        <v>175</v>
      </c>
      <c r="AU22" s="257">
        <v>1</v>
      </c>
      <c r="AV22" s="268">
        <v>4.0843416960892498E-2</v>
      </c>
      <c r="AW22" s="268">
        <v>0.43218678783712827</v>
      </c>
      <c r="AX22" s="268">
        <v>0.17991956290150304</v>
      </c>
      <c r="AY22" s="269">
        <v>11.812055555555553</v>
      </c>
      <c r="AZ22" s="269">
        <v>0.87842463116664582</v>
      </c>
      <c r="BA22" s="269">
        <v>16.530831654644032</v>
      </c>
      <c r="BB22" s="269">
        <v>1.8852869278350517</v>
      </c>
      <c r="BD22" s="254" t="s">
        <v>159</v>
      </c>
      <c r="BE22" s="254">
        <v>6</v>
      </c>
      <c r="BF22" s="254">
        <v>51</v>
      </c>
    </row>
    <row r="23" spans="6:58" ht="16.5">
      <c r="F23" s="254" t="s">
        <v>153</v>
      </c>
      <c r="G23" s="279">
        <v>1.732404614095995</v>
      </c>
      <c r="H23" s="279">
        <v>1.8790774847148477</v>
      </c>
      <c r="I23" s="280">
        <v>8.4664326927684552E-2</v>
      </c>
      <c r="J23" s="254">
        <v>4</v>
      </c>
      <c r="L23" s="260" t="s">
        <v>153</v>
      </c>
      <c r="M23" s="261">
        <v>33</v>
      </c>
      <c r="N23" s="262">
        <v>48</v>
      </c>
      <c r="O23" s="263">
        <v>8.3333333333333329E-2</v>
      </c>
      <c r="P23" s="263">
        <v>0.125</v>
      </c>
      <c r="Q23" s="263">
        <v>0.1875</v>
      </c>
      <c r="R23" s="263">
        <v>0.14583333333333334</v>
      </c>
      <c r="S23" s="263">
        <v>0.33333333333333331</v>
      </c>
      <c r="T23" s="263">
        <v>0.125</v>
      </c>
      <c r="U23" s="248" t="s">
        <v>72</v>
      </c>
      <c r="W23" s="254" t="s">
        <v>149</v>
      </c>
      <c r="X23" s="254" t="s">
        <v>180</v>
      </c>
      <c r="Y23" s="255" t="s">
        <v>180</v>
      </c>
      <c r="Z23" s="264">
        <v>4</v>
      </c>
      <c r="AA23" s="248">
        <v>4</v>
      </c>
      <c r="AB23" s="265">
        <v>1</v>
      </c>
      <c r="AC23" s="254">
        <v>0</v>
      </c>
      <c r="AD23" s="254">
        <v>0</v>
      </c>
      <c r="AE23" s="254">
        <v>0</v>
      </c>
      <c r="AF23" s="254">
        <v>3</v>
      </c>
      <c r="AG23" s="254">
        <v>1</v>
      </c>
      <c r="AH23" s="254">
        <v>0</v>
      </c>
      <c r="AI23" s="254">
        <v>0</v>
      </c>
      <c r="AJ23" s="266">
        <v>0.86674691688108485</v>
      </c>
      <c r="AK23" s="248" t="s">
        <v>72</v>
      </c>
      <c r="AL23" s="248">
        <v>29</v>
      </c>
      <c r="AM23" s="248" t="s">
        <v>651</v>
      </c>
      <c r="AN23" s="260" t="s">
        <v>362</v>
      </c>
      <c r="AO23" s="267">
        <v>59</v>
      </c>
      <c r="AP23" s="267">
        <v>4</v>
      </c>
      <c r="AQ23" s="267" t="s">
        <v>692</v>
      </c>
      <c r="AS23" s="257" t="s">
        <v>149</v>
      </c>
      <c r="AT23" s="258" t="s">
        <v>176</v>
      </c>
      <c r="AU23" s="257">
        <v>1</v>
      </c>
      <c r="AV23" s="268">
        <v>3.4165406253505635E-3</v>
      </c>
      <c r="AW23" s="268">
        <v>0.49279550333650485</v>
      </c>
      <c r="AX23" s="268">
        <v>0.46334201979707923</v>
      </c>
      <c r="AY23" s="269">
        <v>6.4459999999999997</v>
      </c>
      <c r="AZ23" s="269">
        <v>0.24462156324690518</v>
      </c>
      <c r="BA23" s="269">
        <v>5.4680114137543505</v>
      </c>
      <c r="BB23" s="269">
        <v>3.6755230981925733</v>
      </c>
      <c r="BD23" s="254" t="s">
        <v>143</v>
      </c>
      <c r="BE23" s="254">
        <v>5</v>
      </c>
      <c r="BF23" s="254">
        <v>52</v>
      </c>
    </row>
    <row r="24" spans="6:58" ht="16.5">
      <c r="F24" s="254" t="s">
        <v>146</v>
      </c>
      <c r="G24" s="279">
        <v>1.8025798211869086</v>
      </c>
      <c r="H24" s="279">
        <v>1.8508870808591156</v>
      </c>
      <c r="I24" s="280">
        <v>2.6798957307975879E-2</v>
      </c>
      <c r="J24" s="254">
        <v>18</v>
      </c>
      <c r="L24" s="260" t="s">
        <v>146</v>
      </c>
      <c r="M24" s="261">
        <v>47</v>
      </c>
      <c r="N24" s="262">
        <v>99</v>
      </c>
      <c r="O24" s="263">
        <v>5.0505050505050504E-2</v>
      </c>
      <c r="P24" s="263">
        <v>3.0303030303030304E-2</v>
      </c>
      <c r="Q24" s="263">
        <v>0.13131313131313133</v>
      </c>
      <c r="R24" s="263">
        <v>0.26262626262626265</v>
      </c>
      <c r="S24" s="263">
        <v>0.29292929292929293</v>
      </c>
      <c r="T24" s="263">
        <v>0.23232323232323232</v>
      </c>
      <c r="U24" s="248" t="s">
        <v>70</v>
      </c>
      <c r="W24" s="254" t="s">
        <v>149</v>
      </c>
      <c r="X24" s="254" t="s">
        <v>181</v>
      </c>
      <c r="Y24" s="255" t="s">
        <v>181</v>
      </c>
      <c r="Z24" s="264">
        <v>4</v>
      </c>
      <c r="AA24" s="248">
        <v>4</v>
      </c>
      <c r="AB24" s="265">
        <v>1</v>
      </c>
      <c r="AC24" s="254">
        <v>0</v>
      </c>
      <c r="AD24" s="254">
        <v>2</v>
      </c>
      <c r="AE24" s="254">
        <v>1</v>
      </c>
      <c r="AF24" s="254">
        <v>1</v>
      </c>
      <c r="AG24" s="254">
        <v>0</v>
      </c>
      <c r="AH24" s="254">
        <v>0</v>
      </c>
      <c r="AI24" s="254">
        <v>0</v>
      </c>
      <c r="AJ24" s="266">
        <v>0.94095659846387159</v>
      </c>
      <c r="AK24" s="248" t="s">
        <v>71</v>
      </c>
      <c r="AL24" s="248">
        <v>5</v>
      </c>
      <c r="AM24" s="248" t="s">
        <v>524</v>
      </c>
      <c r="AN24" s="260" t="s">
        <v>364</v>
      </c>
      <c r="AO24" s="267">
        <v>15</v>
      </c>
      <c r="AP24" s="267">
        <v>2</v>
      </c>
      <c r="AQ24" s="267" t="s">
        <v>690</v>
      </c>
      <c r="AS24" s="257" t="s">
        <v>149</v>
      </c>
      <c r="AT24" s="258" t="s">
        <v>177</v>
      </c>
      <c r="AU24" s="257">
        <v>1</v>
      </c>
      <c r="AV24" s="268">
        <v>7.2411916528357431E-3</v>
      </c>
      <c r="AW24" s="268">
        <v>0.51666990494564335</v>
      </c>
      <c r="AX24" s="268">
        <v>0.42168102618342951</v>
      </c>
      <c r="AY24" s="269">
        <v>7.9909999999999997</v>
      </c>
      <c r="AZ24" s="269">
        <v>0.63891064573246892</v>
      </c>
      <c r="BA24" s="269">
        <v>6.3019822783611712</v>
      </c>
      <c r="BB24" s="269">
        <v>3.698907416697371</v>
      </c>
      <c r="BD24" s="254" t="s">
        <v>140</v>
      </c>
      <c r="BE24" s="254">
        <v>2</v>
      </c>
      <c r="BF24" s="254">
        <v>61</v>
      </c>
    </row>
    <row r="25" spans="6:58" ht="16.5">
      <c r="F25" s="254" t="s">
        <v>139</v>
      </c>
      <c r="G25" s="279">
        <v>2.1056171949687608</v>
      </c>
      <c r="H25" s="279">
        <v>2.2465101786046451</v>
      </c>
      <c r="I25" s="280">
        <v>6.6912914642100807E-2</v>
      </c>
      <c r="J25" s="254">
        <v>9</v>
      </c>
      <c r="L25" s="260" t="s">
        <v>139</v>
      </c>
      <c r="M25" s="261">
        <v>52</v>
      </c>
      <c r="N25" s="262">
        <v>98</v>
      </c>
      <c r="O25" s="263">
        <v>8.1632653061224483E-2</v>
      </c>
      <c r="P25" s="263">
        <v>0.14285714285714285</v>
      </c>
      <c r="Q25" s="263">
        <v>0.22448979591836735</v>
      </c>
      <c r="R25" s="263">
        <v>0.18367346938775511</v>
      </c>
      <c r="S25" s="263">
        <v>0.22448979591836735</v>
      </c>
      <c r="T25" s="263">
        <v>0.14285714285714285</v>
      </c>
      <c r="U25" s="248" t="s">
        <v>72</v>
      </c>
      <c r="W25" s="254" t="s">
        <v>149</v>
      </c>
      <c r="X25" s="254" t="s">
        <v>182</v>
      </c>
      <c r="Y25" s="255" t="s">
        <v>182</v>
      </c>
      <c r="Z25" s="264">
        <v>0</v>
      </c>
      <c r="AA25" s="248">
        <v>0</v>
      </c>
      <c r="AB25" s="265" t="e">
        <v>#DIV/0!</v>
      </c>
      <c r="AC25" s="254">
        <v>0</v>
      </c>
      <c r="AD25" s="254">
        <v>0</v>
      </c>
      <c r="AE25" s="254">
        <v>0</v>
      </c>
      <c r="AF25" s="254">
        <v>0</v>
      </c>
      <c r="AG25" s="254">
        <v>0</v>
      </c>
      <c r="AH25" s="254">
        <v>0</v>
      </c>
      <c r="AI25" s="254">
        <v>0</v>
      </c>
      <c r="AJ25" s="266">
        <v>0</v>
      </c>
      <c r="AK25" s="248" t="s">
        <v>330</v>
      </c>
      <c r="AL25" s="248">
        <v>1</v>
      </c>
      <c r="AM25" s="248" t="s">
        <v>853</v>
      </c>
      <c r="AN25" s="260" t="s">
        <v>365</v>
      </c>
      <c r="AO25" s="267">
        <v>168</v>
      </c>
      <c r="AP25" s="267">
        <v>11</v>
      </c>
      <c r="AQ25" s="267" t="s">
        <v>699</v>
      </c>
      <c r="AS25" s="257" t="s">
        <v>149</v>
      </c>
      <c r="AT25" s="258" t="s">
        <v>178</v>
      </c>
      <c r="AU25" s="257">
        <v>1</v>
      </c>
      <c r="AV25" s="268">
        <v>5.8218916974487698E-3</v>
      </c>
      <c r="AW25" s="268">
        <v>0.51719153502251503</v>
      </c>
      <c r="AX25" s="268">
        <v>0.46024585329230372</v>
      </c>
      <c r="AY25" s="269">
        <v>9.1635000000000009</v>
      </c>
      <c r="AZ25" s="269">
        <v>0.98671097656758777</v>
      </c>
      <c r="BA25" s="269">
        <v>16.072425462756485</v>
      </c>
      <c r="BB25" s="269">
        <v>3.5347369644829389</v>
      </c>
      <c r="BD25" s="254" t="s">
        <v>153</v>
      </c>
      <c r="BE25" s="254">
        <v>3</v>
      </c>
      <c r="BF25" s="254">
        <v>33</v>
      </c>
    </row>
    <row r="26" spans="6:58" ht="16.5">
      <c r="F26" s="254" t="s">
        <v>148</v>
      </c>
      <c r="G26" s="279">
        <v>1.9709564947031954</v>
      </c>
      <c r="H26" s="279">
        <v>2.2223833239931921</v>
      </c>
      <c r="I26" s="280">
        <v>0.12756589501883386</v>
      </c>
      <c r="J26" s="254">
        <v>1</v>
      </c>
      <c r="L26" s="260" t="s">
        <v>148</v>
      </c>
      <c r="M26" s="261">
        <v>57</v>
      </c>
      <c r="N26" s="262">
        <v>119</v>
      </c>
      <c r="O26" s="263">
        <v>7.5630252100840331E-2</v>
      </c>
      <c r="P26" s="263">
        <v>0.11764705882352941</v>
      </c>
      <c r="Q26" s="263">
        <v>0.17647058823529413</v>
      </c>
      <c r="R26" s="263">
        <v>0.36134453781512604</v>
      </c>
      <c r="S26" s="263">
        <v>0.15966386554621848</v>
      </c>
      <c r="T26" s="263">
        <v>0.1092436974789916</v>
      </c>
      <c r="U26" s="248" t="s">
        <v>71</v>
      </c>
      <c r="W26" s="254" t="s">
        <v>149</v>
      </c>
      <c r="X26" s="254" t="s">
        <v>183</v>
      </c>
      <c r="Y26" s="255" t="s">
        <v>183</v>
      </c>
      <c r="Z26" s="264">
        <v>1</v>
      </c>
      <c r="AA26" s="248">
        <v>1</v>
      </c>
      <c r="AB26" s="265">
        <v>1</v>
      </c>
      <c r="AC26" s="254">
        <v>0</v>
      </c>
      <c r="AD26" s="254">
        <v>0</v>
      </c>
      <c r="AE26" s="254">
        <v>1</v>
      </c>
      <c r="AF26" s="254">
        <v>0</v>
      </c>
      <c r="AG26" s="254">
        <v>0</v>
      </c>
      <c r="AH26" s="254">
        <v>0</v>
      </c>
      <c r="AI26" s="254">
        <v>0</v>
      </c>
      <c r="AJ26" s="266">
        <v>0.94107142857142856</v>
      </c>
      <c r="AK26" s="248" t="s">
        <v>71</v>
      </c>
      <c r="AL26" s="248">
        <v>4</v>
      </c>
      <c r="AM26" s="248" t="s">
        <v>433</v>
      </c>
      <c r="AN26" s="260" t="s">
        <v>366</v>
      </c>
      <c r="AO26" s="267">
        <v>14</v>
      </c>
      <c r="AP26" s="267">
        <v>1</v>
      </c>
      <c r="AQ26" s="267" t="s">
        <v>689</v>
      </c>
      <c r="AS26" s="257" t="s">
        <v>149</v>
      </c>
      <c r="AT26" s="258" t="s">
        <v>179</v>
      </c>
      <c r="AU26" s="257">
        <v>1</v>
      </c>
      <c r="AV26" s="268">
        <v>3.0672054149782457E-3</v>
      </c>
      <c r="AW26" s="268">
        <v>0.4960760758038128</v>
      </c>
      <c r="AX26" s="268">
        <v>0.44274915188555075</v>
      </c>
      <c r="AY26" s="269">
        <v>8.5685000000000002</v>
      </c>
      <c r="AZ26" s="269">
        <v>1.0040747504963894</v>
      </c>
      <c r="BA26" s="269">
        <v>9.3713643379663019</v>
      </c>
      <c r="BB26" s="269">
        <v>3.7336865928163032</v>
      </c>
      <c r="BD26" s="254" t="s">
        <v>146</v>
      </c>
      <c r="BE26" s="254">
        <v>4</v>
      </c>
      <c r="BF26" s="254">
        <v>47</v>
      </c>
    </row>
    <row r="27" spans="6:58" ht="16.5">
      <c r="F27" s="254" t="s">
        <v>151</v>
      </c>
      <c r="G27" s="279">
        <v>2.2561611729832642</v>
      </c>
      <c r="H27" s="279">
        <v>2.4280383476332732</v>
      </c>
      <c r="I27" s="280">
        <v>7.6181248355914333E-2</v>
      </c>
      <c r="J27" s="254">
        <v>5</v>
      </c>
      <c r="L27" s="260" t="s">
        <v>151</v>
      </c>
      <c r="M27" s="261">
        <v>34</v>
      </c>
      <c r="N27" s="262">
        <v>85</v>
      </c>
      <c r="O27" s="263">
        <v>0.16470588235294117</v>
      </c>
      <c r="P27" s="263">
        <v>0.2</v>
      </c>
      <c r="Q27" s="263">
        <v>0.25882352941176473</v>
      </c>
      <c r="R27" s="263">
        <v>0.17647058823529413</v>
      </c>
      <c r="S27" s="263">
        <v>9.4117647058823528E-2</v>
      </c>
      <c r="T27" s="263">
        <v>0.10588235294117647</v>
      </c>
      <c r="U27" s="248" t="s">
        <v>71</v>
      </c>
      <c r="W27" s="254" t="s">
        <v>149</v>
      </c>
      <c r="X27" s="254" t="s">
        <v>184</v>
      </c>
      <c r="Y27" s="255" t="s">
        <v>184</v>
      </c>
      <c r="Z27" s="264">
        <v>2</v>
      </c>
      <c r="AA27" s="248">
        <v>2</v>
      </c>
      <c r="AB27" s="265">
        <v>1</v>
      </c>
      <c r="AC27" s="254">
        <v>0</v>
      </c>
      <c r="AD27" s="254">
        <v>0</v>
      </c>
      <c r="AE27" s="254">
        <v>0</v>
      </c>
      <c r="AF27" s="254">
        <v>1</v>
      </c>
      <c r="AG27" s="254">
        <v>1</v>
      </c>
      <c r="AH27" s="254">
        <v>0</v>
      </c>
      <c r="AI27" s="254">
        <v>0</v>
      </c>
      <c r="AJ27" s="266">
        <v>0.82755484279373481</v>
      </c>
      <c r="AK27" s="248" t="s">
        <v>70</v>
      </c>
      <c r="AL27" s="248">
        <v>28</v>
      </c>
      <c r="AM27" s="248" t="s">
        <v>869</v>
      </c>
      <c r="AN27" s="260" t="s">
        <v>368</v>
      </c>
      <c r="AO27" s="267">
        <v>112</v>
      </c>
      <c r="AP27" s="267">
        <v>8</v>
      </c>
      <c r="AQ27" s="267" t="s">
        <v>696</v>
      </c>
      <c r="AS27" s="257" t="s">
        <v>149</v>
      </c>
      <c r="AT27" s="258" t="s">
        <v>180</v>
      </c>
      <c r="AU27" s="257">
        <v>1</v>
      </c>
      <c r="AV27" s="268">
        <v>1.767668324983529E-2</v>
      </c>
      <c r="AW27" s="268">
        <v>0.53867420766205876</v>
      </c>
      <c r="AX27" s="268">
        <v>0.48995583794643288</v>
      </c>
      <c r="AY27" s="269">
        <v>9.4116666666666671</v>
      </c>
      <c r="AZ27" s="269">
        <v>1.3340381726264261</v>
      </c>
      <c r="BA27" s="269">
        <v>9.2978418092144857</v>
      </c>
      <c r="BB27" s="269">
        <v>3.6423375505350073</v>
      </c>
      <c r="BD27" s="254" t="s">
        <v>139</v>
      </c>
      <c r="BE27" s="254">
        <v>4</v>
      </c>
      <c r="BF27" s="254">
        <v>52</v>
      </c>
    </row>
    <row r="28" spans="6:58" ht="16.5">
      <c r="F28" s="254" t="s">
        <v>162</v>
      </c>
      <c r="G28" s="279">
        <v>2.3439006339503594</v>
      </c>
      <c r="H28" s="279">
        <v>2.1716158240003991</v>
      </c>
      <c r="I28" s="280">
        <v>-7.3503461475495802E-2</v>
      </c>
      <c r="J28" s="254">
        <v>32</v>
      </c>
      <c r="L28" s="260" t="s">
        <v>162</v>
      </c>
      <c r="M28" s="261">
        <v>45</v>
      </c>
      <c r="N28" s="262">
        <v>100</v>
      </c>
      <c r="O28" s="263">
        <v>0</v>
      </c>
      <c r="P28" s="263">
        <v>0.01</v>
      </c>
      <c r="Q28" s="263">
        <v>0.05</v>
      </c>
      <c r="R28" s="263">
        <v>0.14000000000000001</v>
      </c>
      <c r="S28" s="263">
        <v>0.27</v>
      </c>
      <c r="T28" s="263">
        <v>0.53</v>
      </c>
      <c r="U28" s="248" t="s">
        <v>70</v>
      </c>
      <c r="W28" s="254" t="s">
        <v>149</v>
      </c>
      <c r="X28" s="254" t="s">
        <v>185</v>
      </c>
      <c r="Y28" s="255" t="s">
        <v>185</v>
      </c>
      <c r="Z28" s="264">
        <v>0</v>
      </c>
      <c r="AA28" s="248">
        <v>0</v>
      </c>
      <c r="AB28" s="265" t="e">
        <v>#DIV/0!</v>
      </c>
      <c r="AC28" s="254">
        <v>0</v>
      </c>
      <c r="AD28" s="254">
        <v>0</v>
      </c>
      <c r="AE28" s="254">
        <v>0</v>
      </c>
      <c r="AF28" s="254">
        <v>0</v>
      </c>
      <c r="AG28" s="254">
        <v>0</v>
      </c>
      <c r="AH28" s="254">
        <v>0</v>
      </c>
      <c r="AI28" s="254">
        <v>0</v>
      </c>
      <c r="AJ28" s="266">
        <v>0</v>
      </c>
      <c r="AK28" s="248" t="s">
        <v>330</v>
      </c>
      <c r="AL28" s="248">
        <v>1</v>
      </c>
      <c r="AM28" s="248" t="s">
        <v>853</v>
      </c>
      <c r="AN28" s="260" t="s">
        <v>369</v>
      </c>
      <c r="AO28" s="267">
        <v>168</v>
      </c>
      <c r="AP28" s="267">
        <v>11</v>
      </c>
      <c r="AQ28" s="267" t="s">
        <v>699</v>
      </c>
      <c r="AS28" s="257" t="s">
        <v>149</v>
      </c>
      <c r="AT28" s="258" t="s">
        <v>181</v>
      </c>
      <c r="AU28" s="257">
        <v>1</v>
      </c>
      <c r="AV28" s="268">
        <v>3.8866958264391079E-2</v>
      </c>
      <c r="AW28" s="268">
        <v>0.41103800666472962</v>
      </c>
      <c r="AX28" s="268">
        <v>0.20156926454850077</v>
      </c>
      <c r="AY28" s="269">
        <v>10.17825</v>
      </c>
      <c r="AZ28" s="269">
        <v>0.21963610548342791</v>
      </c>
      <c r="BA28" s="269">
        <v>22.523328365542493</v>
      </c>
      <c r="BB28" s="269">
        <v>2.3542019092809654</v>
      </c>
      <c r="BD28" s="254" t="s">
        <v>148</v>
      </c>
      <c r="BE28" s="254">
        <v>6</v>
      </c>
      <c r="BF28" s="254">
        <v>57</v>
      </c>
    </row>
    <row r="29" spans="6:58" ht="16.5">
      <c r="F29" s="254" t="s">
        <v>164</v>
      </c>
      <c r="G29" s="279">
        <v>2.8330940223239724</v>
      </c>
      <c r="H29" s="279">
        <v>2.7997836409554253</v>
      </c>
      <c r="I29" s="280">
        <v>-1.1757598267502223E-2</v>
      </c>
      <c r="J29" s="254">
        <v>27</v>
      </c>
      <c r="L29" s="260" t="s">
        <v>164</v>
      </c>
      <c r="M29" s="261">
        <v>42</v>
      </c>
      <c r="N29" s="262">
        <v>89</v>
      </c>
      <c r="O29" s="263">
        <v>3.3707865168539325E-2</v>
      </c>
      <c r="P29" s="263">
        <v>3.3707865168539325E-2</v>
      </c>
      <c r="Q29" s="263">
        <v>7.8651685393258425E-2</v>
      </c>
      <c r="R29" s="263">
        <v>0.11235955056179775</v>
      </c>
      <c r="S29" s="263">
        <v>0.23595505617977527</v>
      </c>
      <c r="T29" s="263">
        <v>0.5056179775280899</v>
      </c>
      <c r="U29" s="248" t="s">
        <v>73</v>
      </c>
      <c r="W29" s="254" t="s">
        <v>149</v>
      </c>
      <c r="X29" s="254" t="s">
        <v>186</v>
      </c>
      <c r="Y29" s="255" t="s">
        <v>186</v>
      </c>
      <c r="Z29" s="264">
        <v>6</v>
      </c>
      <c r="AA29" s="248">
        <v>6</v>
      </c>
      <c r="AB29" s="265">
        <v>1</v>
      </c>
      <c r="AC29" s="254">
        <v>0</v>
      </c>
      <c r="AD29" s="254">
        <v>0</v>
      </c>
      <c r="AE29" s="254">
        <v>0</v>
      </c>
      <c r="AF29" s="254">
        <v>2</v>
      </c>
      <c r="AG29" s="254">
        <v>3</v>
      </c>
      <c r="AH29" s="254">
        <v>1</v>
      </c>
      <c r="AI29" s="254">
        <v>0</v>
      </c>
      <c r="AJ29" s="266">
        <v>0.82540903821066258</v>
      </c>
      <c r="AK29" s="248" t="s">
        <v>70</v>
      </c>
      <c r="AL29" s="248">
        <v>30</v>
      </c>
      <c r="AM29" s="248" t="s">
        <v>870</v>
      </c>
      <c r="AN29" s="260" t="s">
        <v>370</v>
      </c>
      <c r="AO29" s="267">
        <v>114</v>
      </c>
      <c r="AP29" s="267">
        <v>9</v>
      </c>
      <c r="AQ29" s="267" t="s">
        <v>697</v>
      </c>
      <c r="AS29" s="257" t="s">
        <v>149</v>
      </c>
      <c r="AT29" s="258" t="s">
        <v>182</v>
      </c>
      <c r="AU29" s="257">
        <v>1</v>
      </c>
      <c r="AV29" s="268">
        <v>2.9325856772225812E-2</v>
      </c>
      <c r="AW29" s="268">
        <v>0.44382908534051568</v>
      </c>
      <c r="AX29" s="268">
        <v>0.26185878554832248</v>
      </c>
      <c r="AY29" s="269">
        <v>7.7104999999999997</v>
      </c>
      <c r="AZ29" s="269">
        <v>0.27289878171781595</v>
      </c>
      <c r="BA29" s="269">
        <v>9.4274124593427331</v>
      </c>
      <c r="BB29" s="269">
        <v>2.4470058042649598</v>
      </c>
      <c r="BD29" s="254" t="s">
        <v>151</v>
      </c>
      <c r="BE29" s="254">
        <v>7</v>
      </c>
      <c r="BF29" s="254">
        <v>34</v>
      </c>
    </row>
    <row r="30" spans="6:58" ht="16.5">
      <c r="F30" s="254" t="s">
        <v>136</v>
      </c>
      <c r="G30" s="279">
        <v>1.6193928632609071</v>
      </c>
      <c r="H30" s="279">
        <v>1.6874288625857392</v>
      </c>
      <c r="I30" s="280">
        <v>4.2013276005076872E-2</v>
      </c>
      <c r="J30" s="254">
        <v>13</v>
      </c>
      <c r="L30" s="260" t="s">
        <v>136</v>
      </c>
      <c r="M30" s="261">
        <v>73</v>
      </c>
      <c r="N30" s="262">
        <v>161</v>
      </c>
      <c r="O30" s="263">
        <v>8.6956521739130432E-2</v>
      </c>
      <c r="P30" s="263">
        <v>8.6956521739130432E-2</v>
      </c>
      <c r="Q30" s="263">
        <v>0.16770186335403728</v>
      </c>
      <c r="R30" s="263">
        <v>0.19875776397515527</v>
      </c>
      <c r="S30" s="263">
        <v>0.20496894409937888</v>
      </c>
      <c r="T30" s="263">
        <v>0.25465838509316768</v>
      </c>
      <c r="U30" s="248" t="s">
        <v>72</v>
      </c>
      <c r="W30" s="254" t="s">
        <v>157</v>
      </c>
      <c r="X30" s="254" t="s">
        <v>187</v>
      </c>
      <c r="Y30" s="255" t="s">
        <v>187</v>
      </c>
      <c r="Z30" s="264">
        <v>4</v>
      </c>
      <c r="AA30" s="248">
        <v>1</v>
      </c>
      <c r="AB30" s="265">
        <v>0.25</v>
      </c>
      <c r="AC30" s="254">
        <v>0</v>
      </c>
      <c r="AD30" s="254">
        <v>0</v>
      </c>
      <c r="AE30" s="254">
        <v>0</v>
      </c>
      <c r="AF30" s="254">
        <v>0</v>
      </c>
      <c r="AG30" s="254">
        <v>0</v>
      </c>
      <c r="AH30" s="254">
        <v>1</v>
      </c>
      <c r="AI30" s="254">
        <v>0</v>
      </c>
      <c r="AJ30" s="266">
        <v>0.78428571428571436</v>
      </c>
      <c r="AK30" s="248" t="s">
        <v>73</v>
      </c>
      <c r="AL30" s="248">
        <v>16</v>
      </c>
      <c r="AM30" s="248" t="s">
        <v>871</v>
      </c>
      <c r="AN30" s="260" t="s">
        <v>372</v>
      </c>
      <c r="AO30" s="267">
        <v>151</v>
      </c>
      <c r="AP30" s="267">
        <v>7</v>
      </c>
      <c r="AQ30" s="267" t="s">
        <v>706</v>
      </c>
      <c r="AS30" s="257" t="s">
        <v>149</v>
      </c>
      <c r="AT30" s="258" t="s">
        <v>183</v>
      </c>
      <c r="AU30" s="257">
        <v>1</v>
      </c>
      <c r="AV30" s="268">
        <v>2.9174302087371321E-2</v>
      </c>
      <c r="AW30" s="268">
        <v>0.48597566458485003</v>
      </c>
      <c r="AX30" s="268">
        <v>0.26840649130775901</v>
      </c>
      <c r="AY30" s="269">
        <v>10.912000000000001</v>
      </c>
      <c r="AZ30" s="269">
        <v>0.57911344278409538</v>
      </c>
      <c r="BA30" s="269">
        <v>20.948799321581191</v>
      </c>
      <c r="BB30" s="269">
        <v>2.3070762907055031</v>
      </c>
      <c r="BD30" s="254" t="s">
        <v>162</v>
      </c>
      <c r="BE30" s="254">
        <v>3</v>
      </c>
      <c r="BF30" s="254">
        <v>45</v>
      </c>
    </row>
    <row r="31" spans="6:58" ht="16.5">
      <c r="F31" s="254" t="s">
        <v>156</v>
      </c>
      <c r="G31" s="279">
        <v>1.8703212966418323</v>
      </c>
      <c r="H31" s="279">
        <v>1.8229326886148232</v>
      </c>
      <c r="I31" s="280">
        <v>-2.5337148281472044E-2</v>
      </c>
      <c r="J31" s="254">
        <v>28</v>
      </c>
      <c r="L31" s="260" t="s">
        <v>156</v>
      </c>
      <c r="M31" s="261">
        <v>54</v>
      </c>
      <c r="N31" s="262">
        <v>117</v>
      </c>
      <c r="O31" s="263">
        <v>1.7094017094017096E-2</v>
      </c>
      <c r="P31" s="263">
        <v>6.8376068376068383E-2</v>
      </c>
      <c r="Q31" s="263">
        <v>0.10256410256410256</v>
      </c>
      <c r="R31" s="263">
        <v>0.20512820512820512</v>
      </c>
      <c r="S31" s="263">
        <v>0.31623931623931623</v>
      </c>
      <c r="T31" s="263">
        <v>0.29059829059829062</v>
      </c>
      <c r="U31" s="248" t="s">
        <v>70</v>
      </c>
      <c r="W31" s="254" t="s">
        <v>157</v>
      </c>
      <c r="X31" s="254" t="s">
        <v>188</v>
      </c>
      <c r="Y31" s="255" t="s">
        <v>188</v>
      </c>
      <c r="Z31" s="264">
        <v>9</v>
      </c>
      <c r="AA31" s="248">
        <v>9</v>
      </c>
      <c r="AB31" s="265">
        <v>1</v>
      </c>
      <c r="AC31" s="254">
        <v>0</v>
      </c>
      <c r="AD31" s="254">
        <v>0</v>
      </c>
      <c r="AE31" s="254">
        <v>0</v>
      </c>
      <c r="AF31" s="254">
        <v>4</v>
      </c>
      <c r="AG31" s="254">
        <v>3</v>
      </c>
      <c r="AH31" s="254">
        <v>2</v>
      </c>
      <c r="AI31" s="254">
        <v>0</v>
      </c>
      <c r="AJ31" s="266">
        <v>0.82958804316197721</v>
      </c>
      <c r="AK31" s="248" t="s">
        <v>70</v>
      </c>
      <c r="AL31" s="248">
        <v>26</v>
      </c>
      <c r="AM31" s="248" t="s">
        <v>872</v>
      </c>
      <c r="AN31" s="260" t="s">
        <v>373</v>
      </c>
      <c r="AO31" s="267">
        <v>110</v>
      </c>
      <c r="AP31" s="267">
        <v>3</v>
      </c>
      <c r="AQ31" s="267" t="s">
        <v>702</v>
      </c>
      <c r="AS31" s="257" t="s">
        <v>149</v>
      </c>
      <c r="AT31" s="258" t="s">
        <v>184</v>
      </c>
      <c r="AU31" s="257">
        <v>1</v>
      </c>
      <c r="AV31" s="268">
        <v>3.9037833394534482E-2</v>
      </c>
      <c r="AW31" s="268">
        <v>0.39893583163741075</v>
      </c>
      <c r="AX31" s="268">
        <v>0.17872837453979687</v>
      </c>
      <c r="AY31" s="269">
        <v>6.8469999999999995</v>
      </c>
      <c r="AZ31" s="269">
        <v>0.16667638945605159</v>
      </c>
      <c r="BA31" s="269">
        <v>7.6927564364331511</v>
      </c>
      <c r="BB31" s="269">
        <v>2.4416413670733594</v>
      </c>
      <c r="BD31" s="254" t="s">
        <v>164</v>
      </c>
      <c r="BE31" s="254">
        <v>5</v>
      </c>
      <c r="BF31" s="254">
        <v>42</v>
      </c>
    </row>
    <row r="32" spans="6:58" ht="16.5">
      <c r="F32" s="254" t="s">
        <v>138</v>
      </c>
      <c r="G32" s="279">
        <v>2.1137725971480705</v>
      </c>
      <c r="H32" s="279">
        <v>2.2131853575588494</v>
      </c>
      <c r="I32" s="280">
        <v>4.7030962812607102E-2</v>
      </c>
      <c r="J32" s="254">
        <v>12</v>
      </c>
      <c r="L32" s="260" t="s">
        <v>138</v>
      </c>
      <c r="M32" s="261">
        <v>55</v>
      </c>
      <c r="N32" s="262">
        <v>123</v>
      </c>
      <c r="O32" s="263">
        <v>4.065040650406504E-2</v>
      </c>
      <c r="P32" s="263">
        <v>7.3170731707317069E-2</v>
      </c>
      <c r="Q32" s="263">
        <v>0.16260162601626016</v>
      </c>
      <c r="R32" s="263">
        <v>0.21951219512195122</v>
      </c>
      <c r="S32" s="263">
        <v>0.26016260162601629</v>
      </c>
      <c r="T32" s="263">
        <v>0.24390243902439024</v>
      </c>
      <c r="U32" s="248" t="s">
        <v>70</v>
      </c>
      <c r="W32" s="254" t="s">
        <v>157</v>
      </c>
      <c r="X32" s="254" t="s">
        <v>189</v>
      </c>
      <c r="Y32" s="255" t="s">
        <v>189</v>
      </c>
      <c r="Z32" s="264">
        <v>3</v>
      </c>
      <c r="AA32" s="248">
        <v>3</v>
      </c>
      <c r="AB32" s="265">
        <v>1</v>
      </c>
      <c r="AC32" s="254">
        <v>0</v>
      </c>
      <c r="AD32" s="254">
        <v>0</v>
      </c>
      <c r="AE32" s="254">
        <v>0</v>
      </c>
      <c r="AF32" s="254">
        <v>0</v>
      </c>
      <c r="AG32" s="254">
        <v>3</v>
      </c>
      <c r="AH32" s="254">
        <v>0</v>
      </c>
      <c r="AI32" s="254">
        <v>0</v>
      </c>
      <c r="AJ32" s="266">
        <v>0.82393974654706947</v>
      </c>
      <c r="AK32" s="248" t="s">
        <v>70</v>
      </c>
      <c r="AL32" s="248">
        <v>31</v>
      </c>
      <c r="AM32" s="248" t="s">
        <v>873</v>
      </c>
      <c r="AN32" s="260" t="s">
        <v>374</v>
      </c>
      <c r="AO32" s="267">
        <v>115</v>
      </c>
      <c r="AP32" s="267">
        <v>4</v>
      </c>
      <c r="AQ32" s="267" t="s">
        <v>703</v>
      </c>
      <c r="AS32" s="257" t="s">
        <v>149</v>
      </c>
      <c r="AT32" s="258" t="s">
        <v>185</v>
      </c>
      <c r="AU32" s="257">
        <v>1</v>
      </c>
      <c r="AV32" s="268">
        <v>3.7634731370841133E-2</v>
      </c>
      <c r="AW32" s="268">
        <v>0.4528760526160388</v>
      </c>
      <c r="AX32" s="268">
        <v>0.3002506840519199</v>
      </c>
      <c r="AY32" s="269">
        <v>10.613</v>
      </c>
      <c r="AZ32" s="269">
        <v>0.41467509234619926</v>
      </c>
      <c r="BA32" s="269">
        <v>16.275997374588322</v>
      </c>
      <c r="BB32" s="269">
        <v>2.3302348629105754</v>
      </c>
      <c r="BD32" s="254" t="s">
        <v>136</v>
      </c>
      <c r="BE32" s="254">
        <v>6</v>
      </c>
      <c r="BF32" s="254">
        <v>73</v>
      </c>
    </row>
    <row r="33" spans="6:58" ht="16.5">
      <c r="F33" s="254" t="s">
        <v>144</v>
      </c>
      <c r="G33" s="279">
        <v>2.100909691872539</v>
      </c>
      <c r="H33" s="279">
        <v>2.2521199617431149</v>
      </c>
      <c r="I33" s="280">
        <v>7.1973712366380838E-2</v>
      </c>
      <c r="J33" s="254">
        <v>7</v>
      </c>
      <c r="L33" s="260" t="s">
        <v>144</v>
      </c>
      <c r="M33" s="261">
        <v>34</v>
      </c>
      <c r="N33" s="262">
        <v>80</v>
      </c>
      <c r="O33" s="263">
        <v>0.2</v>
      </c>
      <c r="P33" s="263">
        <v>7.4999999999999997E-2</v>
      </c>
      <c r="Q33" s="263">
        <v>0.15</v>
      </c>
      <c r="R33" s="263">
        <v>0.21249999999999999</v>
      </c>
      <c r="S33" s="263">
        <v>0.21249999999999999</v>
      </c>
      <c r="T33" s="263">
        <v>0.15</v>
      </c>
      <c r="U33" s="248" t="s">
        <v>72</v>
      </c>
      <c r="W33" s="254" t="s">
        <v>157</v>
      </c>
      <c r="X33" s="254" t="s">
        <v>190</v>
      </c>
      <c r="Y33" s="255" t="s">
        <v>190</v>
      </c>
      <c r="Z33" s="264">
        <v>6</v>
      </c>
      <c r="AA33" s="248">
        <v>5</v>
      </c>
      <c r="AB33" s="265">
        <v>0.83333333333333337</v>
      </c>
      <c r="AC33" s="254">
        <v>0</v>
      </c>
      <c r="AD33" s="254">
        <v>0</v>
      </c>
      <c r="AE33" s="254">
        <v>1</v>
      </c>
      <c r="AF33" s="254">
        <v>0</v>
      </c>
      <c r="AG33" s="254">
        <v>1</v>
      </c>
      <c r="AH33" s="254">
        <v>3</v>
      </c>
      <c r="AI33" s="254">
        <v>0</v>
      </c>
      <c r="AJ33" s="266">
        <v>0.82008482759673829</v>
      </c>
      <c r="AK33" s="248" t="s">
        <v>70</v>
      </c>
      <c r="AL33" s="248">
        <v>36</v>
      </c>
      <c r="AM33" s="248" t="s">
        <v>874</v>
      </c>
      <c r="AN33" s="260" t="s">
        <v>375</v>
      </c>
      <c r="AO33" s="267">
        <v>120</v>
      </c>
      <c r="AP33" s="267">
        <v>5</v>
      </c>
      <c r="AQ33" s="267" t="s">
        <v>704</v>
      </c>
      <c r="AS33" s="257" t="s">
        <v>149</v>
      </c>
      <c r="AT33" s="258" t="s">
        <v>186</v>
      </c>
      <c r="AU33" s="257">
        <v>1</v>
      </c>
      <c r="AV33" s="268">
        <v>3.9112213118838335E-2</v>
      </c>
      <c r="AW33" s="268">
        <v>0.44766005905216333</v>
      </c>
      <c r="AX33" s="268">
        <v>0.27506542989282201</v>
      </c>
      <c r="AY33" s="269">
        <v>10.846499999999999</v>
      </c>
      <c r="AZ33" s="269">
        <v>0.6913673282763928</v>
      </c>
      <c r="BA33" s="269">
        <v>16.950845387919415</v>
      </c>
      <c r="BB33" s="269">
        <v>2.3222623956723916</v>
      </c>
      <c r="BD33" s="254" t="s">
        <v>156</v>
      </c>
      <c r="BE33" s="254">
        <v>3</v>
      </c>
      <c r="BF33" s="254">
        <v>54</v>
      </c>
    </row>
    <row r="34" spans="6:58" ht="16.5">
      <c r="F34" s="254" t="s">
        <v>154</v>
      </c>
      <c r="G34" s="279">
        <v>2.0674464768237248</v>
      </c>
      <c r="H34" s="279">
        <v>2.0863866217091376</v>
      </c>
      <c r="I34" s="280">
        <v>9.1611294888325201E-3</v>
      </c>
      <c r="J34" s="254">
        <v>20</v>
      </c>
      <c r="L34" s="260" t="s">
        <v>154</v>
      </c>
      <c r="M34" s="261">
        <v>52</v>
      </c>
      <c r="N34" s="262">
        <v>104</v>
      </c>
      <c r="O34" s="263">
        <v>9.6153846153846159E-2</v>
      </c>
      <c r="P34" s="263">
        <v>6.7307692307692304E-2</v>
      </c>
      <c r="Q34" s="263">
        <v>0.17307692307692307</v>
      </c>
      <c r="R34" s="263">
        <v>0.20192307692307693</v>
      </c>
      <c r="S34" s="263">
        <v>0.17307692307692307</v>
      </c>
      <c r="T34" s="263">
        <v>0.28846153846153844</v>
      </c>
      <c r="U34" s="248" t="s">
        <v>70</v>
      </c>
      <c r="W34" s="254" t="s">
        <v>157</v>
      </c>
      <c r="X34" s="254" t="s">
        <v>326</v>
      </c>
      <c r="Y34" s="255" t="s">
        <v>326</v>
      </c>
      <c r="Z34" s="264">
        <v>1</v>
      </c>
      <c r="AA34" s="248">
        <v>1</v>
      </c>
      <c r="AB34" s="265">
        <v>1</v>
      </c>
      <c r="AC34" s="254">
        <v>0</v>
      </c>
      <c r="AD34" s="254">
        <v>0</v>
      </c>
      <c r="AE34" s="254">
        <v>0</v>
      </c>
      <c r="AF34" s="254">
        <v>1</v>
      </c>
      <c r="AG34" s="254">
        <v>0</v>
      </c>
      <c r="AH34" s="254">
        <v>0</v>
      </c>
      <c r="AI34" s="254">
        <v>0</v>
      </c>
      <c r="AJ34" s="266">
        <v>0.88519999999999999</v>
      </c>
      <c r="AK34" s="248" t="s">
        <v>72</v>
      </c>
      <c r="AL34" s="248">
        <v>11</v>
      </c>
      <c r="AM34" s="248" t="s">
        <v>376</v>
      </c>
      <c r="AN34" s="260" t="s">
        <v>377</v>
      </c>
      <c r="AO34" s="267">
        <v>41</v>
      </c>
      <c r="AP34" s="267">
        <v>1</v>
      </c>
      <c r="AQ34" s="267" t="s">
        <v>700</v>
      </c>
      <c r="AS34" s="257" t="s">
        <v>149</v>
      </c>
      <c r="AT34" s="258" t="s">
        <v>99</v>
      </c>
      <c r="AU34" s="257">
        <v>1</v>
      </c>
      <c r="AV34" s="268">
        <v>3.2801039519766428E-2</v>
      </c>
      <c r="AW34" s="268">
        <v>0.44323850825713812</v>
      </c>
      <c r="AX34" s="268">
        <v>0.18593649080523086</v>
      </c>
      <c r="AY34" s="269">
        <v>11.812000000000001</v>
      </c>
      <c r="AZ34" s="269">
        <v>1.4179904239711483</v>
      </c>
      <c r="BA34" s="269">
        <v>17.874668020481376</v>
      </c>
      <c r="BB34" s="269">
        <v>1.9681299706023738</v>
      </c>
      <c r="BD34" s="254" t="s">
        <v>138</v>
      </c>
      <c r="BE34" s="254">
        <v>4</v>
      </c>
      <c r="BF34" s="254">
        <v>55</v>
      </c>
    </row>
    <row r="35" spans="6:58" ht="16.5">
      <c r="F35" s="254" t="s">
        <v>163</v>
      </c>
      <c r="G35" s="279">
        <v>2.394684761506801</v>
      </c>
      <c r="H35" s="279">
        <v>2.3202024635892724</v>
      </c>
      <c r="I35" s="280">
        <v>-3.110317446153632E-2</v>
      </c>
      <c r="J35" s="254">
        <v>29</v>
      </c>
      <c r="L35" s="260" t="s">
        <v>163</v>
      </c>
      <c r="M35" s="261">
        <v>74</v>
      </c>
      <c r="N35" s="262">
        <v>159</v>
      </c>
      <c r="O35" s="263">
        <v>8.8050314465408799E-2</v>
      </c>
      <c r="P35" s="263">
        <v>0.13207547169811321</v>
      </c>
      <c r="Q35" s="263">
        <v>0.11949685534591195</v>
      </c>
      <c r="R35" s="263">
        <v>0.13207547169811321</v>
      </c>
      <c r="S35" s="263">
        <v>0.19496855345911951</v>
      </c>
      <c r="T35" s="263">
        <v>0.33333333333333331</v>
      </c>
      <c r="U35" s="248" t="s">
        <v>70</v>
      </c>
      <c r="W35" s="254" t="s">
        <v>157</v>
      </c>
      <c r="X35" s="254" t="s">
        <v>191</v>
      </c>
      <c r="Y35" s="255" t="s">
        <v>191</v>
      </c>
      <c r="Z35" s="264">
        <v>9</v>
      </c>
      <c r="AA35" s="248">
        <v>9</v>
      </c>
      <c r="AB35" s="265">
        <v>1</v>
      </c>
      <c r="AC35" s="254">
        <v>1</v>
      </c>
      <c r="AD35" s="254">
        <v>0</v>
      </c>
      <c r="AE35" s="254">
        <v>2</v>
      </c>
      <c r="AF35" s="254">
        <v>1</v>
      </c>
      <c r="AG35" s="254">
        <v>2</v>
      </c>
      <c r="AH35" s="254">
        <v>2</v>
      </c>
      <c r="AI35" s="254">
        <v>1</v>
      </c>
      <c r="AJ35" s="266">
        <v>0.86646471648308387</v>
      </c>
      <c r="AK35" s="248" t="s">
        <v>72</v>
      </c>
      <c r="AL35" s="248">
        <v>30</v>
      </c>
      <c r="AM35" s="248" t="s">
        <v>649</v>
      </c>
      <c r="AN35" s="260" t="s">
        <v>378</v>
      </c>
      <c r="AO35" s="267">
        <v>60</v>
      </c>
      <c r="AP35" s="267">
        <v>2</v>
      </c>
      <c r="AQ35" s="267" t="s">
        <v>701</v>
      </c>
      <c r="AS35" s="257" t="s">
        <v>149</v>
      </c>
      <c r="AT35" s="258" t="s">
        <v>100</v>
      </c>
      <c r="AU35" s="257">
        <v>1</v>
      </c>
      <c r="AV35" s="268">
        <v>3.0531872573032557E-2</v>
      </c>
      <c r="AW35" s="268">
        <v>0.45371122824252375</v>
      </c>
      <c r="AX35" s="268">
        <v>0.265135899550694</v>
      </c>
      <c r="AY35" s="269">
        <v>10.283477272727271</v>
      </c>
      <c r="AZ35" s="269">
        <v>0.71114489927761848</v>
      </c>
      <c r="BA35" s="269">
        <v>14.621933092654249</v>
      </c>
      <c r="BB35" s="269">
        <v>2.3357119739712338</v>
      </c>
      <c r="BD35" s="254" t="s">
        <v>144</v>
      </c>
      <c r="BE35" s="254">
        <v>4</v>
      </c>
      <c r="BF35" s="254">
        <v>34</v>
      </c>
    </row>
    <row r="36" spans="6:58" ht="16.5">
      <c r="L36" s="264" t="s">
        <v>100</v>
      </c>
      <c r="M36" s="261">
        <v>1764</v>
      </c>
      <c r="N36" s="262">
        <v>3718</v>
      </c>
      <c r="O36" s="263">
        <v>7.1274878967186664E-2</v>
      </c>
      <c r="P36" s="263">
        <v>8.6874663797740725E-2</v>
      </c>
      <c r="Q36" s="263">
        <v>0.1406670252824099</v>
      </c>
      <c r="R36" s="263">
        <v>0.21301775147928995</v>
      </c>
      <c r="S36" s="263">
        <v>0.22189349112426035</v>
      </c>
      <c r="T36" s="263">
        <v>0.26627218934911245</v>
      </c>
      <c r="U36" s="248" t="s">
        <v>70</v>
      </c>
      <c r="W36" s="254" t="s">
        <v>157</v>
      </c>
      <c r="X36" s="254" t="s">
        <v>192</v>
      </c>
      <c r="Y36" s="255" t="s">
        <v>192</v>
      </c>
      <c r="Z36" s="264">
        <v>21</v>
      </c>
      <c r="AA36" s="248">
        <v>13</v>
      </c>
      <c r="AB36" s="265">
        <v>0.61904761904761907</v>
      </c>
      <c r="AC36" s="254">
        <v>0</v>
      </c>
      <c r="AD36" s="254">
        <v>0</v>
      </c>
      <c r="AE36" s="254">
        <v>0</v>
      </c>
      <c r="AF36" s="254">
        <v>2</v>
      </c>
      <c r="AG36" s="254">
        <v>3</v>
      </c>
      <c r="AH36" s="254">
        <v>8</v>
      </c>
      <c r="AI36" s="254">
        <v>0</v>
      </c>
      <c r="AJ36" s="266">
        <v>0.7953593048189358</v>
      </c>
      <c r="AK36" s="248" t="s">
        <v>73</v>
      </c>
      <c r="AL36" s="248">
        <v>6</v>
      </c>
      <c r="AM36" s="248" t="s">
        <v>847</v>
      </c>
      <c r="AN36" s="260" t="s">
        <v>379</v>
      </c>
      <c r="AO36" s="267">
        <v>141</v>
      </c>
      <c r="AP36" s="267">
        <v>6</v>
      </c>
      <c r="AQ36" s="267" t="s">
        <v>705</v>
      </c>
      <c r="AS36" s="257" t="s">
        <v>157</v>
      </c>
      <c r="AT36" s="258" t="s">
        <v>187</v>
      </c>
      <c r="AU36" s="257">
        <v>1</v>
      </c>
      <c r="AV36" s="268">
        <v>6.2818655373463567E-2</v>
      </c>
      <c r="AW36" s="268">
        <v>0.37418877616721874</v>
      </c>
      <c r="AX36" s="268">
        <v>0.15418671345880705</v>
      </c>
      <c r="AY36" s="269">
        <v>56.615000000000002</v>
      </c>
      <c r="AZ36" s="269">
        <v>6.5302608053141817</v>
      </c>
      <c r="BA36" s="269">
        <v>33.981542338764534</v>
      </c>
      <c r="BB36" s="269">
        <v>2.2283769799992452</v>
      </c>
      <c r="BD36" s="254" t="s">
        <v>154</v>
      </c>
      <c r="BE36" s="254">
        <v>10</v>
      </c>
      <c r="BF36" s="254">
        <v>52</v>
      </c>
    </row>
    <row r="37" spans="6:58" ht="16.5">
      <c r="W37" s="254" t="s">
        <v>135</v>
      </c>
      <c r="X37" s="254" t="s">
        <v>193</v>
      </c>
      <c r="Y37" s="255" t="s">
        <v>193</v>
      </c>
      <c r="Z37" s="264">
        <v>14</v>
      </c>
      <c r="AA37" s="248">
        <v>12</v>
      </c>
      <c r="AB37" s="265">
        <v>0.8571428571428571</v>
      </c>
      <c r="AC37" s="254">
        <v>0</v>
      </c>
      <c r="AD37" s="254">
        <v>2</v>
      </c>
      <c r="AE37" s="254">
        <v>2</v>
      </c>
      <c r="AF37" s="254">
        <v>4</v>
      </c>
      <c r="AG37" s="254">
        <v>2</v>
      </c>
      <c r="AH37" s="254">
        <v>2</v>
      </c>
      <c r="AI37" s="254">
        <v>0</v>
      </c>
      <c r="AJ37" s="266">
        <v>0.85741729037340897</v>
      </c>
      <c r="AK37" s="248" t="s">
        <v>72</v>
      </c>
      <c r="AL37" s="248">
        <v>39</v>
      </c>
      <c r="AM37" s="248" t="s">
        <v>858</v>
      </c>
      <c r="AN37" s="260" t="s">
        <v>381</v>
      </c>
      <c r="AO37" s="267">
        <v>69</v>
      </c>
      <c r="AP37" s="267">
        <v>3</v>
      </c>
      <c r="AQ37" s="267" t="s">
        <v>709</v>
      </c>
      <c r="AS37" s="257" t="s">
        <v>157</v>
      </c>
      <c r="AT37" s="258" t="s">
        <v>188</v>
      </c>
      <c r="AU37" s="257">
        <v>1</v>
      </c>
      <c r="AV37" s="268">
        <v>2.5731608100916972E-2</v>
      </c>
      <c r="AW37" s="268">
        <v>0.41197637167309259</v>
      </c>
      <c r="AX37" s="268">
        <v>0.17708574651989567</v>
      </c>
      <c r="AY37" s="269">
        <v>12.716666666666665</v>
      </c>
      <c r="AZ37" s="269">
        <v>1.2958437108817178</v>
      </c>
      <c r="BA37" s="269">
        <v>21.433641797001787</v>
      </c>
      <c r="BB37" s="269">
        <v>1.8677791750782857</v>
      </c>
      <c r="BD37" s="254" t="s">
        <v>163</v>
      </c>
      <c r="BE37" s="254">
        <v>11</v>
      </c>
      <c r="BF37" s="254">
        <v>74</v>
      </c>
    </row>
    <row r="38" spans="6:58" ht="16.5">
      <c r="W38" s="254" t="s">
        <v>135</v>
      </c>
      <c r="X38" s="254" t="s">
        <v>194</v>
      </c>
      <c r="Y38" s="255" t="s">
        <v>194</v>
      </c>
      <c r="Z38" s="264">
        <v>11</v>
      </c>
      <c r="AA38" s="248">
        <v>10</v>
      </c>
      <c r="AB38" s="265">
        <v>0.90909090909090906</v>
      </c>
      <c r="AC38" s="254">
        <v>0</v>
      </c>
      <c r="AD38" s="254">
        <v>0</v>
      </c>
      <c r="AE38" s="254">
        <v>1</v>
      </c>
      <c r="AF38" s="254">
        <v>4</v>
      </c>
      <c r="AG38" s="254">
        <v>4</v>
      </c>
      <c r="AH38" s="254">
        <v>1</v>
      </c>
      <c r="AI38" s="254">
        <v>0</v>
      </c>
      <c r="AJ38" s="266">
        <v>0.85704692053925724</v>
      </c>
      <c r="AK38" s="248" t="s">
        <v>72</v>
      </c>
      <c r="AL38" s="248">
        <v>40</v>
      </c>
      <c r="AM38" s="248" t="s">
        <v>857</v>
      </c>
      <c r="AN38" s="260" t="s">
        <v>382</v>
      </c>
      <c r="AO38" s="267">
        <v>70</v>
      </c>
      <c r="AP38" s="267">
        <v>4</v>
      </c>
      <c r="AQ38" s="267" t="s">
        <v>710</v>
      </c>
      <c r="AS38" s="257" t="s">
        <v>157</v>
      </c>
      <c r="AT38" s="258" t="s">
        <v>189</v>
      </c>
      <c r="AU38" s="257">
        <v>1</v>
      </c>
      <c r="AV38" s="268">
        <v>4.4927189708626199E-2</v>
      </c>
      <c r="AW38" s="268">
        <v>0.42429680767383665</v>
      </c>
      <c r="AX38" s="268">
        <v>0.21723424680581532</v>
      </c>
      <c r="AY38" s="269">
        <v>9.4973333333333319</v>
      </c>
      <c r="AZ38" s="269">
        <v>0.40824203556901517</v>
      </c>
      <c r="BA38" s="269">
        <v>10.045228269152735</v>
      </c>
      <c r="BB38" s="269">
        <v>1.8678447566515386</v>
      </c>
    </row>
    <row r="39" spans="6:58" ht="16.5">
      <c r="W39" s="254" t="s">
        <v>135</v>
      </c>
      <c r="X39" s="254" t="s">
        <v>195</v>
      </c>
      <c r="Y39" s="255" t="s">
        <v>195</v>
      </c>
      <c r="Z39" s="264">
        <v>8</v>
      </c>
      <c r="AA39" s="248">
        <v>8</v>
      </c>
      <c r="AB39" s="265">
        <v>1</v>
      </c>
      <c r="AC39" s="254">
        <v>2</v>
      </c>
      <c r="AD39" s="254">
        <v>1</v>
      </c>
      <c r="AE39" s="254">
        <v>1</v>
      </c>
      <c r="AF39" s="254">
        <v>3</v>
      </c>
      <c r="AG39" s="254">
        <v>0</v>
      </c>
      <c r="AH39" s="254">
        <v>1</v>
      </c>
      <c r="AI39" s="254">
        <v>0</v>
      </c>
      <c r="AJ39" s="266">
        <v>0.92584590789392729</v>
      </c>
      <c r="AK39" s="248" t="s">
        <v>71</v>
      </c>
      <c r="AL39" s="248">
        <v>11</v>
      </c>
      <c r="AM39" s="248" t="s">
        <v>443</v>
      </c>
      <c r="AN39" s="260" t="s">
        <v>384</v>
      </c>
      <c r="AO39" s="267">
        <v>21</v>
      </c>
      <c r="AP39" s="267">
        <v>1</v>
      </c>
      <c r="AQ39" s="267" t="s">
        <v>707</v>
      </c>
      <c r="AS39" s="257" t="s">
        <v>157</v>
      </c>
      <c r="AT39" s="258" t="s">
        <v>190</v>
      </c>
      <c r="AU39" s="257">
        <v>1</v>
      </c>
      <c r="AV39" s="268">
        <v>1.3653998035352286E-2</v>
      </c>
      <c r="AW39" s="268">
        <v>0.52915525892262827</v>
      </c>
      <c r="AX39" s="268">
        <v>0.21699115320287415</v>
      </c>
      <c r="AY39" s="269">
        <v>9.4396000000000004</v>
      </c>
      <c r="AZ39" s="269">
        <v>2.197035426179101</v>
      </c>
      <c r="BA39" s="269">
        <v>15.162256830050831</v>
      </c>
      <c r="BB39" s="269">
        <v>1.9401240735758545</v>
      </c>
    </row>
    <row r="40" spans="6:58" ht="16.5">
      <c r="W40" s="254" t="s">
        <v>135</v>
      </c>
      <c r="X40" s="254" t="s">
        <v>196</v>
      </c>
      <c r="Y40" s="255" t="s">
        <v>196</v>
      </c>
      <c r="Z40" s="264">
        <v>7</v>
      </c>
      <c r="AA40" s="248">
        <v>7</v>
      </c>
      <c r="AB40" s="265">
        <v>1</v>
      </c>
      <c r="AC40" s="254">
        <v>1</v>
      </c>
      <c r="AD40" s="254">
        <v>0</v>
      </c>
      <c r="AE40" s="254">
        <v>2</v>
      </c>
      <c r="AF40" s="254">
        <v>1</v>
      </c>
      <c r="AG40" s="254">
        <v>1</v>
      </c>
      <c r="AH40" s="254">
        <v>2</v>
      </c>
      <c r="AI40" s="254">
        <v>0</v>
      </c>
      <c r="AJ40" s="266">
        <v>0.88737666287576877</v>
      </c>
      <c r="AK40" s="248" t="s">
        <v>72</v>
      </c>
      <c r="AL40" s="248">
        <v>10</v>
      </c>
      <c r="AM40" s="248" t="s">
        <v>529</v>
      </c>
      <c r="AN40" s="260" t="s">
        <v>385</v>
      </c>
      <c r="AO40" s="267">
        <v>40</v>
      </c>
      <c r="AP40" s="267">
        <v>2</v>
      </c>
      <c r="AQ40" s="267" t="s">
        <v>708</v>
      </c>
      <c r="AS40" s="257" t="s">
        <v>157</v>
      </c>
      <c r="AT40" s="258" t="s">
        <v>191</v>
      </c>
      <c r="AU40" s="257">
        <v>1</v>
      </c>
      <c r="AV40" s="268">
        <v>3.2349945290273227E-2</v>
      </c>
      <c r="AW40" s="268">
        <v>0.40421094588775319</v>
      </c>
      <c r="AX40" s="268">
        <v>0.19144402221821671</v>
      </c>
      <c r="AY40" s="269">
        <v>6.0106666666666664</v>
      </c>
      <c r="AZ40" s="269">
        <v>0.36511892349310249</v>
      </c>
      <c r="BA40" s="269">
        <v>4.977787990289297</v>
      </c>
      <c r="BB40" s="269">
        <v>2.2548169211825431</v>
      </c>
    </row>
    <row r="41" spans="6:58" ht="16.5">
      <c r="W41" s="254" t="s">
        <v>135</v>
      </c>
      <c r="X41" s="254" t="s">
        <v>197</v>
      </c>
      <c r="Y41" s="255" t="s">
        <v>197</v>
      </c>
      <c r="Z41" s="264">
        <v>9</v>
      </c>
      <c r="AA41" s="248">
        <v>7</v>
      </c>
      <c r="AB41" s="265">
        <v>0.77777777777777779</v>
      </c>
      <c r="AC41" s="254">
        <v>0</v>
      </c>
      <c r="AD41" s="254">
        <v>0</v>
      </c>
      <c r="AE41" s="254">
        <v>0</v>
      </c>
      <c r="AF41" s="254">
        <v>0</v>
      </c>
      <c r="AG41" s="254">
        <v>5</v>
      </c>
      <c r="AH41" s="254">
        <v>2</v>
      </c>
      <c r="AI41" s="254">
        <v>0</v>
      </c>
      <c r="AJ41" s="266">
        <v>0.81500188168440513</v>
      </c>
      <c r="AK41" s="248" t="s">
        <v>70</v>
      </c>
      <c r="AL41" s="248">
        <v>39</v>
      </c>
      <c r="AM41" s="248" t="s">
        <v>875</v>
      </c>
      <c r="AN41" s="260" t="s">
        <v>386</v>
      </c>
      <c r="AO41" s="267">
        <v>123</v>
      </c>
      <c r="AP41" s="267">
        <v>5</v>
      </c>
      <c r="AQ41" s="267" t="s">
        <v>711</v>
      </c>
      <c r="AS41" s="257" t="s">
        <v>157</v>
      </c>
      <c r="AT41" s="258" t="s">
        <v>192</v>
      </c>
      <c r="AU41" s="257">
        <v>1</v>
      </c>
      <c r="AV41" s="268">
        <v>4.3425443031112655E-2</v>
      </c>
      <c r="AW41" s="268">
        <v>0.37036734043785707</v>
      </c>
      <c r="AX41" s="268">
        <v>0.18705326957032975</v>
      </c>
      <c r="AY41" s="269">
        <v>13.534916666666666</v>
      </c>
      <c r="AZ41" s="269">
        <v>2.2604115091804022</v>
      </c>
      <c r="BA41" s="269">
        <v>59.418037236188951</v>
      </c>
      <c r="BB41" s="269">
        <v>2.0391642130046099</v>
      </c>
    </row>
    <row r="42" spans="6:58" ht="16.5">
      <c r="W42" s="254" t="s">
        <v>135</v>
      </c>
      <c r="X42" s="254" t="s">
        <v>198</v>
      </c>
      <c r="Y42" s="255" t="s">
        <v>198</v>
      </c>
      <c r="Z42" s="264">
        <v>6</v>
      </c>
      <c r="AA42" s="248">
        <v>6</v>
      </c>
      <c r="AB42" s="265">
        <v>1</v>
      </c>
      <c r="AC42" s="254">
        <v>0</v>
      </c>
      <c r="AD42" s="254">
        <v>0</v>
      </c>
      <c r="AE42" s="254">
        <v>0</v>
      </c>
      <c r="AF42" s="254">
        <v>0</v>
      </c>
      <c r="AG42" s="254">
        <v>0</v>
      </c>
      <c r="AH42" s="254">
        <v>5</v>
      </c>
      <c r="AI42" s="254">
        <v>1</v>
      </c>
      <c r="AJ42" s="266">
        <v>0.74909618464702177</v>
      </c>
      <c r="AK42" s="248" t="s">
        <v>73</v>
      </c>
      <c r="AL42" s="248">
        <v>29</v>
      </c>
      <c r="AM42" s="248" t="s">
        <v>876</v>
      </c>
      <c r="AN42" s="260" t="s">
        <v>388</v>
      </c>
      <c r="AO42" s="267">
        <v>164</v>
      </c>
      <c r="AP42" s="267">
        <v>6</v>
      </c>
      <c r="AQ42" s="267" t="s">
        <v>712</v>
      </c>
      <c r="AS42" s="257" t="s">
        <v>157</v>
      </c>
      <c r="AT42" s="258" t="s">
        <v>99</v>
      </c>
      <c r="AU42" s="257">
        <v>1</v>
      </c>
      <c r="AV42" s="268">
        <v>3.2993634295462891E-2</v>
      </c>
      <c r="AW42" s="268">
        <v>0.42379364858642377</v>
      </c>
      <c r="AX42" s="268">
        <v>0.20462250421931605</v>
      </c>
      <c r="AY42" s="269">
        <v>10.101000000000001</v>
      </c>
      <c r="AZ42" s="269">
        <v>0.81849001687726419</v>
      </c>
      <c r="BA42" s="269">
        <v>15.674083823199609</v>
      </c>
      <c r="BB42" s="269">
        <v>1.8468759495048592</v>
      </c>
    </row>
    <row r="43" spans="6:58" ht="16.5">
      <c r="W43" s="254" t="s">
        <v>142</v>
      </c>
      <c r="X43" s="254" t="s">
        <v>199</v>
      </c>
      <c r="Y43" s="255" t="s">
        <v>199</v>
      </c>
      <c r="Z43" s="264">
        <v>16</v>
      </c>
      <c r="AA43" s="248">
        <v>14</v>
      </c>
      <c r="AB43" s="265">
        <v>0.875</v>
      </c>
      <c r="AC43" s="254">
        <v>0</v>
      </c>
      <c r="AD43" s="254">
        <v>0</v>
      </c>
      <c r="AE43" s="254">
        <v>1</v>
      </c>
      <c r="AF43" s="254">
        <v>4</v>
      </c>
      <c r="AG43" s="254">
        <v>5</v>
      </c>
      <c r="AH43" s="254">
        <v>3</v>
      </c>
      <c r="AI43" s="254">
        <v>1</v>
      </c>
      <c r="AJ43" s="266">
        <v>0.8236227558145286</v>
      </c>
      <c r="AK43" s="248" t="s">
        <v>70</v>
      </c>
      <c r="AL43" s="248">
        <v>33</v>
      </c>
      <c r="AM43" s="248" t="s">
        <v>877</v>
      </c>
      <c r="AN43" s="260" t="s">
        <v>389</v>
      </c>
      <c r="AO43" s="267">
        <v>117</v>
      </c>
      <c r="AP43" s="267">
        <v>5</v>
      </c>
      <c r="AQ43" s="267" t="s">
        <v>716</v>
      </c>
      <c r="AS43" s="257" t="s">
        <v>157</v>
      </c>
      <c r="AT43" s="258" t="s">
        <v>100</v>
      </c>
      <c r="AU43" s="257">
        <v>1</v>
      </c>
      <c r="AV43" s="268">
        <v>3.2630638292533785E-2</v>
      </c>
      <c r="AW43" s="268">
        <v>0.41957359755913043</v>
      </c>
      <c r="AX43" s="268">
        <v>0.19122621864287304</v>
      </c>
      <c r="AY43" s="269">
        <v>12.861970588235296</v>
      </c>
      <c r="AZ43" s="269">
        <v>1.772713993303439</v>
      </c>
      <c r="BA43" s="269">
        <v>35.160979632005045</v>
      </c>
      <c r="BB43" s="269">
        <v>1.9840105286931891</v>
      </c>
    </row>
    <row r="44" spans="6:58" ht="16.5">
      <c r="W44" s="254" t="s">
        <v>142</v>
      </c>
      <c r="X44" s="254" t="s">
        <v>200</v>
      </c>
      <c r="Y44" s="255" t="s">
        <v>200</v>
      </c>
      <c r="Z44" s="264">
        <v>31</v>
      </c>
      <c r="AA44" s="248">
        <v>30</v>
      </c>
      <c r="AB44" s="265">
        <v>0.967741935483871</v>
      </c>
      <c r="AC44" s="254">
        <v>1</v>
      </c>
      <c r="AD44" s="254">
        <v>1</v>
      </c>
      <c r="AE44" s="254">
        <v>4</v>
      </c>
      <c r="AF44" s="254">
        <v>5</v>
      </c>
      <c r="AG44" s="254">
        <v>11</v>
      </c>
      <c r="AH44" s="254">
        <v>8</v>
      </c>
      <c r="AI44" s="254">
        <v>0</v>
      </c>
      <c r="AJ44" s="266">
        <v>0.84111042066034247</v>
      </c>
      <c r="AK44" s="248" t="s">
        <v>70</v>
      </c>
      <c r="AL44" s="248">
        <v>13</v>
      </c>
      <c r="AM44" s="248" t="s">
        <v>661</v>
      </c>
      <c r="AN44" s="260" t="s">
        <v>390</v>
      </c>
      <c r="AO44" s="267">
        <v>97</v>
      </c>
      <c r="AP44" s="267">
        <v>3</v>
      </c>
      <c r="AQ44" s="267" t="s">
        <v>714</v>
      </c>
      <c r="AS44" s="257" t="s">
        <v>135</v>
      </c>
      <c r="AT44" s="258" t="s">
        <v>193</v>
      </c>
      <c r="AU44" s="257">
        <v>1</v>
      </c>
      <c r="AV44" s="268">
        <v>6.7733199946496278E-2</v>
      </c>
      <c r="AW44" s="268">
        <v>0.38617129133179268</v>
      </c>
      <c r="AX44" s="268">
        <v>0.18883784168951637</v>
      </c>
      <c r="AY44" s="269">
        <v>15.646666666666668</v>
      </c>
      <c r="AZ44" s="269">
        <v>4.8302487338562248</v>
      </c>
      <c r="BA44" s="269">
        <v>56.804841392957222</v>
      </c>
      <c r="BB44" s="269">
        <v>1.972870191175891</v>
      </c>
    </row>
    <row r="45" spans="6:58" ht="16.5">
      <c r="W45" s="254" t="s">
        <v>142</v>
      </c>
      <c r="X45" s="254" t="s">
        <v>201</v>
      </c>
      <c r="Y45" s="255" t="s">
        <v>201</v>
      </c>
      <c r="Z45" s="264">
        <v>10</v>
      </c>
      <c r="AA45" s="248">
        <v>10</v>
      </c>
      <c r="AB45" s="265">
        <v>1</v>
      </c>
      <c r="AC45" s="254">
        <v>1</v>
      </c>
      <c r="AD45" s="254">
        <v>3</v>
      </c>
      <c r="AE45" s="254">
        <v>2</v>
      </c>
      <c r="AF45" s="254">
        <v>2</v>
      </c>
      <c r="AG45" s="254">
        <v>2</v>
      </c>
      <c r="AH45" s="254">
        <v>0</v>
      </c>
      <c r="AI45" s="254">
        <v>0</v>
      </c>
      <c r="AJ45" s="266">
        <v>0.92428176434276144</v>
      </c>
      <c r="AK45" s="248" t="s">
        <v>71</v>
      </c>
      <c r="AL45" s="248">
        <v>12</v>
      </c>
      <c r="AM45" s="248" t="s">
        <v>363</v>
      </c>
      <c r="AN45" s="260" t="s">
        <v>391</v>
      </c>
      <c r="AO45" s="267">
        <v>22</v>
      </c>
      <c r="AP45" s="267">
        <v>1</v>
      </c>
      <c r="AQ45" s="267" t="s">
        <v>713</v>
      </c>
      <c r="AS45" s="257" t="s">
        <v>135</v>
      </c>
      <c r="AT45" s="258" t="s">
        <v>194</v>
      </c>
      <c r="AU45" s="257">
        <v>1</v>
      </c>
      <c r="AV45" s="268">
        <v>4.3131125170486319E-2</v>
      </c>
      <c r="AW45" s="268">
        <v>0.35880878829551521</v>
      </c>
      <c r="AX45" s="268">
        <v>0.23513040884448563</v>
      </c>
      <c r="AY45" s="269">
        <v>17.456900000000001</v>
      </c>
      <c r="AZ45" s="269">
        <v>6.6172498680281553</v>
      </c>
      <c r="BA45" s="269">
        <v>111.19965003791675</v>
      </c>
      <c r="BB45" s="269">
        <v>1.8662932908253584</v>
      </c>
    </row>
    <row r="46" spans="6:58" ht="16.5">
      <c r="W46" s="254" t="s">
        <v>142</v>
      </c>
      <c r="X46" s="254" t="s">
        <v>202</v>
      </c>
      <c r="Y46" s="255" t="s">
        <v>202</v>
      </c>
      <c r="Z46" s="264">
        <v>37</v>
      </c>
      <c r="AA46" s="248">
        <v>33</v>
      </c>
      <c r="AB46" s="265">
        <v>0.89189189189189189</v>
      </c>
      <c r="AC46" s="254">
        <v>0</v>
      </c>
      <c r="AD46" s="254">
        <v>3</v>
      </c>
      <c r="AE46" s="254">
        <v>7</v>
      </c>
      <c r="AF46" s="254">
        <v>6</v>
      </c>
      <c r="AG46" s="254">
        <v>9</v>
      </c>
      <c r="AH46" s="254">
        <v>8</v>
      </c>
      <c r="AI46" s="254">
        <v>0</v>
      </c>
      <c r="AJ46" s="266">
        <v>0.85569294719893074</v>
      </c>
      <c r="AK46" s="248" t="s">
        <v>72</v>
      </c>
      <c r="AL46" s="248">
        <v>44</v>
      </c>
      <c r="AM46" s="248" t="s">
        <v>878</v>
      </c>
      <c r="AN46" s="260" t="s">
        <v>392</v>
      </c>
      <c r="AO46" s="267">
        <v>74</v>
      </c>
      <c r="AP46" s="267">
        <v>2</v>
      </c>
      <c r="AQ46" s="267" t="s">
        <v>390</v>
      </c>
      <c r="AS46" s="257" t="s">
        <v>135</v>
      </c>
      <c r="AT46" s="258" t="s">
        <v>195</v>
      </c>
      <c r="AU46" s="257">
        <v>1</v>
      </c>
      <c r="AV46" s="268">
        <v>5.2468238067196124E-2</v>
      </c>
      <c r="AW46" s="268">
        <v>0.38207449826726986</v>
      </c>
      <c r="AX46" s="268">
        <v>0.25002538203119384</v>
      </c>
      <c r="AY46" s="269">
        <v>18.727333333333334</v>
      </c>
      <c r="AZ46" s="269">
        <v>7.5018614406191908</v>
      </c>
      <c r="BA46" s="269">
        <v>85.2044262742467</v>
      </c>
      <c r="BB46" s="269">
        <v>1.682505826073567</v>
      </c>
    </row>
    <row r="47" spans="6:58" ht="16.5">
      <c r="W47" s="254" t="s">
        <v>142</v>
      </c>
      <c r="X47" s="254" t="s">
        <v>203</v>
      </c>
      <c r="Y47" s="255" t="s">
        <v>203</v>
      </c>
      <c r="Z47" s="264">
        <v>12</v>
      </c>
      <c r="AA47" s="248">
        <v>11</v>
      </c>
      <c r="AB47" s="265">
        <v>0.91666666666666663</v>
      </c>
      <c r="AC47" s="254">
        <v>0</v>
      </c>
      <c r="AD47" s="254">
        <v>0</v>
      </c>
      <c r="AE47" s="254">
        <v>1</v>
      </c>
      <c r="AF47" s="254">
        <v>3</v>
      </c>
      <c r="AG47" s="254">
        <v>4</v>
      </c>
      <c r="AH47" s="254">
        <v>3</v>
      </c>
      <c r="AI47" s="254">
        <v>0</v>
      </c>
      <c r="AJ47" s="266">
        <v>0.83076239179213984</v>
      </c>
      <c r="AK47" s="248" t="s">
        <v>70</v>
      </c>
      <c r="AL47" s="248">
        <v>23</v>
      </c>
      <c r="AM47" s="248" t="s">
        <v>879</v>
      </c>
      <c r="AN47" s="260" t="s">
        <v>394</v>
      </c>
      <c r="AO47" s="267">
        <v>107</v>
      </c>
      <c r="AP47" s="267">
        <v>4</v>
      </c>
      <c r="AQ47" s="267" t="s">
        <v>715</v>
      </c>
      <c r="AS47" s="257" t="s">
        <v>135</v>
      </c>
      <c r="AT47" s="258" t="s">
        <v>196</v>
      </c>
      <c r="AU47" s="257">
        <v>1</v>
      </c>
      <c r="AV47" s="268">
        <v>7.1202348222222447E-2</v>
      </c>
      <c r="AW47" s="268">
        <v>0.37770500755628217</v>
      </c>
      <c r="AX47" s="268">
        <v>0.19094864232901809</v>
      </c>
      <c r="AY47" s="269">
        <v>19.113500000000002</v>
      </c>
      <c r="AZ47" s="269">
        <v>5.0514001403121336</v>
      </c>
      <c r="BA47" s="269">
        <v>80.838736602763944</v>
      </c>
      <c r="BB47" s="269">
        <v>1.8963699939031515</v>
      </c>
    </row>
    <row r="48" spans="6:58" ht="16.5">
      <c r="W48" s="254" t="s">
        <v>158</v>
      </c>
      <c r="X48" s="254" t="s">
        <v>204</v>
      </c>
      <c r="Y48" s="255" t="s">
        <v>204</v>
      </c>
      <c r="Z48" s="264">
        <v>13</v>
      </c>
      <c r="AA48" s="248">
        <v>0</v>
      </c>
      <c r="AB48" s="265">
        <v>0</v>
      </c>
      <c r="AC48" s="254">
        <v>0</v>
      </c>
      <c r="AD48" s="254">
        <v>0</v>
      </c>
      <c r="AE48" s="254">
        <v>0</v>
      </c>
      <c r="AF48" s="254">
        <v>0</v>
      </c>
      <c r="AG48" s="254">
        <v>0</v>
      </c>
      <c r="AH48" s="254">
        <v>0</v>
      </c>
      <c r="AI48" s="254">
        <v>0</v>
      </c>
      <c r="AJ48" s="266">
        <v>0</v>
      </c>
      <c r="AK48" s="248" t="s">
        <v>330</v>
      </c>
      <c r="AL48" s="248">
        <v>1</v>
      </c>
      <c r="AM48" s="248" t="s">
        <v>853</v>
      </c>
      <c r="AN48" s="260" t="s">
        <v>396</v>
      </c>
      <c r="AO48" s="267">
        <v>168</v>
      </c>
      <c r="AP48" s="267">
        <v>4</v>
      </c>
      <c r="AQ48" s="267" t="s">
        <v>720</v>
      </c>
      <c r="AS48" s="257" t="s">
        <v>135</v>
      </c>
      <c r="AT48" s="258" t="s">
        <v>197</v>
      </c>
      <c r="AU48" s="257">
        <v>1</v>
      </c>
      <c r="AV48" s="268">
        <v>5.8678134529910844E-2</v>
      </c>
      <c r="AW48" s="268">
        <v>0.38053111319651817</v>
      </c>
      <c r="AX48" s="268">
        <v>0.18867870228080119</v>
      </c>
      <c r="AY48" s="269">
        <v>16.840499999999999</v>
      </c>
      <c r="AZ48" s="269">
        <v>4.8292763083776498</v>
      </c>
      <c r="BA48" s="269">
        <v>46.587073922532646</v>
      </c>
      <c r="BB48" s="269">
        <v>1.8068383913244008</v>
      </c>
    </row>
    <row r="49" spans="23:54" ht="16.5">
      <c r="W49" s="254" t="s">
        <v>158</v>
      </c>
      <c r="X49" s="254" t="s">
        <v>205</v>
      </c>
      <c r="Y49" s="255" t="s">
        <v>205</v>
      </c>
      <c r="Z49" s="264">
        <v>14</v>
      </c>
      <c r="AA49" s="248">
        <v>3</v>
      </c>
      <c r="AB49" s="265">
        <v>0.21428571428571427</v>
      </c>
      <c r="AC49" s="254">
        <v>0</v>
      </c>
      <c r="AD49" s="254">
        <v>0</v>
      </c>
      <c r="AE49" s="254">
        <v>0</v>
      </c>
      <c r="AF49" s="254">
        <v>1</v>
      </c>
      <c r="AG49" s="254">
        <v>1</v>
      </c>
      <c r="AH49" s="254">
        <v>1</v>
      </c>
      <c r="AI49" s="254">
        <v>0</v>
      </c>
      <c r="AJ49" s="266">
        <v>0.81414261799989263</v>
      </c>
      <c r="AK49" s="248" t="s">
        <v>70</v>
      </c>
      <c r="AL49" s="248">
        <v>41</v>
      </c>
      <c r="AM49" s="248" t="s">
        <v>880</v>
      </c>
      <c r="AN49" s="260" t="s">
        <v>398</v>
      </c>
      <c r="AO49" s="267">
        <v>125</v>
      </c>
      <c r="AP49" s="267">
        <v>2</v>
      </c>
      <c r="AQ49" s="267" t="s">
        <v>718</v>
      </c>
      <c r="AS49" s="257" t="s">
        <v>135</v>
      </c>
      <c r="AT49" s="258" t="s">
        <v>198</v>
      </c>
      <c r="AU49" s="257">
        <v>1</v>
      </c>
      <c r="AV49" s="268">
        <v>5.1159500683115165E-2</v>
      </c>
      <c r="AW49" s="268">
        <v>0.43134926420723441</v>
      </c>
      <c r="AX49" s="268">
        <v>0.25417534309724493</v>
      </c>
      <c r="AY49" s="269">
        <v>9.4480000000000004</v>
      </c>
      <c r="AZ49" s="269">
        <v>4.1678441352591724</v>
      </c>
      <c r="BA49" s="269">
        <v>15.155796855487898</v>
      </c>
      <c r="BB49" s="269">
        <v>2.4259467351148554</v>
      </c>
    </row>
    <row r="50" spans="23:54" ht="16.5">
      <c r="W50" s="254" t="s">
        <v>158</v>
      </c>
      <c r="X50" s="254" t="s">
        <v>206</v>
      </c>
      <c r="Y50" s="255" t="s">
        <v>206</v>
      </c>
      <c r="Z50" s="264">
        <v>10</v>
      </c>
      <c r="AA50" s="248">
        <v>3</v>
      </c>
      <c r="AB50" s="265">
        <v>0.3</v>
      </c>
      <c r="AC50" s="254">
        <v>0</v>
      </c>
      <c r="AD50" s="254">
        <v>0</v>
      </c>
      <c r="AE50" s="254">
        <v>0</v>
      </c>
      <c r="AF50" s="254">
        <v>0</v>
      </c>
      <c r="AG50" s="254">
        <v>1</v>
      </c>
      <c r="AH50" s="254">
        <v>2</v>
      </c>
      <c r="AI50" s="254">
        <v>0</v>
      </c>
      <c r="AJ50" s="266">
        <v>0.79140157206497386</v>
      </c>
      <c r="AK50" s="248" t="s">
        <v>73</v>
      </c>
      <c r="AL50" s="248">
        <v>12</v>
      </c>
      <c r="AM50" s="248" t="s">
        <v>881</v>
      </c>
      <c r="AN50" s="260" t="s">
        <v>400</v>
      </c>
      <c r="AO50" s="267">
        <v>147</v>
      </c>
      <c r="AP50" s="267">
        <v>3</v>
      </c>
      <c r="AQ50" s="267" t="s">
        <v>719</v>
      </c>
      <c r="AS50" s="257" t="s">
        <v>135</v>
      </c>
      <c r="AT50" s="258" t="s">
        <v>100</v>
      </c>
      <c r="AU50" s="257">
        <v>1</v>
      </c>
      <c r="AV50" s="268">
        <v>5.9252611822716475E-2</v>
      </c>
      <c r="AW50" s="268">
        <v>0.37830108983884875</v>
      </c>
      <c r="AX50" s="268">
        <v>0.20563530477579703</v>
      </c>
      <c r="AY50" s="269">
        <v>16.934100000000004</v>
      </c>
      <c r="AZ50" s="269">
        <v>5.4526640540365525</v>
      </c>
      <c r="BA50" s="269">
        <v>72.831160037670202</v>
      </c>
      <c r="BB50" s="269">
        <v>1.8754618208813343</v>
      </c>
    </row>
    <row r="51" spans="23:54" ht="16.5">
      <c r="W51" s="254" t="s">
        <v>158</v>
      </c>
      <c r="X51" s="254" t="s">
        <v>207</v>
      </c>
      <c r="Y51" s="255" t="s">
        <v>207</v>
      </c>
      <c r="Z51" s="264">
        <v>12</v>
      </c>
      <c r="AA51" s="248">
        <v>4</v>
      </c>
      <c r="AB51" s="265">
        <v>0.33333333333333331</v>
      </c>
      <c r="AC51" s="254">
        <v>0</v>
      </c>
      <c r="AD51" s="254">
        <v>0</v>
      </c>
      <c r="AE51" s="254">
        <v>0</v>
      </c>
      <c r="AF51" s="254">
        <v>4</v>
      </c>
      <c r="AG51" s="254">
        <v>0</v>
      </c>
      <c r="AH51" s="254">
        <v>0</v>
      </c>
      <c r="AI51" s="254">
        <v>0</v>
      </c>
      <c r="AJ51" s="266">
        <v>0.87494353290237348</v>
      </c>
      <c r="AK51" s="248" t="s">
        <v>72</v>
      </c>
      <c r="AL51" s="248">
        <v>22</v>
      </c>
      <c r="AM51" s="248" t="s">
        <v>502</v>
      </c>
      <c r="AN51" s="260" t="s">
        <v>401</v>
      </c>
      <c r="AO51" s="267">
        <v>52</v>
      </c>
      <c r="AP51" s="267">
        <v>1</v>
      </c>
      <c r="AQ51" s="267" t="s">
        <v>717</v>
      </c>
      <c r="AS51" s="257" t="s">
        <v>142</v>
      </c>
      <c r="AT51" s="258" t="s">
        <v>199</v>
      </c>
      <c r="AU51" s="257">
        <v>1</v>
      </c>
      <c r="AV51" s="268">
        <v>4.4456996974096323E-2</v>
      </c>
      <c r="AW51" s="268">
        <v>0.4118833377381666</v>
      </c>
      <c r="AX51" s="268">
        <v>0.19860660051146156</v>
      </c>
      <c r="AY51" s="269">
        <v>14.505769230769232</v>
      </c>
      <c r="AZ51" s="269">
        <v>2.2658335029036971</v>
      </c>
      <c r="BA51" s="269">
        <v>43.189304158125474</v>
      </c>
      <c r="BB51" s="269">
        <v>1.94502149162655</v>
      </c>
    </row>
    <row r="52" spans="23:54" ht="16.5">
      <c r="W52" s="254" t="s">
        <v>147</v>
      </c>
      <c r="X52" s="254" t="s">
        <v>208</v>
      </c>
      <c r="Y52" s="255" t="s">
        <v>208</v>
      </c>
      <c r="Z52" s="264">
        <v>12</v>
      </c>
      <c r="AA52" s="248">
        <v>10</v>
      </c>
      <c r="AB52" s="265">
        <v>0.83333333333333337</v>
      </c>
      <c r="AC52" s="254">
        <v>1</v>
      </c>
      <c r="AD52" s="254">
        <v>0</v>
      </c>
      <c r="AE52" s="254">
        <v>2</v>
      </c>
      <c r="AF52" s="254">
        <v>1</v>
      </c>
      <c r="AG52" s="254">
        <v>2</v>
      </c>
      <c r="AH52" s="254">
        <v>3</v>
      </c>
      <c r="AI52" s="254">
        <v>1</v>
      </c>
      <c r="AJ52" s="266">
        <v>0.85325884483021763</v>
      </c>
      <c r="AK52" s="248" t="s">
        <v>72</v>
      </c>
      <c r="AL52" s="248">
        <v>50</v>
      </c>
      <c r="AM52" s="248" t="s">
        <v>882</v>
      </c>
      <c r="AN52" s="260" t="s">
        <v>402</v>
      </c>
      <c r="AO52" s="267">
        <v>80</v>
      </c>
      <c r="AP52" s="267">
        <v>6</v>
      </c>
      <c r="AQ52" s="267" t="s">
        <v>726</v>
      </c>
      <c r="AS52" s="257" t="s">
        <v>142</v>
      </c>
      <c r="AT52" s="258" t="s">
        <v>200</v>
      </c>
      <c r="AU52" s="257">
        <v>1</v>
      </c>
      <c r="AV52" s="268">
        <v>5.0710398735990037E-2</v>
      </c>
      <c r="AW52" s="268">
        <v>0.39489842208933323</v>
      </c>
      <c r="AX52" s="268">
        <v>0.21040151971083632</v>
      </c>
      <c r="AY52" s="269">
        <v>15.603965517241379</v>
      </c>
      <c r="AZ52" s="269">
        <v>2.6654766341083107</v>
      </c>
      <c r="BA52" s="269">
        <v>40.378337331470135</v>
      </c>
      <c r="BB52" s="269">
        <v>1.8376765178104644</v>
      </c>
    </row>
    <row r="53" spans="23:54" ht="16.5">
      <c r="W53" s="254" t="s">
        <v>147</v>
      </c>
      <c r="X53" s="254" t="s">
        <v>209</v>
      </c>
      <c r="Y53" s="255" t="s">
        <v>209</v>
      </c>
      <c r="Z53" s="264">
        <v>8</v>
      </c>
      <c r="AA53" s="248">
        <v>6</v>
      </c>
      <c r="AB53" s="265">
        <v>0.75</v>
      </c>
      <c r="AC53" s="254">
        <v>0</v>
      </c>
      <c r="AD53" s="254">
        <v>0</v>
      </c>
      <c r="AE53" s="254">
        <v>2</v>
      </c>
      <c r="AF53" s="254">
        <v>1</v>
      </c>
      <c r="AG53" s="254">
        <v>1</v>
      </c>
      <c r="AH53" s="254">
        <v>2</v>
      </c>
      <c r="AI53" s="254">
        <v>0</v>
      </c>
      <c r="AJ53" s="266">
        <v>0.83512915400353227</v>
      </c>
      <c r="AK53" s="248" t="s">
        <v>70</v>
      </c>
      <c r="AL53" s="248">
        <v>18</v>
      </c>
      <c r="AM53" s="248" t="s">
        <v>883</v>
      </c>
      <c r="AN53" s="260" t="s">
        <v>404</v>
      </c>
      <c r="AO53" s="267">
        <v>102</v>
      </c>
      <c r="AP53" s="267">
        <v>7</v>
      </c>
      <c r="AQ53" s="267" t="s">
        <v>727</v>
      </c>
      <c r="AS53" s="257" t="s">
        <v>142</v>
      </c>
      <c r="AT53" s="258" t="s">
        <v>201</v>
      </c>
      <c r="AU53" s="257">
        <v>1</v>
      </c>
      <c r="AV53" s="268">
        <v>3.8038974072539769E-2</v>
      </c>
      <c r="AW53" s="268">
        <v>0.40925682207921343</v>
      </c>
      <c r="AX53" s="268">
        <v>0.19004617680128419</v>
      </c>
      <c r="AY53" s="269">
        <v>16.2622</v>
      </c>
      <c r="AZ53" s="269">
        <v>2.6767386380717544</v>
      </c>
      <c r="BA53" s="269">
        <v>53.049741374011418</v>
      </c>
      <c r="BB53" s="269">
        <v>2.0683748711392766</v>
      </c>
    </row>
    <row r="54" spans="23:54" ht="16.5">
      <c r="W54" s="254" t="s">
        <v>147</v>
      </c>
      <c r="X54" s="254" t="s">
        <v>210</v>
      </c>
      <c r="Y54" s="255" t="s">
        <v>210</v>
      </c>
      <c r="Z54" s="264">
        <v>8</v>
      </c>
      <c r="AA54" s="248">
        <v>8</v>
      </c>
      <c r="AB54" s="265">
        <v>1</v>
      </c>
      <c r="AC54" s="254">
        <v>1</v>
      </c>
      <c r="AD54" s="254">
        <v>0</v>
      </c>
      <c r="AE54" s="254">
        <v>3</v>
      </c>
      <c r="AF54" s="254">
        <v>4</v>
      </c>
      <c r="AG54" s="254">
        <v>0</v>
      </c>
      <c r="AH54" s="254">
        <v>0</v>
      </c>
      <c r="AI54" s="254">
        <v>0</v>
      </c>
      <c r="AJ54" s="266">
        <v>0.93451415820382278</v>
      </c>
      <c r="AK54" s="248" t="s">
        <v>71</v>
      </c>
      <c r="AL54" s="248">
        <v>7</v>
      </c>
      <c r="AM54" s="248" t="s">
        <v>477</v>
      </c>
      <c r="AN54" s="260" t="s">
        <v>406</v>
      </c>
      <c r="AO54" s="267">
        <v>17</v>
      </c>
      <c r="AP54" s="267">
        <v>3</v>
      </c>
      <c r="AQ54" s="267" t="s">
        <v>723</v>
      </c>
      <c r="AS54" s="257" t="s">
        <v>142</v>
      </c>
      <c r="AT54" s="258" t="s">
        <v>202</v>
      </c>
      <c r="AU54" s="257">
        <v>1</v>
      </c>
      <c r="AV54" s="268">
        <v>4.0723344985278936E-2</v>
      </c>
      <c r="AW54" s="268">
        <v>0.37761276188133625</v>
      </c>
      <c r="AX54" s="268">
        <v>0.2012328723655735</v>
      </c>
      <c r="AY54" s="269">
        <v>14.838676470588231</v>
      </c>
      <c r="AZ54" s="269">
        <v>2.2952876120342558</v>
      </c>
      <c r="BA54" s="269">
        <v>37.491169567556064</v>
      </c>
      <c r="BB54" s="269">
        <v>1.9252712258556832</v>
      </c>
    </row>
    <row r="55" spans="23:54" ht="16.5">
      <c r="W55" s="254" t="s">
        <v>147</v>
      </c>
      <c r="X55" s="254" t="s">
        <v>211</v>
      </c>
      <c r="Y55" s="255" t="s">
        <v>211</v>
      </c>
      <c r="Z55" s="264">
        <v>9</v>
      </c>
      <c r="AA55" s="248">
        <v>6</v>
      </c>
      <c r="AB55" s="265">
        <v>0.66666666666666663</v>
      </c>
      <c r="AC55" s="254">
        <v>2</v>
      </c>
      <c r="AD55" s="254">
        <v>1</v>
      </c>
      <c r="AE55" s="254">
        <v>2</v>
      </c>
      <c r="AF55" s="254">
        <v>0</v>
      </c>
      <c r="AG55" s="254">
        <v>0</v>
      </c>
      <c r="AH55" s="254">
        <v>1</v>
      </c>
      <c r="AI55" s="254">
        <v>0</v>
      </c>
      <c r="AJ55" s="266">
        <v>0.94470403177968243</v>
      </c>
      <c r="AK55" s="248" t="s">
        <v>71</v>
      </c>
      <c r="AL55" s="248">
        <v>2</v>
      </c>
      <c r="AM55" s="248" t="s">
        <v>439</v>
      </c>
      <c r="AN55" s="260" t="s">
        <v>407</v>
      </c>
      <c r="AO55" s="267">
        <v>12</v>
      </c>
      <c r="AP55" s="267">
        <v>1</v>
      </c>
      <c r="AQ55" s="267" t="s">
        <v>721</v>
      </c>
      <c r="AS55" s="257" t="s">
        <v>142</v>
      </c>
      <c r="AT55" s="258" t="s">
        <v>203</v>
      </c>
      <c r="AU55" s="257">
        <v>1</v>
      </c>
      <c r="AV55" s="268">
        <v>4.6806470329442088E-2</v>
      </c>
      <c r="AW55" s="268">
        <v>0.40652140985803903</v>
      </c>
      <c r="AX55" s="268">
        <v>0.17114653916762185</v>
      </c>
      <c r="AY55" s="269">
        <v>14.279</v>
      </c>
      <c r="AZ55" s="269">
        <v>1.8347823667723417</v>
      </c>
      <c r="BA55" s="269">
        <v>28.403737707570645</v>
      </c>
      <c r="BB55" s="269">
        <v>2.1237495411067204</v>
      </c>
    </row>
    <row r="56" spans="23:54" ht="16.5">
      <c r="W56" s="254" t="s">
        <v>147</v>
      </c>
      <c r="X56" s="254" t="s">
        <v>212</v>
      </c>
      <c r="Y56" s="255" t="s">
        <v>212</v>
      </c>
      <c r="Z56" s="264">
        <v>9</v>
      </c>
      <c r="AA56" s="248">
        <v>9</v>
      </c>
      <c r="AB56" s="265">
        <v>1</v>
      </c>
      <c r="AC56" s="254">
        <v>2</v>
      </c>
      <c r="AD56" s="254">
        <v>2</v>
      </c>
      <c r="AE56" s="254">
        <v>4</v>
      </c>
      <c r="AF56" s="254">
        <v>1</v>
      </c>
      <c r="AG56" s="254">
        <v>0</v>
      </c>
      <c r="AH56" s="254">
        <v>0</v>
      </c>
      <c r="AI56" s="254">
        <v>0</v>
      </c>
      <c r="AJ56" s="266">
        <v>0.94185824398359008</v>
      </c>
      <c r="AK56" s="248" t="s">
        <v>71</v>
      </c>
      <c r="AL56" s="248">
        <v>3</v>
      </c>
      <c r="AM56" s="248" t="s">
        <v>429</v>
      </c>
      <c r="AN56" s="260" t="s">
        <v>408</v>
      </c>
      <c r="AO56" s="267">
        <v>13</v>
      </c>
      <c r="AP56" s="267">
        <v>2</v>
      </c>
      <c r="AQ56" s="267" t="s">
        <v>722</v>
      </c>
      <c r="AS56" s="257" t="s">
        <v>142</v>
      </c>
      <c r="AT56" s="258" t="s">
        <v>100</v>
      </c>
      <c r="AU56" s="257">
        <v>1</v>
      </c>
      <c r="AV56" s="268">
        <v>4.4323265284370542E-2</v>
      </c>
      <c r="AW56" s="268">
        <v>0.39376057232507494</v>
      </c>
      <c r="AX56" s="268">
        <v>0.19834054976951324</v>
      </c>
      <c r="AY56" s="269">
        <v>15.11476041666667</v>
      </c>
      <c r="AZ56" s="269">
        <v>2.393493761537508</v>
      </c>
      <c r="BA56" s="269">
        <v>39.997825931257303</v>
      </c>
      <c r="BB56" s="269">
        <v>1.9244754801457915</v>
      </c>
    </row>
    <row r="57" spans="23:54" ht="16.5">
      <c r="W57" s="254" t="s">
        <v>147</v>
      </c>
      <c r="X57" s="254" t="s">
        <v>213</v>
      </c>
      <c r="Y57" s="255" t="s">
        <v>213</v>
      </c>
      <c r="Z57" s="264">
        <v>3</v>
      </c>
      <c r="AA57" s="248">
        <v>3</v>
      </c>
      <c r="AB57" s="265">
        <v>1</v>
      </c>
      <c r="AC57" s="254">
        <v>0</v>
      </c>
      <c r="AD57" s="254">
        <v>0</v>
      </c>
      <c r="AE57" s="254">
        <v>2</v>
      </c>
      <c r="AF57" s="254">
        <v>0</v>
      </c>
      <c r="AG57" s="254">
        <v>1</v>
      </c>
      <c r="AH57" s="254">
        <v>0</v>
      </c>
      <c r="AI57" s="254">
        <v>0</v>
      </c>
      <c r="AJ57" s="266">
        <v>0.904203998146208</v>
      </c>
      <c r="AK57" s="248" t="s">
        <v>71</v>
      </c>
      <c r="AL57" s="248">
        <v>18</v>
      </c>
      <c r="AM57" s="248" t="s">
        <v>557</v>
      </c>
      <c r="AN57" s="260" t="s">
        <v>409</v>
      </c>
      <c r="AO57" s="267">
        <v>28</v>
      </c>
      <c r="AP57" s="267">
        <v>4</v>
      </c>
      <c r="AQ57" s="267" t="s">
        <v>724</v>
      </c>
      <c r="AS57" s="257" t="s">
        <v>158</v>
      </c>
      <c r="AT57" s="258" t="s">
        <v>204</v>
      </c>
      <c r="AU57" s="257">
        <v>1</v>
      </c>
      <c r="AV57" s="268">
        <v>0.10580851109718649</v>
      </c>
      <c r="AW57" s="268">
        <v>0.3871060304663948</v>
      </c>
      <c r="AX57" s="268">
        <v>0.19638870481257339</v>
      </c>
      <c r="AY57" s="269">
        <v>27.254000000000001</v>
      </c>
      <c r="AZ57" s="269">
        <v>6.4261268135000078</v>
      </c>
      <c r="BA57" s="269">
        <v>33.180757229706138</v>
      </c>
      <c r="BB57" s="269">
        <v>1.6246074839556042</v>
      </c>
    </row>
    <row r="58" spans="23:54" ht="16.5">
      <c r="W58" s="254" t="s">
        <v>147</v>
      </c>
      <c r="X58" s="254" t="s">
        <v>214</v>
      </c>
      <c r="Y58" s="255" t="s">
        <v>214</v>
      </c>
      <c r="Z58" s="264">
        <v>6</v>
      </c>
      <c r="AA58" s="248">
        <v>4</v>
      </c>
      <c r="AB58" s="265">
        <v>0.66666666666666663</v>
      </c>
      <c r="AC58" s="254">
        <v>0</v>
      </c>
      <c r="AD58" s="254">
        <v>1</v>
      </c>
      <c r="AE58" s="254">
        <v>0</v>
      </c>
      <c r="AF58" s="254">
        <v>2</v>
      </c>
      <c r="AG58" s="254">
        <v>1</v>
      </c>
      <c r="AH58" s="254">
        <v>0</v>
      </c>
      <c r="AI58" s="254">
        <v>0</v>
      </c>
      <c r="AJ58" s="266">
        <v>0.88401010846597439</v>
      </c>
      <c r="AK58" s="248" t="s">
        <v>72</v>
      </c>
      <c r="AL58" s="248">
        <v>12</v>
      </c>
      <c r="AM58" s="248" t="s">
        <v>507</v>
      </c>
      <c r="AN58" s="260" t="s">
        <v>410</v>
      </c>
      <c r="AO58" s="267">
        <v>42</v>
      </c>
      <c r="AP58" s="267">
        <v>5</v>
      </c>
      <c r="AQ58" s="267" t="s">
        <v>725</v>
      </c>
      <c r="AS58" s="257" t="s">
        <v>158</v>
      </c>
      <c r="AT58" s="258" t="s">
        <v>205</v>
      </c>
      <c r="AU58" s="257">
        <v>1</v>
      </c>
      <c r="AV58" s="268">
        <v>4.9734414991513619E-2</v>
      </c>
      <c r="AW58" s="268">
        <v>0.38938162539842364</v>
      </c>
      <c r="AX58" s="268">
        <v>0.21985608345759652</v>
      </c>
      <c r="AY58" s="269">
        <v>18.080249999999999</v>
      </c>
      <c r="AZ58" s="269">
        <v>6.5445531819935709</v>
      </c>
      <c r="BA58" s="269">
        <v>42.675940540916415</v>
      </c>
      <c r="BB58" s="269">
        <v>1.6667768860486878</v>
      </c>
    </row>
    <row r="59" spans="23:54" ht="16.5">
      <c r="W59" s="254" t="s">
        <v>150</v>
      </c>
      <c r="X59" s="254" t="s">
        <v>215</v>
      </c>
      <c r="Y59" s="255" t="s">
        <v>215</v>
      </c>
      <c r="Z59" s="264">
        <v>20</v>
      </c>
      <c r="AA59" s="248">
        <v>16</v>
      </c>
      <c r="AB59" s="265">
        <v>0.8</v>
      </c>
      <c r="AC59" s="254">
        <v>0</v>
      </c>
      <c r="AD59" s="254">
        <v>0</v>
      </c>
      <c r="AE59" s="254">
        <v>3</v>
      </c>
      <c r="AF59" s="254">
        <v>7</v>
      </c>
      <c r="AG59" s="254">
        <v>4</v>
      </c>
      <c r="AH59" s="254">
        <v>2</v>
      </c>
      <c r="AI59" s="254">
        <v>0</v>
      </c>
      <c r="AJ59" s="266">
        <v>0.85866994283006126</v>
      </c>
      <c r="AK59" s="248" t="s">
        <v>72</v>
      </c>
      <c r="AL59" s="248">
        <v>38</v>
      </c>
      <c r="AM59" s="248" t="s">
        <v>848</v>
      </c>
      <c r="AN59" s="260" t="s">
        <v>411</v>
      </c>
      <c r="AO59" s="267">
        <v>68</v>
      </c>
      <c r="AP59" s="267">
        <v>3</v>
      </c>
      <c r="AQ59" s="267" t="s">
        <v>730</v>
      </c>
      <c r="AS59" s="257" t="s">
        <v>158</v>
      </c>
      <c r="AT59" s="258" t="s">
        <v>206</v>
      </c>
      <c r="AU59" s="257">
        <v>1</v>
      </c>
      <c r="AV59" s="268">
        <v>7.0265788207618321E-2</v>
      </c>
      <c r="AW59" s="268">
        <v>0.39576348899014469</v>
      </c>
      <c r="AX59" s="268">
        <v>0.14760096972306747</v>
      </c>
      <c r="AY59" s="269">
        <v>17.53</v>
      </c>
      <c r="AZ59" s="269">
        <v>1.9841960892339423</v>
      </c>
      <c r="BA59" s="269">
        <v>31.863234007432297</v>
      </c>
      <c r="BB59" s="269">
        <v>2.0136306066700649</v>
      </c>
    </row>
    <row r="60" spans="23:54" ht="16.5">
      <c r="W60" s="254" t="s">
        <v>150</v>
      </c>
      <c r="X60" s="254" t="s">
        <v>216</v>
      </c>
      <c r="Y60" s="255" t="s">
        <v>216</v>
      </c>
      <c r="Z60" s="264">
        <v>16</v>
      </c>
      <c r="AA60" s="248">
        <v>13</v>
      </c>
      <c r="AB60" s="265">
        <v>0.8125</v>
      </c>
      <c r="AC60" s="254">
        <v>0</v>
      </c>
      <c r="AD60" s="254">
        <v>0</v>
      </c>
      <c r="AE60" s="254">
        <v>1</v>
      </c>
      <c r="AF60" s="254">
        <v>3</v>
      </c>
      <c r="AG60" s="254">
        <v>3</v>
      </c>
      <c r="AH60" s="254">
        <v>6</v>
      </c>
      <c r="AI60" s="254">
        <v>0</v>
      </c>
      <c r="AJ60" s="266">
        <v>0.80434370206200478</v>
      </c>
      <c r="AK60" s="248" t="s">
        <v>70</v>
      </c>
      <c r="AL60" s="248">
        <v>47</v>
      </c>
      <c r="AM60" s="248" t="s">
        <v>884</v>
      </c>
      <c r="AN60" s="260" t="s">
        <v>412</v>
      </c>
      <c r="AO60" s="267">
        <v>131</v>
      </c>
      <c r="AP60" s="267">
        <v>4</v>
      </c>
      <c r="AQ60" s="267" t="s">
        <v>731</v>
      </c>
      <c r="AS60" s="257" t="s">
        <v>158</v>
      </c>
      <c r="AT60" s="258" t="s">
        <v>207</v>
      </c>
      <c r="AU60" s="257">
        <v>1</v>
      </c>
      <c r="AV60" s="268">
        <v>6.5686794639407034E-2</v>
      </c>
      <c r="AW60" s="268">
        <v>0.41931462227621874</v>
      </c>
      <c r="AX60" s="268">
        <v>0.23080122252757274</v>
      </c>
      <c r="AY60" s="269">
        <v>22.714000000000002</v>
      </c>
      <c r="AZ60" s="269">
        <v>3.0043859743245172</v>
      </c>
      <c r="BA60" s="269">
        <v>64.546013673389766</v>
      </c>
      <c r="BB60" s="269">
        <v>1.6241175772495127</v>
      </c>
    </row>
    <row r="61" spans="23:54" ht="16.5">
      <c r="W61" s="254" t="s">
        <v>150</v>
      </c>
      <c r="X61" s="254" t="s">
        <v>217</v>
      </c>
      <c r="Y61" s="255" t="s">
        <v>217</v>
      </c>
      <c r="Z61" s="264">
        <v>2</v>
      </c>
      <c r="AA61" s="248">
        <v>2</v>
      </c>
      <c r="AB61" s="265">
        <v>1</v>
      </c>
      <c r="AC61" s="254">
        <v>1</v>
      </c>
      <c r="AD61" s="254">
        <v>0</v>
      </c>
      <c r="AE61" s="254">
        <v>1</v>
      </c>
      <c r="AF61" s="254">
        <v>0</v>
      </c>
      <c r="AG61" s="254">
        <v>0</v>
      </c>
      <c r="AH61" s="254">
        <v>0</v>
      </c>
      <c r="AI61" s="254">
        <v>0</v>
      </c>
      <c r="AJ61" s="266">
        <v>0.96947370520563481</v>
      </c>
      <c r="AK61" s="248" t="s">
        <v>69</v>
      </c>
      <c r="AL61" s="248">
        <v>2</v>
      </c>
      <c r="AM61" s="248" t="s">
        <v>405</v>
      </c>
      <c r="AN61" s="260" t="s">
        <v>413</v>
      </c>
      <c r="AO61" s="267">
        <v>7</v>
      </c>
      <c r="AP61" s="267">
        <v>1</v>
      </c>
      <c r="AQ61" s="267" t="s">
        <v>728</v>
      </c>
      <c r="AS61" s="257" t="s">
        <v>158</v>
      </c>
      <c r="AT61" s="258" t="s">
        <v>99</v>
      </c>
      <c r="AU61" s="257">
        <v>1</v>
      </c>
      <c r="AV61" s="268">
        <v>6.5103432573444725E-2</v>
      </c>
      <c r="AW61" s="268">
        <v>0.41751394724616037</v>
      </c>
      <c r="AX61" s="268">
        <v>0.24122093925270391</v>
      </c>
      <c r="AY61" s="269">
        <v>38.661000000000001</v>
      </c>
      <c r="AZ61" s="269">
        <v>11.689120404316048</v>
      </c>
      <c r="BA61" s="269">
        <v>50.050688276662356</v>
      </c>
      <c r="BB61" s="269">
        <v>2.1013199038039994</v>
      </c>
    </row>
    <row r="62" spans="23:54" ht="16.5">
      <c r="W62" s="254" t="s">
        <v>150</v>
      </c>
      <c r="X62" s="254" t="s">
        <v>98</v>
      </c>
      <c r="Y62" s="255" t="s">
        <v>98</v>
      </c>
      <c r="Z62" s="264">
        <v>5</v>
      </c>
      <c r="AA62" s="248">
        <v>5</v>
      </c>
      <c r="AB62" s="265">
        <v>1</v>
      </c>
      <c r="AC62" s="254">
        <v>0</v>
      </c>
      <c r="AD62" s="254">
        <v>0</v>
      </c>
      <c r="AE62" s="254">
        <v>1</v>
      </c>
      <c r="AF62" s="254">
        <v>3</v>
      </c>
      <c r="AG62" s="254">
        <v>1</v>
      </c>
      <c r="AH62" s="254">
        <v>0</v>
      </c>
      <c r="AI62" s="254">
        <v>0</v>
      </c>
      <c r="AJ62" s="266">
        <v>0.87232692635509834</v>
      </c>
      <c r="AK62" s="248" t="s">
        <v>72</v>
      </c>
      <c r="AL62" s="248">
        <v>24</v>
      </c>
      <c r="AM62" s="248" t="s">
        <v>656</v>
      </c>
      <c r="AN62" s="260" t="s">
        <v>415</v>
      </c>
      <c r="AO62" s="267">
        <v>54</v>
      </c>
      <c r="AP62" s="267">
        <v>2</v>
      </c>
      <c r="AQ62" s="267" t="s">
        <v>729</v>
      </c>
      <c r="AS62" s="257" t="s">
        <v>158</v>
      </c>
      <c r="AT62" s="258" t="s">
        <v>100</v>
      </c>
      <c r="AU62" s="257">
        <v>1</v>
      </c>
      <c r="AV62" s="268">
        <v>6.7715156896309539E-2</v>
      </c>
      <c r="AW62" s="268">
        <v>0.40056657245528138</v>
      </c>
      <c r="AX62" s="268">
        <v>0.20037294245033796</v>
      </c>
      <c r="AY62" s="269">
        <v>21.9374</v>
      </c>
      <c r="AZ62" s="269">
        <v>4.3916506335701442</v>
      </c>
      <c r="BA62" s="269">
        <v>45.20698076161969</v>
      </c>
      <c r="BB62" s="269">
        <v>1.7423246681955449</v>
      </c>
    </row>
    <row r="63" spans="23:54" ht="16.5">
      <c r="W63" s="254" t="s">
        <v>145</v>
      </c>
      <c r="X63" s="254" t="s">
        <v>218</v>
      </c>
      <c r="Y63" s="255" t="s">
        <v>218</v>
      </c>
      <c r="Z63" s="264">
        <v>37</v>
      </c>
      <c r="AA63" s="248">
        <v>22</v>
      </c>
      <c r="AB63" s="265">
        <v>0.59459459459459463</v>
      </c>
      <c r="AC63" s="254">
        <v>0</v>
      </c>
      <c r="AD63" s="254">
        <v>1</v>
      </c>
      <c r="AE63" s="254">
        <v>2</v>
      </c>
      <c r="AF63" s="254">
        <v>10</v>
      </c>
      <c r="AG63" s="254">
        <v>9</v>
      </c>
      <c r="AH63" s="254">
        <v>0</v>
      </c>
      <c r="AI63" s="254">
        <v>0</v>
      </c>
      <c r="AJ63" s="266">
        <v>0.86335205138033222</v>
      </c>
      <c r="AK63" s="248" t="s">
        <v>72</v>
      </c>
      <c r="AL63" s="248">
        <v>34</v>
      </c>
      <c r="AM63" s="248" t="s">
        <v>654</v>
      </c>
      <c r="AN63" s="260" t="s">
        <v>416</v>
      </c>
      <c r="AO63" s="267">
        <v>64</v>
      </c>
      <c r="AP63" s="267">
        <v>1</v>
      </c>
      <c r="AQ63" s="267" t="s">
        <v>732</v>
      </c>
      <c r="AS63" s="257" t="s">
        <v>147</v>
      </c>
      <c r="AT63" s="258" t="s">
        <v>208</v>
      </c>
      <c r="AU63" s="257">
        <v>1</v>
      </c>
      <c r="AV63" s="268">
        <v>2.802483091645128E-2</v>
      </c>
      <c r="AW63" s="268">
        <v>0.5563906565430724</v>
      </c>
      <c r="AX63" s="268">
        <v>0.23516692247094528</v>
      </c>
      <c r="AY63" s="269">
        <v>13.788333333333334</v>
      </c>
      <c r="AZ63" s="269">
        <v>1.7276016634596951</v>
      </c>
      <c r="BA63" s="269">
        <v>41.43199760297172</v>
      </c>
      <c r="BB63" s="269">
        <v>1.792563814096239</v>
      </c>
    </row>
    <row r="64" spans="23:54" ht="16.5">
      <c r="W64" s="254" t="s">
        <v>145</v>
      </c>
      <c r="X64" s="254" t="s">
        <v>219</v>
      </c>
      <c r="Y64" s="255" t="s">
        <v>219</v>
      </c>
      <c r="Z64" s="264">
        <v>10</v>
      </c>
      <c r="AA64" s="248">
        <v>10</v>
      </c>
      <c r="AB64" s="265">
        <v>1</v>
      </c>
      <c r="AC64" s="254">
        <v>0</v>
      </c>
      <c r="AD64" s="254">
        <v>0</v>
      </c>
      <c r="AE64" s="254">
        <v>0</v>
      </c>
      <c r="AF64" s="254">
        <v>2</v>
      </c>
      <c r="AG64" s="254">
        <v>4</v>
      </c>
      <c r="AH64" s="254">
        <v>4</v>
      </c>
      <c r="AI64" s="254">
        <v>0</v>
      </c>
      <c r="AJ64" s="266">
        <v>0.79324008099144971</v>
      </c>
      <c r="AK64" s="248" t="s">
        <v>73</v>
      </c>
      <c r="AL64" s="248">
        <v>8</v>
      </c>
      <c r="AM64" s="248" t="s">
        <v>885</v>
      </c>
      <c r="AN64" s="260" t="s">
        <v>417</v>
      </c>
      <c r="AO64" s="267">
        <v>143</v>
      </c>
      <c r="AP64" s="267">
        <v>3</v>
      </c>
      <c r="AQ64" s="267" t="s">
        <v>734</v>
      </c>
      <c r="AS64" s="257" t="s">
        <v>147</v>
      </c>
      <c r="AT64" s="258" t="s">
        <v>209</v>
      </c>
      <c r="AU64" s="257">
        <v>1</v>
      </c>
      <c r="AV64" s="268">
        <v>2.2812138806905802E-2</v>
      </c>
      <c r="AW64" s="268">
        <v>0.53215597368201206</v>
      </c>
      <c r="AX64" s="268">
        <v>0.19386150131918689</v>
      </c>
      <c r="AY64" s="269">
        <v>8.3680000000000003</v>
      </c>
      <c r="AZ64" s="269">
        <v>0.62685754917581393</v>
      </c>
      <c r="BA64" s="269">
        <v>19.595102648310629</v>
      </c>
      <c r="BB64" s="269">
        <v>1.7858785962627228</v>
      </c>
    </row>
    <row r="65" spans="23:54" ht="16.5">
      <c r="W65" s="254" t="s">
        <v>145</v>
      </c>
      <c r="X65" s="254" t="s">
        <v>220</v>
      </c>
      <c r="Y65" s="255" t="s">
        <v>220</v>
      </c>
      <c r="Z65" s="264">
        <v>8</v>
      </c>
      <c r="AA65" s="248">
        <v>7</v>
      </c>
      <c r="AB65" s="265">
        <v>0.875</v>
      </c>
      <c r="AC65" s="254">
        <v>0</v>
      </c>
      <c r="AD65" s="254">
        <v>0</v>
      </c>
      <c r="AE65" s="254">
        <v>0</v>
      </c>
      <c r="AF65" s="254">
        <v>2</v>
      </c>
      <c r="AG65" s="254">
        <v>5</v>
      </c>
      <c r="AH65" s="254">
        <v>0</v>
      </c>
      <c r="AI65" s="254">
        <v>0</v>
      </c>
      <c r="AJ65" s="266">
        <v>0.83328409577861628</v>
      </c>
      <c r="AK65" s="248" t="s">
        <v>70</v>
      </c>
      <c r="AL65" s="248">
        <v>20</v>
      </c>
      <c r="AM65" s="248" t="s">
        <v>886</v>
      </c>
      <c r="AN65" s="260" t="s">
        <v>418</v>
      </c>
      <c r="AO65" s="267">
        <v>104</v>
      </c>
      <c r="AP65" s="267">
        <v>2</v>
      </c>
      <c r="AQ65" s="267" t="s">
        <v>733</v>
      </c>
      <c r="AS65" s="257" t="s">
        <v>147</v>
      </c>
      <c r="AT65" s="258" t="s">
        <v>210</v>
      </c>
      <c r="AU65" s="257">
        <v>1</v>
      </c>
      <c r="AV65" s="268">
        <v>2.0329760043394245E-2</v>
      </c>
      <c r="AW65" s="268">
        <v>0.58066909837381764</v>
      </c>
      <c r="AX65" s="268">
        <v>0.24753228571718422</v>
      </c>
      <c r="AY65" s="269">
        <v>12.664125000000002</v>
      </c>
      <c r="AZ65" s="269">
        <v>1.494497206849053</v>
      </c>
      <c r="BA65" s="269">
        <v>15.905013320572372</v>
      </c>
      <c r="BB65" s="269">
        <v>2.0734096538202773</v>
      </c>
    </row>
    <row r="66" spans="23:54" ht="16.5">
      <c r="W66" s="254" t="s">
        <v>145</v>
      </c>
      <c r="X66" s="254" t="s">
        <v>221</v>
      </c>
      <c r="Y66" s="255" t="s">
        <v>221</v>
      </c>
      <c r="Z66" s="264">
        <v>4</v>
      </c>
      <c r="AA66" s="248">
        <v>0</v>
      </c>
      <c r="AB66" s="265">
        <v>0</v>
      </c>
      <c r="AC66" s="254">
        <v>0</v>
      </c>
      <c r="AD66" s="254">
        <v>0</v>
      </c>
      <c r="AE66" s="254">
        <v>0</v>
      </c>
      <c r="AF66" s="254">
        <v>0</v>
      </c>
      <c r="AG66" s="254">
        <v>0</v>
      </c>
      <c r="AH66" s="254">
        <v>0</v>
      </c>
      <c r="AI66" s="254">
        <v>0</v>
      </c>
      <c r="AJ66" s="266">
        <v>0</v>
      </c>
      <c r="AK66" s="248" t="s">
        <v>330</v>
      </c>
      <c r="AL66" s="248">
        <v>1</v>
      </c>
      <c r="AM66" s="248" t="s">
        <v>853</v>
      </c>
      <c r="AN66" s="260" t="s">
        <v>419</v>
      </c>
      <c r="AO66" s="267">
        <v>168</v>
      </c>
      <c r="AP66" s="267">
        <v>4</v>
      </c>
      <c r="AQ66" s="267" t="s">
        <v>735</v>
      </c>
      <c r="AS66" s="257" t="s">
        <v>147</v>
      </c>
      <c r="AT66" s="258" t="s">
        <v>211</v>
      </c>
      <c r="AU66" s="257">
        <v>1</v>
      </c>
      <c r="AV66" s="268">
        <v>1.6876009118535328E-2</v>
      </c>
      <c r="AW66" s="268">
        <v>0.50896532439155706</v>
      </c>
      <c r="AX66" s="268">
        <v>0.25126009218629214</v>
      </c>
      <c r="AY66" s="269">
        <v>11.198666666666668</v>
      </c>
      <c r="AZ66" s="269">
        <v>2.0664289667987692</v>
      </c>
      <c r="BA66" s="269">
        <v>38.098863753662819</v>
      </c>
      <c r="BB66" s="269">
        <v>2.150108822994595</v>
      </c>
    </row>
    <row r="67" spans="23:54" ht="16.5">
      <c r="W67" s="254" t="s">
        <v>137</v>
      </c>
      <c r="X67" s="254" t="s">
        <v>222</v>
      </c>
      <c r="Y67" s="255" t="s">
        <v>222</v>
      </c>
      <c r="Z67" s="264">
        <v>20</v>
      </c>
      <c r="AA67" s="248">
        <v>15</v>
      </c>
      <c r="AB67" s="265">
        <v>0.75</v>
      </c>
      <c r="AC67" s="254">
        <v>1</v>
      </c>
      <c r="AD67" s="254">
        <v>0</v>
      </c>
      <c r="AE67" s="254">
        <v>1</v>
      </c>
      <c r="AF67" s="254">
        <v>1</v>
      </c>
      <c r="AG67" s="254">
        <v>2</v>
      </c>
      <c r="AH67" s="254">
        <v>9</v>
      </c>
      <c r="AI67" s="254">
        <v>1</v>
      </c>
      <c r="AJ67" s="266">
        <v>0.78178041166673673</v>
      </c>
      <c r="AK67" s="248" t="s">
        <v>73</v>
      </c>
      <c r="AL67" s="248">
        <v>19</v>
      </c>
      <c r="AM67" s="248" t="s">
        <v>887</v>
      </c>
      <c r="AN67" s="260" t="s">
        <v>420</v>
      </c>
      <c r="AO67" s="267">
        <v>154</v>
      </c>
      <c r="AP67" s="267">
        <v>3</v>
      </c>
      <c r="AQ67" s="267" t="s">
        <v>738</v>
      </c>
      <c r="AS67" s="257" t="s">
        <v>147</v>
      </c>
      <c r="AT67" s="258" t="s">
        <v>212</v>
      </c>
      <c r="AU67" s="257">
        <v>1</v>
      </c>
      <c r="AV67" s="268">
        <v>2.0712172912782188E-2</v>
      </c>
      <c r="AW67" s="268">
        <v>0.58887835935339417</v>
      </c>
      <c r="AX67" s="268">
        <v>0.25907363264877964</v>
      </c>
      <c r="AY67" s="269">
        <v>15.161333333333333</v>
      </c>
      <c r="AZ67" s="269">
        <v>3.7485566450931942</v>
      </c>
      <c r="BA67" s="269">
        <v>36.922527196779839</v>
      </c>
      <c r="BB67" s="269">
        <v>2.2555093462066074</v>
      </c>
    </row>
    <row r="68" spans="23:54" ht="16.5">
      <c r="W68" s="254" t="s">
        <v>137</v>
      </c>
      <c r="X68" s="254" t="s">
        <v>223</v>
      </c>
      <c r="Y68" s="255" t="s">
        <v>223</v>
      </c>
      <c r="Z68" s="264">
        <v>34</v>
      </c>
      <c r="AA68" s="248">
        <v>34</v>
      </c>
      <c r="AB68" s="265">
        <v>1</v>
      </c>
      <c r="AC68" s="254">
        <v>0</v>
      </c>
      <c r="AD68" s="254">
        <v>1</v>
      </c>
      <c r="AE68" s="254">
        <v>6</v>
      </c>
      <c r="AF68" s="254">
        <v>3</v>
      </c>
      <c r="AG68" s="254">
        <v>4</v>
      </c>
      <c r="AH68" s="254">
        <v>17</v>
      </c>
      <c r="AI68" s="254">
        <v>3</v>
      </c>
      <c r="AJ68" s="266">
        <v>0.80894743494056243</v>
      </c>
      <c r="AK68" s="248" t="s">
        <v>70</v>
      </c>
      <c r="AL68" s="248">
        <v>44</v>
      </c>
      <c r="AM68" s="248" t="s">
        <v>888</v>
      </c>
      <c r="AN68" s="260" t="s">
        <v>421</v>
      </c>
      <c r="AO68" s="267">
        <v>128</v>
      </c>
      <c r="AP68" s="267">
        <v>2</v>
      </c>
      <c r="AQ68" s="267" t="s">
        <v>737</v>
      </c>
      <c r="AS68" s="257" t="s">
        <v>147</v>
      </c>
      <c r="AT68" s="258" t="s">
        <v>213</v>
      </c>
      <c r="AU68" s="257">
        <v>1</v>
      </c>
      <c r="AV68" s="268">
        <v>4.5916760767701417E-2</v>
      </c>
      <c r="AW68" s="268">
        <v>0.5470189819974266</v>
      </c>
      <c r="AX68" s="268">
        <v>0.28985298210212174</v>
      </c>
      <c r="AY68" s="269">
        <v>14.777000000000001</v>
      </c>
      <c r="AZ68" s="269">
        <v>1.6498107706562484</v>
      </c>
      <c r="BA68" s="269">
        <v>35.861156272348396</v>
      </c>
      <c r="BB68" s="269">
        <v>2.0390509596904431</v>
      </c>
    </row>
    <row r="69" spans="23:54" ht="16.5">
      <c r="W69" s="254" t="s">
        <v>137</v>
      </c>
      <c r="X69" s="254" t="s">
        <v>224</v>
      </c>
      <c r="Y69" s="255" t="s">
        <v>224</v>
      </c>
      <c r="Z69" s="264">
        <v>6</v>
      </c>
      <c r="AA69" s="248">
        <v>6</v>
      </c>
      <c r="AB69" s="265">
        <v>1</v>
      </c>
      <c r="AC69" s="254">
        <v>0</v>
      </c>
      <c r="AD69" s="254">
        <v>0</v>
      </c>
      <c r="AE69" s="254">
        <v>1</v>
      </c>
      <c r="AF69" s="254">
        <v>3</v>
      </c>
      <c r="AG69" s="254">
        <v>2</v>
      </c>
      <c r="AH69" s="254">
        <v>0</v>
      </c>
      <c r="AI69" s="254">
        <v>0</v>
      </c>
      <c r="AJ69" s="266">
        <v>0.86454845066502151</v>
      </c>
      <c r="AK69" s="248" t="s">
        <v>72</v>
      </c>
      <c r="AL69" s="248">
        <v>32</v>
      </c>
      <c r="AM69" s="248" t="s">
        <v>660</v>
      </c>
      <c r="AN69" s="260" t="s">
        <v>423</v>
      </c>
      <c r="AO69" s="267">
        <v>62</v>
      </c>
      <c r="AP69" s="267">
        <v>1</v>
      </c>
      <c r="AQ69" s="267" t="s">
        <v>736</v>
      </c>
      <c r="AS69" s="257" t="s">
        <v>147</v>
      </c>
      <c r="AT69" s="258" t="s">
        <v>214</v>
      </c>
      <c r="AU69" s="257">
        <v>1</v>
      </c>
      <c r="AV69" s="268">
        <v>1.6642513768987902E-2</v>
      </c>
      <c r="AW69" s="268">
        <v>0.53101912891647107</v>
      </c>
      <c r="AX69" s="268">
        <v>0.21697934074999026</v>
      </c>
      <c r="AY69" s="269">
        <v>14.77</v>
      </c>
      <c r="AZ69" s="269">
        <v>1.6661699593957524</v>
      </c>
      <c r="BA69" s="269">
        <v>38.20873525753958</v>
      </c>
      <c r="BB69" s="269">
        <v>1.8344347426512992</v>
      </c>
    </row>
    <row r="70" spans="23:54" ht="16.5">
      <c r="W70" s="254" t="s">
        <v>155</v>
      </c>
      <c r="X70" s="254" t="s">
        <v>225</v>
      </c>
      <c r="Y70" s="255" t="s">
        <v>225</v>
      </c>
      <c r="Z70" s="264">
        <v>19</v>
      </c>
      <c r="AA70" s="248">
        <v>18</v>
      </c>
      <c r="AB70" s="265">
        <v>0.94736842105263153</v>
      </c>
      <c r="AC70" s="254">
        <v>0</v>
      </c>
      <c r="AD70" s="254">
        <v>0</v>
      </c>
      <c r="AE70" s="254">
        <v>0</v>
      </c>
      <c r="AF70" s="254">
        <v>4</v>
      </c>
      <c r="AG70" s="254">
        <v>6</v>
      </c>
      <c r="AH70" s="254">
        <v>8</v>
      </c>
      <c r="AI70" s="254">
        <v>0</v>
      </c>
      <c r="AJ70" s="266">
        <v>0.8059914078522199</v>
      </c>
      <c r="AK70" s="248" t="s">
        <v>70</v>
      </c>
      <c r="AL70" s="248">
        <v>46</v>
      </c>
      <c r="AM70" s="248" t="s">
        <v>889</v>
      </c>
      <c r="AN70" s="260" t="s">
        <v>424</v>
      </c>
      <c r="AO70" s="267">
        <v>130</v>
      </c>
      <c r="AP70" s="267">
        <v>4</v>
      </c>
      <c r="AQ70" s="267" t="s">
        <v>426</v>
      </c>
      <c r="AS70" s="257" t="s">
        <v>147</v>
      </c>
      <c r="AT70" s="258" t="s">
        <v>99</v>
      </c>
      <c r="AU70" s="257">
        <v>1</v>
      </c>
      <c r="AV70" s="268">
        <v>5.0162640594496509E-2</v>
      </c>
      <c r="AW70" s="268">
        <v>0.6227586114014021</v>
      </c>
      <c r="AX70" s="268">
        <v>0.23970768723927863</v>
      </c>
      <c r="AY70" s="269">
        <v>21.728000000000002</v>
      </c>
      <c r="AZ70" s="269">
        <v>2.8300503942477899</v>
      </c>
      <c r="BA70" s="269">
        <v>47.578710474234214</v>
      </c>
      <c r="BB70" s="269">
        <v>1.7711976378330576</v>
      </c>
    </row>
    <row r="71" spans="23:54" ht="16.5">
      <c r="W71" s="254" t="s">
        <v>155</v>
      </c>
      <c r="X71" s="254" t="s">
        <v>226</v>
      </c>
      <c r="Y71" s="255" t="s">
        <v>226</v>
      </c>
      <c r="Z71" s="264">
        <v>22</v>
      </c>
      <c r="AA71" s="248">
        <v>17</v>
      </c>
      <c r="AB71" s="265">
        <v>0.77272727272727271</v>
      </c>
      <c r="AC71" s="254">
        <v>0</v>
      </c>
      <c r="AD71" s="254">
        <v>0</v>
      </c>
      <c r="AE71" s="254">
        <v>0</v>
      </c>
      <c r="AF71" s="254">
        <v>2</v>
      </c>
      <c r="AG71" s="254">
        <v>4</v>
      </c>
      <c r="AH71" s="254">
        <v>10</v>
      </c>
      <c r="AI71" s="254">
        <v>1</v>
      </c>
      <c r="AJ71" s="266">
        <v>0.79357202583648423</v>
      </c>
      <c r="AK71" s="248" t="s">
        <v>73</v>
      </c>
      <c r="AL71" s="248">
        <v>7</v>
      </c>
      <c r="AM71" s="248" t="s">
        <v>855</v>
      </c>
      <c r="AN71" s="260" t="s">
        <v>425</v>
      </c>
      <c r="AO71" s="267">
        <v>142</v>
      </c>
      <c r="AP71" s="267">
        <v>6</v>
      </c>
      <c r="AQ71" s="267" t="s">
        <v>743</v>
      </c>
      <c r="AS71" s="257" t="s">
        <v>147</v>
      </c>
      <c r="AT71" s="258" t="s">
        <v>100</v>
      </c>
      <c r="AU71" s="257">
        <v>1</v>
      </c>
      <c r="AV71" s="268">
        <v>2.4138346687025528E-2</v>
      </c>
      <c r="AW71" s="268">
        <v>0.55738043998398701</v>
      </c>
      <c r="AX71" s="268">
        <v>0.24220269058906124</v>
      </c>
      <c r="AY71" s="269">
        <v>13.321851063829788</v>
      </c>
      <c r="AZ71" s="269">
        <v>2.0519563259240341</v>
      </c>
      <c r="BA71" s="269">
        <v>33.60619147434214</v>
      </c>
      <c r="BB71" s="269">
        <v>1.9609510860763544</v>
      </c>
    </row>
    <row r="72" spans="23:54" ht="16.5">
      <c r="W72" s="254" t="s">
        <v>155</v>
      </c>
      <c r="X72" s="254" t="s">
        <v>227</v>
      </c>
      <c r="Y72" s="255" t="s">
        <v>227</v>
      </c>
      <c r="Z72" s="264">
        <v>23</v>
      </c>
      <c r="AA72" s="248">
        <v>22</v>
      </c>
      <c r="AB72" s="265">
        <v>0.95652173913043481</v>
      </c>
      <c r="AC72" s="254">
        <v>0</v>
      </c>
      <c r="AD72" s="254">
        <v>0</v>
      </c>
      <c r="AE72" s="254">
        <v>0</v>
      </c>
      <c r="AF72" s="254">
        <v>6</v>
      </c>
      <c r="AG72" s="254">
        <v>10</v>
      </c>
      <c r="AH72" s="254">
        <v>6</v>
      </c>
      <c r="AI72" s="254">
        <v>0</v>
      </c>
      <c r="AJ72" s="266">
        <v>0.82376789412726359</v>
      </c>
      <c r="AK72" s="248" t="s">
        <v>70</v>
      </c>
      <c r="AL72" s="248">
        <v>32</v>
      </c>
      <c r="AM72" s="248" t="s">
        <v>890</v>
      </c>
      <c r="AN72" s="260" t="s">
        <v>426</v>
      </c>
      <c r="AO72" s="267">
        <v>116</v>
      </c>
      <c r="AP72" s="267">
        <v>3</v>
      </c>
      <c r="AQ72" s="267" t="s">
        <v>741</v>
      </c>
      <c r="AS72" s="257" t="s">
        <v>150</v>
      </c>
      <c r="AT72" s="258" t="s">
        <v>215</v>
      </c>
      <c r="AU72" s="257">
        <v>1</v>
      </c>
      <c r="AV72" s="268">
        <v>4.7950913160410523E-2</v>
      </c>
      <c r="AW72" s="268">
        <v>0.40215809825201687</v>
      </c>
      <c r="AX72" s="268">
        <v>0.15184994350370873</v>
      </c>
      <c r="AY72" s="269">
        <v>25.293049999999997</v>
      </c>
      <c r="AZ72" s="269">
        <v>1.966204308961951</v>
      </c>
      <c r="BA72" s="269">
        <v>51.694215386437868</v>
      </c>
      <c r="BB72" s="269">
        <v>2.3428171829015678</v>
      </c>
    </row>
    <row r="73" spans="23:54" ht="16.5">
      <c r="W73" s="254" t="s">
        <v>155</v>
      </c>
      <c r="X73" s="254" t="s">
        <v>228</v>
      </c>
      <c r="Y73" s="255" t="s">
        <v>228</v>
      </c>
      <c r="Z73" s="264">
        <v>12</v>
      </c>
      <c r="AA73" s="248">
        <v>12</v>
      </c>
      <c r="AB73" s="265">
        <v>1</v>
      </c>
      <c r="AC73" s="254">
        <v>0</v>
      </c>
      <c r="AD73" s="254">
        <v>0</v>
      </c>
      <c r="AE73" s="254">
        <v>0</v>
      </c>
      <c r="AF73" s="254">
        <v>0</v>
      </c>
      <c r="AG73" s="254">
        <v>5</v>
      </c>
      <c r="AH73" s="254">
        <v>7</v>
      </c>
      <c r="AI73" s="254">
        <v>0</v>
      </c>
      <c r="AJ73" s="266">
        <v>0.79172038045655058</v>
      </c>
      <c r="AK73" s="248" t="s">
        <v>73</v>
      </c>
      <c r="AL73" s="248">
        <v>10</v>
      </c>
      <c r="AM73" s="248" t="s">
        <v>891</v>
      </c>
      <c r="AN73" s="260" t="s">
        <v>427</v>
      </c>
      <c r="AO73" s="267">
        <v>145</v>
      </c>
      <c r="AP73" s="267">
        <v>7</v>
      </c>
      <c r="AQ73" s="267" t="s">
        <v>744</v>
      </c>
      <c r="AS73" s="257" t="s">
        <v>150</v>
      </c>
      <c r="AT73" s="258" t="s">
        <v>216</v>
      </c>
      <c r="AU73" s="257">
        <v>1</v>
      </c>
      <c r="AV73" s="268">
        <v>6.6139866691780527E-2</v>
      </c>
      <c r="AW73" s="268">
        <v>0.44567788482005993</v>
      </c>
      <c r="AX73" s="268">
        <v>0.2092790222105628</v>
      </c>
      <c r="AY73" s="269">
        <v>20.173181818181817</v>
      </c>
      <c r="AZ73" s="269">
        <v>5.671445374573433</v>
      </c>
      <c r="BA73" s="269">
        <v>76.82523777064354</v>
      </c>
      <c r="BB73" s="269">
        <v>1.6097896049269946</v>
      </c>
    </row>
    <row r="74" spans="23:54" ht="16.5">
      <c r="W74" s="254" t="s">
        <v>155</v>
      </c>
      <c r="X74" s="254" t="s">
        <v>229</v>
      </c>
      <c r="Y74" s="255" t="s">
        <v>229</v>
      </c>
      <c r="Z74" s="264">
        <v>21</v>
      </c>
      <c r="AA74" s="248">
        <v>21</v>
      </c>
      <c r="AB74" s="265">
        <v>1</v>
      </c>
      <c r="AC74" s="254">
        <v>0</v>
      </c>
      <c r="AD74" s="254">
        <v>0</v>
      </c>
      <c r="AE74" s="254">
        <v>0</v>
      </c>
      <c r="AF74" s="254">
        <v>2</v>
      </c>
      <c r="AG74" s="254">
        <v>9</v>
      </c>
      <c r="AH74" s="254">
        <v>10</v>
      </c>
      <c r="AI74" s="254">
        <v>0</v>
      </c>
      <c r="AJ74" s="266">
        <v>0.79566596550383517</v>
      </c>
      <c r="AK74" s="248" t="s">
        <v>73</v>
      </c>
      <c r="AL74" s="248">
        <v>3</v>
      </c>
      <c r="AM74" s="248" t="s">
        <v>666</v>
      </c>
      <c r="AN74" s="260" t="s">
        <v>428</v>
      </c>
      <c r="AO74" s="267">
        <v>138</v>
      </c>
      <c r="AP74" s="267">
        <v>5</v>
      </c>
      <c r="AQ74" s="267" t="s">
        <v>742</v>
      </c>
      <c r="AS74" s="257" t="s">
        <v>150</v>
      </c>
      <c r="AT74" s="258" t="s">
        <v>217</v>
      </c>
      <c r="AU74" s="257">
        <v>1</v>
      </c>
      <c r="AV74" s="268">
        <v>8.3346098257112602E-2</v>
      </c>
      <c r="AW74" s="268">
        <v>0.37309714432957375</v>
      </c>
      <c r="AX74" s="268">
        <v>9.3139369761223417E-2</v>
      </c>
      <c r="AY74" s="269">
        <v>28.378999999999998</v>
      </c>
      <c r="AZ74" s="269">
        <v>0.65097408972898096</v>
      </c>
      <c r="BA74" s="269">
        <v>20.688099642815526</v>
      </c>
      <c r="BB74" s="269">
        <v>2.2491530913232625</v>
      </c>
    </row>
    <row r="75" spans="23:54" ht="16.5">
      <c r="W75" s="254" t="s">
        <v>155</v>
      </c>
      <c r="X75" s="254" t="s">
        <v>230</v>
      </c>
      <c r="Y75" s="255" t="s">
        <v>230</v>
      </c>
      <c r="Z75" s="264">
        <v>15</v>
      </c>
      <c r="AA75" s="248">
        <v>15</v>
      </c>
      <c r="AB75" s="265">
        <v>1</v>
      </c>
      <c r="AC75" s="254">
        <v>0</v>
      </c>
      <c r="AD75" s="254">
        <v>1</v>
      </c>
      <c r="AE75" s="254">
        <v>1</v>
      </c>
      <c r="AF75" s="254">
        <v>5</v>
      </c>
      <c r="AG75" s="254">
        <v>4</v>
      </c>
      <c r="AH75" s="254">
        <v>4</v>
      </c>
      <c r="AI75" s="254">
        <v>0</v>
      </c>
      <c r="AJ75" s="266">
        <v>0.84260880839177277</v>
      </c>
      <c r="AK75" s="248" t="s">
        <v>70</v>
      </c>
      <c r="AL75" s="248">
        <v>10</v>
      </c>
      <c r="AM75" s="248" t="s">
        <v>663</v>
      </c>
      <c r="AN75" s="260" t="s">
        <v>430</v>
      </c>
      <c r="AO75" s="267">
        <v>94</v>
      </c>
      <c r="AP75" s="267">
        <v>2</v>
      </c>
      <c r="AQ75" s="267" t="s">
        <v>740</v>
      </c>
      <c r="AS75" s="257" t="s">
        <v>150</v>
      </c>
      <c r="AT75" s="258" t="s">
        <v>98</v>
      </c>
      <c r="AU75" s="257">
        <v>1</v>
      </c>
      <c r="AV75" s="268">
        <v>5.7892194739185387E-2</v>
      </c>
      <c r="AW75" s="268">
        <v>0.36216696314186286</v>
      </c>
      <c r="AX75" s="268">
        <v>0.17236274869641663</v>
      </c>
      <c r="AY75" s="269">
        <v>24.331</v>
      </c>
      <c r="AZ75" s="269">
        <v>2.5672508169040151</v>
      </c>
      <c r="BA75" s="269">
        <v>40.139035165364248</v>
      </c>
      <c r="BB75" s="269">
        <v>2.3865294171707228</v>
      </c>
    </row>
    <row r="76" spans="23:54" ht="16.5">
      <c r="W76" s="254" t="s">
        <v>155</v>
      </c>
      <c r="X76" s="254" t="s">
        <v>231</v>
      </c>
      <c r="Y76" s="255" t="s">
        <v>231</v>
      </c>
      <c r="Z76" s="264">
        <v>9</v>
      </c>
      <c r="AA76" s="248">
        <v>9</v>
      </c>
      <c r="AB76" s="265">
        <v>1</v>
      </c>
      <c r="AC76" s="254">
        <v>0</v>
      </c>
      <c r="AD76" s="254">
        <v>0</v>
      </c>
      <c r="AE76" s="254">
        <v>1</v>
      </c>
      <c r="AF76" s="254">
        <v>1</v>
      </c>
      <c r="AG76" s="254">
        <v>6</v>
      </c>
      <c r="AH76" s="254">
        <v>1</v>
      </c>
      <c r="AI76" s="254">
        <v>0</v>
      </c>
      <c r="AJ76" s="266">
        <v>0.84403671212148268</v>
      </c>
      <c r="AK76" s="248" t="s">
        <v>70</v>
      </c>
      <c r="AL76" s="248">
        <v>8</v>
      </c>
      <c r="AM76" s="248" t="s">
        <v>648</v>
      </c>
      <c r="AN76" s="260" t="s">
        <v>431</v>
      </c>
      <c r="AO76" s="267">
        <v>92</v>
      </c>
      <c r="AP76" s="267">
        <v>1</v>
      </c>
      <c r="AQ76" s="267" t="s">
        <v>739</v>
      </c>
      <c r="AS76" s="257" t="s">
        <v>150</v>
      </c>
      <c r="AT76" s="258" t="s">
        <v>99</v>
      </c>
      <c r="AU76" s="257">
        <v>1</v>
      </c>
      <c r="AV76" s="268">
        <v>0.15441646443689774</v>
      </c>
      <c r="AW76" s="268">
        <v>0.48483924934197281</v>
      </c>
      <c r="AX76" s="268">
        <v>0.17218305052739979</v>
      </c>
      <c r="AY76" s="269">
        <v>26.766999999999999</v>
      </c>
      <c r="AZ76" s="269">
        <v>3.7876611540033753</v>
      </c>
      <c r="BA76" s="269">
        <v>55.259597512513011</v>
      </c>
      <c r="BB76" s="269">
        <v>2.0767140798657553</v>
      </c>
    </row>
    <row r="77" spans="23:54" ht="16.5">
      <c r="W77" s="254" t="s">
        <v>141</v>
      </c>
      <c r="X77" s="254" t="s">
        <v>232</v>
      </c>
      <c r="Y77" s="255" t="s">
        <v>232</v>
      </c>
      <c r="Z77" s="264">
        <v>12</v>
      </c>
      <c r="AA77" s="248">
        <v>7</v>
      </c>
      <c r="AB77" s="265">
        <v>0.58333333333333337</v>
      </c>
      <c r="AC77" s="254">
        <v>0</v>
      </c>
      <c r="AD77" s="254">
        <v>0</v>
      </c>
      <c r="AE77" s="254">
        <v>2</v>
      </c>
      <c r="AF77" s="254">
        <v>1</v>
      </c>
      <c r="AG77" s="254">
        <v>3</v>
      </c>
      <c r="AH77" s="254">
        <v>1</v>
      </c>
      <c r="AI77" s="254">
        <v>0</v>
      </c>
      <c r="AJ77" s="266">
        <v>0.86284665917758541</v>
      </c>
      <c r="AK77" s="248" t="s">
        <v>72</v>
      </c>
      <c r="AL77" s="248">
        <v>35</v>
      </c>
      <c r="AM77" s="248" t="s">
        <v>657</v>
      </c>
      <c r="AN77" s="260" t="s">
        <v>432</v>
      </c>
      <c r="AO77" s="267">
        <v>65</v>
      </c>
      <c r="AP77" s="267">
        <v>4</v>
      </c>
      <c r="AQ77" s="267" t="s">
        <v>748</v>
      </c>
      <c r="AS77" s="257" t="s">
        <v>150</v>
      </c>
      <c r="AT77" s="258" t="s">
        <v>100</v>
      </c>
      <c r="AU77" s="257">
        <v>1</v>
      </c>
      <c r="AV77" s="268">
        <v>5.9373915244577073E-2</v>
      </c>
      <c r="AW77" s="268">
        <v>0.41107287946070992</v>
      </c>
      <c r="AX77" s="268">
        <v>0.16119323120964546</v>
      </c>
      <c r="AY77" s="269">
        <v>24.053725000000004</v>
      </c>
      <c r="AZ77" s="269">
        <v>2.6442519748962741</v>
      </c>
      <c r="BA77" s="269">
        <v>52.544932393999034</v>
      </c>
      <c r="BB77" s="269">
        <v>2.1292535923242086</v>
      </c>
    </row>
    <row r="78" spans="23:54" ht="16.5">
      <c r="W78" s="254" t="s">
        <v>141</v>
      </c>
      <c r="X78" s="254" t="s">
        <v>233</v>
      </c>
      <c r="Y78" s="255" t="s">
        <v>233</v>
      </c>
      <c r="Z78" s="264">
        <v>16</v>
      </c>
      <c r="AA78" s="248">
        <v>16</v>
      </c>
      <c r="AB78" s="265">
        <v>1</v>
      </c>
      <c r="AC78" s="254">
        <v>0</v>
      </c>
      <c r="AD78" s="254">
        <v>0</v>
      </c>
      <c r="AE78" s="254">
        <v>0</v>
      </c>
      <c r="AF78" s="254">
        <v>8</v>
      </c>
      <c r="AG78" s="254">
        <v>2</v>
      </c>
      <c r="AH78" s="254">
        <v>5</v>
      </c>
      <c r="AI78" s="254">
        <v>1</v>
      </c>
      <c r="AJ78" s="266">
        <v>0.83587508610672501</v>
      </c>
      <c r="AK78" s="248" t="s">
        <v>70</v>
      </c>
      <c r="AL78" s="248">
        <v>17</v>
      </c>
      <c r="AM78" s="248" t="s">
        <v>856</v>
      </c>
      <c r="AN78" s="260" t="s">
        <v>434</v>
      </c>
      <c r="AO78" s="267">
        <v>101</v>
      </c>
      <c r="AP78" s="267">
        <v>5</v>
      </c>
      <c r="AQ78" s="267" t="s">
        <v>749</v>
      </c>
      <c r="AS78" s="257" t="s">
        <v>145</v>
      </c>
      <c r="AT78" s="258" t="s">
        <v>218</v>
      </c>
      <c r="AU78" s="257">
        <v>1</v>
      </c>
      <c r="AV78" s="268">
        <v>4.7332524956438221E-2</v>
      </c>
      <c r="AW78" s="268">
        <v>0.39893183214493921</v>
      </c>
      <c r="AX78" s="268">
        <v>0.18402435355562125</v>
      </c>
      <c r="AY78" s="269">
        <v>13.330789473684211</v>
      </c>
      <c r="AZ78" s="269">
        <v>1.910673470035628</v>
      </c>
      <c r="BA78" s="269">
        <v>49.372430059196191</v>
      </c>
      <c r="BB78" s="269">
        <v>1.6676657392969325</v>
      </c>
    </row>
    <row r="79" spans="23:54" ht="16.5">
      <c r="W79" s="254" t="s">
        <v>141</v>
      </c>
      <c r="X79" s="254" t="s">
        <v>234</v>
      </c>
      <c r="Y79" s="255" t="s">
        <v>234</v>
      </c>
      <c r="Z79" s="264">
        <v>10</v>
      </c>
      <c r="AA79" s="248">
        <v>8</v>
      </c>
      <c r="AB79" s="265">
        <v>0.8</v>
      </c>
      <c r="AC79" s="254">
        <v>0</v>
      </c>
      <c r="AD79" s="254">
        <v>0</v>
      </c>
      <c r="AE79" s="254">
        <v>0</v>
      </c>
      <c r="AF79" s="254">
        <v>1</v>
      </c>
      <c r="AG79" s="254">
        <v>6</v>
      </c>
      <c r="AH79" s="254">
        <v>1</v>
      </c>
      <c r="AI79" s="254">
        <v>0</v>
      </c>
      <c r="AJ79" s="266">
        <v>0.82754268026475619</v>
      </c>
      <c r="AK79" s="248" t="s">
        <v>70</v>
      </c>
      <c r="AL79" s="248">
        <v>29</v>
      </c>
      <c r="AM79" s="248" t="s">
        <v>892</v>
      </c>
      <c r="AN79" s="260" t="s">
        <v>435</v>
      </c>
      <c r="AO79" s="267">
        <v>113</v>
      </c>
      <c r="AP79" s="267">
        <v>6</v>
      </c>
      <c r="AQ79" s="267" t="s">
        <v>750</v>
      </c>
      <c r="AS79" s="257" t="s">
        <v>145</v>
      </c>
      <c r="AT79" s="258" t="s">
        <v>219</v>
      </c>
      <c r="AU79" s="257">
        <v>1</v>
      </c>
      <c r="AV79" s="268">
        <v>0.13076311934008963</v>
      </c>
      <c r="AW79" s="268">
        <v>0.40066435811137185</v>
      </c>
      <c r="AX79" s="268">
        <v>0.27392169968192676</v>
      </c>
      <c r="AY79" s="269">
        <v>13.067999999999998</v>
      </c>
      <c r="AZ79" s="269">
        <v>1.7277341133368425</v>
      </c>
      <c r="BA79" s="269">
        <v>28.180194306823829</v>
      </c>
      <c r="BB79" s="269">
        <v>2.1018144674508519</v>
      </c>
    </row>
    <row r="80" spans="23:54" ht="16.5">
      <c r="W80" s="254" t="s">
        <v>141</v>
      </c>
      <c r="X80" s="254" t="s">
        <v>235</v>
      </c>
      <c r="Y80" s="255" t="s">
        <v>235</v>
      </c>
      <c r="Z80" s="264">
        <v>4</v>
      </c>
      <c r="AA80" s="248">
        <v>4</v>
      </c>
      <c r="AB80" s="265">
        <v>1</v>
      </c>
      <c r="AC80" s="254">
        <v>0</v>
      </c>
      <c r="AD80" s="254">
        <v>2</v>
      </c>
      <c r="AE80" s="254">
        <v>2</v>
      </c>
      <c r="AF80" s="254">
        <v>0</v>
      </c>
      <c r="AG80" s="254">
        <v>0</v>
      </c>
      <c r="AH80" s="254">
        <v>0</v>
      </c>
      <c r="AI80" s="254">
        <v>0</v>
      </c>
      <c r="AJ80" s="266">
        <v>0.95471129424288381</v>
      </c>
      <c r="AK80" s="248" t="s">
        <v>69</v>
      </c>
      <c r="AL80" s="248">
        <v>4</v>
      </c>
      <c r="AM80" s="248" t="s">
        <v>542</v>
      </c>
      <c r="AN80" s="260" t="s">
        <v>436</v>
      </c>
      <c r="AO80" s="267">
        <v>9</v>
      </c>
      <c r="AP80" s="267">
        <v>1</v>
      </c>
      <c r="AQ80" s="267" t="s">
        <v>745</v>
      </c>
      <c r="AS80" s="257" t="s">
        <v>145</v>
      </c>
      <c r="AT80" s="258" t="s">
        <v>220</v>
      </c>
      <c r="AU80" s="257">
        <v>1</v>
      </c>
      <c r="AV80" s="268">
        <v>0.11495703529420813</v>
      </c>
      <c r="AW80" s="268">
        <v>0.34362799766703717</v>
      </c>
      <c r="AX80" s="268">
        <v>0.30920670891227536</v>
      </c>
      <c r="AY80" s="269">
        <v>10.648250000000001</v>
      </c>
      <c r="AZ80" s="269">
        <v>0.9081011705424088</v>
      </c>
      <c r="BA80" s="269">
        <v>22.486811744121027</v>
      </c>
      <c r="BB80" s="269">
        <v>2.4225763692589037</v>
      </c>
    </row>
    <row r="81" spans="23:54" ht="16.5">
      <c r="W81" s="254" t="s">
        <v>141</v>
      </c>
      <c r="X81" s="254" t="s">
        <v>236</v>
      </c>
      <c r="Y81" s="255" t="s">
        <v>236</v>
      </c>
      <c r="Z81" s="264">
        <v>7</v>
      </c>
      <c r="AA81" s="248">
        <v>7</v>
      </c>
      <c r="AB81" s="265">
        <v>1</v>
      </c>
      <c r="AC81" s="254">
        <v>0</v>
      </c>
      <c r="AD81" s="254">
        <v>2</v>
      </c>
      <c r="AE81" s="254">
        <v>4</v>
      </c>
      <c r="AF81" s="254">
        <v>1</v>
      </c>
      <c r="AG81" s="254">
        <v>0</v>
      </c>
      <c r="AH81" s="254">
        <v>0</v>
      </c>
      <c r="AI81" s="254">
        <v>0</v>
      </c>
      <c r="AJ81" s="266">
        <v>0.93016825415494719</v>
      </c>
      <c r="AK81" s="248" t="s">
        <v>71</v>
      </c>
      <c r="AL81" s="248">
        <v>9</v>
      </c>
      <c r="AM81" s="248" t="s">
        <v>340</v>
      </c>
      <c r="AN81" s="260" t="s">
        <v>437</v>
      </c>
      <c r="AO81" s="267">
        <v>19</v>
      </c>
      <c r="AP81" s="267">
        <v>2</v>
      </c>
      <c r="AQ81" s="267" t="s">
        <v>746</v>
      </c>
      <c r="AS81" s="257" t="s">
        <v>145</v>
      </c>
      <c r="AT81" s="258" t="s">
        <v>221</v>
      </c>
      <c r="AU81" s="257">
        <v>1</v>
      </c>
      <c r="AV81" s="268">
        <v>7.7950677531613707E-2</v>
      </c>
      <c r="AW81" s="268">
        <v>0.35825788858119811</v>
      </c>
      <c r="AX81" s="268">
        <v>0.20314052087650397</v>
      </c>
      <c r="AY81" s="269">
        <v>9.158666666666667</v>
      </c>
      <c r="AZ81" s="269">
        <v>0.72362232177511132</v>
      </c>
      <c r="BA81" s="269">
        <v>13.051515330925644</v>
      </c>
      <c r="BB81" s="269">
        <v>2.0211457586825383</v>
      </c>
    </row>
    <row r="82" spans="23:54" ht="16.5">
      <c r="W82" s="254" t="s">
        <v>141</v>
      </c>
      <c r="X82" s="254" t="s">
        <v>237</v>
      </c>
      <c r="Y82" s="255" t="s">
        <v>237</v>
      </c>
      <c r="Z82" s="264">
        <v>5</v>
      </c>
      <c r="AA82" s="248">
        <v>5</v>
      </c>
      <c r="AB82" s="265">
        <v>1</v>
      </c>
      <c r="AC82" s="254">
        <v>0</v>
      </c>
      <c r="AD82" s="254">
        <v>0</v>
      </c>
      <c r="AE82" s="254">
        <v>1</v>
      </c>
      <c r="AF82" s="254">
        <v>3</v>
      </c>
      <c r="AG82" s="254">
        <v>1</v>
      </c>
      <c r="AH82" s="254">
        <v>0</v>
      </c>
      <c r="AI82" s="254">
        <v>0</v>
      </c>
      <c r="AJ82" s="266">
        <v>0.87617635788380954</v>
      </c>
      <c r="AK82" s="248" t="s">
        <v>72</v>
      </c>
      <c r="AL82" s="248">
        <v>21</v>
      </c>
      <c r="AM82" s="248" t="s">
        <v>403</v>
      </c>
      <c r="AN82" s="260" t="s">
        <v>438</v>
      </c>
      <c r="AO82" s="267">
        <v>51</v>
      </c>
      <c r="AP82" s="267">
        <v>3</v>
      </c>
      <c r="AQ82" s="267" t="s">
        <v>747</v>
      </c>
      <c r="AS82" s="257" t="s">
        <v>145</v>
      </c>
      <c r="AT82" s="258" t="s">
        <v>100</v>
      </c>
      <c r="AU82" s="257">
        <v>1</v>
      </c>
      <c r="AV82" s="268">
        <v>8.513254558522039E-2</v>
      </c>
      <c r="AW82" s="268">
        <v>0.38322295413288066</v>
      </c>
      <c r="AX82" s="268">
        <v>0.23515421597525316</v>
      </c>
      <c r="AY82" s="269">
        <v>12.362783783783785</v>
      </c>
      <c r="AZ82" s="269">
        <v>1.5563198612852689</v>
      </c>
      <c r="BA82" s="269">
        <v>35.941132379324998</v>
      </c>
      <c r="BB82" s="269">
        <v>1.9087877700513656</v>
      </c>
    </row>
    <row r="83" spans="23:54" ht="16.5">
      <c r="W83" s="254" t="s">
        <v>160</v>
      </c>
      <c r="X83" s="254" t="s">
        <v>238</v>
      </c>
      <c r="Y83" s="255" t="s">
        <v>238</v>
      </c>
      <c r="Z83" s="264">
        <v>4</v>
      </c>
      <c r="AA83" s="248">
        <v>4</v>
      </c>
      <c r="AB83" s="265">
        <v>1</v>
      </c>
      <c r="AC83" s="254">
        <v>0</v>
      </c>
      <c r="AD83" s="254">
        <v>0</v>
      </c>
      <c r="AE83" s="254">
        <v>0</v>
      </c>
      <c r="AF83" s="254">
        <v>0</v>
      </c>
      <c r="AG83" s="254">
        <v>1</v>
      </c>
      <c r="AH83" s="254">
        <v>3</v>
      </c>
      <c r="AI83" s="254">
        <v>0</v>
      </c>
      <c r="AJ83" s="266">
        <v>0.76306971505713517</v>
      </c>
      <c r="AK83" s="248" t="s">
        <v>73</v>
      </c>
      <c r="AL83" s="248">
        <v>24</v>
      </c>
      <c r="AM83" s="248" t="s">
        <v>893</v>
      </c>
      <c r="AN83" s="260" t="s">
        <v>440</v>
      </c>
      <c r="AO83" s="267">
        <v>159</v>
      </c>
      <c r="AP83" s="267">
        <v>5</v>
      </c>
      <c r="AQ83" s="267" t="s">
        <v>755</v>
      </c>
      <c r="AS83" s="257" t="s">
        <v>137</v>
      </c>
      <c r="AT83" s="258" t="s">
        <v>222</v>
      </c>
      <c r="AU83" s="257">
        <v>1</v>
      </c>
      <c r="AV83" s="268">
        <v>5.7401091645707399E-2</v>
      </c>
      <c r="AW83" s="268">
        <v>0.42838201521595348</v>
      </c>
      <c r="AX83" s="268">
        <v>0.19707722686963011</v>
      </c>
      <c r="AY83" s="269">
        <v>16.382166666666667</v>
      </c>
      <c r="AZ83" s="269">
        <v>2.6969477420461798</v>
      </c>
      <c r="BA83" s="269">
        <v>28.470995242887863</v>
      </c>
      <c r="BB83" s="269">
        <v>1.7411097604555927</v>
      </c>
    </row>
    <row r="84" spans="23:54" ht="16.5">
      <c r="W84" s="254" t="s">
        <v>160</v>
      </c>
      <c r="X84" s="254" t="s">
        <v>239</v>
      </c>
      <c r="Y84" s="255" t="s">
        <v>239</v>
      </c>
      <c r="Z84" s="264">
        <v>5</v>
      </c>
      <c r="AA84" s="248">
        <v>3</v>
      </c>
      <c r="AB84" s="265">
        <v>0.6</v>
      </c>
      <c r="AC84" s="254">
        <v>0</v>
      </c>
      <c r="AD84" s="254">
        <v>0</v>
      </c>
      <c r="AE84" s="254">
        <v>0</v>
      </c>
      <c r="AF84" s="254">
        <v>2</v>
      </c>
      <c r="AG84" s="254">
        <v>1</v>
      </c>
      <c r="AH84" s="254">
        <v>0</v>
      </c>
      <c r="AI84" s="254">
        <v>0</v>
      </c>
      <c r="AJ84" s="266">
        <v>0.84793512785919334</v>
      </c>
      <c r="AK84" s="248" t="s">
        <v>70</v>
      </c>
      <c r="AL84" s="248">
        <v>3</v>
      </c>
      <c r="AM84" s="248" t="s">
        <v>555</v>
      </c>
      <c r="AN84" s="260" t="s">
        <v>441</v>
      </c>
      <c r="AO84" s="267">
        <v>87</v>
      </c>
      <c r="AP84" s="267">
        <v>2</v>
      </c>
      <c r="AQ84" s="267" t="s">
        <v>752</v>
      </c>
      <c r="AS84" s="257" t="s">
        <v>137</v>
      </c>
      <c r="AT84" s="258" t="s">
        <v>223</v>
      </c>
      <c r="AU84" s="257">
        <v>1</v>
      </c>
      <c r="AV84" s="268">
        <v>5.6968887198506131E-2</v>
      </c>
      <c r="AW84" s="268">
        <v>0.43904558085902051</v>
      </c>
      <c r="AX84" s="268">
        <v>0.20094873360040671</v>
      </c>
      <c r="AY84" s="269">
        <v>16.676639999999992</v>
      </c>
      <c r="AZ84" s="269">
        <v>4.9243495778672539</v>
      </c>
      <c r="BA84" s="269">
        <v>33.858633915699393</v>
      </c>
      <c r="BB84" s="269">
        <v>1.6527205739044275</v>
      </c>
    </row>
    <row r="85" spans="23:54" ht="16.5">
      <c r="W85" s="254" t="s">
        <v>160</v>
      </c>
      <c r="X85" s="254" t="s">
        <v>240</v>
      </c>
      <c r="Y85" s="255" t="s">
        <v>240</v>
      </c>
      <c r="Z85" s="264">
        <v>17</v>
      </c>
      <c r="AA85" s="248">
        <v>14</v>
      </c>
      <c r="AB85" s="265">
        <v>0.82352941176470584</v>
      </c>
      <c r="AC85" s="254">
        <v>0</v>
      </c>
      <c r="AD85" s="254">
        <v>0</v>
      </c>
      <c r="AE85" s="254">
        <v>1</v>
      </c>
      <c r="AF85" s="254">
        <v>1</v>
      </c>
      <c r="AG85" s="254">
        <v>4</v>
      </c>
      <c r="AH85" s="254">
        <v>8</v>
      </c>
      <c r="AI85" s="254">
        <v>0</v>
      </c>
      <c r="AJ85" s="266">
        <v>0.78435367558075197</v>
      </c>
      <c r="AK85" s="248" t="s">
        <v>73</v>
      </c>
      <c r="AL85" s="248">
        <v>15</v>
      </c>
      <c r="AM85" s="248" t="s">
        <v>894</v>
      </c>
      <c r="AN85" s="260" t="s">
        <v>442</v>
      </c>
      <c r="AO85" s="267">
        <v>150</v>
      </c>
      <c r="AP85" s="267">
        <v>3</v>
      </c>
      <c r="AQ85" s="267" t="s">
        <v>753</v>
      </c>
      <c r="AS85" s="257" t="s">
        <v>137</v>
      </c>
      <c r="AT85" s="258" t="s">
        <v>224</v>
      </c>
      <c r="AU85" s="257">
        <v>1</v>
      </c>
      <c r="AV85" s="268">
        <v>6.8559312286022758E-2</v>
      </c>
      <c r="AW85" s="268">
        <v>0.31571332616521741</v>
      </c>
      <c r="AX85" s="268">
        <v>0.24139433681697908</v>
      </c>
      <c r="AY85" s="269">
        <v>11.197833333333334</v>
      </c>
      <c r="AZ85" s="269">
        <v>1.0632132700995975</v>
      </c>
      <c r="BA85" s="269">
        <v>27.838217874861297</v>
      </c>
      <c r="BB85" s="269">
        <v>2.0373969382923365</v>
      </c>
    </row>
    <row r="86" spans="23:54" ht="16.5">
      <c r="W86" s="254" t="s">
        <v>160</v>
      </c>
      <c r="X86" s="254" t="s">
        <v>241</v>
      </c>
      <c r="Y86" s="255" t="s">
        <v>241</v>
      </c>
      <c r="Z86" s="264">
        <v>22</v>
      </c>
      <c r="AA86" s="248">
        <v>21</v>
      </c>
      <c r="AB86" s="265">
        <v>0.95454545454545459</v>
      </c>
      <c r="AC86" s="254">
        <v>0</v>
      </c>
      <c r="AD86" s="254">
        <v>0</v>
      </c>
      <c r="AE86" s="254">
        <v>9</v>
      </c>
      <c r="AF86" s="254">
        <v>9</v>
      </c>
      <c r="AG86" s="254">
        <v>3</v>
      </c>
      <c r="AH86" s="254">
        <v>0</v>
      </c>
      <c r="AI86" s="254">
        <v>0</v>
      </c>
      <c r="AJ86" s="266">
        <v>0.89033194634835044</v>
      </c>
      <c r="AK86" s="248" t="s">
        <v>72</v>
      </c>
      <c r="AL86" s="248">
        <v>8</v>
      </c>
      <c r="AM86" s="248" t="s">
        <v>387</v>
      </c>
      <c r="AN86" s="260" t="s">
        <v>444</v>
      </c>
      <c r="AO86" s="267">
        <v>38</v>
      </c>
      <c r="AP86" s="267">
        <v>1</v>
      </c>
      <c r="AQ86" s="267" t="s">
        <v>751</v>
      </c>
      <c r="AS86" s="257" t="s">
        <v>137</v>
      </c>
      <c r="AT86" s="258" t="s">
        <v>99</v>
      </c>
      <c r="AU86" s="257">
        <v>1</v>
      </c>
      <c r="AV86" s="268">
        <v>0.14053851053255251</v>
      </c>
      <c r="AW86" s="268">
        <v>0.43807737369268313</v>
      </c>
      <c r="AX86" s="268">
        <v>0.18577401342558744</v>
      </c>
      <c r="AY86" s="269">
        <v>16.670500000000001</v>
      </c>
      <c r="AZ86" s="269">
        <v>3.005167864237444</v>
      </c>
      <c r="BA86" s="269">
        <v>25.680525385301795</v>
      </c>
      <c r="BB86" s="269">
        <v>1.6840386945617472</v>
      </c>
    </row>
    <row r="87" spans="23:54" ht="16.5">
      <c r="W87" s="254" t="s">
        <v>160</v>
      </c>
      <c r="X87" s="254" t="s">
        <v>242</v>
      </c>
      <c r="Y87" s="255" t="s">
        <v>242</v>
      </c>
      <c r="Z87" s="264">
        <v>28</v>
      </c>
      <c r="AA87" s="248">
        <v>26</v>
      </c>
      <c r="AB87" s="265">
        <v>0.9285714285714286</v>
      </c>
      <c r="AC87" s="254">
        <v>0</v>
      </c>
      <c r="AD87" s="254">
        <v>1</v>
      </c>
      <c r="AE87" s="254">
        <v>1</v>
      </c>
      <c r="AF87" s="254">
        <v>0</v>
      </c>
      <c r="AG87" s="254">
        <v>1</v>
      </c>
      <c r="AH87" s="254">
        <v>23</v>
      </c>
      <c r="AI87" s="254">
        <v>0</v>
      </c>
      <c r="AJ87" s="266">
        <v>0.76425484713250791</v>
      </c>
      <c r="AK87" s="248" t="s">
        <v>73</v>
      </c>
      <c r="AL87" s="248">
        <v>22</v>
      </c>
      <c r="AM87" s="248" t="s">
        <v>895</v>
      </c>
      <c r="AN87" s="260" t="s">
        <v>446</v>
      </c>
      <c r="AO87" s="267">
        <v>157</v>
      </c>
      <c r="AP87" s="267">
        <v>4</v>
      </c>
      <c r="AQ87" s="267" t="s">
        <v>754</v>
      </c>
      <c r="AS87" s="257" t="s">
        <v>137</v>
      </c>
      <c r="AT87" s="258" t="s">
        <v>100</v>
      </c>
      <c r="AU87" s="257">
        <v>1</v>
      </c>
      <c r="AV87" s="268">
        <v>5.9860773283974843E-2</v>
      </c>
      <c r="AW87" s="268">
        <v>0.43194458066410824</v>
      </c>
      <c r="AX87" s="268">
        <v>0.20146967747153111</v>
      </c>
      <c r="AY87" s="269">
        <v>15.867333333333335</v>
      </c>
      <c r="AZ87" s="269">
        <v>3.9322881453522411</v>
      </c>
      <c r="BA87" s="269">
        <v>31.553647927548354</v>
      </c>
      <c r="BB87" s="269">
        <v>1.6245051003765973</v>
      </c>
    </row>
    <row r="88" spans="23:54" ht="16.5">
      <c r="W88" s="254" t="s">
        <v>161</v>
      </c>
      <c r="X88" s="254" t="s">
        <v>243</v>
      </c>
      <c r="Y88" s="255" t="s">
        <v>243</v>
      </c>
      <c r="Z88" s="264">
        <v>12</v>
      </c>
      <c r="AA88" s="248">
        <v>10</v>
      </c>
      <c r="AB88" s="265">
        <v>0.83333333333333337</v>
      </c>
      <c r="AC88" s="254">
        <v>0</v>
      </c>
      <c r="AD88" s="254">
        <v>0</v>
      </c>
      <c r="AE88" s="254">
        <v>3</v>
      </c>
      <c r="AF88" s="254">
        <v>2</v>
      </c>
      <c r="AG88" s="254">
        <v>2</v>
      </c>
      <c r="AH88" s="254">
        <v>1</v>
      </c>
      <c r="AI88" s="254">
        <v>2</v>
      </c>
      <c r="AJ88" s="266">
        <v>0.85615020705224509</v>
      </c>
      <c r="AK88" s="248" t="s">
        <v>72</v>
      </c>
      <c r="AL88" s="248">
        <v>43</v>
      </c>
      <c r="AM88" s="248" t="s">
        <v>896</v>
      </c>
      <c r="AN88" s="260" t="s">
        <v>447</v>
      </c>
      <c r="AO88" s="267">
        <v>73</v>
      </c>
      <c r="AP88" s="267">
        <v>1</v>
      </c>
      <c r="AQ88" s="267" t="s">
        <v>756</v>
      </c>
      <c r="AS88" s="257" t="s">
        <v>155</v>
      </c>
      <c r="AT88" s="258" t="s">
        <v>225</v>
      </c>
      <c r="AU88" s="257">
        <v>1</v>
      </c>
      <c r="AV88" s="268">
        <v>4.8595966074153306E-2</v>
      </c>
      <c r="AW88" s="268">
        <v>0.37704966998854589</v>
      </c>
      <c r="AX88" s="268">
        <v>0.20053794630517766</v>
      </c>
      <c r="AY88" s="269">
        <v>13.381625</v>
      </c>
      <c r="AZ88" s="269">
        <v>2.6977768533011739</v>
      </c>
      <c r="BA88" s="269">
        <v>37.797677834329967</v>
      </c>
      <c r="BB88" s="269">
        <v>1.6378174074159213</v>
      </c>
    </row>
    <row r="89" spans="23:54" ht="16.5">
      <c r="W89" s="254" t="s">
        <v>161</v>
      </c>
      <c r="X89" s="254" t="s">
        <v>244</v>
      </c>
      <c r="Y89" s="255" t="s">
        <v>244</v>
      </c>
      <c r="Z89" s="264">
        <v>8</v>
      </c>
      <c r="AA89" s="248">
        <v>6</v>
      </c>
      <c r="AB89" s="265">
        <v>0.75</v>
      </c>
      <c r="AC89" s="254">
        <v>0</v>
      </c>
      <c r="AD89" s="254">
        <v>0</v>
      </c>
      <c r="AE89" s="254">
        <v>0</v>
      </c>
      <c r="AF89" s="254">
        <v>0</v>
      </c>
      <c r="AG89" s="254">
        <v>0</v>
      </c>
      <c r="AH89" s="254">
        <v>3</v>
      </c>
      <c r="AI89" s="254">
        <v>3</v>
      </c>
      <c r="AJ89" s="266">
        <v>0.76148567059387517</v>
      </c>
      <c r="AK89" s="248" t="s">
        <v>73</v>
      </c>
      <c r="AL89" s="248">
        <v>26</v>
      </c>
      <c r="AM89" s="248" t="s">
        <v>897</v>
      </c>
      <c r="AN89" s="260" t="s">
        <v>449</v>
      </c>
      <c r="AO89" s="267">
        <v>161</v>
      </c>
      <c r="AP89" s="267">
        <v>3</v>
      </c>
      <c r="AQ89" s="267" t="s">
        <v>758</v>
      </c>
      <c r="AS89" s="257" t="s">
        <v>155</v>
      </c>
      <c r="AT89" s="258" t="s">
        <v>226</v>
      </c>
      <c r="AU89" s="257">
        <v>1</v>
      </c>
      <c r="AV89" s="268">
        <v>5.391382013901138E-2</v>
      </c>
      <c r="AW89" s="268">
        <v>0.39722123274603632</v>
      </c>
      <c r="AX89" s="268">
        <v>0.19919336394879683</v>
      </c>
      <c r="AY89" s="269">
        <v>13.292538461538459</v>
      </c>
      <c r="AZ89" s="269">
        <v>1.8693445739555703</v>
      </c>
      <c r="BA89" s="269">
        <v>35.323401326258377</v>
      </c>
      <c r="BB89" s="269">
        <v>1.6412919036698683</v>
      </c>
    </row>
    <row r="90" spans="23:54" ht="16.5">
      <c r="W90" s="254" t="s">
        <v>161</v>
      </c>
      <c r="X90" s="254" t="s">
        <v>245</v>
      </c>
      <c r="Y90" s="255" t="s">
        <v>245</v>
      </c>
      <c r="Z90" s="264">
        <v>9</v>
      </c>
      <c r="AA90" s="248">
        <v>9</v>
      </c>
      <c r="AB90" s="265">
        <v>1</v>
      </c>
      <c r="AC90" s="254">
        <v>0</v>
      </c>
      <c r="AD90" s="254">
        <v>0</v>
      </c>
      <c r="AE90" s="254">
        <v>0</v>
      </c>
      <c r="AF90" s="254">
        <v>0</v>
      </c>
      <c r="AG90" s="254">
        <v>0</v>
      </c>
      <c r="AH90" s="254">
        <v>5</v>
      </c>
      <c r="AI90" s="254">
        <v>4</v>
      </c>
      <c r="AJ90" s="266">
        <v>0.71555827247270143</v>
      </c>
      <c r="AK90" s="248" t="s">
        <v>73</v>
      </c>
      <c r="AL90" s="248">
        <v>32</v>
      </c>
      <c r="AM90" s="248" t="s">
        <v>898</v>
      </c>
      <c r="AN90" s="260" t="s">
        <v>451</v>
      </c>
      <c r="AO90" s="267">
        <v>167</v>
      </c>
      <c r="AP90" s="267">
        <v>4</v>
      </c>
      <c r="AQ90" s="267" t="s">
        <v>759</v>
      </c>
      <c r="AS90" s="257" t="s">
        <v>155</v>
      </c>
      <c r="AT90" s="258" t="s">
        <v>227</v>
      </c>
      <c r="AU90" s="257">
        <v>1</v>
      </c>
      <c r="AV90" s="268">
        <v>7.4673767883378983E-2</v>
      </c>
      <c r="AW90" s="268">
        <v>0.34274687618793559</v>
      </c>
      <c r="AX90" s="268">
        <v>0.25198345141691775</v>
      </c>
      <c r="AY90" s="269">
        <v>11.874047619047619</v>
      </c>
      <c r="AZ90" s="269">
        <v>1.5471136600345852</v>
      </c>
      <c r="BA90" s="269">
        <v>43.238603644508252</v>
      </c>
      <c r="BB90" s="269">
        <v>2.33805821938132</v>
      </c>
    </row>
    <row r="91" spans="23:54" ht="16.5">
      <c r="W91" s="254" t="s">
        <v>161</v>
      </c>
      <c r="X91" s="254" t="s">
        <v>246</v>
      </c>
      <c r="Y91" s="255" t="s">
        <v>246</v>
      </c>
      <c r="Z91" s="264">
        <v>14</v>
      </c>
      <c r="AA91" s="248">
        <v>14</v>
      </c>
      <c r="AB91" s="265">
        <v>1</v>
      </c>
      <c r="AC91" s="254">
        <v>0</v>
      </c>
      <c r="AD91" s="254">
        <v>0</v>
      </c>
      <c r="AE91" s="254">
        <v>0</v>
      </c>
      <c r="AF91" s="254">
        <v>5</v>
      </c>
      <c r="AG91" s="254">
        <v>2</v>
      </c>
      <c r="AH91" s="254">
        <v>7</v>
      </c>
      <c r="AI91" s="254">
        <v>0</v>
      </c>
      <c r="AJ91" s="266">
        <v>0.80918637445448161</v>
      </c>
      <c r="AK91" s="248" t="s">
        <v>70</v>
      </c>
      <c r="AL91" s="248">
        <v>43</v>
      </c>
      <c r="AM91" s="248" t="s">
        <v>899</v>
      </c>
      <c r="AN91" s="260" t="s">
        <v>452</v>
      </c>
      <c r="AO91" s="267">
        <v>127</v>
      </c>
      <c r="AP91" s="267">
        <v>2</v>
      </c>
      <c r="AQ91" s="267" t="s">
        <v>757</v>
      </c>
      <c r="AS91" s="257" t="s">
        <v>155</v>
      </c>
      <c r="AT91" s="258" t="s">
        <v>228</v>
      </c>
      <c r="AU91" s="257">
        <v>1</v>
      </c>
      <c r="AV91" s="268">
        <v>6.9280757012897307E-2</v>
      </c>
      <c r="AW91" s="268">
        <v>0.38280144019812534</v>
      </c>
      <c r="AX91" s="268">
        <v>0.25447792565056965</v>
      </c>
      <c r="AY91" s="269">
        <v>13.328083333333334</v>
      </c>
      <c r="AZ91" s="269">
        <v>1.0506196735719719</v>
      </c>
      <c r="BA91" s="269">
        <v>28.317173654670981</v>
      </c>
      <c r="BB91" s="269">
        <v>2.2970967724125271</v>
      </c>
    </row>
    <row r="92" spans="23:54" ht="16.5">
      <c r="W92" s="254" t="s">
        <v>159</v>
      </c>
      <c r="X92" s="254" t="s">
        <v>247</v>
      </c>
      <c r="Y92" s="255" t="s">
        <v>247</v>
      </c>
      <c r="Z92" s="264">
        <v>13</v>
      </c>
      <c r="AA92" s="248">
        <v>12</v>
      </c>
      <c r="AB92" s="265">
        <v>0.92307692307692313</v>
      </c>
      <c r="AC92" s="254">
        <v>0</v>
      </c>
      <c r="AD92" s="254">
        <v>1</v>
      </c>
      <c r="AE92" s="254">
        <v>1</v>
      </c>
      <c r="AF92" s="254">
        <v>5</v>
      </c>
      <c r="AG92" s="254">
        <v>4</v>
      </c>
      <c r="AH92" s="254">
        <v>1</v>
      </c>
      <c r="AI92" s="254">
        <v>0</v>
      </c>
      <c r="AJ92" s="266">
        <v>0.86164579851545464</v>
      </c>
      <c r="AK92" s="248" t="s">
        <v>72</v>
      </c>
      <c r="AL92" s="248">
        <v>36</v>
      </c>
      <c r="AM92" s="248" t="s">
        <v>850</v>
      </c>
      <c r="AN92" s="260" t="s">
        <v>453</v>
      </c>
      <c r="AO92" s="267">
        <v>66</v>
      </c>
      <c r="AP92" s="267">
        <v>4</v>
      </c>
      <c r="AQ92" s="267" t="s">
        <v>763</v>
      </c>
      <c r="AS92" s="257" t="s">
        <v>155</v>
      </c>
      <c r="AT92" s="258" t="s">
        <v>229</v>
      </c>
      <c r="AU92" s="257">
        <v>1</v>
      </c>
      <c r="AV92" s="268">
        <v>4.3798853187746636E-2</v>
      </c>
      <c r="AW92" s="268">
        <v>0.38061165129757574</v>
      </c>
      <c r="AX92" s="268">
        <v>0.21309768729010914</v>
      </c>
      <c r="AY92" s="269">
        <v>12.808190476190475</v>
      </c>
      <c r="AZ92" s="269">
        <v>2.2048665009489792</v>
      </c>
      <c r="BA92" s="269">
        <v>25.475665958350842</v>
      </c>
      <c r="BB92" s="269">
        <v>1.8456682142494485</v>
      </c>
    </row>
    <row r="93" spans="23:54" ht="16.5">
      <c r="W93" s="254" t="s">
        <v>159</v>
      </c>
      <c r="X93" s="254" t="s">
        <v>248</v>
      </c>
      <c r="Y93" s="255" t="s">
        <v>248</v>
      </c>
      <c r="Z93" s="264">
        <v>14</v>
      </c>
      <c r="AA93" s="248">
        <v>11</v>
      </c>
      <c r="AB93" s="265">
        <v>0.7857142857142857</v>
      </c>
      <c r="AC93" s="254">
        <v>0</v>
      </c>
      <c r="AD93" s="254">
        <v>2</v>
      </c>
      <c r="AE93" s="254">
        <v>2</v>
      </c>
      <c r="AF93" s="254">
        <v>3</v>
      </c>
      <c r="AG93" s="254">
        <v>3</v>
      </c>
      <c r="AH93" s="254">
        <v>1</v>
      </c>
      <c r="AI93" s="254">
        <v>0</v>
      </c>
      <c r="AJ93" s="266">
        <v>0.86766057052182077</v>
      </c>
      <c r="AK93" s="248" t="s">
        <v>72</v>
      </c>
      <c r="AL93" s="248">
        <v>28</v>
      </c>
      <c r="AM93" s="248" t="s">
        <v>668</v>
      </c>
      <c r="AN93" s="260" t="s">
        <v>454</v>
      </c>
      <c r="AO93" s="267">
        <v>58</v>
      </c>
      <c r="AP93" s="267">
        <v>3</v>
      </c>
      <c r="AQ93" s="267" t="s">
        <v>762</v>
      </c>
      <c r="AS93" s="257" t="s">
        <v>155</v>
      </c>
      <c r="AT93" s="258" t="s">
        <v>230</v>
      </c>
      <c r="AU93" s="257">
        <v>1</v>
      </c>
      <c r="AV93" s="268">
        <v>5.213890440396992E-2</v>
      </c>
      <c r="AW93" s="268">
        <v>0.38813654423160504</v>
      </c>
      <c r="AX93" s="268">
        <v>0.22583204051460262</v>
      </c>
      <c r="AY93" s="269">
        <v>14.15807142857143</v>
      </c>
      <c r="AZ93" s="269">
        <v>3.8612850848771272</v>
      </c>
      <c r="BA93" s="269">
        <v>48.907643039898822</v>
      </c>
      <c r="BB93" s="269">
        <v>1.8394460198291402</v>
      </c>
    </row>
    <row r="94" spans="23:54" ht="16.5">
      <c r="W94" s="254" t="s">
        <v>159</v>
      </c>
      <c r="X94" s="254" t="s">
        <v>249</v>
      </c>
      <c r="Y94" s="255" t="s">
        <v>249</v>
      </c>
      <c r="Z94" s="264">
        <v>12</v>
      </c>
      <c r="AA94" s="248">
        <v>6</v>
      </c>
      <c r="AB94" s="265">
        <v>0.5</v>
      </c>
      <c r="AC94" s="254">
        <v>0</v>
      </c>
      <c r="AD94" s="254">
        <v>0</v>
      </c>
      <c r="AE94" s="254">
        <v>1</v>
      </c>
      <c r="AF94" s="254">
        <v>1</v>
      </c>
      <c r="AG94" s="254">
        <v>1</v>
      </c>
      <c r="AH94" s="254">
        <v>3</v>
      </c>
      <c r="AI94" s="254">
        <v>0</v>
      </c>
      <c r="AJ94" s="266">
        <v>0.80792108273220142</v>
      </c>
      <c r="AK94" s="248" t="s">
        <v>70</v>
      </c>
      <c r="AL94" s="248">
        <v>45</v>
      </c>
      <c r="AM94" s="248" t="s">
        <v>900</v>
      </c>
      <c r="AN94" s="260" t="s">
        <v>455</v>
      </c>
      <c r="AO94" s="267">
        <v>129</v>
      </c>
      <c r="AP94" s="267">
        <v>5</v>
      </c>
      <c r="AQ94" s="267" t="s">
        <v>764</v>
      </c>
      <c r="AS94" s="257" t="s">
        <v>155</v>
      </c>
      <c r="AT94" s="258" t="s">
        <v>231</v>
      </c>
      <c r="AU94" s="257">
        <v>1</v>
      </c>
      <c r="AV94" s="268">
        <v>5.7076802784118495E-2</v>
      </c>
      <c r="AW94" s="268">
        <v>0.35386754028845513</v>
      </c>
      <c r="AX94" s="268">
        <v>0.2098952024767741</v>
      </c>
      <c r="AY94" s="269">
        <v>12.803111111111111</v>
      </c>
      <c r="AZ94" s="269">
        <v>1.6586161806729536</v>
      </c>
      <c r="BA94" s="269">
        <v>17.581331515133307</v>
      </c>
      <c r="BB94" s="269">
        <v>2.495623144375382</v>
      </c>
    </row>
    <row r="95" spans="23:54" ht="16.5">
      <c r="W95" s="254" t="s">
        <v>159</v>
      </c>
      <c r="X95" s="254" t="s">
        <v>250</v>
      </c>
      <c r="Y95" s="255" t="s">
        <v>250</v>
      </c>
      <c r="Z95" s="264">
        <v>10</v>
      </c>
      <c r="AA95" s="248">
        <v>7</v>
      </c>
      <c r="AB95" s="265">
        <v>0.7</v>
      </c>
      <c r="AC95" s="254">
        <v>0</v>
      </c>
      <c r="AD95" s="254">
        <v>1</v>
      </c>
      <c r="AE95" s="254">
        <v>1</v>
      </c>
      <c r="AF95" s="254">
        <v>3</v>
      </c>
      <c r="AG95" s="254">
        <v>2</v>
      </c>
      <c r="AH95" s="254">
        <v>0</v>
      </c>
      <c r="AI95" s="254">
        <v>0</v>
      </c>
      <c r="AJ95" s="266">
        <v>0.87046959260525802</v>
      </c>
      <c r="AK95" s="248" t="s">
        <v>72</v>
      </c>
      <c r="AL95" s="248">
        <v>25</v>
      </c>
      <c r="AM95" s="248" t="s">
        <v>650</v>
      </c>
      <c r="AN95" s="260" t="s">
        <v>456</v>
      </c>
      <c r="AO95" s="267">
        <v>55</v>
      </c>
      <c r="AP95" s="267">
        <v>2</v>
      </c>
      <c r="AQ95" s="267" t="s">
        <v>761</v>
      </c>
      <c r="AS95" s="257" t="s">
        <v>155</v>
      </c>
      <c r="AT95" s="258" t="s">
        <v>99</v>
      </c>
      <c r="AU95" s="257">
        <v>1</v>
      </c>
      <c r="AV95" s="268">
        <v>7.700120221722459E-2</v>
      </c>
      <c r="AW95" s="268">
        <v>0.38633943356701467</v>
      </c>
      <c r="AX95" s="268">
        <v>0.24308617180541264</v>
      </c>
      <c r="AY95" s="269">
        <v>10.917</v>
      </c>
      <c r="AZ95" s="269">
        <v>0.41859857383465887</v>
      </c>
      <c r="BA95" s="269">
        <v>45.836543834895146</v>
      </c>
      <c r="BB95" s="269">
        <v>2.3554642024330108</v>
      </c>
    </row>
    <row r="96" spans="23:54" ht="16.5">
      <c r="W96" s="254" t="s">
        <v>159</v>
      </c>
      <c r="X96" s="254" t="s">
        <v>251</v>
      </c>
      <c r="Y96" s="255" t="s">
        <v>251</v>
      </c>
      <c r="Z96" s="264">
        <v>5</v>
      </c>
      <c r="AA96" s="248">
        <v>4</v>
      </c>
      <c r="AB96" s="265">
        <v>0.8</v>
      </c>
      <c r="AC96" s="254">
        <v>0</v>
      </c>
      <c r="AD96" s="254">
        <v>0</v>
      </c>
      <c r="AE96" s="254">
        <v>0</v>
      </c>
      <c r="AF96" s="254">
        <v>0</v>
      </c>
      <c r="AG96" s="254">
        <v>1</v>
      </c>
      <c r="AH96" s="254">
        <v>3</v>
      </c>
      <c r="AI96" s="254">
        <v>0</v>
      </c>
      <c r="AJ96" s="266">
        <v>0.79130632990822347</v>
      </c>
      <c r="AK96" s="248" t="s">
        <v>73</v>
      </c>
      <c r="AL96" s="248">
        <v>13</v>
      </c>
      <c r="AM96" s="248" t="s">
        <v>901</v>
      </c>
      <c r="AN96" s="260" t="s">
        <v>457</v>
      </c>
      <c r="AO96" s="267">
        <v>148</v>
      </c>
      <c r="AP96" s="267">
        <v>6</v>
      </c>
      <c r="AQ96" s="267" t="s">
        <v>765</v>
      </c>
      <c r="AS96" s="257" t="s">
        <v>155</v>
      </c>
      <c r="AT96" s="258" t="s">
        <v>100</v>
      </c>
      <c r="AU96" s="257">
        <v>1</v>
      </c>
      <c r="AV96" s="268">
        <v>5.734723681084624E-2</v>
      </c>
      <c r="AW96" s="268">
        <v>0.37307690390580706</v>
      </c>
      <c r="AX96" s="268">
        <v>0.22424658705077552</v>
      </c>
      <c r="AY96" s="269">
        <v>12.967111111111107</v>
      </c>
      <c r="AZ96" s="269">
        <v>2.1380090915668117</v>
      </c>
      <c r="BA96" s="269">
        <v>34.857583329380638</v>
      </c>
      <c r="BB96" s="269">
        <v>1.932779127135916</v>
      </c>
    </row>
    <row r="97" spans="23:54" ht="16.5">
      <c r="W97" s="254" t="s">
        <v>159</v>
      </c>
      <c r="X97" s="254" t="s">
        <v>252</v>
      </c>
      <c r="Y97" s="255" t="s">
        <v>252</v>
      </c>
      <c r="Z97" s="264">
        <v>1</v>
      </c>
      <c r="AA97" s="248">
        <v>1</v>
      </c>
      <c r="AB97" s="265">
        <v>1</v>
      </c>
      <c r="AC97" s="254">
        <v>0</v>
      </c>
      <c r="AD97" s="254">
        <v>0</v>
      </c>
      <c r="AE97" s="254">
        <v>0</v>
      </c>
      <c r="AF97" s="254">
        <v>1</v>
      </c>
      <c r="AG97" s="254">
        <v>0</v>
      </c>
      <c r="AH97" s="254">
        <v>0</v>
      </c>
      <c r="AI97" s="254">
        <v>0</v>
      </c>
      <c r="AJ97" s="266">
        <v>0.87999999999999989</v>
      </c>
      <c r="AK97" s="248" t="s">
        <v>72</v>
      </c>
      <c r="AL97" s="248">
        <v>17</v>
      </c>
      <c r="AM97" s="248" t="s">
        <v>465</v>
      </c>
      <c r="AN97" s="260" t="s">
        <v>459</v>
      </c>
      <c r="AO97" s="267">
        <v>47</v>
      </c>
      <c r="AP97" s="267">
        <v>1</v>
      </c>
      <c r="AQ97" s="267" t="s">
        <v>760</v>
      </c>
      <c r="AS97" s="257" t="s">
        <v>141</v>
      </c>
      <c r="AT97" s="258" t="s">
        <v>232</v>
      </c>
      <c r="AU97" s="257">
        <v>1</v>
      </c>
      <c r="AV97" s="268">
        <v>5.2326895699666899E-2</v>
      </c>
      <c r="AW97" s="268">
        <v>0.42362128933659549</v>
      </c>
      <c r="AX97" s="268">
        <v>0.2605035975057351</v>
      </c>
      <c r="AY97" s="269">
        <v>15.039499999999999</v>
      </c>
      <c r="AZ97" s="269">
        <v>0.23929349248961054</v>
      </c>
      <c r="BA97" s="269">
        <v>36.242087135244653</v>
      </c>
      <c r="BB97" s="269">
        <v>2.6294773782250944</v>
      </c>
    </row>
    <row r="98" spans="23:54" ht="16.5">
      <c r="W98" s="254" t="s">
        <v>143</v>
      </c>
      <c r="X98" s="254" t="s">
        <v>253</v>
      </c>
      <c r="Y98" s="255" t="s">
        <v>253</v>
      </c>
      <c r="Z98" s="264">
        <v>22</v>
      </c>
      <c r="AA98" s="248">
        <v>9</v>
      </c>
      <c r="AB98" s="265">
        <v>0.40909090909090912</v>
      </c>
      <c r="AC98" s="254">
        <v>1</v>
      </c>
      <c r="AD98" s="254">
        <v>2</v>
      </c>
      <c r="AE98" s="254">
        <v>2</v>
      </c>
      <c r="AF98" s="254">
        <v>1</v>
      </c>
      <c r="AG98" s="254">
        <v>2</v>
      </c>
      <c r="AH98" s="254">
        <v>1</v>
      </c>
      <c r="AI98" s="254">
        <v>0</v>
      </c>
      <c r="AJ98" s="266">
        <v>0.92736037172023611</v>
      </c>
      <c r="AK98" s="248" t="s">
        <v>71</v>
      </c>
      <c r="AL98" s="248">
        <v>10</v>
      </c>
      <c r="AM98" s="248" t="s">
        <v>393</v>
      </c>
      <c r="AN98" s="260" t="s">
        <v>461</v>
      </c>
      <c r="AO98" s="267">
        <v>20</v>
      </c>
      <c r="AP98" s="267">
        <v>2</v>
      </c>
      <c r="AQ98" s="267" t="s">
        <v>767</v>
      </c>
      <c r="AS98" s="257" t="s">
        <v>141</v>
      </c>
      <c r="AT98" s="258" t="s">
        <v>233</v>
      </c>
      <c r="AU98" s="257">
        <v>1</v>
      </c>
      <c r="AV98" s="268">
        <v>5.9768051555742871E-2</v>
      </c>
      <c r="AW98" s="268">
        <v>0.38269113657295784</v>
      </c>
      <c r="AX98" s="268">
        <v>0.24479744823139968</v>
      </c>
      <c r="AY98" s="269">
        <v>12.159600000000001</v>
      </c>
      <c r="AZ98" s="269">
        <v>0.46799512161885232</v>
      </c>
      <c r="BA98" s="269">
        <v>11.169483569303274</v>
      </c>
      <c r="BB98" s="269">
        <v>2.3218651664230592</v>
      </c>
    </row>
    <row r="99" spans="23:54" ht="16.5">
      <c r="W99" s="254" t="s">
        <v>143</v>
      </c>
      <c r="X99" s="254" t="s">
        <v>254</v>
      </c>
      <c r="Y99" s="255" t="s">
        <v>254</v>
      </c>
      <c r="Z99" s="264">
        <v>14</v>
      </c>
      <c r="AA99" s="248">
        <v>11</v>
      </c>
      <c r="AB99" s="265">
        <v>0.7857142857142857</v>
      </c>
      <c r="AC99" s="254">
        <v>0</v>
      </c>
      <c r="AD99" s="254">
        <v>1</v>
      </c>
      <c r="AE99" s="254">
        <v>2</v>
      </c>
      <c r="AF99" s="254">
        <v>4</v>
      </c>
      <c r="AG99" s="254">
        <v>4</v>
      </c>
      <c r="AH99" s="254">
        <v>0</v>
      </c>
      <c r="AI99" s="254">
        <v>0</v>
      </c>
      <c r="AJ99" s="266">
        <v>0.88383213237762048</v>
      </c>
      <c r="AK99" s="248" t="s">
        <v>72</v>
      </c>
      <c r="AL99" s="248">
        <v>13</v>
      </c>
      <c r="AM99" s="248" t="s">
        <v>450</v>
      </c>
      <c r="AN99" s="260" t="s">
        <v>462</v>
      </c>
      <c r="AO99" s="267">
        <v>43</v>
      </c>
      <c r="AP99" s="267">
        <v>3</v>
      </c>
      <c r="AQ99" s="267" t="s">
        <v>768</v>
      </c>
      <c r="AS99" s="257" t="s">
        <v>141</v>
      </c>
      <c r="AT99" s="258" t="s">
        <v>234</v>
      </c>
      <c r="AU99" s="257">
        <v>1</v>
      </c>
      <c r="AV99" s="268">
        <v>3.9449744483962081E-2</v>
      </c>
      <c r="AW99" s="268">
        <v>0.42249972105649303</v>
      </c>
      <c r="AX99" s="268">
        <v>0.19381615121437445</v>
      </c>
      <c r="AY99" s="269">
        <v>9.1189999999999998</v>
      </c>
      <c r="AZ99" s="269">
        <v>0.47925448300281681</v>
      </c>
      <c r="BA99" s="269">
        <v>6.6249884415095268</v>
      </c>
      <c r="BB99" s="269">
        <v>1.5550116718724316</v>
      </c>
    </row>
    <row r="100" spans="23:54" ht="16.5">
      <c r="W100" s="254" t="s">
        <v>143</v>
      </c>
      <c r="X100" s="254" t="s">
        <v>255</v>
      </c>
      <c r="Y100" s="255" t="s">
        <v>255</v>
      </c>
      <c r="Z100" s="264">
        <v>10</v>
      </c>
      <c r="AA100" s="248">
        <v>7</v>
      </c>
      <c r="AB100" s="265">
        <v>0.7</v>
      </c>
      <c r="AC100" s="254">
        <v>1</v>
      </c>
      <c r="AD100" s="254">
        <v>0</v>
      </c>
      <c r="AE100" s="254">
        <v>3</v>
      </c>
      <c r="AF100" s="254">
        <v>0</v>
      </c>
      <c r="AG100" s="254">
        <v>0</v>
      </c>
      <c r="AH100" s="254">
        <v>3</v>
      </c>
      <c r="AI100" s="254">
        <v>0</v>
      </c>
      <c r="AJ100" s="266">
        <v>0.83039922628867757</v>
      </c>
      <c r="AK100" s="248" t="s">
        <v>70</v>
      </c>
      <c r="AL100" s="248">
        <v>24</v>
      </c>
      <c r="AM100" s="248" t="s">
        <v>902</v>
      </c>
      <c r="AN100" s="260" t="s">
        <v>463</v>
      </c>
      <c r="AO100" s="267">
        <v>108</v>
      </c>
      <c r="AP100" s="267">
        <v>4</v>
      </c>
      <c r="AQ100" s="267" t="s">
        <v>769</v>
      </c>
      <c r="AS100" s="257" t="s">
        <v>141</v>
      </c>
      <c r="AT100" s="258" t="s">
        <v>235</v>
      </c>
      <c r="AU100" s="257">
        <v>1</v>
      </c>
      <c r="AV100" s="268">
        <v>3.9473353927280741E-2</v>
      </c>
      <c r="AW100" s="268">
        <v>0.45918695475936067</v>
      </c>
      <c r="AX100" s="268">
        <v>0.17145877677005597</v>
      </c>
      <c r="AY100" s="269">
        <v>11.919500000000001</v>
      </c>
      <c r="AZ100" s="269">
        <v>0.67294489500685317</v>
      </c>
      <c r="BA100" s="269">
        <v>8.2838568765632346</v>
      </c>
      <c r="BB100" s="269">
        <v>2.1415616130439359</v>
      </c>
    </row>
    <row r="101" spans="23:54" ht="16.5">
      <c r="W101" s="254" t="s">
        <v>143</v>
      </c>
      <c r="X101" s="254" t="s">
        <v>256</v>
      </c>
      <c r="Y101" s="255" t="s">
        <v>256</v>
      </c>
      <c r="Z101" s="264">
        <v>14</v>
      </c>
      <c r="AA101" s="248">
        <v>8</v>
      </c>
      <c r="AB101" s="265">
        <v>0.5714285714285714</v>
      </c>
      <c r="AC101" s="254">
        <v>1</v>
      </c>
      <c r="AD101" s="254">
        <v>3</v>
      </c>
      <c r="AE101" s="254">
        <v>0</v>
      </c>
      <c r="AF101" s="254">
        <v>0</v>
      </c>
      <c r="AG101" s="254">
        <v>2</v>
      </c>
      <c r="AH101" s="254">
        <v>0</v>
      </c>
      <c r="AI101" s="254">
        <v>2</v>
      </c>
      <c r="AJ101" s="266">
        <v>0.95312751942380458</v>
      </c>
      <c r="AK101" s="248" t="s">
        <v>69</v>
      </c>
      <c r="AL101" s="248">
        <v>5</v>
      </c>
      <c r="AM101" s="248" t="s">
        <v>380</v>
      </c>
      <c r="AN101" s="260" t="s">
        <v>464</v>
      </c>
      <c r="AO101" s="267">
        <v>10</v>
      </c>
      <c r="AP101" s="267">
        <v>1</v>
      </c>
      <c r="AQ101" s="267" t="s">
        <v>766</v>
      </c>
      <c r="AS101" s="257" t="s">
        <v>141</v>
      </c>
      <c r="AT101" s="258" t="s">
        <v>236</v>
      </c>
      <c r="AU101" s="257">
        <v>1</v>
      </c>
      <c r="AV101" s="268">
        <v>4.1126787682906972E-2</v>
      </c>
      <c r="AW101" s="268">
        <v>0.46715094861859635</v>
      </c>
      <c r="AX101" s="268">
        <v>0.1848548883389268</v>
      </c>
      <c r="AY101" s="269">
        <v>10.32075</v>
      </c>
      <c r="AZ101" s="269">
        <v>1.1589288468176044</v>
      </c>
      <c r="BA101" s="269">
        <v>10.820494084643574</v>
      </c>
      <c r="BB101" s="269">
        <v>2.050228208451323</v>
      </c>
    </row>
    <row r="102" spans="23:54" ht="16.5">
      <c r="W102" s="254" t="s">
        <v>143</v>
      </c>
      <c r="X102" s="254" t="s">
        <v>257</v>
      </c>
      <c r="Y102" s="255" t="s">
        <v>257</v>
      </c>
      <c r="Z102" s="264">
        <v>8</v>
      </c>
      <c r="AA102" s="248">
        <v>5</v>
      </c>
      <c r="AB102" s="265">
        <v>0.625</v>
      </c>
      <c r="AC102" s="254">
        <v>0</v>
      </c>
      <c r="AD102" s="254">
        <v>0</v>
      </c>
      <c r="AE102" s="254">
        <v>0</v>
      </c>
      <c r="AF102" s="254">
        <v>1</v>
      </c>
      <c r="AG102" s="254">
        <v>0</v>
      </c>
      <c r="AH102" s="254">
        <v>4</v>
      </c>
      <c r="AI102" s="254">
        <v>0</v>
      </c>
      <c r="AJ102" s="266">
        <v>0.77319286475702342</v>
      </c>
      <c r="AK102" s="248" t="s">
        <v>73</v>
      </c>
      <c r="AL102" s="248">
        <v>21</v>
      </c>
      <c r="AM102" s="248" t="s">
        <v>903</v>
      </c>
      <c r="AN102" s="260" t="s">
        <v>466</v>
      </c>
      <c r="AO102" s="267">
        <v>156</v>
      </c>
      <c r="AP102" s="267">
        <v>5</v>
      </c>
      <c r="AQ102" s="267" t="s">
        <v>770</v>
      </c>
      <c r="AS102" s="257" t="s">
        <v>141</v>
      </c>
      <c r="AT102" s="258" t="s">
        <v>237</v>
      </c>
      <c r="AU102" s="257">
        <v>1</v>
      </c>
      <c r="AV102" s="268">
        <v>6.4072666659333602E-2</v>
      </c>
      <c r="AW102" s="268">
        <v>0.42049803061579716</v>
      </c>
      <c r="AX102" s="268">
        <v>0.19508423581925852</v>
      </c>
      <c r="AY102" s="269">
        <v>15.284600000000001</v>
      </c>
      <c r="AZ102" s="269">
        <v>0.42496225637959645</v>
      </c>
      <c r="BA102" s="269">
        <v>22.250758142625433</v>
      </c>
      <c r="BB102" s="269">
        <v>2.515684608016763</v>
      </c>
    </row>
    <row r="103" spans="23:54" ht="16.5">
      <c r="W103" s="254" t="s">
        <v>140</v>
      </c>
      <c r="X103" s="254" t="s">
        <v>258</v>
      </c>
      <c r="Y103" s="255" t="s">
        <v>258</v>
      </c>
      <c r="Z103" s="264">
        <v>21</v>
      </c>
      <c r="AA103" s="248">
        <v>21</v>
      </c>
      <c r="AB103" s="265">
        <v>1</v>
      </c>
      <c r="AC103" s="254">
        <v>0</v>
      </c>
      <c r="AD103" s="254">
        <v>2</v>
      </c>
      <c r="AE103" s="254">
        <v>7</v>
      </c>
      <c r="AF103" s="254">
        <v>3</v>
      </c>
      <c r="AG103" s="254">
        <v>4</v>
      </c>
      <c r="AH103" s="254">
        <v>5</v>
      </c>
      <c r="AI103" s="254">
        <v>0</v>
      </c>
      <c r="AJ103" s="266">
        <v>0.86364158793286905</v>
      </c>
      <c r="AK103" s="248" t="s">
        <v>72</v>
      </c>
      <c r="AL103" s="248">
        <v>33</v>
      </c>
      <c r="AM103" s="248" t="s">
        <v>665</v>
      </c>
      <c r="AN103" s="260" t="s">
        <v>467</v>
      </c>
      <c r="AO103" s="267">
        <v>63</v>
      </c>
      <c r="AP103" s="267">
        <v>1</v>
      </c>
      <c r="AQ103" s="267" t="s">
        <v>771</v>
      </c>
      <c r="AS103" s="257" t="s">
        <v>141</v>
      </c>
      <c r="AT103" s="258" t="s">
        <v>100</v>
      </c>
      <c r="AU103" s="257">
        <v>1</v>
      </c>
      <c r="AV103" s="268">
        <v>5.3317180057215717E-2</v>
      </c>
      <c r="AW103" s="268">
        <v>0.41409087607641576</v>
      </c>
      <c r="AX103" s="268">
        <v>0.22028386579979198</v>
      </c>
      <c r="AY103" s="269">
        <v>12.577621621621624</v>
      </c>
      <c r="AZ103" s="269">
        <v>0.5277363372909224</v>
      </c>
      <c r="BA103" s="269">
        <v>14.763613674027775</v>
      </c>
      <c r="BB103" s="269">
        <v>2.1215573252044813</v>
      </c>
    </row>
    <row r="104" spans="23:54" ht="16.5">
      <c r="W104" s="254" t="s">
        <v>140</v>
      </c>
      <c r="X104" s="254" t="s">
        <v>259</v>
      </c>
      <c r="Y104" s="255" t="s">
        <v>259</v>
      </c>
      <c r="Z104" s="264">
        <v>40</v>
      </c>
      <c r="AA104" s="248">
        <v>39</v>
      </c>
      <c r="AB104" s="265">
        <v>0.97499999999999998</v>
      </c>
      <c r="AC104" s="254">
        <v>0</v>
      </c>
      <c r="AD104" s="254">
        <v>1</v>
      </c>
      <c r="AE104" s="254">
        <v>4</v>
      </c>
      <c r="AF104" s="254">
        <v>10</v>
      </c>
      <c r="AG104" s="254">
        <v>16</v>
      </c>
      <c r="AH104" s="254">
        <v>7</v>
      </c>
      <c r="AI104" s="254">
        <v>1</v>
      </c>
      <c r="AJ104" s="266">
        <v>0.84244199987626411</v>
      </c>
      <c r="AK104" s="248" t="s">
        <v>70</v>
      </c>
      <c r="AL104" s="248">
        <v>11</v>
      </c>
      <c r="AM104" s="248" t="s">
        <v>646</v>
      </c>
      <c r="AN104" s="260" t="s">
        <v>468</v>
      </c>
      <c r="AO104" s="267">
        <v>95</v>
      </c>
      <c r="AP104" s="267">
        <v>2</v>
      </c>
      <c r="AQ104" s="267" t="s">
        <v>772</v>
      </c>
      <c r="AS104" s="257" t="s">
        <v>160</v>
      </c>
      <c r="AT104" s="258" t="s">
        <v>238</v>
      </c>
      <c r="AU104" s="257">
        <v>1</v>
      </c>
      <c r="AV104" s="268">
        <v>4.5170679275899753E-2</v>
      </c>
      <c r="AW104" s="268">
        <v>0.3293965805048838</v>
      </c>
      <c r="AX104" s="268">
        <v>0.21425965158410715</v>
      </c>
      <c r="AY104" s="269">
        <v>12.827500000000001</v>
      </c>
      <c r="AZ104" s="269">
        <v>0.65605723899057378</v>
      </c>
      <c r="BA104" s="269">
        <v>30.465412505220957</v>
      </c>
      <c r="BB104" s="269">
        <v>2.6118114791221063</v>
      </c>
    </row>
    <row r="105" spans="23:54" ht="16.5">
      <c r="W105" s="254" t="s">
        <v>153</v>
      </c>
      <c r="X105" s="254" t="s">
        <v>260</v>
      </c>
      <c r="Y105" s="255" t="s">
        <v>260</v>
      </c>
      <c r="Z105" s="264">
        <v>25</v>
      </c>
      <c r="AA105" s="248">
        <v>14</v>
      </c>
      <c r="AB105" s="265">
        <v>0.56000000000000005</v>
      </c>
      <c r="AC105" s="254">
        <v>0</v>
      </c>
      <c r="AD105" s="254">
        <v>4</v>
      </c>
      <c r="AE105" s="254">
        <v>0</v>
      </c>
      <c r="AF105" s="254">
        <v>5</v>
      </c>
      <c r="AG105" s="254">
        <v>4</v>
      </c>
      <c r="AH105" s="254">
        <v>1</v>
      </c>
      <c r="AI105" s="254">
        <v>0</v>
      </c>
      <c r="AJ105" s="266">
        <v>0.87634864617531028</v>
      </c>
      <c r="AK105" s="248" t="s">
        <v>72</v>
      </c>
      <c r="AL105" s="248">
        <v>20</v>
      </c>
      <c r="AM105" s="248" t="s">
        <v>511</v>
      </c>
      <c r="AN105" s="260" t="s">
        <v>470</v>
      </c>
      <c r="AO105" s="267">
        <v>50</v>
      </c>
      <c r="AP105" s="267">
        <v>2</v>
      </c>
      <c r="AQ105" s="267" t="s">
        <v>774</v>
      </c>
      <c r="AS105" s="257" t="s">
        <v>160</v>
      </c>
      <c r="AT105" s="258" t="s">
        <v>239</v>
      </c>
      <c r="AU105" s="257">
        <v>1</v>
      </c>
      <c r="AV105" s="268">
        <v>3.2506686770411602E-2</v>
      </c>
      <c r="AW105" s="268">
        <v>0.31484580574628168</v>
      </c>
      <c r="AX105" s="268">
        <v>0.14498791059614116</v>
      </c>
      <c r="AY105" s="269">
        <v>8.0815000000000001</v>
      </c>
      <c r="AZ105" s="269">
        <v>0.11280523936541875</v>
      </c>
      <c r="BA105" s="269">
        <v>9.6614369715323356</v>
      </c>
      <c r="BB105" s="269">
        <v>2.3937812163851038</v>
      </c>
    </row>
    <row r="106" spans="23:54" ht="16.5">
      <c r="W106" s="254" t="s">
        <v>153</v>
      </c>
      <c r="X106" s="254" t="s">
        <v>261</v>
      </c>
      <c r="Y106" s="255" t="s">
        <v>261</v>
      </c>
      <c r="Z106" s="264">
        <v>12</v>
      </c>
      <c r="AA106" s="248">
        <v>3</v>
      </c>
      <c r="AB106" s="265">
        <v>0.25</v>
      </c>
      <c r="AC106" s="254">
        <v>0</v>
      </c>
      <c r="AD106" s="254">
        <v>0</v>
      </c>
      <c r="AE106" s="254">
        <v>0</v>
      </c>
      <c r="AF106" s="254">
        <v>1</v>
      </c>
      <c r="AG106" s="254">
        <v>2</v>
      </c>
      <c r="AH106" s="254">
        <v>0</v>
      </c>
      <c r="AI106" s="254">
        <v>0</v>
      </c>
      <c r="AJ106" s="266">
        <v>0.82764652226237834</v>
      </c>
      <c r="AK106" s="248" t="s">
        <v>70</v>
      </c>
      <c r="AL106" s="248">
        <v>27</v>
      </c>
      <c r="AM106" s="248" t="s">
        <v>904</v>
      </c>
      <c r="AN106" s="260" t="s">
        <v>471</v>
      </c>
      <c r="AO106" s="267">
        <v>111</v>
      </c>
      <c r="AP106" s="267">
        <v>3</v>
      </c>
      <c r="AQ106" s="267" t="s">
        <v>775</v>
      </c>
      <c r="AS106" s="257" t="s">
        <v>160</v>
      </c>
      <c r="AT106" s="258" t="s">
        <v>240</v>
      </c>
      <c r="AU106" s="257">
        <v>1</v>
      </c>
      <c r="AV106" s="268">
        <v>4.2058781607850988E-2</v>
      </c>
      <c r="AW106" s="268">
        <v>0.36368630379961553</v>
      </c>
      <c r="AX106" s="268">
        <v>0.22352034322506648</v>
      </c>
      <c r="AY106" s="269">
        <v>13.93990909090909</v>
      </c>
      <c r="AZ106" s="269">
        <v>1.1661930950873034</v>
      </c>
      <c r="BA106" s="269">
        <v>37.529204459999981</v>
      </c>
      <c r="BB106" s="269">
        <v>1.8371418147694605</v>
      </c>
    </row>
    <row r="107" spans="23:54" ht="16.5">
      <c r="W107" s="254" t="s">
        <v>153</v>
      </c>
      <c r="X107" s="254" t="s">
        <v>262</v>
      </c>
      <c r="Y107" s="255" t="s">
        <v>262</v>
      </c>
      <c r="Z107" s="264">
        <v>6</v>
      </c>
      <c r="AA107" s="248">
        <v>4</v>
      </c>
      <c r="AB107" s="265">
        <v>0.66666666666666663</v>
      </c>
      <c r="AC107" s="254">
        <v>0</v>
      </c>
      <c r="AD107" s="254">
        <v>1</v>
      </c>
      <c r="AE107" s="254">
        <v>0</v>
      </c>
      <c r="AF107" s="254">
        <v>2</v>
      </c>
      <c r="AG107" s="254">
        <v>0</v>
      </c>
      <c r="AH107" s="254">
        <v>1</v>
      </c>
      <c r="AI107" s="254">
        <v>0</v>
      </c>
      <c r="AJ107" s="266">
        <v>0.88086534189527343</v>
      </c>
      <c r="AK107" s="248" t="s">
        <v>72</v>
      </c>
      <c r="AL107" s="248">
        <v>16</v>
      </c>
      <c r="AM107" s="248" t="s">
        <v>445</v>
      </c>
      <c r="AN107" s="260" t="s">
        <v>472</v>
      </c>
      <c r="AO107" s="267">
        <v>46</v>
      </c>
      <c r="AP107" s="267">
        <v>1</v>
      </c>
      <c r="AQ107" s="267" t="s">
        <v>773</v>
      </c>
      <c r="AS107" s="257" t="s">
        <v>160</v>
      </c>
      <c r="AT107" s="258" t="s">
        <v>241</v>
      </c>
      <c r="AU107" s="257">
        <v>1</v>
      </c>
      <c r="AV107" s="268">
        <v>5.2353957859057207E-2</v>
      </c>
      <c r="AW107" s="268">
        <v>0.37754057494098547</v>
      </c>
      <c r="AX107" s="268">
        <v>0.22470300550749994</v>
      </c>
      <c r="AY107" s="269">
        <v>12.881050000000002</v>
      </c>
      <c r="AZ107" s="269">
        <v>0.98265306320230661</v>
      </c>
      <c r="BA107" s="269">
        <v>37.091396816838134</v>
      </c>
      <c r="BB107" s="269">
        <v>2.1654243624844201</v>
      </c>
    </row>
    <row r="108" spans="23:54" ht="16.5">
      <c r="W108" s="254" t="s">
        <v>146</v>
      </c>
      <c r="X108" s="254" t="s">
        <v>263</v>
      </c>
      <c r="Y108" s="255" t="s">
        <v>263</v>
      </c>
      <c r="Z108" s="264">
        <v>21</v>
      </c>
      <c r="AA108" s="248">
        <v>21</v>
      </c>
      <c r="AB108" s="265">
        <v>1</v>
      </c>
      <c r="AC108" s="254">
        <v>0</v>
      </c>
      <c r="AD108" s="254">
        <v>0</v>
      </c>
      <c r="AE108" s="254">
        <v>0</v>
      </c>
      <c r="AF108" s="254">
        <v>7</v>
      </c>
      <c r="AG108" s="254">
        <v>7</v>
      </c>
      <c r="AH108" s="254">
        <v>7</v>
      </c>
      <c r="AI108" s="254">
        <v>0</v>
      </c>
      <c r="AJ108" s="266">
        <v>0.82172546620230702</v>
      </c>
      <c r="AK108" s="248" t="s">
        <v>70</v>
      </c>
      <c r="AL108" s="248">
        <v>35</v>
      </c>
      <c r="AM108" s="248" t="s">
        <v>905</v>
      </c>
      <c r="AN108" s="260" t="s">
        <v>474</v>
      </c>
      <c r="AO108" s="267">
        <v>119</v>
      </c>
      <c r="AP108" s="267">
        <v>4</v>
      </c>
      <c r="AQ108" s="267" t="s">
        <v>778</v>
      </c>
      <c r="AS108" s="257" t="s">
        <v>160</v>
      </c>
      <c r="AT108" s="258" t="s">
        <v>242</v>
      </c>
      <c r="AU108" s="257">
        <v>1</v>
      </c>
      <c r="AV108" s="268">
        <v>2.5633585183256022E-2</v>
      </c>
      <c r="AW108" s="268">
        <v>0.38923470783275249</v>
      </c>
      <c r="AX108" s="268">
        <v>0.23255125305302532</v>
      </c>
      <c r="AY108" s="269">
        <v>15.783809523809525</v>
      </c>
      <c r="AZ108" s="269">
        <v>1.9644000466982623</v>
      </c>
      <c r="BA108" s="269">
        <v>43.673864404563844</v>
      </c>
      <c r="BB108" s="269">
        <v>1.7880894057642993</v>
      </c>
    </row>
    <row r="109" spans="23:54" ht="16.5">
      <c r="W109" s="254" t="s">
        <v>146</v>
      </c>
      <c r="X109" s="254" t="s">
        <v>264</v>
      </c>
      <c r="Y109" s="255" t="s">
        <v>264</v>
      </c>
      <c r="Z109" s="264">
        <v>7</v>
      </c>
      <c r="AA109" s="248">
        <v>7</v>
      </c>
      <c r="AB109" s="265">
        <v>1</v>
      </c>
      <c r="AC109" s="254">
        <v>1</v>
      </c>
      <c r="AD109" s="254">
        <v>0</v>
      </c>
      <c r="AE109" s="254">
        <v>0</v>
      </c>
      <c r="AF109" s="254">
        <v>0</v>
      </c>
      <c r="AG109" s="254">
        <v>4</v>
      </c>
      <c r="AH109" s="254">
        <v>1</v>
      </c>
      <c r="AI109" s="254">
        <v>1</v>
      </c>
      <c r="AJ109" s="266">
        <v>0.8554495059398608</v>
      </c>
      <c r="AK109" s="248" t="s">
        <v>72</v>
      </c>
      <c r="AL109" s="248">
        <v>45</v>
      </c>
      <c r="AM109" s="248" t="s">
        <v>906</v>
      </c>
      <c r="AN109" s="260" t="s">
        <v>475</v>
      </c>
      <c r="AO109" s="267">
        <v>75</v>
      </c>
      <c r="AP109" s="267">
        <v>3</v>
      </c>
      <c r="AQ109" s="267" t="s">
        <v>777</v>
      </c>
      <c r="AS109" s="257" t="s">
        <v>160</v>
      </c>
      <c r="AT109" s="258" t="s">
        <v>99</v>
      </c>
      <c r="AU109" s="257">
        <v>1</v>
      </c>
      <c r="AV109" s="268">
        <v>6.1855738171541795E-2</v>
      </c>
      <c r="AW109" s="268">
        <v>0.35586720123216981</v>
      </c>
      <c r="AX109" s="268">
        <v>0.2486160909385676</v>
      </c>
      <c r="AY109" s="269">
        <v>13.839499999999999</v>
      </c>
      <c r="AZ109" s="269">
        <v>1.027946034595377</v>
      </c>
      <c r="BA109" s="269">
        <v>33.39356118099839</v>
      </c>
      <c r="BB109" s="269">
        <v>2.2421165998775838</v>
      </c>
    </row>
    <row r="110" spans="23:54" ht="16.5">
      <c r="W110" s="254" t="s">
        <v>146</v>
      </c>
      <c r="X110" s="254" t="s">
        <v>265</v>
      </c>
      <c r="Y110" s="255" t="s">
        <v>265</v>
      </c>
      <c r="Z110" s="264">
        <v>9</v>
      </c>
      <c r="AA110" s="248">
        <v>9</v>
      </c>
      <c r="AB110" s="265">
        <v>1</v>
      </c>
      <c r="AC110" s="254">
        <v>0</v>
      </c>
      <c r="AD110" s="254">
        <v>0</v>
      </c>
      <c r="AE110" s="254">
        <v>2</v>
      </c>
      <c r="AF110" s="254">
        <v>3</v>
      </c>
      <c r="AG110" s="254">
        <v>3</v>
      </c>
      <c r="AH110" s="254">
        <v>0</v>
      </c>
      <c r="AI110" s="254">
        <v>1</v>
      </c>
      <c r="AJ110" s="266">
        <v>0.87270442302737306</v>
      </c>
      <c r="AK110" s="248" t="s">
        <v>72</v>
      </c>
      <c r="AL110" s="248">
        <v>23</v>
      </c>
      <c r="AM110" s="248" t="s">
        <v>536</v>
      </c>
      <c r="AN110" s="260" t="s">
        <v>476</v>
      </c>
      <c r="AO110" s="267">
        <v>53</v>
      </c>
      <c r="AP110" s="267">
        <v>1</v>
      </c>
      <c r="AQ110" s="267" t="s">
        <v>474</v>
      </c>
      <c r="AS110" s="257" t="s">
        <v>160</v>
      </c>
      <c r="AT110" s="258" t="s">
        <v>100</v>
      </c>
      <c r="AU110" s="257">
        <v>1</v>
      </c>
      <c r="AV110" s="268">
        <v>4.1197374998863501E-2</v>
      </c>
      <c r="AW110" s="268">
        <v>0.36827013332133124</v>
      </c>
      <c r="AX110" s="268">
        <v>0.22062606602949453</v>
      </c>
      <c r="AY110" s="269">
        <v>13.743469696969701</v>
      </c>
      <c r="AZ110" s="269">
        <v>1.2003645875868396</v>
      </c>
      <c r="BA110" s="269">
        <v>36.215566708874917</v>
      </c>
      <c r="BB110" s="269">
        <v>2.0181502502527811</v>
      </c>
    </row>
    <row r="111" spans="23:54" ht="16.5">
      <c r="W111" s="254" t="s">
        <v>146</v>
      </c>
      <c r="X111" s="254" t="s">
        <v>266</v>
      </c>
      <c r="Y111" s="255" t="s">
        <v>266</v>
      </c>
      <c r="Z111" s="264">
        <v>6</v>
      </c>
      <c r="AA111" s="248">
        <v>6</v>
      </c>
      <c r="AB111" s="265">
        <v>1</v>
      </c>
      <c r="AC111" s="254">
        <v>0</v>
      </c>
      <c r="AD111" s="254">
        <v>0</v>
      </c>
      <c r="AE111" s="254">
        <v>1</v>
      </c>
      <c r="AF111" s="254">
        <v>3</v>
      </c>
      <c r="AG111" s="254">
        <v>2</v>
      </c>
      <c r="AH111" s="254">
        <v>0</v>
      </c>
      <c r="AI111" s="254">
        <v>0</v>
      </c>
      <c r="AJ111" s="266">
        <v>0.86978768754793523</v>
      </c>
      <c r="AK111" s="248" t="s">
        <v>72</v>
      </c>
      <c r="AL111" s="248">
        <v>26</v>
      </c>
      <c r="AM111" s="248" t="s">
        <v>653</v>
      </c>
      <c r="AN111" s="260" t="s">
        <v>478</v>
      </c>
      <c r="AO111" s="267">
        <v>56</v>
      </c>
      <c r="AP111" s="267">
        <v>2</v>
      </c>
      <c r="AQ111" s="267" t="s">
        <v>776</v>
      </c>
      <c r="AS111" s="257" t="s">
        <v>161</v>
      </c>
      <c r="AT111" s="258" t="s">
        <v>243</v>
      </c>
      <c r="AU111" s="257">
        <v>1</v>
      </c>
      <c r="AV111" s="268">
        <v>1.9546714899597809E-2</v>
      </c>
      <c r="AW111" s="268">
        <v>0.53106835593257473</v>
      </c>
      <c r="AX111" s="268">
        <v>0.17085869055141095</v>
      </c>
      <c r="AY111" s="269">
        <v>11.128666666666666</v>
      </c>
      <c r="AZ111" s="269">
        <v>0.41384457919026874</v>
      </c>
      <c r="BA111" s="269">
        <v>14.188957000809214</v>
      </c>
      <c r="BB111" s="269">
        <v>2.0914813363075218</v>
      </c>
    </row>
    <row r="112" spans="23:54" ht="16.5">
      <c r="W112" s="254" t="s">
        <v>139</v>
      </c>
      <c r="X112" s="254" t="s">
        <v>267</v>
      </c>
      <c r="Y112" s="255" t="s">
        <v>267</v>
      </c>
      <c r="Z112" s="264">
        <v>22</v>
      </c>
      <c r="AA112" s="248">
        <v>21</v>
      </c>
      <c r="AB112" s="265">
        <v>0.95454545454545459</v>
      </c>
      <c r="AC112" s="254">
        <v>0</v>
      </c>
      <c r="AD112" s="254">
        <v>2</v>
      </c>
      <c r="AE112" s="254">
        <v>1</v>
      </c>
      <c r="AF112" s="254">
        <v>7</v>
      </c>
      <c r="AG112" s="254">
        <v>7</v>
      </c>
      <c r="AH112" s="254">
        <v>4</v>
      </c>
      <c r="AI112" s="254">
        <v>0</v>
      </c>
      <c r="AJ112" s="266">
        <v>0.85230501363551969</v>
      </c>
      <c r="AK112" s="248" t="s">
        <v>72</v>
      </c>
      <c r="AL112" s="248">
        <v>52</v>
      </c>
      <c r="AM112" s="248" t="s">
        <v>907</v>
      </c>
      <c r="AN112" s="260" t="s">
        <v>479</v>
      </c>
      <c r="AO112" s="267">
        <v>82</v>
      </c>
      <c r="AP112" s="267">
        <v>4</v>
      </c>
      <c r="AQ112" s="267" t="s">
        <v>782</v>
      </c>
      <c r="AS112" s="257" t="s">
        <v>161</v>
      </c>
      <c r="AT112" s="258" t="s">
        <v>244</v>
      </c>
      <c r="AU112" s="257">
        <v>1</v>
      </c>
      <c r="AV112" s="268">
        <v>0.21377762932673564</v>
      </c>
      <c r="AW112" s="268">
        <v>0.39661682172286877</v>
      </c>
      <c r="AX112" s="268">
        <v>0.24045886392744784</v>
      </c>
      <c r="AY112" s="269">
        <v>16.137</v>
      </c>
      <c r="AZ112" s="269">
        <v>1.3079352431200091</v>
      </c>
      <c r="BA112" s="269">
        <v>17.808041387095507</v>
      </c>
      <c r="BB112" s="269">
        <v>2.1123690306675451</v>
      </c>
    </row>
    <row r="113" spans="23:54" ht="16.5">
      <c r="W113" s="254" t="s">
        <v>139</v>
      </c>
      <c r="X113" s="254" t="s">
        <v>268</v>
      </c>
      <c r="Y113" s="255" t="s">
        <v>268</v>
      </c>
      <c r="Z113" s="264">
        <v>11</v>
      </c>
      <c r="AA113" s="248">
        <v>7</v>
      </c>
      <c r="AB113" s="265">
        <v>0.63636363636363635</v>
      </c>
      <c r="AC113" s="254">
        <v>0</v>
      </c>
      <c r="AD113" s="254">
        <v>1</v>
      </c>
      <c r="AE113" s="254">
        <v>2</v>
      </c>
      <c r="AF113" s="254">
        <v>2</v>
      </c>
      <c r="AG113" s="254">
        <v>1</v>
      </c>
      <c r="AH113" s="254">
        <v>1</v>
      </c>
      <c r="AI113" s="254">
        <v>0</v>
      </c>
      <c r="AJ113" s="266">
        <v>0.88375552426847515</v>
      </c>
      <c r="AK113" s="248" t="s">
        <v>72</v>
      </c>
      <c r="AL113" s="248">
        <v>14</v>
      </c>
      <c r="AM113" s="248" t="s">
        <v>513</v>
      </c>
      <c r="AN113" s="260" t="s">
        <v>480</v>
      </c>
      <c r="AO113" s="267">
        <v>44</v>
      </c>
      <c r="AP113" s="267">
        <v>2</v>
      </c>
      <c r="AQ113" s="267" t="s">
        <v>780</v>
      </c>
      <c r="AS113" s="257" t="s">
        <v>161</v>
      </c>
      <c r="AT113" s="258" t="s">
        <v>245</v>
      </c>
      <c r="AU113" s="257">
        <v>1</v>
      </c>
      <c r="AV113" s="268">
        <v>2.845351787864538E-2</v>
      </c>
      <c r="AW113" s="268">
        <v>0.49949194967468674</v>
      </c>
      <c r="AX113" s="268">
        <v>0.19287518390325628</v>
      </c>
      <c r="AY113" s="269">
        <v>7.6786666666666674</v>
      </c>
      <c r="AZ113" s="269">
        <v>29.968789597666451</v>
      </c>
      <c r="BA113" s="269">
        <v>62.194026085206389</v>
      </c>
      <c r="BB113" s="269">
        <v>2.031255002318197</v>
      </c>
    </row>
    <row r="114" spans="23:54" ht="16.5">
      <c r="W114" s="254" t="s">
        <v>139</v>
      </c>
      <c r="X114" s="254" t="s">
        <v>269</v>
      </c>
      <c r="Y114" s="255" t="s">
        <v>269</v>
      </c>
      <c r="Z114" s="264">
        <v>11</v>
      </c>
      <c r="AA114" s="248">
        <v>9</v>
      </c>
      <c r="AB114" s="265">
        <v>0.81818181818181823</v>
      </c>
      <c r="AC114" s="254">
        <v>0</v>
      </c>
      <c r="AD114" s="254">
        <v>0</v>
      </c>
      <c r="AE114" s="254">
        <v>1</v>
      </c>
      <c r="AF114" s="254">
        <v>4</v>
      </c>
      <c r="AG114" s="254">
        <v>4</v>
      </c>
      <c r="AH114" s="254">
        <v>0</v>
      </c>
      <c r="AI114" s="254">
        <v>0</v>
      </c>
      <c r="AJ114" s="266">
        <v>0.86079705662807937</v>
      </c>
      <c r="AK114" s="248" t="s">
        <v>72</v>
      </c>
      <c r="AL114" s="248">
        <v>37</v>
      </c>
      <c r="AM114" s="248" t="s">
        <v>851</v>
      </c>
      <c r="AN114" s="260" t="s">
        <v>481</v>
      </c>
      <c r="AO114" s="267">
        <v>67</v>
      </c>
      <c r="AP114" s="267">
        <v>3</v>
      </c>
      <c r="AQ114" s="267" t="s">
        <v>781</v>
      </c>
      <c r="AS114" s="257" t="s">
        <v>161</v>
      </c>
      <c r="AT114" s="258" t="s">
        <v>246</v>
      </c>
      <c r="AU114" s="257">
        <v>1</v>
      </c>
      <c r="AV114" s="268">
        <v>3.2349332292687306E-2</v>
      </c>
      <c r="AW114" s="268">
        <v>0.49056198346973295</v>
      </c>
      <c r="AX114" s="268">
        <v>0.227446136669639</v>
      </c>
      <c r="AY114" s="269">
        <v>10.926846153846157</v>
      </c>
      <c r="AZ114" s="269">
        <v>1.0536339756956925</v>
      </c>
      <c r="BA114" s="269">
        <v>13.268217071185877</v>
      </c>
      <c r="BB114" s="269">
        <v>2.0783329625749034</v>
      </c>
    </row>
    <row r="115" spans="23:54" ht="16.5">
      <c r="W115" s="254" t="s">
        <v>139</v>
      </c>
      <c r="X115" s="254" t="s">
        <v>270</v>
      </c>
      <c r="Y115" s="255" t="s">
        <v>270</v>
      </c>
      <c r="Z115" s="264">
        <v>8</v>
      </c>
      <c r="AA115" s="248">
        <v>7</v>
      </c>
      <c r="AB115" s="265">
        <v>0.875</v>
      </c>
      <c r="AC115" s="254">
        <v>0</v>
      </c>
      <c r="AD115" s="254">
        <v>3</v>
      </c>
      <c r="AE115" s="254">
        <v>3</v>
      </c>
      <c r="AF115" s="254">
        <v>1</v>
      </c>
      <c r="AG115" s="254">
        <v>0</v>
      </c>
      <c r="AH115" s="254">
        <v>0</v>
      </c>
      <c r="AI115" s="254">
        <v>0</v>
      </c>
      <c r="AJ115" s="266">
        <v>0.94507985515648896</v>
      </c>
      <c r="AK115" s="248" t="s">
        <v>71</v>
      </c>
      <c r="AL115" s="248">
        <v>1</v>
      </c>
      <c r="AM115" s="248" t="s">
        <v>460</v>
      </c>
      <c r="AN115" s="260" t="s">
        <v>482</v>
      </c>
      <c r="AO115" s="267">
        <v>11</v>
      </c>
      <c r="AP115" s="267">
        <v>1</v>
      </c>
      <c r="AQ115" s="267" t="s">
        <v>779</v>
      </c>
      <c r="AS115" s="257" t="s">
        <v>161</v>
      </c>
      <c r="AT115" s="258" t="s">
        <v>100</v>
      </c>
      <c r="AU115" s="257">
        <v>1</v>
      </c>
      <c r="AV115" s="268">
        <v>3.4716453499018814E-2</v>
      </c>
      <c r="AW115" s="268">
        <v>0.49484422575403403</v>
      </c>
      <c r="AX115" s="268">
        <v>0.21346867625766422</v>
      </c>
      <c r="AY115" s="269">
        <v>10.730400000000001</v>
      </c>
      <c r="AZ115" s="269">
        <v>6.2511979909337345</v>
      </c>
      <c r="BA115" s="269">
        <v>22.428088749446811</v>
      </c>
      <c r="BB115" s="269">
        <v>2.0554093654867969</v>
      </c>
    </row>
    <row r="116" spans="23:54" ht="16.5">
      <c r="W116" s="254" t="s">
        <v>148</v>
      </c>
      <c r="X116" s="254" t="s">
        <v>271</v>
      </c>
      <c r="Y116" s="255" t="s">
        <v>271</v>
      </c>
      <c r="Z116" s="264">
        <v>18</v>
      </c>
      <c r="AA116" s="248">
        <v>9</v>
      </c>
      <c r="AB116" s="265">
        <v>0.5</v>
      </c>
      <c r="AC116" s="254">
        <v>0</v>
      </c>
      <c r="AD116" s="254">
        <v>1</v>
      </c>
      <c r="AE116" s="254">
        <v>3</v>
      </c>
      <c r="AF116" s="254">
        <v>4</v>
      </c>
      <c r="AG116" s="254">
        <v>1</v>
      </c>
      <c r="AH116" s="254">
        <v>0</v>
      </c>
      <c r="AI116" s="254">
        <v>0</v>
      </c>
      <c r="AJ116" s="266">
        <v>0.89838799242810896</v>
      </c>
      <c r="AK116" s="248" t="s">
        <v>72</v>
      </c>
      <c r="AL116" s="248">
        <v>3</v>
      </c>
      <c r="AM116" s="248" t="s">
        <v>397</v>
      </c>
      <c r="AN116" s="260" t="s">
        <v>483</v>
      </c>
      <c r="AO116" s="267">
        <v>33</v>
      </c>
      <c r="AP116" s="267">
        <v>3</v>
      </c>
      <c r="AQ116" s="267" t="s">
        <v>785</v>
      </c>
      <c r="AS116" s="257" t="s">
        <v>159</v>
      </c>
      <c r="AT116" s="258" t="s">
        <v>247</v>
      </c>
      <c r="AU116" s="257">
        <v>1</v>
      </c>
      <c r="AV116" s="268">
        <v>5.3071825582395045E-2</v>
      </c>
      <c r="AW116" s="268">
        <v>0.38175869525273143</v>
      </c>
      <c r="AX116" s="268">
        <v>0.23485230028618237</v>
      </c>
      <c r="AY116" s="269">
        <v>10.47425</v>
      </c>
      <c r="AZ116" s="269">
        <v>0.84172393063032258</v>
      </c>
      <c r="BA116" s="269">
        <v>10.078039886919107</v>
      </c>
      <c r="BB116" s="269">
        <v>2.411769064773416</v>
      </c>
    </row>
    <row r="117" spans="23:54" ht="16.5">
      <c r="W117" s="254" t="s">
        <v>148</v>
      </c>
      <c r="X117" s="254" t="s">
        <v>272</v>
      </c>
      <c r="Y117" s="255" t="s">
        <v>272</v>
      </c>
      <c r="Z117" s="264">
        <v>10</v>
      </c>
      <c r="AA117" s="248">
        <v>9</v>
      </c>
      <c r="AB117" s="265">
        <v>0.9</v>
      </c>
      <c r="AC117" s="254">
        <v>1</v>
      </c>
      <c r="AD117" s="254">
        <v>3</v>
      </c>
      <c r="AE117" s="254">
        <v>2</v>
      </c>
      <c r="AF117" s="254">
        <v>3</v>
      </c>
      <c r="AG117" s="254">
        <v>0</v>
      </c>
      <c r="AH117" s="254">
        <v>0</v>
      </c>
      <c r="AI117" s="254">
        <v>0</v>
      </c>
      <c r="AJ117" s="266">
        <v>0.93343800083925632</v>
      </c>
      <c r="AK117" s="248" t="s">
        <v>71</v>
      </c>
      <c r="AL117" s="248">
        <v>8</v>
      </c>
      <c r="AM117" s="248" t="s">
        <v>361</v>
      </c>
      <c r="AN117" s="260" t="s">
        <v>485</v>
      </c>
      <c r="AO117" s="267">
        <v>18</v>
      </c>
      <c r="AP117" s="267">
        <v>2</v>
      </c>
      <c r="AQ117" s="267" t="s">
        <v>784</v>
      </c>
      <c r="AS117" s="257" t="s">
        <v>159</v>
      </c>
      <c r="AT117" s="258" t="s">
        <v>248</v>
      </c>
      <c r="AU117" s="257">
        <v>1</v>
      </c>
      <c r="AV117" s="268">
        <v>3.1855110789943346E-2</v>
      </c>
      <c r="AW117" s="268">
        <v>0.4162521554715225</v>
      </c>
      <c r="AX117" s="268">
        <v>0.18057250535642022</v>
      </c>
      <c r="AY117" s="269">
        <v>10.143600000000001</v>
      </c>
      <c r="AZ117" s="269">
        <v>0.75301929360933451</v>
      </c>
      <c r="BA117" s="269">
        <v>13.097971955507818</v>
      </c>
      <c r="BB117" s="269">
        <v>2.346673826656259</v>
      </c>
    </row>
    <row r="118" spans="23:54" ht="16.5">
      <c r="W118" s="254" t="s">
        <v>148</v>
      </c>
      <c r="X118" s="254" t="s">
        <v>273</v>
      </c>
      <c r="Y118" s="255" t="s">
        <v>273</v>
      </c>
      <c r="Z118" s="264">
        <v>18</v>
      </c>
      <c r="AA118" s="248">
        <v>12</v>
      </c>
      <c r="AB118" s="265">
        <v>0.66666666666666663</v>
      </c>
      <c r="AC118" s="254">
        <v>0</v>
      </c>
      <c r="AD118" s="254">
        <v>2</v>
      </c>
      <c r="AE118" s="254">
        <v>4</v>
      </c>
      <c r="AF118" s="254">
        <v>5</v>
      </c>
      <c r="AG118" s="254">
        <v>0</v>
      </c>
      <c r="AH118" s="254">
        <v>1</v>
      </c>
      <c r="AI118" s="254">
        <v>0</v>
      </c>
      <c r="AJ118" s="266">
        <v>0.88761690326998799</v>
      </c>
      <c r="AK118" s="248" t="s">
        <v>72</v>
      </c>
      <c r="AL118" s="248">
        <v>9</v>
      </c>
      <c r="AM118" s="248" t="s">
        <v>448</v>
      </c>
      <c r="AN118" s="260" t="s">
        <v>486</v>
      </c>
      <c r="AO118" s="267">
        <v>39</v>
      </c>
      <c r="AP118" s="267">
        <v>4</v>
      </c>
      <c r="AQ118" s="267" t="s">
        <v>786</v>
      </c>
      <c r="AS118" s="257" t="s">
        <v>159</v>
      </c>
      <c r="AT118" s="258" t="s">
        <v>249</v>
      </c>
      <c r="AU118" s="257">
        <v>1</v>
      </c>
      <c r="AV118" s="268">
        <v>4.5516210886937324E-2</v>
      </c>
      <c r="AW118" s="268">
        <v>0.40637748996046991</v>
      </c>
      <c r="AX118" s="268">
        <v>0.16705578531687229</v>
      </c>
      <c r="AY118" s="269">
        <v>11.791666666666666</v>
      </c>
      <c r="AZ118" s="269">
        <v>0.42363162109050029</v>
      </c>
      <c r="BA118" s="269">
        <v>7.391256967973729</v>
      </c>
      <c r="BB118" s="269">
        <v>2.0170729401055727</v>
      </c>
    </row>
    <row r="119" spans="23:54" ht="16.5">
      <c r="W119" s="254" t="s">
        <v>148</v>
      </c>
      <c r="X119" s="254" t="s">
        <v>274</v>
      </c>
      <c r="Y119" s="255" t="s">
        <v>274</v>
      </c>
      <c r="Z119" s="264">
        <v>6</v>
      </c>
      <c r="AA119" s="248">
        <v>4</v>
      </c>
      <c r="AB119" s="265">
        <v>0.66666666666666663</v>
      </c>
      <c r="AC119" s="254">
        <v>0</v>
      </c>
      <c r="AD119" s="254">
        <v>0</v>
      </c>
      <c r="AE119" s="254">
        <v>0</v>
      </c>
      <c r="AF119" s="254">
        <v>0</v>
      </c>
      <c r="AG119" s="254">
        <v>3</v>
      </c>
      <c r="AH119" s="254">
        <v>1</v>
      </c>
      <c r="AI119" s="254">
        <v>0</v>
      </c>
      <c r="AJ119" s="266">
        <v>0.83493298344270217</v>
      </c>
      <c r="AK119" s="248" t="s">
        <v>70</v>
      </c>
      <c r="AL119" s="248">
        <v>19</v>
      </c>
      <c r="AM119" s="248" t="s">
        <v>908</v>
      </c>
      <c r="AN119" s="260" t="s">
        <v>487</v>
      </c>
      <c r="AO119" s="267">
        <v>103</v>
      </c>
      <c r="AP119" s="267">
        <v>6</v>
      </c>
      <c r="AQ119" s="267" t="s">
        <v>788</v>
      </c>
      <c r="AS119" s="257" t="s">
        <v>159</v>
      </c>
      <c r="AT119" s="258" t="s">
        <v>250</v>
      </c>
      <c r="AU119" s="257">
        <v>1</v>
      </c>
      <c r="AV119" s="268">
        <v>1.2897457576182688E-2</v>
      </c>
      <c r="AW119" s="268">
        <v>0.5552981096061631</v>
      </c>
      <c r="AX119" s="268">
        <v>0.22543024504536407</v>
      </c>
      <c r="AY119" s="269">
        <v>13.734</v>
      </c>
      <c r="AZ119" s="269">
        <v>1.7470004086973072</v>
      </c>
      <c r="BA119" s="269">
        <v>19.250600657376097</v>
      </c>
      <c r="BB119" s="269">
        <v>2.0508553870661355</v>
      </c>
    </row>
    <row r="120" spans="23:54" ht="16.5">
      <c r="W120" s="254" t="s">
        <v>148</v>
      </c>
      <c r="X120" s="254" t="s">
        <v>275</v>
      </c>
      <c r="Y120" s="255" t="s">
        <v>275</v>
      </c>
      <c r="Z120" s="264">
        <v>16</v>
      </c>
      <c r="AA120" s="248">
        <v>7</v>
      </c>
      <c r="AB120" s="265">
        <v>0.4375</v>
      </c>
      <c r="AC120" s="254">
        <v>0</v>
      </c>
      <c r="AD120" s="254">
        <v>0</v>
      </c>
      <c r="AE120" s="254">
        <v>0</v>
      </c>
      <c r="AF120" s="254">
        <v>2</v>
      </c>
      <c r="AG120" s="254">
        <v>5</v>
      </c>
      <c r="AH120" s="254">
        <v>0</v>
      </c>
      <c r="AI120" s="254">
        <v>0</v>
      </c>
      <c r="AJ120" s="266">
        <v>0.83878917213985105</v>
      </c>
      <c r="AK120" s="248" t="s">
        <v>70</v>
      </c>
      <c r="AL120" s="248">
        <v>15</v>
      </c>
      <c r="AM120" s="248" t="s">
        <v>852</v>
      </c>
      <c r="AN120" s="260" t="s">
        <v>489</v>
      </c>
      <c r="AO120" s="267">
        <v>99</v>
      </c>
      <c r="AP120" s="267">
        <v>5</v>
      </c>
      <c r="AQ120" s="267" t="s">
        <v>787</v>
      </c>
      <c r="AS120" s="257" t="s">
        <v>159</v>
      </c>
      <c r="AT120" s="258" t="s">
        <v>251</v>
      </c>
      <c r="AU120" s="257">
        <v>1</v>
      </c>
      <c r="AV120" s="268">
        <v>4.711065357922696E-2</v>
      </c>
      <c r="AW120" s="268">
        <v>0.44255381605454586</v>
      </c>
      <c r="AX120" s="268">
        <v>0.38493002306902369</v>
      </c>
      <c r="AY120" s="269">
        <v>10.046250000000001</v>
      </c>
      <c r="AZ120" s="269">
        <v>8.0333222205709293E-2</v>
      </c>
      <c r="BA120" s="269">
        <v>0.40166611102854644</v>
      </c>
      <c r="BB120" s="269">
        <v>3.3470791609996118</v>
      </c>
    </row>
    <row r="121" spans="23:54" ht="16.5">
      <c r="W121" s="254" t="s">
        <v>148</v>
      </c>
      <c r="X121" s="254" t="s">
        <v>276</v>
      </c>
      <c r="Y121" s="255" t="s">
        <v>276</v>
      </c>
      <c r="Z121" s="264">
        <v>4</v>
      </c>
      <c r="AA121" s="248">
        <v>3</v>
      </c>
      <c r="AB121" s="265">
        <v>0.75</v>
      </c>
      <c r="AC121" s="254">
        <v>0</v>
      </c>
      <c r="AD121" s="254">
        <v>3</v>
      </c>
      <c r="AE121" s="254">
        <v>0</v>
      </c>
      <c r="AF121" s="254">
        <v>0</v>
      </c>
      <c r="AG121" s="254">
        <v>0</v>
      </c>
      <c r="AH121" s="254">
        <v>0</v>
      </c>
      <c r="AI121" s="254">
        <v>0</v>
      </c>
      <c r="AJ121" s="266">
        <v>0.97714294192592022</v>
      </c>
      <c r="AK121" s="248" t="s">
        <v>69</v>
      </c>
      <c r="AL121" s="248">
        <v>1</v>
      </c>
      <c r="AM121" s="248" t="s">
        <v>493</v>
      </c>
      <c r="AN121" s="260" t="s">
        <v>490</v>
      </c>
      <c r="AO121" s="267">
        <v>6</v>
      </c>
      <c r="AP121" s="267">
        <v>1</v>
      </c>
      <c r="AQ121" s="267" t="s">
        <v>783</v>
      </c>
      <c r="AS121" s="257" t="s">
        <v>159</v>
      </c>
      <c r="AT121" s="258" t="s">
        <v>252</v>
      </c>
      <c r="AU121" s="257">
        <v>1</v>
      </c>
      <c r="AV121" s="268">
        <v>5.1880316612041545E-2</v>
      </c>
      <c r="AW121" s="268">
        <v>0.41372398360713519</v>
      </c>
      <c r="AX121" s="268">
        <v>0.22013112137494512</v>
      </c>
      <c r="AY121" s="269">
        <v>7.2</v>
      </c>
      <c r="AZ121" s="269">
        <v>7.1086476224417161E-2</v>
      </c>
      <c r="BA121" s="269">
        <v>23.316364201608827</v>
      </c>
      <c r="BB121" s="269">
        <v>2.5626680527858809</v>
      </c>
    </row>
    <row r="122" spans="23:54" ht="16.5">
      <c r="W122" s="254" t="s">
        <v>151</v>
      </c>
      <c r="X122" s="254" t="s">
        <v>277</v>
      </c>
      <c r="Y122" s="255" t="s">
        <v>277</v>
      </c>
      <c r="Z122" s="264">
        <v>16</v>
      </c>
      <c r="AA122" s="248">
        <v>16</v>
      </c>
      <c r="AB122" s="265">
        <v>1</v>
      </c>
      <c r="AC122" s="254">
        <v>3</v>
      </c>
      <c r="AD122" s="254">
        <v>4</v>
      </c>
      <c r="AE122" s="254">
        <v>3</v>
      </c>
      <c r="AF122" s="254">
        <v>2</v>
      </c>
      <c r="AG122" s="254">
        <v>3</v>
      </c>
      <c r="AH122" s="254">
        <v>1</v>
      </c>
      <c r="AI122" s="254">
        <v>0</v>
      </c>
      <c r="AJ122" s="266">
        <v>0.91810836355073056</v>
      </c>
      <c r="AK122" s="248" t="s">
        <v>71</v>
      </c>
      <c r="AL122" s="248">
        <v>13</v>
      </c>
      <c r="AM122" s="248" t="s">
        <v>566</v>
      </c>
      <c r="AN122" s="260" t="s">
        <v>491</v>
      </c>
      <c r="AO122" s="267">
        <v>23</v>
      </c>
      <c r="AP122" s="267">
        <v>4</v>
      </c>
      <c r="AQ122" s="267" t="s">
        <v>792</v>
      </c>
      <c r="AS122" s="257" t="s">
        <v>159</v>
      </c>
      <c r="AT122" s="258" t="s">
        <v>100</v>
      </c>
      <c r="AU122" s="257">
        <v>1</v>
      </c>
      <c r="AV122" s="268">
        <v>4.144163073170163E-2</v>
      </c>
      <c r="AW122" s="268">
        <v>0.41850599719517023</v>
      </c>
      <c r="AX122" s="268">
        <v>0.21628460949815453</v>
      </c>
      <c r="AY122" s="269">
        <v>10.767718749999998</v>
      </c>
      <c r="AZ122" s="269">
        <v>0.69028206871696896</v>
      </c>
      <c r="BA122" s="269">
        <v>10.863455507676889</v>
      </c>
      <c r="BB122" s="269">
        <v>2.3676337393819513</v>
      </c>
    </row>
    <row r="123" spans="23:54" ht="16.5">
      <c r="W123" s="254" t="s">
        <v>151</v>
      </c>
      <c r="X123" s="254" t="s">
        <v>278</v>
      </c>
      <c r="Y123" s="255" t="s">
        <v>278</v>
      </c>
      <c r="Z123" s="264">
        <v>10</v>
      </c>
      <c r="AA123" s="248">
        <v>8</v>
      </c>
      <c r="AB123" s="265">
        <v>0.8</v>
      </c>
      <c r="AC123" s="254">
        <v>1</v>
      </c>
      <c r="AD123" s="254">
        <v>0</v>
      </c>
      <c r="AE123" s="254">
        <v>2</v>
      </c>
      <c r="AF123" s="254">
        <v>3</v>
      </c>
      <c r="AG123" s="254">
        <v>2</v>
      </c>
      <c r="AH123" s="254">
        <v>0</v>
      </c>
      <c r="AI123" s="254">
        <v>0</v>
      </c>
      <c r="AJ123" s="266">
        <v>0.89127270981776241</v>
      </c>
      <c r="AK123" s="248" t="s">
        <v>72</v>
      </c>
      <c r="AL123" s="248">
        <v>7</v>
      </c>
      <c r="AM123" s="248" t="s">
        <v>564</v>
      </c>
      <c r="AN123" s="260" t="s">
        <v>492</v>
      </c>
      <c r="AO123" s="267">
        <v>37</v>
      </c>
      <c r="AP123" s="267">
        <v>5</v>
      </c>
      <c r="AQ123" s="267" t="s">
        <v>793</v>
      </c>
      <c r="AS123" s="257" t="s">
        <v>143</v>
      </c>
      <c r="AT123" s="258" t="s">
        <v>253</v>
      </c>
      <c r="AU123" s="257">
        <v>1</v>
      </c>
      <c r="AV123" s="268">
        <v>4.5501938391325526E-2</v>
      </c>
      <c r="AW123" s="268">
        <v>0.50425017710522779</v>
      </c>
      <c r="AX123" s="268">
        <v>0.17491083653356107</v>
      </c>
      <c r="AY123" s="269">
        <v>21.505705882352938</v>
      </c>
      <c r="AZ123" s="269">
        <v>2.4561630297856603</v>
      </c>
      <c r="BA123" s="269">
        <v>35.345284661381058</v>
      </c>
      <c r="BB123" s="269">
        <v>1.6041574363231759</v>
      </c>
    </row>
    <row r="124" spans="23:54" ht="16.5">
      <c r="W124" s="254" t="s">
        <v>151</v>
      </c>
      <c r="X124" s="254" t="s">
        <v>279</v>
      </c>
      <c r="Y124" s="255" t="s">
        <v>279</v>
      </c>
      <c r="Z124" s="264">
        <v>5</v>
      </c>
      <c r="AA124" s="248">
        <v>2</v>
      </c>
      <c r="AB124" s="265">
        <v>0.4</v>
      </c>
      <c r="AC124" s="254">
        <v>0</v>
      </c>
      <c r="AD124" s="254">
        <v>0</v>
      </c>
      <c r="AE124" s="254">
        <v>0</v>
      </c>
      <c r="AF124" s="254">
        <v>1</v>
      </c>
      <c r="AG124" s="254">
        <v>1</v>
      </c>
      <c r="AH124" s="254">
        <v>0</v>
      </c>
      <c r="AI124" s="254">
        <v>0</v>
      </c>
      <c r="AJ124" s="266">
        <v>0.85480609951814013</v>
      </c>
      <c r="AK124" s="248" t="s">
        <v>72</v>
      </c>
      <c r="AL124" s="248">
        <v>46</v>
      </c>
      <c r="AM124" s="248" t="s">
        <v>909</v>
      </c>
      <c r="AN124" s="260" t="s">
        <v>494</v>
      </c>
      <c r="AO124" s="267">
        <v>76</v>
      </c>
      <c r="AP124" s="267">
        <v>6</v>
      </c>
      <c r="AQ124" s="267" t="s">
        <v>794</v>
      </c>
      <c r="AS124" s="257" t="s">
        <v>143</v>
      </c>
      <c r="AT124" s="258" t="s">
        <v>254</v>
      </c>
      <c r="AU124" s="257">
        <v>1</v>
      </c>
      <c r="AV124" s="268">
        <v>5.4515235835271826E-2</v>
      </c>
      <c r="AW124" s="268">
        <v>0.48920723466938004</v>
      </c>
      <c r="AX124" s="268">
        <v>0.15797927453864521</v>
      </c>
      <c r="AY124" s="269">
        <v>16.988636363636367</v>
      </c>
      <c r="AZ124" s="269">
        <v>2.3487545665086231</v>
      </c>
      <c r="BA124" s="269">
        <v>49.433624642724425</v>
      </c>
      <c r="BB124" s="269">
        <v>1.782655306917881</v>
      </c>
    </row>
    <row r="125" spans="23:54" ht="16.5">
      <c r="W125" s="254" t="s">
        <v>151</v>
      </c>
      <c r="X125" s="254" t="s">
        <v>280</v>
      </c>
      <c r="Y125" s="255" t="s">
        <v>280</v>
      </c>
      <c r="Z125" s="264">
        <v>1</v>
      </c>
      <c r="AA125" s="248">
        <v>1</v>
      </c>
      <c r="AB125" s="265">
        <v>1</v>
      </c>
      <c r="AC125" s="254">
        <v>0</v>
      </c>
      <c r="AD125" s="254">
        <v>0</v>
      </c>
      <c r="AE125" s="254">
        <v>1</v>
      </c>
      <c r="AF125" s="254">
        <v>0</v>
      </c>
      <c r="AG125" s="254">
        <v>0</v>
      </c>
      <c r="AH125" s="254">
        <v>0</v>
      </c>
      <c r="AI125" s="254">
        <v>0</v>
      </c>
      <c r="AJ125" s="266">
        <v>0.93520000000000003</v>
      </c>
      <c r="AK125" s="248" t="s">
        <v>71</v>
      </c>
      <c r="AL125" s="248">
        <v>6</v>
      </c>
      <c r="AM125" s="248" t="s">
        <v>458</v>
      </c>
      <c r="AN125" s="260" t="s">
        <v>496</v>
      </c>
      <c r="AO125" s="267">
        <v>16</v>
      </c>
      <c r="AP125" s="267">
        <v>3</v>
      </c>
      <c r="AQ125" s="267" t="s">
        <v>791</v>
      </c>
      <c r="AS125" s="257" t="s">
        <v>143</v>
      </c>
      <c r="AT125" s="258" t="s">
        <v>255</v>
      </c>
      <c r="AU125" s="257">
        <v>1</v>
      </c>
      <c r="AV125" s="268">
        <v>5.9190545812375296E-2</v>
      </c>
      <c r="AW125" s="268">
        <v>0.49703017894328061</v>
      </c>
      <c r="AX125" s="268">
        <v>0.1696457256783577</v>
      </c>
      <c r="AY125" s="269">
        <v>18.993857142857141</v>
      </c>
      <c r="AZ125" s="269">
        <v>0.49328087112543961</v>
      </c>
      <c r="BA125" s="269">
        <v>21.575676363138793</v>
      </c>
      <c r="BB125" s="269">
        <v>1.616469016329164</v>
      </c>
    </row>
    <row r="126" spans="23:54" ht="16.5">
      <c r="W126" s="254" t="s">
        <v>151</v>
      </c>
      <c r="X126" s="254" t="s">
        <v>281</v>
      </c>
      <c r="Y126" s="255" t="s">
        <v>281</v>
      </c>
      <c r="Z126" s="264">
        <v>3</v>
      </c>
      <c r="AA126" s="248">
        <v>3</v>
      </c>
      <c r="AB126" s="265">
        <v>1</v>
      </c>
      <c r="AC126" s="254">
        <v>0</v>
      </c>
      <c r="AD126" s="254">
        <v>0</v>
      </c>
      <c r="AE126" s="254">
        <v>1</v>
      </c>
      <c r="AF126" s="254">
        <v>0</v>
      </c>
      <c r="AG126" s="254">
        <v>1</v>
      </c>
      <c r="AH126" s="254">
        <v>1</v>
      </c>
      <c r="AI126" s="254">
        <v>0</v>
      </c>
      <c r="AJ126" s="266">
        <v>0.84596881953558367</v>
      </c>
      <c r="AK126" s="248" t="s">
        <v>70</v>
      </c>
      <c r="AL126" s="248">
        <v>5</v>
      </c>
      <c r="AM126" s="248" t="s">
        <v>559</v>
      </c>
      <c r="AN126" s="260" t="s">
        <v>497</v>
      </c>
      <c r="AO126" s="267">
        <v>89</v>
      </c>
      <c r="AP126" s="267">
        <v>7</v>
      </c>
      <c r="AQ126" s="267" t="s">
        <v>795</v>
      </c>
      <c r="AS126" s="257" t="s">
        <v>143</v>
      </c>
      <c r="AT126" s="258" t="s">
        <v>256</v>
      </c>
      <c r="AU126" s="257">
        <v>1</v>
      </c>
      <c r="AV126" s="268">
        <v>5.6594597719307013E-2</v>
      </c>
      <c r="AW126" s="268">
        <v>0.53010672196370123</v>
      </c>
      <c r="AX126" s="268">
        <v>0.14718619403685831</v>
      </c>
      <c r="AY126" s="269">
        <v>20.586000000000002</v>
      </c>
      <c r="AZ126" s="269">
        <v>0.6366184863185913</v>
      </c>
      <c r="BA126" s="269">
        <v>13.725494565028828</v>
      </c>
      <c r="BB126" s="269">
        <v>1.6087355762440845</v>
      </c>
    </row>
    <row r="127" spans="23:54" ht="16.5">
      <c r="W127" s="254" t="s">
        <v>151</v>
      </c>
      <c r="X127" s="254" t="s">
        <v>327</v>
      </c>
      <c r="Y127" s="255" t="s">
        <v>327</v>
      </c>
      <c r="Z127" s="264">
        <v>1</v>
      </c>
      <c r="AA127" s="248">
        <v>1</v>
      </c>
      <c r="AB127" s="265">
        <v>1</v>
      </c>
      <c r="AC127" s="254">
        <v>1</v>
      </c>
      <c r="AD127" s="254">
        <v>0</v>
      </c>
      <c r="AE127" s="254">
        <v>0</v>
      </c>
      <c r="AF127" s="254">
        <v>0</v>
      </c>
      <c r="AG127" s="254">
        <v>0</v>
      </c>
      <c r="AH127" s="254">
        <v>0</v>
      </c>
      <c r="AI127" s="254">
        <v>0</v>
      </c>
      <c r="AJ127" s="266">
        <v>1.022</v>
      </c>
      <c r="AK127" s="248" t="s">
        <v>74</v>
      </c>
      <c r="AL127" s="248">
        <v>4</v>
      </c>
      <c r="AM127" s="248" t="s">
        <v>345</v>
      </c>
      <c r="AN127" s="260" t="s">
        <v>499</v>
      </c>
      <c r="AO127" s="267">
        <v>5</v>
      </c>
      <c r="AP127" s="267">
        <v>2</v>
      </c>
      <c r="AQ127" s="267" t="s">
        <v>790</v>
      </c>
      <c r="AS127" s="257" t="s">
        <v>143</v>
      </c>
      <c r="AT127" s="258" t="s">
        <v>257</v>
      </c>
      <c r="AU127" s="257">
        <v>1</v>
      </c>
      <c r="AV127" s="268">
        <v>3.8589477769231023E-2</v>
      </c>
      <c r="AW127" s="268">
        <v>0.47656771807005538</v>
      </c>
      <c r="AX127" s="268">
        <v>0.15761297730673685</v>
      </c>
      <c r="AY127" s="269">
        <v>17.43075</v>
      </c>
      <c r="AZ127" s="269">
        <v>1.7793074478563731</v>
      </c>
      <c r="BA127" s="269">
        <v>27.495109008429225</v>
      </c>
      <c r="BB127" s="269">
        <v>1.6352766781906241</v>
      </c>
    </row>
    <row r="128" spans="23:54" ht="16.5">
      <c r="W128" s="254" t="s">
        <v>151</v>
      </c>
      <c r="X128" s="254" t="s">
        <v>333</v>
      </c>
      <c r="Y128" s="255" t="s">
        <v>333</v>
      </c>
      <c r="Z128" s="264">
        <v>1</v>
      </c>
      <c r="AA128" s="248">
        <v>1</v>
      </c>
      <c r="AB128" s="265">
        <v>1</v>
      </c>
      <c r="AC128" s="254">
        <v>1</v>
      </c>
      <c r="AD128" s="254">
        <v>0</v>
      </c>
      <c r="AE128" s="254">
        <v>0</v>
      </c>
      <c r="AF128" s="254">
        <v>0</v>
      </c>
      <c r="AG128" s="254">
        <v>0</v>
      </c>
      <c r="AH128" s="254">
        <v>0</v>
      </c>
      <c r="AI128" s="254">
        <v>0</v>
      </c>
      <c r="AJ128" s="266">
        <v>1.08</v>
      </c>
      <c r="AK128" s="248" t="s">
        <v>74</v>
      </c>
      <c r="AL128" s="248">
        <v>2</v>
      </c>
      <c r="AM128" s="248" t="s">
        <v>359</v>
      </c>
      <c r="AN128" s="260" t="s">
        <v>501</v>
      </c>
      <c r="AO128" s="267">
        <v>3</v>
      </c>
      <c r="AP128" s="267">
        <v>1</v>
      </c>
      <c r="AQ128" s="267" t="s">
        <v>789</v>
      </c>
      <c r="AS128" s="257" t="s">
        <v>143</v>
      </c>
      <c r="AT128" s="258" t="s">
        <v>99</v>
      </c>
      <c r="AU128" s="257">
        <v>1</v>
      </c>
      <c r="AV128" s="268">
        <v>0.1288168314816231</v>
      </c>
      <c r="AW128" s="268">
        <v>0.51493048434639477</v>
      </c>
      <c r="AX128" s="268">
        <v>0.14127170217723545</v>
      </c>
      <c r="AY128" s="269">
        <v>16.240000000000002</v>
      </c>
      <c r="AZ128" s="269">
        <v>2.9813833251689297</v>
      </c>
      <c r="BA128" s="269">
        <v>33.024553755717378</v>
      </c>
      <c r="BB128" s="269">
        <v>1.7059837085377589</v>
      </c>
    </row>
    <row r="129" spans="23:54" ht="16.5">
      <c r="W129" s="254" t="s">
        <v>162</v>
      </c>
      <c r="X129" s="254" t="s">
        <v>282</v>
      </c>
      <c r="Y129" s="255" t="s">
        <v>282</v>
      </c>
      <c r="Z129" s="264">
        <v>20</v>
      </c>
      <c r="AA129" s="248">
        <v>19</v>
      </c>
      <c r="AB129" s="265">
        <v>0.95</v>
      </c>
      <c r="AC129" s="254">
        <v>0</v>
      </c>
      <c r="AD129" s="254">
        <v>0</v>
      </c>
      <c r="AE129" s="254">
        <v>0</v>
      </c>
      <c r="AF129" s="254">
        <v>3</v>
      </c>
      <c r="AG129" s="254">
        <v>5</v>
      </c>
      <c r="AH129" s="254">
        <v>11</v>
      </c>
      <c r="AI129" s="254">
        <v>0</v>
      </c>
      <c r="AJ129" s="266">
        <v>0.79889478008860082</v>
      </c>
      <c r="AK129" s="248" t="s">
        <v>73</v>
      </c>
      <c r="AL129" s="248">
        <v>1</v>
      </c>
      <c r="AM129" s="248" t="s">
        <v>498</v>
      </c>
      <c r="AN129" s="260" t="s">
        <v>503</v>
      </c>
      <c r="AO129" s="267">
        <v>136</v>
      </c>
      <c r="AP129" s="267">
        <v>2</v>
      </c>
      <c r="AQ129" s="267" t="s">
        <v>797</v>
      </c>
      <c r="AS129" s="257" t="s">
        <v>143</v>
      </c>
      <c r="AT129" s="258" t="s">
        <v>100</v>
      </c>
      <c r="AU129" s="257">
        <v>1</v>
      </c>
      <c r="AV129" s="268">
        <v>5.2281653476100018E-2</v>
      </c>
      <c r="AW129" s="268">
        <v>0.50188845848997832</v>
      </c>
      <c r="AX129" s="268">
        <v>0.16446806024258009</v>
      </c>
      <c r="AY129" s="269">
        <v>19.411125000000002</v>
      </c>
      <c r="AZ129" s="269">
        <v>1.9697088686123025</v>
      </c>
      <c r="BA129" s="269">
        <v>34.964023316362983</v>
      </c>
      <c r="BB129" s="269">
        <v>1.6200035645275037</v>
      </c>
    </row>
    <row r="130" spans="23:54" ht="16.5">
      <c r="W130" s="254" t="s">
        <v>162</v>
      </c>
      <c r="X130" s="254" t="s">
        <v>187</v>
      </c>
      <c r="Y130" s="255" t="s">
        <v>187</v>
      </c>
      <c r="Z130" s="264">
        <v>4</v>
      </c>
      <c r="AA130" s="248">
        <v>4</v>
      </c>
      <c r="AB130" s="265">
        <v>1</v>
      </c>
      <c r="AC130" s="254">
        <v>0</v>
      </c>
      <c r="AD130" s="254">
        <v>0</v>
      </c>
      <c r="AE130" s="254">
        <v>2</v>
      </c>
      <c r="AF130" s="254">
        <v>1</v>
      </c>
      <c r="AG130" s="254">
        <v>1</v>
      </c>
      <c r="AH130" s="254">
        <v>0</v>
      </c>
      <c r="AI130" s="254">
        <v>0</v>
      </c>
      <c r="AJ130" s="266">
        <v>0.87815628677442303</v>
      </c>
      <c r="AK130" s="248" t="s">
        <v>72</v>
      </c>
      <c r="AL130" s="248">
        <v>18</v>
      </c>
      <c r="AM130" s="248" t="s">
        <v>495</v>
      </c>
      <c r="AN130" s="260" t="s">
        <v>504</v>
      </c>
      <c r="AO130" s="267">
        <v>48</v>
      </c>
      <c r="AP130" s="267">
        <v>1</v>
      </c>
      <c r="AQ130" s="267" t="s">
        <v>796</v>
      </c>
      <c r="AS130" s="257" t="s">
        <v>140</v>
      </c>
      <c r="AT130" s="258" t="s">
        <v>258</v>
      </c>
      <c r="AU130" s="257">
        <v>1</v>
      </c>
      <c r="AV130" s="268">
        <v>4.9640163813918829E-2</v>
      </c>
      <c r="AW130" s="268">
        <v>0.39110795456163489</v>
      </c>
      <c r="AX130" s="268">
        <v>0.18186659537150454</v>
      </c>
      <c r="AY130" s="269">
        <v>14.346052631578949</v>
      </c>
      <c r="AZ130" s="269">
        <v>1.599560187649175</v>
      </c>
      <c r="BA130" s="269">
        <v>49.285583059572772</v>
      </c>
      <c r="BB130" s="269">
        <v>2.0658605757195008</v>
      </c>
    </row>
    <row r="131" spans="23:54" ht="16.5">
      <c r="W131" s="254" t="s">
        <v>162</v>
      </c>
      <c r="X131" s="254" t="s">
        <v>283</v>
      </c>
      <c r="Y131" s="255" t="s">
        <v>283</v>
      </c>
      <c r="Z131" s="264">
        <v>19</v>
      </c>
      <c r="AA131" s="248">
        <v>19</v>
      </c>
      <c r="AB131" s="265">
        <v>1</v>
      </c>
      <c r="AC131" s="254">
        <v>0</v>
      </c>
      <c r="AD131" s="254">
        <v>0</v>
      </c>
      <c r="AE131" s="254">
        <v>0</v>
      </c>
      <c r="AF131" s="254">
        <v>1</v>
      </c>
      <c r="AG131" s="254">
        <v>6</v>
      </c>
      <c r="AH131" s="254">
        <v>12</v>
      </c>
      <c r="AI131" s="254">
        <v>0</v>
      </c>
      <c r="AJ131" s="266">
        <v>0.78220630483306497</v>
      </c>
      <c r="AK131" s="248" t="s">
        <v>73</v>
      </c>
      <c r="AL131" s="248">
        <v>18</v>
      </c>
      <c r="AM131" s="248" t="s">
        <v>910</v>
      </c>
      <c r="AN131" s="260" t="s">
        <v>506</v>
      </c>
      <c r="AO131" s="267">
        <v>153</v>
      </c>
      <c r="AP131" s="267">
        <v>3</v>
      </c>
      <c r="AQ131" s="267" t="s">
        <v>798</v>
      </c>
      <c r="AS131" s="257" t="s">
        <v>140</v>
      </c>
      <c r="AT131" s="258" t="s">
        <v>259</v>
      </c>
      <c r="AU131" s="257">
        <v>1</v>
      </c>
      <c r="AV131" s="268">
        <v>3.7953908378146758E-2</v>
      </c>
      <c r="AW131" s="268">
        <v>0.44084813422683605</v>
      </c>
      <c r="AX131" s="268">
        <v>0.21194822273428926</v>
      </c>
      <c r="AY131" s="269">
        <v>15.677857142857146</v>
      </c>
      <c r="AZ131" s="269">
        <v>3.2106268733597867</v>
      </c>
      <c r="BA131" s="269">
        <v>47.674807799401776</v>
      </c>
      <c r="BB131" s="269">
        <v>1.7264003977086162</v>
      </c>
    </row>
    <row r="132" spans="23:54" ht="16.5">
      <c r="W132" s="254" t="s">
        <v>164</v>
      </c>
      <c r="X132" s="254" t="s">
        <v>284</v>
      </c>
      <c r="Y132" s="255" t="s">
        <v>284</v>
      </c>
      <c r="Z132" s="264">
        <v>14</v>
      </c>
      <c r="AA132" s="248">
        <v>13</v>
      </c>
      <c r="AB132" s="265">
        <v>0.9285714285714286</v>
      </c>
      <c r="AC132" s="254">
        <v>0</v>
      </c>
      <c r="AD132" s="254">
        <v>1</v>
      </c>
      <c r="AE132" s="254">
        <v>0</v>
      </c>
      <c r="AF132" s="254">
        <v>0</v>
      </c>
      <c r="AG132" s="254">
        <v>4</v>
      </c>
      <c r="AH132" s="254">
        <v>8</v>
      </c>
      <c r="AI132" s="254">
        <v>0</v>
      </c>
      <c r="AJ132" s="266">
        <v>0.78253526836473397</v>
      </c>
      <c r="AK132" s="248" t="s">
        <v>73</v>
      </c>
      <c r="AL132" s="248">
        <v>17</v>
      </c>
      <c r="AM132" s="248" t="s">
        <v>911</v>
      </c>
      <c r="AN132" s="260" t="s">
        <v>508</v>
      </c>
      <c r="AO132" s="267">
        <v>152</v>
      </c>
      <c r="AP132" s="267">
        <v>5</v>
      </c>
      <c r="AQ132" s="267" t="s">
        <v>803</v>
      </c>
      <c r="AS132" s="257" t="s">
        <v>140</v>
      </c>
      <c r="AT132" s="258" t="s">
        <v>100</v>
      </c>
      <c r="AU132" s="257">
        <v>1</v>
      </c>
      <c r="AV132" s="268">
        <v>4.1766808348811919E-2</v>
      </c>
      <c r="AW132" s="268">
        <v>0.42461929765650197</v>
      </c>
      <c r="AX132" s="268">
        <v>0.20088566674542882</v>
      </c>
      <c r="AY132" s="269">
        <v>15.209259259259261</v>
      </c>
      <c r="AZ132" s="269">
        <v>2.6181550899179609</v>
      </c>
      <c r="BA132" s="269">
        <v>48.267172410737871</v>
      </c>
      <c r="BB132" s="269">
        <v>1.8094563791853695</v>
      </c>
    </row>
    <row r="133" spans="23:54" ht="16.5">
      <c r="W133" s="254" t="s">
        <v>164</v>
      </c>
      <c r="X133" s="254" t="s">
        <v>285</v>
      </c>
      <c r="Y133" s="255" t="s">
        <v>285</v>
      </c>
      <c r="Z133" s="264">
        <v>9</v>
      </c>
      <c r="AA133" s="248">
        <v>8</v>
      </c>
      <c r="AB133" s="265">
        <v>0.88888888888888884</v>
      </c>
      <c r="AC133" s="254">
        <v>0</v>
      </c>
      <c r="AD133" s="254">
        <v>0</v>
      </c>
      <c r="AE133" s="254">
        <v>1</v>
      </c>
      <c r="AF133" s="254">
        <v>2</v>
      </c>
      <c r="AG133" s="254">
        <v>2</v>
      </c>
      <c r="AH133" s="254">
        <v>3</v>
      </c>
      <c r="AI133" s="254">
        <v>0</v>
      </c>
      <c r="AJ133" s="266">
        <v>0.81850877518697096</v>
      </c>
      <c r="AK133" s="248" t="s">
        <v>70</v>
      </c>
      <c r="AL133" s="248">
        <v>37</v>
      </c>
      <c r="AM133" s="248" t="s">
        <v>912</v>
      </c>
      <c r="AN133" s="260" t="s">
        <v>510</v>
      </c>
      <c r="AO133" s="267">
        <v>121</v>
      </c>
      <c r="AP133" s="267">
        <v>2</v>
      </c>
      <c r="AQ133" s="267" t="s">
        <v>800</v>
      </c>
      <c r="AS133" s="257" t="s">
        <v>153</v>
      </c>
      <c r="AT133" s="258" t="s">
        <v>260</v>
      </c>
      <c r="AU133" s="257">
        <v>1</v>
      </c>
      <c r="AV133" s="268">
        <v>5.0592245553319273E-2</v>
      </c>
      <c r="AW133" s="268">
        <v>0.46409047049415675</v>
      </c>
      <c r="AX133" s="268">
        <v>0.16619706830221573</v>
      </c>
      <c r="AY133" s="269">
        <v>16.152266666666666</v>
      </c>
      <c r="AZ133" s="269">
        <v>2.2688931866242501</v>
      </c>
      <c r="BA133" s="269">
        <v>16.95888452063426</v>
      </c>
      <c r="BB133" s="269">
        <v>1.7625644521764845</v>
      </c>
    </row>
    <row r="134" spans="23:54" ht="16.5">
      <c r="W134" s="254" t="s">
        <v>164</v>
      </c>
      <c r="X134" s="254" t="s">
        <v>286</v>
      </c>
      <c r="Y134" s="255" t="s">
        <v>286</v>
      </c>
      <c r="Z134" s="264">
        <v>9</v>
      </c>
      <c r="AA134" s="248">
        <v>9</v>
      </c>
      <c r="AB134" s="265">
        <v>1</v>
      </c>
      <c r="AC134" s="254">
        <v>0</v>
      </c>
      <c r="AD134" s="254">
        <v>0</v>
      </c>
      <c r="AE134" s="254">
        <v>1</v>
      </c>
      <c r="AF134" s="254">
        <v>0</v>
      </c>
      <c r="AG134" s="254">
        <v>2</v>
      </c>
      <c r="AH134" s="254">
        <v>6</v>
      </c>
      <c r="AI134" s="254">
        <v>0</v>
      </c>
      <c r="AJ134" s="266">
        <v>0.78703426987852076</v>
      </c>
      <c r="AK134" s="248" t="s">
        <v>73</v>
      </c>
      <c r="AL134" s="248">
        <v>14</v>
      </c>
      <c r="AM134" s="248" t="s">
        <v>913</v>
      </c>
      <c r="AN134" s="260" t="s">
        <v>512</v>
      </c>
      <c r="AO134" s="267">
        <v>149</v>
      </c>
      <c r="AP134" s="267">
        <v>4</v>
      </c>
      <c r="AQ134" s="267" t="s">
        <v>802</v>
      </c>
      <c r="AS134" s="257" t="s">
        <v>153</v>
      </c>
      <c r="AT134" s="258" t="s">
        <v>261</v>
      </c>
      <c r="AU134" s="257">
        <v>1</v>
      </c>
      <c r="AV134" s="268">
        <v>5.0178395100197018E-2</v>
      </c>
      <c r="AW134" s="268">
        <v>0.4751485339976651</v>
      </c>
      <c r="AX134" s="268">
        <v>0.14659432428553248</v>
      </c>
      <c r="AY134" s="269">
        <v>15.370142857142858</v>
      </c>
      <c r="AZ134" s="269">
        <v>0.73172081661293942</v>
      </c>
      <c r="BA134" s="269">
        <v>13.058402265707841</v>
      </c>
      <c r="BB134" s="269">
        <v>1.6491022179647989</v>
      </c>
    </row>
    <row r="135" spans="23:54" ht="16.5">
      <c r="W135" s="254" t="s">
        <v>164</v>
      </c>
      <c r="X135" s="254" t="s">
        <v>287</v>
      </c>
      <c r="Y135" s="255" t="s">
        <v>287</v>
      </c>
      <c r="Z135" s="264">
        <v>5</v>
      </c>
      <c r="AA135" s="248">
        <v>5</v>
      </c>
      <c r="AB135" s="265">
        <v>1</v>
      </c>
      <c r="AC135" s="254">
        <v>0</v>
      </c>
      <c r="AD135" s="254">
        <v>0</v>
      </c>
      <c r="AE135" s="254">
        <v>0</v>
      </c>
      <c r="AF135" s="254">
        <v>1</v>
      </c>
      <c r="AG135" s="254">
        <v>0</v>
      </c>
      <c r="AH135" s="254">
        <v>4</v>
      </c>
      <c r="AI135" s="254">
        <v>0</v>
      </c>
      <c r="AJ135" s="266">
        <v>0.79550280900366077</v>
      </c>
      <c r="AK135" s="248" t="s">
        <v>73</v>
      </c>
      <c r="AL135" s="248">
        <v>4</v>
      </c>
      <c r="AM135" s="248" t="s">
        <v>658</v>
      </c>
      <c r="AN135" s="260" t="s">
        <v>514</v>
      </c>
      <c r="AO135" s="267">
        <v>139</v>
      </c>
      <c r="AP135" s="267">
        <v>3</v>
      </c>
      <c r="AQ135" s="267" t="s">
        <v>801</v>
      </c>
      <c r="AS135" s="257" t="s">
        <v>153</v>
      </c>
      <c r="AT135" s="258" t="s">
        <v>262</v>
      </c>
      <c r="AU135" s="257">
        <v>1</v>
      </c>
      <c r="AV135" s="268">
        <v>7.8515160556204916E-2</v>
      </c>
      <c r="AW135" s="268">
        <v>0.39950360469328133</v>
      </c>
      <c r="AX135" s="268">
        <v>0.14910403851297138</v>
      </c>
      <c r="AY135" s="269">
        <v>14.4925</v>
      </c>
      <c r="AZ135" s="269">
        <v>0.33431398769724524</v>
      </c>
      <c r="BA135" s="269">
        <v>24.449496300258534</v>
      </c>
      <c r="BB135" s="269">
        <v>2.299525672860339</v>
      </c>
    </row>
    <row r="136" spans="23:54" ht="16.5">
      <c r="W136" s="254" t="s">
        <v>164</v>
      </c>
      <c r="X136" s="254" t="s">
        <v>288</v>
      </c>
      <c r="Y136" s="255" t="s">
        <v>288</v>
      </c>
      <c r="Z136" s="264">
        <v>3</v>
      </c>
      <c r="AA136" s="248">
        <v>3</v>
      </c>
      <c r="AB136" s="265">
        <v>1</v>
      </c>
      <c r="AC136" s="254">
        <v>0</v>
      </c>
      <c r="AD136" s="254">
        <v>0</v>
      </c>
      <c r="AE136" s="254">
        <v>1</v>
      </c>
      <c r="AF136" s="254">
        <v>2</v>
      </c>
      <c r="AG136" s="254">
        <v>0</v>
      </c>
      <c r="AH136" s="254">
        <v>0</v>
      </c>
      <c r="AI136" s="254">
        <v>0</v>
      </c>
      <c r="AJ136" s="266">
        <v>0.88117703681890591</v>
      </c>
      <c r="AK136" s="248" t="s">
        <v>72</v>
      </c>
      <c r="AL136" s="248">
        <v>15</v>
      </c>
      <c r="AM136" s="248" t="s">
        <v>509</v>
      </c>
      <c r="AN136" s="260" t="s">
        <v>515</v>
      </c>
      <c r="AO136" s="267">
        <v>45</v>
      </c>
      <c r="AP136" s="267">
        <v>1</v>
      </c>
      <c r="AQ136" s="267" t="s">
        <v>799</v>
      </c>
      <c r="AS136" s="257" t="s">
        <v>153</v>
      </c>
      <c r="AT136" s="258" t="s">
        <v>99</v>
      </c>
      <c r="AU136" s="257">
        <v>1</v>
      </c>
      <c r="AV136" s="268">
        <v>0.12442665182243</v>
      </c>
      <c r="AW136" s="268">
        <v>0.61317780130608679</v>
      </c>
      <c r="AX136" s="268">
        <v>0.1712104773117262</v>
      </c>
      <c r="AY136" s="269">
        <v>20.370999999999999</v>
      </c>
      <c r="AZ136" s="269">
        <v>0.19237132282216426</v>
      </c>
      <c r="BA136" s="269">
        <v>37.833026821692307</v>
      </c>
      <c r="BB136" s="269">
        <v>1.6767310988157931</v>
      </c>
    </row>
    <row r="137" spans="23:54" ht="16.5">
      <c r="W137" s="254" t="s">
        <v>136</v>
      </c>
      <c r="X137" s="254" t="s">
        <v>289</v>
      </c>
      <c r="Y137" s="255" t="s">
        <v>289</v>
      </c>
      <c r="Z137" s="264">
        <v>13</v>
      </c>
      <c r="AA137" s="248">
        <v>11</v>
      </c>
      <c r="AB137" s="265">
        <v>0.84615384615384615</v>
      </c>
      <c r="AC137" s="254">
        <v>0</v>
      </c>
      <c r="AD137" s="254">
        <v>1</v>
      </c>
      <c r="AE137" s="254">
        <v>2</v>
      </c>
      <c r="AF137" s="254">
        <v>1</v>
      </c>
      <c r="AG137" s="254">
        <v>5</v>
      </c>
      <c r="AH137" s="254">
        <v>2</v>
      </c>
      <c r="AI137" s="254">
        <v>0</v>
      </c>
      <c r="AJ137" s="266">
        <v>0.85674693954844017</v>
      </c>
      <c r="AK137" s="248" t="s">
        <v>72</v>
      </c>
      <c r="AL137" s="248">
        <v>41</v>
      </c>
      <c r="AM137" s="248" t="s">
        <v>914</v>
      </c>
      <c r="AN137" s="260" t="s">
        <v>516</v>
      </c>
      <c r="AO137" s="267">
        <v>71</v>
      </c>
      <c r="AP137" s="267">
        <v>2</v>
      </c>
      <c r="AQ137" s="267" t="s">
        <v>805</v>
      </c>
      <c r="AS137" s="257" t="s">
        <v>153</v>
      </c>
      <c r="AT137" s="258" t="s">
        <v>100</v>
      </c>
      <c r="AU137" s="257">
        <v>1</v>
      </c>
      <c r="AV137" s="268">
        <v>5.5107810323247616E-2</v>
      </c>
      <c r="AW137" s="268">
        <v>0.46960841926835983</v>
      </c>
      <c r="AX137" s="268">
        <v>0.159924813681768</v>
      </c>
      <c r="AY137" s="269">
        <v>15.969239999999999</v>
      </c>
      <c r="AZ137" s="269">
        <v>1.670121669347967</v>
      </c>
      <c r="BA137" s="269">
        <v>17.021131944484438</v>
      </c>
      <c r="BB137" s="269">
        <v>1.732404614095995</v>
      </c>
    </row>
    <row r="138" spans="23:54" ht="16.5">
      <c r="W138" s="254" t="s">
        <v>136</v>
      </c>
      <c r="X138" s="254" t="s">
        <v>290</v>
      </c>
      <c r="Y138" s="255" t="s">
        <v>290</v>
      </c>
      <c r="Z138" s="264">
        <v>12</v>
      </c>
      <c r="AA138" s="248">
        <v>12</v>
      </c>
      <c r="AB138" s="265">
        <v>1</v>
      </c>
      <c r="AC138" s="254">
        <v>0</v>
      </c>
      <c r="AD138" s="254">
        <v>1</v>
      </c>
      <c r="AE138" s="254">
        <v>0</v>
      </c>
      <c r="AF138" s="254">
        <v>5</v>
      </c>
      <c r="AG138" s="254">
        <v>4</v>
      </c>
      <c r="AH138" s="254">
        <v>2</v>
      </c>
      <c r="AI138" s="254">
        <v>0</v>
      </c>
      <c r="AJ138" s="266">
        <v>0.85374300720491958</v>
      </c>
      <c r="AK138" s="248" t="s">
        <v>72</v>
      </c>
      <c r="AL138" s="248">
        <v>49</v>
      </c>
      <c r="AM138" s="248" t="s">
        <v>915</v>
      </c>
      <c r="AN138" s="260" t="s">
        <v>517</v>
      </c>
      <c r="AO138" s="267">
        <v>79</v>
      </c>
      <c r="AP138" s="267">
        <v>3</v>
      </c>
      <c r="AQ138" s="267" t="s">
        <v>806</v>
      </c>
      <c r="AS138" s="257" t="s">
        <v>146</v>
      </c>
      <c r="AT138" s="258" t="s">
        <v>263</v>
      </c>
      <c r="AU138" s="257">
        <v>1</v>
      </c>
      <c r="AV138" s="268">
        <v>5.3398743988600644E-2</v>
      </c>
      <c r="AW138" s="268">
        <v>0.37974206531252608</v>
      </c>
      <c r="AX138" s="268">
        <v>0.1977670806607579</v>
      </c>
      <c r="AY138" s="269">
        <v>13.944571428571434</v>
      </c>
      <c r="AZ138" s="269">
        <v>2.4732414577936077</v>
      </c>
      <c r="BA138" s="269">
        <v>50.358200337749658</v>
      </c>
      <c r="BB138" s="269">
        <v>1.7532257425871574</v>
      </c>
    </row>
    <row r="139" spans="23:54" ht="16.5">
      <c r="W139" s="254" t="s">
        <v>136</v>
      </c>
      <c r="X139" s="254" t="s">
        <v>291</v>
      </c>
      <c r="Y139" s="255" t="s">
        <v>291</v>
      </c>
      <c r="Z139" s="264">
        <v>13</v>
      </c>
      <c r="AA139" s="248">
        <v>13</v>
      </c>
      <c r="AB139" s="265">
        <v>1</v>
      </c>
      <c r="AC139" s="254">
        <v>0</v>
      </c>
      <c r="AD139" s="254">
        <v>1</v>
      </c>
      <c r="AE139" s="254">
        <v>1</v>
      </c>
      <c r="AF139" s="254">
        <v>2</v>
      </c>
      <c r="AG139" s="254">
        <v>5</v>
      </c>
      <c r="AH139" s="254">
        <v>4</v>
      </c>
      <c r="AI139" s="254">
        <v>0</v>
      </c>
      <c r="AJ139" s="266">
        <v>0.840230482535822</v>
      </c>
      <c r="AK139" s="248" t="s">
        <v>70</v>
      </c>
      <c r="AL139" s="248">
        <v>14</v>
      </c>
      <c r="AM139" s="248" t="s">
        <v>652</v>
      </c>
      <c r="AN139" s="260" t="s">
        <v>518</v>
      </c>
      <c r="AO139" s="267">
        <v>98</v>
      </c>
      <c r="AP139" s="267">
        <v>4</v>
      </c>
      <c r="AQ139" s="267" t="s">
        <v>807</v>
      </c>
      <c r="AS139" s="257" t="s">
        <v>146</v>
      </c>
      <c r="AT139" s="258" t="s">
        <v>264</v>
      </c>
      <c r="AU139" s="257">
        <v>1</v>
      </c>
      <c r="AV139" s="268">
        <v>3.1746312955770052E-2</v>
      </c>
      <c r="AW139" s="268">
        <v>0.4799538912005073</v>
      </c>
      <c r="AX139" s="268">
        <v>0.23356254260326248</v>
      </c>
      <c r="AY139" s="269">
        <v>12.744166666666667</v>
      </c>
      <c r="AZ139" s="269">
        <v>6.6137297893908311</v>
      </c>
      <c r="BA139" s="269">
        <v>27.136300967426976</v>
      </c>
      <c r="BB139" s="269">
        <v>1.743769988537901</v>
      </c>
    </row>
    <row r="140" spans="23:54" ht="16.5">
      <c r="W140" s="254" t="s">
        <v>136</v>
      </c>
      <c r="X140" s="254" t="s">
        <v>292</v>
      </c>
      <c r="Y140" s="255" t="s">
        <v>292</v>
      </c>
      <c r="Z140" s="264">
        <v>13</v>
      </c>
      <c r="AA140" s="248">
        <v>12</v>
      </c>
      <c r="AB140" s="265">
        <v>0.92307692307692313</v>
      </c>
      <c r="AC140" s="254">
        <v>0</v>
      </c>
      <c r="AD140" s="254">
        <v>0</v>
      </c>
      <c r="AE140" s="254">
        <v>1</v>
      </c>
      <c r="AF140" s="254">
        <v>3</v>
      </c>
      <c r="AG140" s="254">
        <v>6</v>
      </c>
      <c r="AH140" s="254">
        <v>2</v>
      </c>
      <c r="AI140" s="254">
        <v>0</v>
      </c>
      <c r="AJ140" s="266">
        <v>0.83860632237408583</v>
      </c>
      <c r="AK140" s="248" t="s">
        <v>70</v>
      </c>
      <c r="AL140" s="248">
        <v>16</v>
      </c>
      <c r="AM140" s="248" t="s">
        <v>849</v>
      </c>
      <c r="AN140" s="260" t="s">
        <v>519</v>
      </c>
      <c r="AO140" s="267">
        <v>100</v>
      </c>
      <c r="AP140" s="267">
        <v>5</v>
      </c>
      <c r="AQ140" s="267" t="s">
        <v>520</v>
      </c>
      <c r="AS140" s="257" t="s">
        <v>146</v>
      </c>
      <c r="AT140" s="258" t="s">
        <v>265</v>
      </c>
      <c r="AU140" s="257">
        <v>1</v>
      </c>
      <c r="AV140" s="268">
        <v>4.1163958918510837E-2</v>
      </c>
      <c r="AW140" s="268">
        <v>0.45387585747384868</v>
      </c>
      <c r="AX140" s="268">
        <v>0.15582916592149049</v>
      </c>
      <c r="AY140" s="269">
        <v>12.607749999999999</v>
      </c>
      <c r="AZ140" s="269">
        <v>2.4306495542991504</v>
      </c>
      <c r="BA140" s="269">
        <v>22.094381453207323</v>
      </c>
      <c r="BB140" s="269">
        <v>1.7407182612621928</v>
      </c>
    </row>
    <row r="141" spans="23:54" ht="16.5">
      <c r="W141" s="254" t="s">
        <v>136</v>
      </c>
      <c r="X141" s="254" t="s">
        <v>293</v>
      </c>
      <c r="Y141" s="255" t="s">
        <v>293</v>
      </c>
      <c r="Z141" s="264">
        <v>12</v>
      </c>
      <c r="AA141" s="248">
        <v>12</v>
      </c>
      <c r="AB141" s="265">
        <v>1</v>
      </c>
      <c r="AC141" s="254">
        <v>2</v>
      </c>
      <c r="AD141" s="254">
        <v>1</v>
      </c>
      <c r="AE141" s="254">
        <v>3</v>
      </c>
      <c r="AF141" s="254">
        <v>2</v>
      </c>
      <c r="AG141" s="254">
        <v>3</v>
      </c>
      <c r="AH141" s="254">
        <v>1</v>
      </c>
      <c r="AI141" s="254">
        <v>0</v>
      </c>
      <c r="AJ141" s="266">
        <v>0.90927326332180702</v>
      </c>
      <c r="AK141" s="248" t="s">
        <v>71</v>
      </c>
      <c r="AL141" s="248">
        <v>16</v>
      </c>
      <c r="AM141" s="248" t="s">
        <v>484</v>
      </c>
      <c r="AN141" s="260" t="s">
        <v>520</v>
      </c>
      <c r="AO141" s="267">
        <v>26</v>
      </c>
      <c r="AP141" s="267">
        <v>1</v>
      </c>
      <c r="AQ141" s="267" t="s">
        <v>804</v>
      </c>
      <c r="AS141" s="257" t="s">
        <v>146</v>
      </c>
      <c r="AT141" s="258" t="s">
        <v>266</v>
      </c>
      <c r="AU141" s="257">
        <v>1</v>
      </c>
      <c r="AV141" s="268">
        <v>3.8429368113613166E-2</v>
      </c>
      <c r="AW141" s="268">
        <v>0.44419916088186123</v>
      </c>
      <c r="AX141" s="268">
        <v>0.19555741541721872</v>
      </c>
      <c r="AY141" s="269">
        <v>7.6119999999999992</v>
      </c>
      <c r="AZ141" s="269">
        <v>0.33592684856945548</v>
      </c>
      <c r="BA141" s="269">
        <v>6.9044964768472008</v>
      </c>
      <c r="BB141" s="269">
        <v>2.2234597379538505</v>
      </c>
    </row>
    <row r="142" spans="23:54" ht="16.5">
      <c r="W142" s="254" t="s">
        <v>136</v>
      </c>
      <c r="X142" s="254" t="s">
        <v>328</v>
      </c>
      <c r="Y142" s="255" t="s">
        <v>328</v>
      </c>
      <c r="Z142" s="264">
        <v>6</v>
      </c>
      <c r="AA142" s="248">
        <v>6</v>
      </c>
      <c r="AB142" s="265">
        <v>1</v>
      </c>
      <c r="AC142" s="254">
        <v>0</v>
      </c>
      <c r="AD142" s="254">
        <v>0</v>
      </c>
      <c r="AE142" s="254">
        <v>0</v>
      </c>
      <c r="AF142" s="254">
        <v>1</v>
      </c>
      <c r="AG142" s="254">
        <v>2</v>
      </c>
      <c r="AH142" s="254">
        <v>3</v>
      </c>
      <c r="AI142" s="254">
        <v>0</v>
      </c>
      <c r="AJ142" s="266">
        <v>0.80336915470725179</v>
      </c>
      <c r="AK142" s="248" t="s">
        <v>70</v>
      </c>
      <c r="AL142" s="248">
        <v>48</v>
      </c>
      <c r="AM142" s="248" t="s">
        <v>916</v>
      </c>
      <c r="AN142" s="260" t="s">
        <v>521</v>
      </c>
      <c r="AO142" s="267">
        <v>132</v>
      </c>
      <c r="AP142" s="267">
        <v>6</v>
      </c>
      <c r="AQ142" s="267" t="s">
        <v>808</v>
      </c>
      <c r="AS142" s="257" t="s">
        <v>146</v>
      </c>
      <c r="AT142" s="258" t="s">
        <v>99</v>
      </c>
      <c r="AU142" s="257">
        <v>1</v>
      </c>
      <c r="AV142" s="268">
        <v>7.8150694128293161E-2</v>
      </c>
      <c r="AW142" s="268">
        <v>0.40481067218374567</v>
      </c>
      <c r="AX142" s="268">
        <v>0.20314664044840414</v>
      </c>
      <c r="AY142" s="269">
        <v>15.662000000000001</v>
      </c>
      <c r="AZ142" s="269">
        <v>2.6562452065997593</v>
      </c>
      <c r="BA142" s="269">
        <v>49.907480360620831</v>
      </c>
      <c r="BB142" s="269">
        <v>2.0315693867546298</v>
      </c>
    </row>
    <row r="143" spans="23:54" ht="16.5">
      <c r="W143" s="254" t="s">
        <v>156</v>
      </c>
      <c r="X143" s="254" t="s">
        <v>294</v>
      </c>
      <c r="Y143" s="255" t="s">
        <v>294</v>
      </c>
      <c r="Z143" s="264">
        <v>35</v>
      </c>
      <c r="AA143" s="248">
        <v>35</v>
      </c>
      <c r="AB143" s="265">
        <v>1</v>
      </c>
      <c r="AC143" s="254">
        <v>1</v>
      </c>
      <c r="AD143" s="254">
        <v>1</v>
      </c>
      <c r="AE143" s="254">
        <v>2</v>
      </c>
      <c r="AF143" s="254">
        <v>8</v>
      </c>
      <c r="AG143" s="254">
        <v>14</v>
      </c>
      <c r="AH143" s="254">
        <v>9</v>
      </c>
      <c r="AI143" s="254">
        <v>0</v>
      </c>
      <c r="AJ143" s="266">
        <v>0.85008645224188828</v>
      </c>
      <c r="AK143" s="248" t="s">
        <v>72</v>
      </c>
      <c r="AL143" s="248">
        <v>54</v>
      </c>
      <c r="AM143" s="248" t="s">
        <v>917</v>
      </c>
      <c r="AN143" s="260" t="s">
        <v>522</v>
      </c>
      <c r="AO143" s="267">
        <v>84</v>
      </c>
      <c r="AP143" s="267">
        <v>1</v>
      </c>
      <c r="AQ143" s="267" t="s">
        <v>809</v>
      </c>
      <c r="AS143" s="257" t="s">
        <v>146</v>
      </c>
      <c r="AT143" s="258" t="s">
        <v>100</v>
      </c>
      <c r="AU143" s="257">
        <v>1</v>
      </c>
      <c r="AV143" s="268">
        <v>4.5400501429335778E-2</v>
      </c>
      <c r="AW143" s="268">
        <v>0.42203860139799132</v>
      </c>
      <c r="AX143" s="268">
        <v>0.19555727079582466</v>
      </c>
      <c r="AY143" s="269">
        <v>12.791386363636366</v>
      </c>
      <c r="AZ143" s="269">
        <v>2.7704864805327722</v>
      </c>
      <c r="BA143" s="269">
        <v>37.220149098886061</v>
      </c>
      <c r="BB143" s="269">
        <v>1.8025798211869086</v>
      </c>
    </row>
    <row r="144" spans="23:54" ht="16.5">
      <c r="W144" s="254" t="s">
        <v>156</v>
      </c>
      <c r="X144" s="254" t="s">
        <v>295</v>
      </c>
      <c r="Y144" s="255" t="s">
        <v>295</v>
      </c>
      <c r="Z144" s="264">
        <v>9</v>
      </c>
      <c r="AA144" s="248">
        <v>9</v>
      </c>
      <c r="AB144" s="265">
        <v>1</v>
      </c>
      <c r="AC144" s="254">
        <v>0</v>
      </c>
      <c r="AD144" s="254">
        <v>0</v>
      </c>
      <c r="AE144" s="254">
        <v>1</v>
      </c>
      <c r="AF144" s="254">
        <v>3</v>
      </c>
      <c r="AG144" s="254">
        <v>0</v>
      </c>
      <c r="AH144" s="254">
        <v>5</v>
      </c>
      <c r="AI144" s="254">
        <v>0</v>
      </c>
      <c r="AJ144" s="266">
        <v>0.80283357727023597</v>
      </c>
      <c r="AK144" s="248" t="s">
        <v>70</v>
      </c>
      <c r="AL144" s="248">
        <v>49</v>
      </c>
      <c r="AM144" s="248" t="s">
        <v>918</v>
      </c>
      <c r="AN144" s="260" t="s">
        <v>523</v>
      </c>
      <c r="AO144" s="267">
        <v>133</v>
      </c>
      <c r="AP144" s="267">
        <v>3</v>
      </c>
      <c r="AQ144" s="267" t="s">
        <v>811</v>
      </c>
      <c r="AS144" s="257" t="s">
        <v>139</v>
      </c>
      <c r="AT144" s="258" t="s">
        <v>267</v>
      </c>
      <c r="AU144" s="257">
        <v>1</v>
      </c>
      <c r="AV144" s="268">
        <v>4.6093432011173052E-2</v>
      </c>
      <c r="AW144" s="268">
        <v>0.39834262285193178</v>
      </c>
      <c r="AX144" s="268">
        <v>0.18144216019233239</v>
      </c>
      <c r="AY144" s="269">
        <v>14.861500000000003</v>
      </c>
      <c r="AZ144" s="269">
        <v>2.8379335488657516</v>
      </c>
      <c r="BA144" s="269">
        <v>52.626268556296338</v>
      </c>
      <c r="BB144" s="269">
        <v>1.9979524144783263</v>
      </c>
    </row>
    <row r="145" spans="23:54" ht="16.5">
      <c r="W145" s="254" t="s">
        <v>156</v>
      </c>
      <c r="X145" s="254" t="s">
        <v>296</v>
      </c>
      <c r="Y145" s="255" t="s">
        <v>296</v>
      </c>
      <c r="Z145" s="264">
        <v>10</v>
      </c>
      <c r="AA145" s="248">
        <v>10</v>
      </c>
      <c r="AB145" s="265">
        <v>1</v>
      </c>
      <c r="AC145" s="254">
        <v>0</v>
      </c>
      <c r="AD145" s="254">
        <v>0</v>
      </c>
      <c r="AE145" s="254">
        <v>0</v>
      </c>
      <c r="AF145" s="254">
        <v>2</v>
      </c>
      <c r="AG145" s="254">
        <v>3</v>
      </c>
      <c r="AH145" s="254">
        <v>5</v>
      </c>
      <c r="AI145" s="254">
        <v>0</v>
      </c>
      <c r="AJ145" s="266">
        <v>0.82177285405275446</v>
      </c>
      <c r="AK145" s="248" t="s">
        <v>70</v>
      </c>
      <c r="AL145" s="248">
        <v>34</v>
      </c>
      <c r="AM145" s="248" t="s">
        <v>919</v>
      </c>
      <c r="AN145" s="260" t="s">
        <v>525</v>
      </c>
      <c r="AO145" s="267">
        <v>118</v>
      </c>
      <c r="AP145" s="267">
        <v>2</v>
      </c>
      <c r="AQ145" s="267" t="s">
        <v>810</v>
      </c>
      <c r="AS145" s="257" t="s">
        <v>139</v>
      </c>
      <c r="AT145" s="258" t="s">
        <v>268</v>
      </c>
      <c r="AU145" s="257">
        <v>1</v>
      </c>
      <c r="AV145" s="268">
        <v>5.5668528773537534E-2</v>
      </c>
      <c r="AW145" s="268">
        <v>0.43006627302564793</v>
      </c>
      <c r="AX145" s="268">
        <v>0.18769873329373007</v>
      </c>
      <c r="AY145" s="269">
        <v>12.843333333333334</v>
      </c>
      <c r="AZ145" s="269">
        <v>1.4267923743486903</v>
      </c>
      <c r="BA145" s="269">
        <v>20.31416625219747</v>
      </c>
      <c r="BB145" s="269">
        <v>2.0340970169745187</v>
      </c>
    </row>
    <row r="146" spans="23:54" ht="16.5">
      <c r="W146" s="254" t="s">
        <v>138</v>
      </c>
      <c r="X146" s="254" t="s">
        <v>297</v>
      </c>
      <c r="Y146" s="255" t="s">
        <v>297</v>
      </c>
      <c r="Z146" s="264">
        <v>20</v>
      </c>
      <c r="AA146" s="248">
        <v>20</v>
      </c>
      <c r="AB146" s="265">
        <v>1</v>
      </c>
      <c r="AC146" s="254">
        <v>1</v>
      </c>
      <c r="AD146" s="254">
        <v>1</v>
      </c>
      <c r="AE146" s="254">
        <v>2</v>
      </c>
      <c r="AF146" s="254">
        <v>3</v>
      </c>
      <c r="AG146" s="254">
        <v>6</v>
      </c>
      <c r="AH146" s="254">
        <v>7</v>
      </c>
      <c r="AI146" s="254">
        <v>0</v>
      </c>
      <c r="AJ146" s="266">
        <v>0.84207719198679665</v>
      </c>
      <c r="AK146" s="248" t="s">
        <v>70</v>
      </c>
      <c r="AL146" s="248">
        <v>12</v>
      </c>
      <c r="AM146" s="248" t="s">
        <v>667</v>
      </c>
      <c r="AN146" s="260" t="s">
        <v>526</v>
      </c>
      <c r="AO146" s="267">
        <v>96</v>
      </c>
      <c r="AP146" s="267">
        <v>4</v>
      </c>
      <c r="AQ146" s="267" t="s">
        <v>815</v>
      </c>
      <c r="AS146" s="257" t="s">
        <v>139</v>
      </c>
      <c r="AT146" s="258" t="s">
        <v>269</v>
      </c>
      <c r="AU146" s="257">
        <v>1</v>
      </c>
      <c r="AV146" s="268">
        <v>7.528783385539542E-2</v>
      </c>
      <c r="AW146" s="268">
        <v>0.37697635753547887</v>
      </c>
      <c r="AX146" s="268">
        <v>0.22236692580751286</v>
      </c>
      <c r="AY146" s="269">
        <v>12.437000000000001</v>
      </c>
      <c r="AZ146" s="269">
        <v>16.574081030124788</v>
      </c>
      <c r="BA146" s="269">
        <v>57.922087594240509</v>
      </c>
      <c r="BB146" s="269">
        <v>2.4970776092810869</v>
      </c>
    </row>
    <row r="147" spans="23:54" ht="16.5">
      <c r="W147" s="254" t="s">
        <v>138</v>
      </c>
      <c r="X147" s="254" t="s">
        <v>298</v>
      </c>
      <c r="Y147" s="255" t="s">
        <v>298</v>
      </c>
      <c r="Z147" s="264">
        <v>14</v>
      </c>
      <c r="AA147" s="248">
        <v>14</v>
      </c>
      <c r="AB147" s="265">
        <v>1</v>
      </c>
      <c r="AC147" s="254">
        <v>0</v>
      </c>
      <c r="AD147" s="254">
        <v>1</v>
      </c>
      <c r="AE147" s="254">
        <v>0</v>
      </c>
      <c r="AF147" s="254">
        <v>5</v>
      </c>
      <c r="AG147" s="254">
        <v>7</v>
      </c>
      <c r="AH147" s="254">
        <v>1</v>
      </c>
      <c r="AI147" s="254">
        <v>0</v>
      </c>
      <c r="AJ147" s="266">
        <v>0.85137281635500839</v>
      </c>
      <c r="AK147" s="248" t="s">
        <v>72</v>
      </c>
      <c r="AL147" s="248">
        <v>53</v>
      </c>
      <c r="AM147" s="248" t="s">
        <v>920</v>
      </c>
      <c r="AN147" s="260" t="s">
        <v>527</v>
      </c>
      <c r="AO147" s="267">
        <v>83</v>
      </c>
      <c r="AP147" s="267">
        <v>1</v>
      </c>
      <c r="AQ147" s="267" t="s">
        <v>812</v>
      </c>
      <c r="AS147" s="257" t="s">
        <v>139</v>
      </c>
      <c r="AT147" s="258" t="s">
        <v>270</v>
      </c>
      <c r="AU147" s="257">
        <v>1</v>
      </c>
      <c r="AV147" s="268">
        <v>5.064528083499175E-2</v>
      </c>
      <c r="AW147" s="268">
        <v>0.44066433005358108</v>
      </c>
      <c r="AX147" s="268">
        <v>0.19761694199132057</v>
      </c>
      <c r="AY147" s="269">
        <v>13.329875000000001</v>
      </c>
      <c r="AZ147" s="269">
        <v>1.5003980410803177</v>
      </c>
      <c r="BA147" s="269">
        <v>36.169272777397467</v>
      </c>
      <c r="BB147" s="269">
        <v>2.2952981855852199</v>
      </c>
    </row>
    <row r="148" spans="23:54" ht="16.5">
      <c r="W148" s="254" t="s">
        <v>138</v>
      </c>
      <c r="X148" s="254" t="s">
        <v>299</v>
      </c>
      <c r="Y148" s="255" t="s">
        <v>299</v>
      </c>
      <c r="Z148" s="264">
        <v>10</v>
      </c>
      <c r="AA148" s="248">
        <v>10</v>
      </c>
      <c r="AB148" s="265">
        <v>1</v>
      </c>
      <c r="AC148" s="254">
        <v>0</v>
      </c>
      <c r="AD148" s="254">
        <v>0</v>
      </c>
      <c r="AE148" s="254">
        <v>0</v>
      </c>
      <c r="AF148" s="254">
        <v>6</v>
      </c>
      <c r="AG148" s="254">
        <v>3</v>
      </c>
      <c r="AH148" s="254">
        <v>1</v>
      </c>
      <c r="AI148" s="254">
        <v>0</v>
      </c>
      <c r="AJ148" s="266">
        <v>0.84739751588618284</v>
      </c>
      <c r="AK148" s="248" t="s">
        <v>70</v>
      </c>
      <c r="AL148" s="248">
        <v>4</v>
      </c>
      <c r="AM148" s="248" t="s">
        <v>551</v>
      </c>
      <c r="AN148" s="260" t="s">
        <v>528</v>
      </c>
      <c r="AO148" s="267">
        <v>88</v>
      </c>
      <c r="AP148" s="267">
        <v>3</v>
      </c>
      <c r="AQ148" s="267" t="s">
        <v>814</v>
      </c>
      <c r="AS148" s="257" t="s">
        <v>139</v>
      </c>
      <c r="AT148" s="258" t="s">
        <v>100</v>
      </c>
      <c r="AU148" s="257">
        <v>1</v>
      </c>
      <c r="AV148" s="268">
        <v>5.4828237222044968E-2</v>
      </c>
      <c r="AW148" s="268">
        <v>0.40777101704359775</v>
      </c>
      <c r="AX148" s="268">
        <v>0.19333927527109684</v>
      </c>
      <c r="AY148" s="269">
        <v>13.698489361702133</v>
      </c>
      <c r="AZ148" s="269">
        <v>5.1381181865553236</v>
      </c>
      <c r="BA148" s="269">
        <v>44.676065790634944</v>
      </c>
      <c r="BB148" s="269">
        <v>2.1056171949687608</v>
      </c>
    </row>
    <row r="149" spans="23:54" ht="16.5">
      <c r="W149" s="254" t="s">
        <v>138</v>
      </c>
      <c r="X149" s="254" t="s">
        <v>300</v>
      </c>
      <c r="Y149" s="255" t="s">
        <v>300</v>
      </c>
      <c r="Z149" s="264">
        <v>6</v>
      </c>
      <c r="AA149" s="248">
        <v>6</v>
      </c>
      <c r="AB149" s="265">
        <v>1</v>
      </c>
      <c r="AC149" s="254">
        <v>0</v>
      </c>
      <c r="AD149" s="254">
        <v>0</v>
      </c>
      <c r="AE149" s="254">
        <v>2</v>
      </c>
      <c r="AF149" s="254">
        <v>0</v>
      </c>
      <c r="AG149" s="254">
        <v>3</v>
      </c>
      <c r="AH149" s="254">
        <v>1</v>
      </c>
      <c r="AI149" s="254">
        <v>0</v>
      </c>
      <c r="AJ149" s="266">
        <v>0.84895053282192667</v>
      </c>
      <c r="AK149" s="248" t="s">
        <v>70</v>
      </c>
      <c r="AL149" s="248">
        <v>2</v>
      </c>
      <c r="AM149" s="248" t="s">
        <v>371</v>
      </c>
      <c r="AN149" s="260" t="s">
        <v>530</v>
      </c>
      <c r="AO149" s="267">
        <v>86</v>
      </c>
      <c r="AP149" s="267">
        <v>2</v>
      </c>
      <c r="AQ149" s="267" t="s">
        <v>813</v>
      </c>
      <c r="AS149" s="257" t="s">
        <v>148</v>
      </c>
      <c r="AT149" s="258" t="s">
        <v>271</v>
      </c>
      <c r="AU149" s="257">
        <v>1</v>
      </c>
      <c r="AV149" s="268">
        <v>2.1112041841699944E-2</v>
      </c>
      <c r="AW149" s="268">
        <v>0.50991583775357641</v>
      </c>
      <c r="AX149" s="268">
        <v>0.18645969008227101</v>
      </c>
      <c r="AY149" s="269">
        <v>20.241000000000003</v>
      </c>
      <c r="AZ149" s="269">
        <v>3.9900070553408682</v>
      </c>
      <c r="BA149" s="269">
        <v>62.190577987380053</v>
      </c>
      <c r="BB149" s="269">
        <v>1.7642536970085194</v>
      </c>
    </row>
    <row r="150" spans="23:54" ht="16.5">
      <c r="W150" s="254" t="s">
        <v>144</v>
      </c>
      <c r="X150" s="254" t="s">
        <v>301</v>
      </c>
      <c r="Y150" s="255" t="s">
        <v>301</v>
      </c>
      <c r="Z150" s="264">
        <v>8</v>
      </c>
      <c r="AA150" s="248">
        <v>8</v>
      </c>
      <c r="AB150" s="265">
        <v>1</v>
      </c>
      <c r="AC150" s="254">
        <v>1</v>
      </c>
      <c r="AD150" s="254">
        <v>0</v>
      </c>
      <c r="AE150" s="254">
        <v>1</v>
      </c>
      <c r="AF150" s="254">
        <v>1</v>
      </c>
      <c r="AG150" s="254">
        <v>2</v>
      </c>
      <c r="AH150" s="254">
        <v>3</v>
      </c>
      <c r="AI150" s="254">
        <v>0</v>
      </c>
      <c r="AJ150" s="266">
        <v>0.85434956524859773</v>
      </c>
      <c r="AK150" s="248" t="s">
        <v>72</v>
      </c>
      <c r="AL150" s="248">
        <v>47</v>
      </c>
      <c r="AM150" s="248" t="s">
        <v>921</v>
      </c>
      <c r="AN150" s="260" t="s">
        <v>531</v>
      </c>
      <c r="AO150" s="267">
        <v>77</v>
      </c>
      <c r="AP150" s="267">
        <v>4</v>
      </c>
      <c r="AQ150" s="267" t="s">
        <v>819</v>
      </c>
      <c r="AS150" s="257" t="s">
        <v>148</v>
      </c>
      <c r="AT150" s="258" t="s">
        <v>272</v>
      </c>
      <c r="AU150" s="257">
        <v>1</v>
      </c>
      <c r="AV150" s="268">
        <v>3.2486319162481542E-2</v>
      </c>
      <c r="AW150" s="268">
        <v>0.3763570423341982</v>
      </c>
      <c r="AX150" s="268">
        <v>0.12776666096487294</v>
      </c>
      <c r="AY150" s="269">
        <v>24.686875000000001</v>
      </c>
      <c r="AZ150" s="269">
        <v>0.88794155668723629</v>
      </c>
      <c r="BA150" s="269">
        <v>18.529526886291922</v>
      </c>
      <c r="BB150" s="269">
        <v>2.5656673981921978</v>
      </c>
    </row>
    <row r="151" spans="23:54" ht="16.5">
      <c r="W151" s="254" t="s">
        <v>144</v>
      </c>
      <c r="X151" s="254" t="s">
        <v>302</v>
      </c>
      <c r="Y151" s="255" t="s">
        <v>302</v>
      </c>
      <c r="Z151" s="264">
        <v>21</v>
      </c>
      <c r="AA151" s="248">
        <v>10</v>
      </c>
      <c r="AB151" s="265">
        <v>0.47619047619047616</v>
      </c>
      <c r="AC151" s="254">
        <v>1</v>
      </c>
      <c r="AD151" s="254">
        <v>1</v>
      </c>
      <c r="AE151" s="254">
        <v>1</v>
      </c>
      <c r="AF151" s="254">
        <v>4</v>
      </c>
      <c r="AG151" s="254">
        <v>3</v>
      </c>
      <c r="AH151" s="254">
        <v>0</v>
      </c>
      <c r="AI151" s="254">
        <v>0</v>
      </c>
      <c r="AJ151" s="266">
        <v>0.89362848015460483</v>
      </c>
      <c r="AK151" s="248" t="s">
        <v>72</v>
      </c>
      <c r="AL151" s="248">
        <v>4</v>
      </c>
      <c r="AM151" s="248" t="s">
        <v>547</v>
      </c>
      <c r="AN151" s="260" t="s">
        <v>532</v>
      </c>
      <c r="AO151" s="267">
        <v>34</v>
      </c>
      <c r="AP151" s="267">
        <v>2</v>
      </c>
      <c r="AQ151" s="267" t="s">
        <v>817</v>
      </c>
      <c r="AS151" s="257" t="s">
        <v>148</v>
      </c>
      <c r="AT151" s="258" t="s">
        <v>273</v>
      </c>
      <c r="AU151" s="257">
        <v>1</v>
      </c>
      <c r="AV151" s="268">
        <v>5.10783420370561E-2</v>
      </c>
      <c r="AW151" s="268">
        <v>0.51169263737478254</v>
      </c>
      <c r="AX151" s="268">
        <v>0.19172472504899521</v>
      </c>
      <c r="AY151" s="269">
        <v>20.794399999999996</v>
      </c>
      <c r="AZ151" s="269">
        <v>4.3441202595885997</v>
      </c>
      <c r="BA151" s="269">
        <v>73.080333784486854</v>
      </c>
      <c r="BB151" s="269">
        <v>1.6666000469891316</v>
      </c>
    </row>
    <row r="152" spans="23:54" ht="16.5">
      <c r="W152" s="254" t="s">
        <v>144</v>
      </c>
      <c r="X152" s="254" t="s">
        <v>303</v>
      </c>
      <c r="Y152" s="255" t="s">
        <v>303</v>
      </c>
      <c r="Z152" s="264">
        <v>8</v>
      </c>
      <c r="AA152" s="248">
        <v>8</v>
      </c>
      <c r="AB152" s="265">
        <v>1</v>
      </c>
      <c r="AC152" s="254">
        <v>0</v>
      </c>
      <c r="AD152" s="254">
        <v>0</v>
      </c>
      <c r="AE152" s="254">
        <v>2</v>
      </c>
      <c r="AF152" s="254">
        <v>3</v>
      </c>
      <c r="AG152" s="254">
        <v>1</v>
      </c>
      <c r="AH152" s="254">
        <v>2</v>
      </c>
      <c r="AI152" s="254">
        <v>0</v>
      </c>
      <c r="AJ152" s="266">
        <v>0.85626234356010644</v>
      </c>
      <c r="AK152" s="248" t="s">
        <v>72</v>
      </c>
      <c r="AL152" s="248">
        <v>42</v>
      </c>
      <c r="AM152" s="248" t="s">
        <v>922</v>
      </c>
      <c r="AN152" s="260" t="s">
        <v>533</v>
      </c>
      <c r="AO152" s="267">
        <v>72</v>
      </c>
      <c r="AP152" s="267">
        <v>3</v>
      </c>
      <c r="AQ152" s="267" t="s">
        <v>818</v>
      </c>
      <c r="AS152" s="257" t="s">
        <v>148</v>
      </c>
      <c r="AT152" s="258" t="s">
        <v>274</v>
      </c>
      <c r="AU152" s="257">
        <v>1</v>
      </c>
      <c r="AV152" s="268">
        <v>1.4097577751066319E-2</v>
      </c>
      <c r="AW152" s="268">
        <v>0.52063025450680822</v>
      </c>
      <c r="AX152" s="268">
        <v>0.26261025849341896</v>
      </c>
      <c r="AY152" s="269">
        <v>13.751200000000001</v>
      </c>
      <c r="AZ152" s="269">
        <v>1.5399421820051287</v>
      </c>
      <c r="BA152" s="269">
        <v>37.860708675924911</v>
      </c>
      <c r="BB152" s="269">
        <v>2.0664782921108644</v>
      </c>
    </row>
    <row r="153" spans="23:54" ht="16.5">
      <c r="W153" s="254" t="s">
        <v>144</v>
      </c>
      <c r="X153" s="254" t="s">
        <v>304</v>
      </c>
      <c r="Y153" s="255" t="s">
        <v>304</v>
      </c>
      <c r="Z153" s="264">
        <v>5</v>
      </c>
      <c r="AA153" s="248">
        <v>5</v>
      </c>
      <c r="AB153" s="265">
        <v>1</v>
      </c>
      <c r="AC153" s="254">
        <v>0</v>
      </c>
      <c r="AD153" s="254">
        <v>0</v>
      </c>
      <c r="AE153" s="254">
        <v>3</v>
      </c>
      <c r="AF153" s="254">
        <v>2</v>
      </c>
      <c r="AG153" s="254">
        <v>0</v>
      </c>
      <c r="AH153" s="254">
        <v>0</v>
      </c>
      <c r="AI153" s="254">
        <v>0</v>
      </c>
      <c r="AJ153" s="266">
        <v>0.90377601185459622</v>
      </c>
      <c r="AK153" s="248" t="s">
        <v>71</v>
      </c>
      <c r="AL153" s="248">
        <v>19</v>
      </c>
      <c r="AM153" s="248" t="s">
        <v>414</v>
      </c>
      <c r="AN153" s="260" t="s">
        <v>534</v>
      </c>
      <c r="AO153" s="267">
        <v>29</v>
      </c>
      <c r="AP153" s="267">
        <v>1</v>
      </c>
      <c r="AQ153" s="267" t="s">
        <v>816</v>
      </c>
      <c r="AS153" s="257" t="s">
        <v>148</v>
      </c>
      <c r="AT153" s="258" t="s">
        <v>275</v>
      </c>
      <c r="AU153" s="257">
        <v>1</v>
      </c>
      <c r="AV153" s="268">
        <v>3.4976162411495128E-2</v>
      </c>
      <c r="AW153" s="268">
        <v>0.47814820658656843</v>
      </c>
      <c r="AX153" s="268">
        <v>0.20179182734691251</v>
      </c>
      <c r="AY153" s="269">
        <v>17.100454545454546</v>
      </c>
      <c r="AZ153" s="269">
        <v>3.7389293009720896</v>
      </c>
      <c r="BA153" s="269">
        <v>79.770831748076347</v>
      </c>
      <c r="BB153" s="269">
        <v>1.9424218927074786</v>
      </c>
    </row>
    <row r="154" spans="23:54" ht="16.5">
      <c r="W154" s="254" t="s">
        <v>154</v>
      </c>
      <c r="X154" s="254" t="s">
        <v>305</v>
      </c>
      <c r="Y154" s="255" t="s">
        <v>305</v>
      </c>
      <c r="Z154" s="264">
        <v>10</v>
      </c>
      <c r="AA154" s="248">
        <v>5</v>
      </c>
      <c r="AB154" s="265">
        <v>0.5</v>
      </c>
      <c r="AC154" s="254">
        <v>0</v>
      </c>
      <c r="AD154" s="254">
        <v>0</v>
      </c>
      <c r="AE154" s="254">
        <v>1</v>
      </c>
      <c r="AF154" s="254">
        <v>1</v>
      </c>
      <c r="AG154" s="254">
        <v>1</v>
      </c>
      <c r="AH154" s="254">
        <v>2</v>
      </c>
      <c r="AI154" s="254">
        <v>0</v>
      </c>
      <c r="AJ154" s="266">
        <v>0.79539975361055903</v>
      </c>
      <c r="AK154" s="248" t="s">
        <v>73</v>
      </c>
      <c r="AL154" s="248">
        <v>5</v>
      </c>
      <c r="AM154" s="248" t="s">
        <v>854</v>
      </c>
      <c r="AN154" s="260" t="s">
        <v>535</v>
      </c>
      <c r="AO154" s="267">
        <v>140</v>
      </c>
      <c r="AP154" s="267">
        <v>8</v>
      </c>
      <c r="AQ154" s="267" t="s">
        <v>827</v>
      </c>
      <c r="AS154" s="257" t="s">
        <v>148</v>
      </c>
      <c r="AT154" s="258" t="s">
        <v>276</v>
      </c>
      <c r="AU154" s="257">
        <v>1</v>
      </c>
      <c r="AV154" s="268">
        <v>4.7818568691874785E-2</v>
      </c>
      <c r="AW154" s="268">
        <v>0.55901391801210409</v>
      </c>
      <c r="AX154" s="268">
        <v>0.21876745734794811</v>
      </c>
      <c r="AY154" s="269">
        <v>22.86</v>
      </c>
      <c r="AZ154" s="269">
        <v>2.602670894859072</v>
      </c>
      <c r="BA154" s="269">
        <v>40.336926927197304</v>
      </c>
      <c r="BB154" s="269">
        <v>1.595845454729707</v>
      </c>
    </row>
    <row r="155" spans="23:54" ht="16.5">
      <c r="W155" s="254" t="s">
        <v>154</v>
      </c>
      <c r="X155" s="254" t="s">
        <v>306</v>
      </c>
      <c r="Y155" s="255" t="s">
        <v>306</v>
      </c>
      <c r="Z155" s="264">
        <v>6</v>
      </c>
      <c r="AA155" s="248">
        <v>6</v>
      </c>
      <c r="AB155" s="265">
        <v>1</v>
      </c>
      <c r="AC155" s="254">
        <v>0</v>
      </c>
      <c r="AD155" s="254">
        <v>0</v>
      </c>
      <c r="AE155" s="254">
        <v>0</v>
      </c>
      <c r="AF155" s="254">
        <v>0</v>
      </c>
      <c r="AG155" s="254">
        <v>2</v>
      </c>
      <c r="AH155" s="254">
        <v>4</v>
      </c>
      <c r="AI155" s="254">
        <v>0</v>
      </c>
      <c r="AJ155" s="266">
        <v>0.76266837262227005</v>
      </c>
      <c r="AK155" s="248" t="s">
        <v>73</v>
      </c>
      <c r="AL155" s="248">
        <v>25</v>
      </c>
      <c r="AM155" s="248" t="s">
        <v>923</v>
      </c>
      <c r="AN155" s="260" t="s">
        <v>537</v>
      </c>
      <c r="AO155" s="267">
        <v>160</v>
      </c>
      <c r="AP155" s="267">
        <v>9</v>
      </c>
      <c r="AQ155" s="267" t="s">
        <v>828</v>
      </c>
      <c r="AS155" s="257" t="s">
        <v>148</v>
      </c>
      <c r="AT155" s="258" t="s">
        <v>100</v>
      </c>
      <c r="AU155" s="257">
        <v>1</v>
      </c>
      <c r="AV155" s="268">
        <v>3.4218541623707036E-2</v>
      </c>
      <c r="AW155" s="268">
        <v>0.48263023565352881</v>
      </c>
      <c r="AX155" s="268">
        <v>0.17658649573730359</v>
      </c>
      <c r="AY155" s="269">
        <v>19.848891304347827</v>
      </c>
      <c r="AZ155" s="269">
        <v>2.6893624829701213</v>
      </c>
      <c r="BA155" s="269">
        <v>49.605180046621157</v>
      </c>
      <c r="BB155" s="269">
        <v>1.9709564947031954</v>
      </c>
    </row>
    <row r="156" spans="23:54" ht="16.5">
      <c r="W156" s="254" t="s">
        <v>154</v>
      </c>
      <c r="X156" s="254" t="s">
        <v>307</v>
      </c>
      <c r="Y156" s="255" t="s">
        <v>307</v>
      </c>
      <c r="Z156" s="264">
        <v>7</v>
      </c>
      <c r="AA156" s="248">
        <v>6</v>
      </c>
      <c r="AB156" s="265">
        <v>0.8571428571428571</v>
      </c>
      <c r="AC156" s="254">
        <v>0</v>
      </c>
      <c r="AD156" s="254">
        <v>0</v>
      </c>
      <c r="AE156" s="254">
        <v>2</v>
      </c>
      <c r="AF156" s="254">
        <v>1</v>
      </c>
      <c r="AG156" s="254">
        <v>2</v>
      </c>
      <c r="AH156" s="254">
        <v>0</v>
      </c>
      <c r="AI156" s="254">
        <v>1</v>
      </c>
      <c r="AJ156" s="266">
        <v>0.87652834137483771</v>
      </c>
      <c r="AK156" s="248" t="s">
        <v>72</v>
      </c>
      <c r="AL156" s="248">
        <v>19</v>
      </c>
      <c r="AM156" s="248" t="s">
        <v>505</v>
      </c>
      <c r="AN156" s="260" t="s">
        <v>538</v>
      </c>
      <c r="AO156" s="267">
        <v>49</v>
      </c>
      <c r="AP156" s="267">
        <v>5</v>
      </c>
      <c r="AQ156" s="267" t="s">
        <v>824</v>
      </c>
      <c r="AS156" s="257" t="s">
        <v>151</v>
      </c>
      <c r="AT156" s="258" t="s">
        <v>277</v>
      </c>
      <c r="AU156" s="257">
        <v>1</v>
      </c>
      <c r="AV156" s="268">
        <v>3.9169445209928377E-2</v>
      </c>
      <c r="AW156" s="268">
        <v>0.30114782065440471</v>
      </c>
      <c r="AX156" s="268">
        <v>0.16010430531054443</v>
      </c>
      <c r="AY156" s="269">
        <v>16.282999999999998</v>
      </c>
      <c r="AZ156" s="269">
        <v>14.761969531685933</v>
      </c>
      <c r="BA156" s="269">
        <v>21.456220615591278</v>
      </c>
      <c r="BB156" s="269">
        <v>2.3286515226946851</v>
      </c>
    </row>
    <row r="157" spans="23:54" ht="16.5">
      <c r="W157" s="254" t="s">
        <v>154</v>
      </c>
      <c r="X157" s="254" t="s">
        <v>308</v>
      </c>
      <c r="Y157" s="255" t="s">
        <v>308</v>
      </c>
      <c r="Z157" s="264">
        <v>10</v>
      </c>
      <c r="AA157" s="248">
        <v>9</v>
      </c>
      <c r="AB157" s="265">
        <v>0.9</v>
      </c>
      <c r="AC157" s="254">
        <v>0</v>
      </c>
      <c r="AD157" s="254">
        <v>0</v>
      </c>
      <c r="AE157" s="254">
        <v>1</v>
      </c>
      <c r="AF157" s="254">
        <v>1</v>
      </c>
      <c r="AG157" s="254">
        <v>3</v>
      </c>
      <c r="AH157" s="254">
        <v>3</v>
      </c>
      <c r="AI157" s="254">
        <v>1</v>
      </c>
      <c r="AJ157" s="266">
        <v>0.79851541216309185</v>
      </c>
      <c r="AK157" s="248" t="s">
        <v>73</v>
      </c>
      <c r="AL157" s="248">
        <v>2</v>
      </c>
      <c r="AM157" s="248" t="s">
        <v>664</v>
      </c>
      <c r="AN157" s="260" t="s">
        <v>539</v>
      </c>
      <c r="AO157" s="267">
        <v>137</v>
      </c>
      <c r="AP157" s="267">
        <v>7</v>
      </c>
      <c r="AQ157" s="267" t="s">
        <v>826</v>
      </c>
      <c r="AS157" s="257" t="s">
        <v>151</v>
      </c>
      <c r="AT157" s="258" t="s">
        <v>278</v>
      </c>
      <c r="AU157" s="257">
        <v>1</v>
      </c>
      <c r="AV157" s="268">
        <v>4.4320851669646319E-2</v>
      </c>
      <c r="AW157" s="268">
        <v>0.29889218130421552</v>
      </c>
      <c r="AX157" s="268">
        <v>0.13431626630404986</v>
      </c>
      <c r="AY157" s="269">
        <v>15.828428571428573</v>
      </c>
      <c r="AZ157" s="269">
        <v>0.72392680843807977</v>
      </c>
      <c r="BA157" s="269">
        <v>24.671982498345479</v>
      </c>
      <c r="BB157" s="269">
        <v>2.1821826655192891</v>
      </c>
    </row>
    <row r="158" spans="23:54" ht="16.5">
      <c r="W158" s="254" t="s">
        <v>154</v>
      </c>
      <c r="X158" s="254" t="s">
        <v>309</v>
      </c>
      <c r="Y158" s="255" t="s">
        <v>309</v>
      </c>
      <c r="Z158" s="264">
        <v>10</v>
      </c>
      <c r="AA158" s="248">
        <v>7</v>
      </c>
      <c r="AB158" s="265">
        <v>0.7</v>
      </c>
      <c r="AC158" s="254">
        <v>0</v>
      </c>
      <c r="AD158" s="254">
        <v>0</v>
      </c>
      <c r="AE158" s="254">
        <v>0</v>
      </c>
      <c r="AF158" s="254">
        <v>4</v>
      </c>
      <c r="AG158" s="254">
        <v>3</v>
      </c>
      <c r="AH158" s="254">
        <v>0</v>
      </c>
      <c r="AI158" s="254">
        <v>0</v>
      </c>
      <c r="AJ158" s="266">
        <v>0.8540218016819866</v>
      </c>
      <c r="AK158" s="248" t="s">
        <v>72</v>
      </c>
      <c r="AL158" s="248">
        <v>48</v>
      </c>
      <c r="AM158" s="248" t="s">
        <v>924</v>
      </c>
      <c r="AN158" s="260" t="s">
        <v>540</v>
      </c>
      <c r="AO158" s="267">
        <v>78</v>
      </c>
      <c r="AP158" s="267">
        <v>6</v>
      </c>
      <c r="AQ158" s="267" t="s">
        <v>825</v>
      </c>
      <c r="AS158" s="257" t="s">
        <v>151</v>
      </c>
      <c r="AT158" s="258" t="s">
        <v>279</v>
      </c>
      <c r="AU158" s="257">
        <v>1</v>
      </c>
      <c r="AV158" s="268">
        <v>5.0915998072857654E-2</v>
      </c>
      <c r="AW158" s="268">
        <v>0.26213197978528846</v>
      </c>
      <c r="AX158" s="268">
        <v>0.11421118888137066</v>
      </c>
      <c r="AY158" s="269">
        <v>24.459000000000003</v>
      </c>
      <c r="AZ158" s="269">
        <v>0.9720101181393247</v>
      </c>
      <c r="BA158" s="269">
        <v>51.644112589389998</v>
      </c>
      <c r="BB158" s="269">
        <v>2.2543651382770844</v>
      </c>
    </row>
    <row r="159" spans="23:54" ht="16.5">
      <c r="W159" s="254" t="s">
        <v>154</v>
      </c>
      <c r="X159" s="254" t="s">
        <v>310</v>
      </c>
      <c r="Y159" s="255" t="s">
        <v>310</v>
      </c>
      <c r="Z159" s="264">
        <v>5</v>
      </c>
      <c r="AA159" s="248">
        <v>5</v>
      </c>
      <c r="AB159" s="265">
        <v>1</v>
      </c>
      <c r="AC159" s="254">
        <v>1</v>
      </c>
      <c r="AD159" s="254">
        <v>1</v>
      </c>
      <c r="AE159" s="254">
        <v>0</v>
      </c>
      <c r="AF159" s="254">
        <v>1</v>
      </c>
      <c r="AG159" s="254">
        <v>1</v>
      </c>
      <c r="AH159" s="254">
        <v>1</v>
      </c>
      <c r="AI159" s="254">
        <v>0</v>
      </c>
      <c r="AJ159" s="266">
        <v>0.8985174663243537</v>
      </c>
      <c r="AK159" s="248" t="s">
        <v>72</v>
      </c>
      <c r="AL159" s="248">
        <v>2</v>
      </c>
      <c r="AM159" s="248" t="s">
        <v>395</v>
      </c>
      <c r="AN159" s="260" t="s">
        <v>541</v>
      </c>
      <c r="AO159" s="267">
        <v>32</v>
      </c>
      <c r="AP159" s="267">
        <v>4</v>
      </c>
      <c r="AQ159" s="267" t="s">
        <v>823</v>
      </c>
      <c r="AS159" s="257" t="s">
        <v>151</v>
      </c>
      <c r="AT159" s="258" t="s">
        <v>280</v>
      </c>
      <c r="AU159" s="257">
        <v>1</v>
      </c>
      <c r="AV159" s="268">
        <v>4.1720869086564527E-2</v>
      </c>
      <c r="AW159" s="268">
        <v>0.21187383670207979</v>
      </c>
      <c r="AX159" s="268">
        <v>0.1256774485963004</v>
      </c>
      <c r="AY159" s="269">
        <v>12.798</v>
      </c>
      <c r="AZ159" s="269">
        <v>1.5458480762152569E-2</v>
      </c>
      <c r="BA159" s="269">
        <v>4.1892482865433465</v>
      </c>
      <c r="BB159" s="269">
        <v>2.0212509811077393</v>
      </c>
    </row>
    <row r="160" spans="23:54" ht="16.5">
      <c r="W160" s="254" t="s">
        <v>154</v>
      </c>
      <c r="X160" s="254" t="s">
        <v>311</v>
      </c>
      <c r="Y160" s="255" t="s">
        <v>311</v>
      </c>
      <c r="Z160" s="264">
        <v>2</v>
      </c>
      <c r="AA160" s="248">
        <v>2</v>
      </c>
      <c r="AB160" s="265">
        <v>1</v>
      </c>
      <c r="AC160" s="254">
        <v>0</v>
      </c>
      <c r="AD160" s="254">
        <v>0</v>
      </c>
      <c r="AE160" s="254">
        <v>1</v>
      </c>
      <c r="AF160" s="254">
        <v>1</v>
      </c>
      <c r="AG160" s="254">
        <v>0</v>
      </c>
      <c r="AH160" s="254">
        <v>0</v>
      </c>
      <c r="AI160" s="254">
        <v>0</v>
      </c>
      <c r="AJ160" s="266">
        <v>0.91632758920534996</v>
      </c>
      <c r="AK160" s="248" t="s">
        <v>71</v>
      </c>
      <c r="AL160" s="248">
        <v>15</v>
      </c>
      <c r="AM160" s="248" t="s">
        <v>473</v>
      </c>
      <c r="AN160" s="260" t="s">
        <v>543</v>
      </c>
      <c r="AO160" s="267">
        <v>25</v>
      </c>
      <c r="AP160" s="267">
        <v>2</v>
      </c>
      <c r="AQ160" s="267" t="s">
        <v>821</v>
      </c>
      <c r="AS160" s="257" t="s">
        <v>151</v>
      </c>
      <c r="AT160" s="258" t="s">
        <v>281</v>
      </c>
      <c r="AU160" s="257">
        <v>1</v>
      </c>
      <c r="AV160" s="268">
        <v>2.3022884525730914E-2</v>
      </c>
      <c r="AW160" s="268">
        <v>0.38520397648002463</v>
      </c>
      <c r="AX160" s="268">
        <v>0.21960406701949456</v>
      </c>
      <c r="AY160" s="269">
        <v>10.705</v>
      </c>
      <c r="AZ160" s="269">
        <v>1.9329940563421937</v>
      </c>
      <c r="BA160" s="269">
        <v>27.39072505610665</v>
      </c>
      <c r="BB160" s="269">
        <v>2.5306857093867094</v>
      </c>
    </row>
    <row r="161" spans="23:54" ht="16.5">
      <c r="W161" s="254" t="s">
        <v>154</v>
      </c>
      <c r="X161" s="254" t="s">
        <v>312</v>
      </c>
      <c r="Y161" s="255" t="s">
        <v>312</v>
      </c>
      <c r="Z161" s="264">
        <v>2</v>
      </c>
      <c r="AA161" s="248">
        <v>1</v>
      </c>
      <c r="AB161" s="265">
        <v>0.5</v>
      </c>
      <c r="AC161" s="254">
        <v>0</v>
      </c>
      <c r="AD161" s="254">
        <v>1</v>
      </c>
      <c r="AE161" s="254">
        <v>0</v>
      </c>
      <c r="AF161" s="254">
        <v>0</v>
      </c>
      <c r="AG161" s="254">
        <v>0</v>
      </c>
      <c r="AH161" s="254">
        <v>0</v>
      </c>
      <c r="AI161" s="254">
        <v>0</v>
      </c>
      <c r="AJ161" s="266">
        <v>0.95839999999999992</v>
      </c>
      <c r="AK161" s="248" t="s">
        <v>69</v>
      </c>
      <c r="AL161" s="248">
        <v>3</v>
      </c>
      <c r="AM161" s="248" t="s">
        <v>500</v>
      </c>
      <c r="AN161" s="260" t="s">
        <v>545</v>
      </c>
      <c r="AO161" s="267">
        <v>8</v>
      </c>
      <c r="AP161" s="267">
        <v>1</v>
      </c>
      <c r="AQ161" s="267" t="s">
        <v>820</v>
      </c>
      <c r="AS161" s="257" t="s">
        <v>151</v>
      </c>
      <c r="AT161" s="258" t="s">
        <v>100</v>
      </c>
      <c r="AU161" s="257">
        <v>1</v>
      </c>
      <c r="AV161" s="268">
        <v>4.028090910948575E-2</v>
      </c>
      <c r="AW161" s="268">
        <v>0.30128980025125296</v>
      </c>
      <c r="AX161" s="268">
        <v>0.150147044848917</v>
      </c>
      <c r="AY161" s="269">
        <v>16.221708333333329</v>
      </c>
      <c r="AZ161" s="269">
        <v>7.4848808415882422</v>
      </c>
      <c r="BA161" s="269">
        <v>25.724040913946155</v>
      </c>
      <c r="BB161" s="269">
        <v>2.2561611729832642</v>
      </c>
    </row>
    <row r="162" spans="23:54" ht="16.5">
      <c r="W162" s="254" t="s">
        <v>154</v>
      </c>
      <c r="X162" s="254" t="s">
        <v>313</v>
      </c>
      <c r="Y162" s="255" t="s">
        <v>313</v>
      </c>
      <c r="Z162" s="264">
        <v>1</v>
      </c>
      <c r="AA162" s="248">
        <v>1</v>
      </c>
      <c r="AB162" s="265">
        <v>1</v>
      </c>
      <c r="AC162" s="254">
        <v>0</v>
      </c>
      <c r="AD162" s="254">
        <v>0</v>
      </c>
      <c r="AE162" s="254">
        <v>0</v>
      </c>
      <c r="AF162" s="254">
        <v>0</v>
      </c>
      <c r="AG162" s="254">
        <v>0</v>
      </c>
      <c r="AH162" s="254">
        <v>1</v>
      </c>
      <c r="AI162" s="254">
        <v>0</v>
      </c>
      <c r="AJ162" s="266">
        <v>0.75122448979591827</v>
      </c>
      <c r="AK162" s="248" t="s">
        <v>73</v>
      </c>
      <c r="AL162" s="248">
        <v>28</v>
      </c>
      <c r="AM162" s="248" t="s">
        <v>925</v>
      </c>
      <c r="AN162" s="260" t="s">
        <v>546</v>
      </c>
      <c r="AO162" s="267">
        <v>163</v>
      </c>
      <c r="AP162" s="267">
        <v>10</v>
      </c>
      <c r="AQ162" s="267" t="s">
        <v>829</v>
      </c>
      <c r="AS162" s="257" t="s">
        <v>162</v>
      </c>
      <c r="AT162" s="258" t="s">
        <v>282</v>
      </c>
      <c r="AU162" s="257">
        <v>1</v>
      </c>
      <c r="AV162" s="268">
        <v>1.4821971044832991E-2</v>
      </c>
      <c r="AW162" s="268">
        <v>0.35695831050432547</v>
      </c>
      <c r="AX162" s="268">
        <v>0.15827285132676608</v>
      </c>
      <c r="AY162" s="269">
        <v>9.3113499999999991</v>
      </c>
      <c r="AZ162" s="269">
        <v>0.28944592987812928</v>
      </c>
      <c r="BA162" s="269">
        <v>4.0681466408145859</v>
      </c>
      <c r="BB162" s="269">
        <v>2.1871131062806697</v>
      </c>
    </row>
    <row r="163" spans="23:54" ht="16.5">
      <c r="W163" s="254" t="s">
        <v>154</v>
      </c>
      <c r="X163" s="254" t="s">
        <v>314</v>
      </c>
      <c r="Y163" s="255" t="s">
        <v>314</v>
      </c>
      <c r="Z163" s="264">
        <v>4</v>
      </c>
      <c r="AA163" s="248">
        <v>3</v>
      </c>
      <c r="AB163" s="265">
        <v>0.75</v>
      </c>
      <c r="AC163" s="254">
        <v>0</v>
      </c>
      <c r="AD163" s="254">
        <v>1</v>
      </c>
      <c r="AE163" s="254">
        <v>1</v>
      </c>
      <c r="AF163" s="254">
        <v>0</v>
      </c>
      <c r="AG163" s="254">
        <v>1</v>
      </c>
      <c r="AH163" s="254">
        <v>0</v>
      </c>
      <c r="AI163" s="254">
        <v>0</v>
      </c>
      <c r="AJ163" s="266">
        <v>0.90574876155687511</v>
      </c>
      <c r="AK163" s="248" t="s">
        <v>71</v>
      </c>
      <c r="AL163" s="248">
        <v>17</v>
      </c>
      <c r="AM163" s="248" t="s">
        <v>488</v>
      </c>
      <c r="AN163" s="260" t="s">
        <v>548</v>
      </c>
      <c r="AO163" s="267">
        <v>27</v>
      </c>
      <c r="AP163" s="267">
        <v>3</v>
      </c>
      <c r="AQ163" s="267" t="s">
        <v>822</v>
      </c>
      <c r="AS163" s="257" t="s">
        <v>162</v>
      </c>
      <c r="AT163" s="258" t="s">
        <v>187</v>
      </c>
      <c r="AU163" s="257">
        <v>1</v>
      </c>
      <c r="AV163" s="268">
        <v>1.5528901319996494E-2</v>
      </c>
      <c r="AW163" s="268">
        <v>0.25859138326924103</v>
      </c>
      <c r="AX163" s="268">
        <v>0.12184779578726</v>
      </c>
      <c r="AY163" s="269">
        <v>18.048999999999999</v>
      </c>
      <c r="AZ163" s="269">
        <v>0.12497209824334359</v>
      </c>
      <c r="BA163" s="269">
        <v>5.9014601948245584</v>
      </c>
      <c r="BB163" s="269">
        <v>2.4818214846922597</v>
      </c>
    </row>
    <row r="164" spans="23:54" ht="16.5">
      <c r="W164" s="254" t="s">
        <v>163</v>
      </c>
      <c r="X164" s="254" t="s">
        <v>315</v>
      </c>
      <c r="Y164" s="255" t="s">
        <v>315</v>
      </c>
      <c r="Z164" s="264">
        <v>22</v>
      </c>
      <c r="AA164" s="248">
        <v>21</v>
      </c>
      <c r="AB164" s="265">
        <v>0.95454545454545459</v>
      </c>
      <c r="AC164" s="254">
        <v>1</v>
      </c>
      <c r="AD164" s="254">
        <v>3</v>
      </c>
      <c r="AE164" s="254">
        <v>11</v>
      </c>
      <c r="AF164" s="254">
        <v>4</v>
      </c>
      <c r="AG164" s="254">
        <v>2</v>
      </c>
      <c r="AH164" s="254">
        <v>0</v>
      </c>
      <c r="AI164" s="254">
        <v>0</v>
      </c>
      <c r="AJ164" s="266">
        <v>0.91791152463301739</v>
      </c>
      <c r="AK164" s="248" t="s">
        <v>71</v>
      </c>
      <c r="AL164" s="248">
        <v>14</v>
      </c>
      <c r="AM164" s="248" t="s">
        <v>469</v>
      </c>
      <c r="AN164" s="260" t="s">
        <v>549</v>
      </c>
      <c r="AO164" s="267">
        <v>24</v>
      </c>
      <c r="AP164" s="267">
        <v>1</v>
      </c>
      <c r="AQ164" s="267" t="s">
        <v>830</v>
      </c>
      <c r="AS164" s="257" t="s">
        <v>162</v>
      </c>
      <c r="AT164" s="258" t="s">
        <v>283</v>
      </c>
      <c r="AU164" s="257">
        <v>1</v>
      </c>
      <c r="AV164" s="268">
        <v>1.7860828607643538E-2</v>
      </c>
      <c r="AW164" s="268">
        <v>0.34507577113443183</v>
      </c>
      <c r="AX164" s="268">
        <v>0.1265912769718181</v>
      </c>
      <c r="AY164" s="269">
        <v>8.7676666666666652</v>
      </c>
      <c r="AZ164" s="269">
        <v>8.6051472261809883E-2</v>
      </c>
      <c r="BA164" s="269">
        <v>3.045265990598494</v>
      </c>
      <c r="BB164" s="269">
        <v>2.4715565249786642</v>
      </c>
    </row>
    <row r="165" spans="23:54" ht="16.5">
      <c r="W165" s="254" t="s">
        <v>163</v>
      </c>
      <c r="X165" s="254" t="s">
        <v>316</v>
      </c>
      <c r="Y165" s="255" t="s">
        <v>316</v>
      </c>
      <c r="Z165" s="264">
        <v>11</v>
      </c>
      <c r="AA165" s="248">
        <v>10</v>
      </c>
      <c r="AB165" s="265">
        <v>0.90909090909090906</v>
      </c>
      <c r="AC165" s="254">
        <v>0</v>
      </c>
      <c r="AD165" s="254">
        <v>1</v>
      </c>
      <c r="AE165" s="254">
        <v>1</v>
      </c>
      <c r="AF165" s="254">
        <v>2</v>
      </c>
      <c r="AG165" s="254">
        <v>1</v>
      </c>
      <c r="AH165" s="254">
        <v>5</v>
      </c>
      <c r="AI165" s="254">
        <v>0</v>
      </c>
      <c r="AJ165" s="266">
        <v>0.8458458167128895</v>
      </c>
      <c r="AK165" s="248" t="s">
        <v>70</v>
      </c>
      <c r="AL165" s="248">
        <v>6</v>
      </c>
      <c r="AM165" s="248" t="s">
        <v>655</v>
      </c>
      <c r="AN165" s="260" t="s">
        <v>550</v>
      </c>
      <c r="AO165" s="267">
        <v>90</v>
      </c>
      <c r="AP165" s="267">
        <v>2</v>
      </c>
      <c r="AQ165" s="267" t="s">
        <v>831</v>
      </c>
      <c r="AS165" s="257" t="s">
        <v>162</v>
      </c>
      <c r="AT165" s="258" t="s">
        <v>100</v>
      </c>
      <c r="AU165" s="257">
        <v>1</v>
      </c>
      <c r="AV165" s="268">
        <v>1.6218760408971647E-2</v>
      </c>
      <c r="AW165" s="268">
        <v>0.34176808950325083</v>
      </c>
      <c r="AX165" s="268">
        <v>0.1386054918686796</v>
      </c>
      <c r="AY165" s="269">
        <v>9.9104999999999972</v>
      </c>
      <c r="AZ165" s="269">
        <v>0.17612208627618822</v>
      </c>
      <c r="BA165" s="269">
        <v>3.9944748170507545</v>
      </c>
      <c r="BB165" s="269">
        <v>2.3439006339503594</v>
      </c>
    </row>
    <row r="166" spans="23:54" ht="16.5">
      <c r="W166" s="254" t="s">
        <v>163</v>
      </c>
      <c r="X166" s="254" t="s">
        <v>317</v>
      </c>
      <c r="Y166" s="255" t="s">
        <v>317</v>
      </c>
      <c r="Z166" s="264">
        <v>1</v>
      </c>
      <c r="AA166" s="248">
        <v>1</v>
      </c>
      <c r="AB166" s="265">
        <v>1</v>
      </c>
      <c r="AC166" s="254">
        <v>0</v>
      </c>
      <c r="AD166" s="254">
        <v>0</v>
      </c>
      <c r="AE166" s="254">
        <v>0</v>
      </c>
      <c r="AF166" s="254">
        <v>0</v>
      </c>
      <c r="AG166" s="254">
        <v>0</v>
      </c>
      <c r="AH166" s="254">
        <v>1</v>
      </c>
      <c r="AI166" s="254">
        <v>0</v>
      </c>
      <c r="AJ166" s="266">
        <v>0.73481481481481481</v>
      </c>
      <c r="AK166" s="248" t="s">
        <v>73</v>
      </c>
      <c r="AL166" s="248">
        <v>30</v>
      </c>
      <c r="AM166" s="248" t="s">
        <v>926</v>
      </c>
      <c r="AN166" s="260" t="s">
        <v>552</v>
      </c>
      <c r="AO166" s="267">
        <v>165</v>
      </c>
      <c r="AP166" s="267">
        <v>9</v>
      </c>
      <c r="AQ166" s="267" t="s">
        <v>838</v>
      </c>
      <c r="AS166" s="257" t="s">
        <v>164</v>
      </c>
      <c r="AT166" s="258" t="s">
        <v>284</v>
      </c>
      <c r="AU166" s="257">
        <v>1</v>
      </c>
      <c r="AV166" s="268">
        <v>1.7696039683063814E-2</v>
      </c>
      <c r="AW166" s="268">
        <v>0.35879102647149785</v>
      </c>
      <c r="AX166" s="268">
        <v>0.17277898434604499</v>
      </c>
      <c r="AY166" s="269">
        <v>10.301692307692308</v>
      </c>
      <c r="AZ166" s="269">
        <v>0.45272953707253832</v>
      </c>
      <c r="BA166" s="269">
        <v>27.176561194326101</v>
      </c>
      <c r="BB166" s="269">
        <v>2.7758111696462797</v>
      </c>
    </row>
    <row r="167" spans="23:54" ht="16.5">
      <c r="W167" s="254" t="s">
        <v>163</v>
      </c>
      <c r="X167" s="254" t="s">
        <v>318</v>
      </c>
      <c r="Y167" s="255" t="s">
        <v>318</v>
      </c>
      <c r="Z167" s="264">
        <v>5</v>
      </c>
      <c r="AA167" s="248">
        <v>5</v>
      </c>
      <c r="AB167" s="265">
        <v>1</v>
      </c>
      <c r="AC167" s="254">
        <v>0</v>
      </c>
      <c r="AD167" s="254">
        <v>0</v>
      </c>
      <c r="AE167" s="254">
        <v>0</v>
      </c>
      <c r="AF167" s="254">
        <v>0</v>
      </c>
      <c r="AG167" s="254">
        <v>0</v>
      </c>
      <c r="AH167" s="254">
        <v>5</v>
      </c>
      <c r="AI167" s="254">
        <v>0</v>
      </c>
      <c r="AJ167" s="266">
        <v>0.76392379907921704</v>
      </c>
      <c r="AK167" s="248" t="s">
        <v>73</v>
      </c>
      <c r="AL167" s="248">
        <v>23</v>
      </c>
      <c r="AM167" s="248" t="s">
        <v>927</v>
      </c>
      <c r="AN167" s="260" t="s">
        <v>554</v>
      </c>
      <c r="AO167" s="267">
        <v>158</v>
      </c>
      <c r="AP167" s="267">
        <v>7</v>
      </c>
      <c r="AQ167" s="267" t="s">
        <v>836</v>
      </c>
      <c r="AS167" s="257" t="s">
        <v>164</v>
      </c>
      <c r="AT167" s="258" t="s">
        <v>285</v>
      </c>
      <c r="AU167" s="257">
        <v>1</v>
      </c>
      <c r="AV167" s="268">
        <v>2.4091610164346206E-2</v>
      </c>
      <c r="AW167" s="268">
        <v>0.33832158102636545</v>
      </c>
      <c r="AX167" s="268">
        <v>0.16896801782748636</v>
      </c>
      <c r="AY167" s="269">
        <v>7.011222222222222</v>
      </c>
      <c r="AZ167" s="269">
        <v>0.1974050097763497</v>
      </c>
      <c r="BA167" s="269">
        <v>26.33489535827195</v>
      </c>
      <c r="BB167" s="269">
        <v>2.6495862952920466</v>
      </c>
    </row>
    <row r="168" spans="23:54" ht="16.5">
      <c r="W168" s="254" t="s">
        <v>163</v>
      </c>
      <c r="X168" s="254" t="s">
        <v>319</v>
      </c>
      <c r="Y168" s="255" t="s">
        <v>319</v>
      </c>
      <c r="Z168" s="264">
        <v>5</v>
      </c>
      <c r="AA168" s="248">
        <v>5</v>
      </c>
      <c r="AB168" s="265">
        <v>1</v>
      </c>
      <c r="AC168" s="254">
        <v>0</v>
      </c>
      <c r="AD168" s="254">
        <v>0</v>
      </c>
      <c r="AE168" s="254">
        <v>0</v>
      </c>
      <c r="AF168" s="254">
        <v>0</v>
      </c>
      <c r="AG168" s="254">
        <v>0</v>
      </c>
      <c r="AH168" s="254">
        <v>5</v>
      </c>
      <c r="AI168" s="254">
        <v>0</v>
      </c>
      <c r="AJ168" s="266">
        <v>0.7579265213319808</v>
      </c>
      <c r="AK168" s="248" t="s">
        <v>73</v>
      </c>
      <c r="AL168" s="248">
        <v>27</v>
      </c>
      <c r="AM168" s="248" t="s">
        <v>928</v>
      </c>
      <c r="AN168" s="260" t="s">
        <v>556</v>
      </c>
      <c r="AO168" s="267">
        <v>162</v>
      </c>
      <c r="AP168" s="267">
        <v>8</v>
      </c>
      <c r="AQ168" s="267" t="s">
        <v>837</v>
      </c>
      <c r="AS168" s="257" t="s">
        <v>164</v>
      </c>
      <c r="AT168" s="258" t="s">
        <v>286</v>
      </c>
      <c r="AU168" s="257">
        <v>1</v>
      </c>
      <c r="AV168" s="268">
        <v>2.2160010880569323E-2</v>
      </c>
      <c r="AW168" s="268">
        <v>0.33769996855218476</v>
      </c>
      <c r="AX168" s="268">
        <v>0.11440003677907724</v>
      </c>
      <c r="AY168" s="269">
        <v>4.8878888888888889</v>
      </c>
      <c r="AZ168" s="269">
        <v>10.124115404388505</v>
      </c>
      <c r="BA168" s="269">
        <v>25.955896195166627</v>
      </c>
      <c r="BB168" s="269">
        <v>2.8452851302096493</v>
      </c>
    </row>
    <row r="169" spans="23:54" ht="16.5">
      <c r="W169" s="254" t="s">
        <v>163</v>
      </c>
      <c r="X169" s="254" t="s">
        <v>320</v>
      </c>
      <c r="Y169" s="255" t="s">
        <v>320</v>
      </c>
      <c r="Z169" s="264">
        <v>6</v>
      </c>
      <c r="AA169" s="248">
        <v>6</v>
      </c>
      <c r="AB169" s="265">
        <v>1</v>
      </c>
      <c r="AC169" s="254">
        <v>0</v>
      </c>
      <c r="AD169" s="254">
        <v>0</v>
      </c>
      <c r="AE169" s="254">
        <v>0</v>
      </c>
      <c r="AF169" s="254">
        <v>2</v>
      </c>
      <c r="AG169" s="254">
        <v>0</v>
      </c>
      <c r="AH169" s="254">
        <v>4</v>
      </c>
      <c r="AI169" s="254">
        <v>0</v>
      </c>
      <c r="AJ169" s="266">
        <v>0.77684536386612923</v>
      </c>
      <c r="AK169" s="248" t="s">
        <v>73</v>
      </c>
      <c r="AL169" s="248">
        <v>20</v>
      </c>
      <c r="AM169" s="248" t="s">
        <v>929</v>
      </c>
      <c r="AN169" s="260" t="s">
        <v>558</v>
      </c>
      <c r="AO169" s="267">
        <v>155</v>
      </c>
      <c r="AP169" s="267">
        <v>6</v>
      </c>
      <c r="AQ169" s="267" t="s">
        <v>835</v>
      </c>
      <c r="AS169" s="257" t="s">
        <v>164</v>
      </c>
      <c r="AT169" s="258" t="s">
        <v>287</v>
      </c>
      <c r="AU169" s="257">
        <v>1</v>
      </c>
      <c r="AV169" s="268">
        <v>1.3916730541426741E-2</v>
      </c>
      <c r="AW169" s="268">
        <v>0.30611376118530831</v>
      </c>
      <c r="AX169" s="268">
        <v>0.11119158949086307</v>
      </c>
      <c r="AY169" s="269">
        <v>4.5326000000000004</v>
      </c>
      <c r="AZ169" s="269">
        <v>9.9278204902556316E-2</v>
      </c>
      <c r="BA169" s="269">
        <v>12.126123598812235</v>
      </c>
      <c r="BB169" s="269">
        <v>3.3272081133957672</v>
      </c>
    </row>
    <row r="170" spans="23:54" ht="16.5">
      <c r="W170" s="254" t="s">
        <v>163</v>
      </c>
      <c r="X170" s="254" t="s">
        <v>321</v>
      </c>
      <c r="Y170" s="255" t="s">
        <v>321</v>
      </c>
      <c r="Z170" s="264">
        <v>1</v>
      </c>
      <c r="AA170" s="248">
        <v>1</v>
      </c>
      <c r="AB170" s="265">
        <v>1</v>
      </c>
      <c r="AC170" s="254">
        <v>0</v>
      </c>
      <c r="AD170" s="254">
        <v>0</v>
      </c>
      <c r="AE170" s="254">
        <v>0</v>
      </c>
      <c r="AF170" s="254">
        <v>0</v>
      </c>
      <c r="AG170" s="254">
        <v>0</v>
      </c>
      <c r="AH170" s="254">
        <v>1</v>
      </c>
      <c r="AI170" s="254">
        <v>0</v>
      </c>
      <c r="AJ170" s="266">
        <v>0.72210526315789481</v>
      </c>
      <c r="AK170" s="248" t="s">
        <v>73</v>
      </c>
      <c r="AL170" s="248">
        <v>31</v>
      </c>
      <c r="AM170" s="248" t="s">
        <v>930</v>
      </c>
      <c r="AN170" s="260" t="s">
        <v>560</v>
      </c>
      <c r="AO170" s="267">
        <v>166</v>
      </c>
      <c r="AP170" s="267">
        <v>10</v>
      </c>
      <c r="AQ170" s="267" t="s">
        <v>839</v>
      </c>
      <c r="AS170" s="257" t="s">
        <v>164</v>
      </c>
      <c r="AT170" s="258" t="s">
        <v>288</v>
      </c>
      <c r="AU170" s="257">
        <v>1</v>
      </c>
      <c r="AV170" s="268">
        <v>1.5686309412797046E-2</v>
      </c>
      <c r="AW170" s="268">
        <v>0.32690746341136717</v>
      </c>
      <c r="AX170" s="268">
        <v>8.4217937993772141E-2</v>
      </c>
      <c r="AY170" s="269">
        <v>4.2476666666666665</v>
      </c>
      <c r="AZ170" s="269">
        <v>0.11861681407573542</v>
      </c>
      <c r="BA170" s="269">
        <v>6.595094862610889</v>
      </c>
      <c r="BB170" s="269">
        <v>3.01950778183777</v>
      </c>
    </row>
    <row r="171" spans="23:54" ht="16.5">
      <c r="W171" s="254" t="s">
        <v>163</v>
      </c>
      <c r="X171" s="254" t="s">
        <v>322</v>
      </c>
      <c r="Y171" s="255" t="s">
        <v>322</v>
      </c>
      <c r="Z171" s="264">
        <v>3</v>
      </c>
      <c r="AA171" s="248">
        <v>2</v>
      </c>
      <c r="AB171" s="265">
        <v>0.66666666666666663</v>
      </c>
      <c r="AC171" s="254">
        <v>0</v>
      </c>
      <c r="AD171" s="254">
        <v>0</v>
      </c>
      <c r="AE171" s="254">
        <v>0</v>
      </c>
      <c r="AF171" s="254">
        <v>0</v>
      </c>
      <c r="AG171" s="254">
        <v>1</v>
      </c>
      <c r="AH171" s="254">
        <v>1</v>
      </c>
      <c r="AI171" s="254">
        <v>0</v>
      </c>
      <c r="AJ171" s="266">
        <v>0.81174668314783427</v>
      </c>
      <c r="AK171" s="248" t="s">
        <v>70</v>
      </c>
      <c r="AL171" s="248">
        <v>42</v>
      </c>
      <c r="AM171" s="248" t="s">
        <v>931</v>
      </c>
      <c r="AN171" s="260" t="s">
        <v>561</v>
      </c>
      <c r="AO171" s="267">
        <v>126</v>
      </c>
      <c r="AP171" s="267">
        <v>4</v>
      </c>
      <c r="AQ171" s="267" t="s">
        <v>833</v>
      </c>
      <c r="AS171" s="257" t="s">
        <v>164</v>
      </c>
      <c r="AT171" s="258" t="s">
        <v>99</v>
      </c>
      <c r="AU171" s="257">
        <v>1</v>
      </c>
      <c r="AV171" s="268">
        <v>0.10702644666802977</v>
      </c>
      <c r="AW171" s="268">
        <v>0.29164367559949683</v>
      </c>
      <c r="AX171" s="268">
        <v>0.10713660750741921</v>
      </c>
      <c r="AY171" s="269">
        <v>5.2389999999999999</v>
      </c>
      <c r="AZ171" s="269">
        <v>0.11904067500824357</v>
      </c>
      <c r="BA171" s="269">
        <v>17.379938551203562</v>
      </c>
      <c r="BB171" s="269">
        <v>2.5622498901956958</v>
      </c>
    </row>
    <row r="172" spans="23:54" ht="16.5">
      <c r="W172" s="254" t="s">
        <v>163</v>
      </c>
      <c r="X172" s="254" t="s">
        <v>323</v>
      </c>
      <c r="Y172" s="255" t="s">
        <v>323</v>
      </c>
      <c r="Z172" s="264">
        <v>9</v>
      </c>
      <c r="AA172" s="248">
        <v>7</v>
      </c>
      <c r="AB172" s="265">
        <v>0.77777777777777779</v>
      </c>
      <c r="AC172" s="254">
        <v>0</v>
      </c>
      <c r="AD172" s="254">
        <v>0</v>
      </c>
      <c r="AE172" s="254">
        <v>0</v>
      </c>
      <c r="AF172" s="254">
        <v>2</v>
      </c>
      <c r="AG172" s="254">
        <v>2</v>
      </c>
      <c r="AH172" s="254">
        <v>3</v>
      </c>
      <c r="AI172" s="254">
        <v>0</v>
      </c>
      <c r="AJ172" s="266">
        <v>0.81431896208535592</v>
      </c>
      <c r="AK172" s="248" t="s">
        <v>70</v>
      </c>
      <c r="AL172" s="248">
        <v>40</v>
      </c>
      <c r="AM172" s="248" t="s">
        <v>932</v>
      </c>
      <c r="AN172" s="260" t="s">
        <v>563</v>
      </c>
      <c r="AO172" s="267">
        <v>124</v>
      </c>
      <c r="AP172" s="267">
        <v>3</v>
      </c>
      <c r="AQ172" s="267" t="s">
        <v>832</v>
      </c>
      <c r="AS172" s="257" t="s">
        <v>164</v>
      </c>
      <c r="AT172" s="258" t="s">
        <v>100</v>
      </c>
      <c r="AU172" s="257">
        <v>1</v>
      </c>
      <c r="AV172" s="268">
        <v>2.057269067290602E-2</v>
      </c>
      <c r="AW172" s="268">
        <v>0.34374580940378929</v>
      </c>
      <c r="AX172" s="268">
        <v>0.15275624107351268</v>
      </c>
      <c r="AY172" s="269">
        <v>7.0414749999999984</v>
      </c>
      <c r="AZ172" s="269">
        <v>1.7757821677976517</v>
      </c>
      <c r="BA172" s="269">
        <v>24.354279991276986</v>
      </c>
      <c r="BB172" s="269">
        <v>2.8330940223239724</v>
      </c>
    </row>
    <row r="173" spans="23:54" ht="16.5">
      <c r="W173" s="254" t="s">
        <v>163</v>
      </c>
      <c r="X173" s="254" t="s">
        <v>324</v>
      </c>
      <c r="Y173" s="255" t="s">
        <v>324</v>
      </c>
      <c r="Z173" s="264">
        <v>9</v>
      </c>
      <c r="AA173" s="248">
        <v>9</v>
      </c>
      <c r="AB173" s="265">
        <v>1</v>
      </c>
      <c r="AC173" s="254">
        <v>0</v>
      </c>
      <c r="AD173" s="254">
        <v>0</v>
      </c>
      <c r="AE173" s="254">
        <v>1</v>
      </c>
      <c r="AF173" s="254">
        <v>0</v>
      </c>
      <c r="AG173" s="254">
        <v>4</v>
      </c>
      <c r="AH173" s="254">
        <v>4</v>
      </c>
      <c r="AI173" s="254">
        <v>0</v>
      </c>
      <c r="AJ173" s="266">
        <v>0.80154038435901254</v>
      </c>
      <c r="AK173" s="248" t="s">
        <v>70</v>
      </c>
      <c r="AL173" s="248">
        <v>51</v>
      </c>
      <c r="AM173" s="248" t="s">
        <v>933</v>
      </c>
      <c r="AN173" s="260" t="s">
        <v>565</v>
      </c>
      <c r="AO173" s="267">
        <v>135</v>
      </c>
      <c r="AP173" s="267">
        <v>5</v>
      </c>
      <c r="AQ173" s="267" t="s">
        <v>834</v>
      </c>
      <c r="AS173" s="257" t="s">
        <v>136</v>
      </c>
      <c r="AT173" s="258" t="s">
        <v>289</v>
      </c>
      <c r="AU173" s="257">
        <v>1</v>
      </c>
      <c r="AV173" s="268">
        <v>4.1315818925579166E-2</v>
      </c>
      <c r="AW173" s="268">
        <v>0.46989050396037457</v>
      </c>
      <c r="AX173" s="268">
        <v>0.2080241988682478</v>
      </c>
      <c r="AY173" s="269">
        <v>16.52390909090909</v>
      </c>
      <c r="AZ173" s="269">
        <v>3.8406616105248839</v>
      </c>
      <c r="BA173" s="269">
        <v>54.767834566084844</v>
      </c>
      <c r="BB173" s="269">
        <v>1.5516007350947347</v>
      </c>
    </row>
    <row r="174" spans="23:54" ht="16.5">
      <c r="W174" s="254" t="s">
        <v>163</v>
      </c>
      <c r="X174" s="254" t="s">
        <v>329</v>
      </c>
      <c r="Y174" s="255" t="s">
        <v>329</v>
      </c>
      <c r="Z174" s="264">
        <v>1</v>
      </c>
      <c r="AA174" s="248">
        <v>0</v>
      </c>
      <c r="AB174" s="265">
        <v>0</v>
      </c>
      <c r="AC174" s="254">
        <v>0</v>
      </c>
      <c r="AD174" s="254">
        <v>0</v>
      </c>
      <c r="AE174" s="254">
        <v>0</v>
      </c>
      <c r="AF174" s="254">
        <v>0</v>
      </c>
      <c r="AG174" s="254">
        <v>0</v>
      </c>
      <c r="AH174" s="254">
        <v>0</v>
      </c>
      <c r="AI174" s="254">
        <v>0</v>
      </c>
      <c r="AJ174" s="266">
        <v>0</v>
      </c>
      <c r="AK174" s="248" t="s">
        <v>330</v>
      </c>
      <c r="AL174" s="248">
        <v>1</v>
      </c>
      <c r="AM174" s="248" t="s">
        <v>853</v>
      </c>
      <c r="AN174" s="260" t="s">
        <v>567</v>
      </c>
      <c r="AO174" s="267">
        <v>168</v>
      </c>
      <c r="AP174" s="267">
        <v>11</v>
      </c>
      <c r="AQ174" s="267" t="s">
        <v>840</v>
      </c>
      <c r="AS174" s="257" t="s">
        <v>136</v>
      </c>
      <c r="AT174" s="258" t="s">
        <v>290</v>
      </c>
      <c r="AU174" s="257">
        <v>1</v>
      </c>
      <c r="AV174" s="268">
        <v>4.9571835014447022E-2</v>
      </c>
      <c r="AW174" s="268">
        <v>0.47512719509852225</v>
      </c>
      <c r="AX174" s="268">
        <v>0.18548198666471211</v>
      </c>
      <c r="AY174" s="269">
        <v>15.871250000000002</v>
      </c>
      <c r="AZ174" s="269">
        <v>2.2132067204067853</v>
      </c>
      <c r="BA174" s="269">
        <v>28.37483650507734</v>
      </c>
      <c r="BB174" s="269">
        <v>1.7275557335959217</v>
      </c>
    </row>
    <row r="175" spans="23:54" ht="16.5">
      <c r="AP175" s="267"/>
      <c r="AQ175" s="267"/>
      <c r="AS175" s="257" t="s">
        <v>136</v>
      </c>
      <c r="AT175" s="258" t="s">
        <v>291</v>
      </c>
      <c r="AU175" s="257">
        <v>1</v>
      </c>
      <c r="AV175" s="268">
        <v>5.0372030628620376E-2</v>
      </c>
      <c r="AW175" s="268">
        <v>0.44789197501120903</v>
      </c>
      <c r="AX175" s="268">
        <v>0.17452913838066506</v>
      </c>
      <c r="AY175" s="269">
        <v>15.211874999999999</v>
      </c>
      <c r="AZ175" s="269">
        <v>2.4485628063954064</v>
      </c>
      <c r="BA175" s="269">
        <v>48.561628139620176</v>
      </c>
      <c r="BB175" s="269">
        <v>1.5727021368508769</v>
      </c>
    </row>
    <row r="176" spans="23:54" ht="16.5">
      <c r="AP176" s="267"/>
      <c r="AQ176" s="267"/>
      <c r="AS176" s="257" t="s">
        <v>136</v>
      </c>
      <c r="AT176" s="258" t="s">
        <v>292</v>
      </c>
      <c r="AU176" s="257">
        <v>1</v>
      </c>
      <c r="AV176" s="268">
        <v>3.5646665105357737E-2</v>
      </c>
      <c r="AW176" s="268">
        <v>0.44246297063840118</v>
      </c>
      <c r="AX176" s="268">
        <v>0.16463746224014614</v>
      </c>
      <c r="AY176" s="269">
        <v>13.672333333333336</v>
      </c>
      <c r="AZ176" s="269">
        <v>1.0120967776097995</v>
      </c>
      <c r="BA176" s="269">
        <v>22.014249818870166</v>
      </c>
      <c r="BB176" s="269">
        <v>1.8097884205352333</v>
      </c>
    </row>
    <row r="177" spans="42:54" ht="16.5">
      <c r="AP177" s="267"/>
      <c r="AQ177" s="267"/>
      <c r="AS177" s="257" t="s">
        <v>136</v>
      </c>
      <c r="AT177" s="258" t="s">
        <v>293</v>
      </c>
      <c r="AU177" s="257">
        <v>1</v>
      </c>
      <c r="AV177" s="268">
        <v>3.8959013404934739E-2</v>
      </c>
      <c r="AW177" s="268">
        <v>0.47107544694307224</v>
      </c>
      <c r="AX177" s="268">
        <v>0.19376222957485656</v>
      </c>
      <c r="AY177" s="269">
        <v>14.427875</v>
      </c>
      <c r="AZ177" s="269">
        <v>1.2062139262412381</v>
      </c>
      <c r="BA177" s="269">
        <v>30.290877810664799</v>
      </c>
      <c r="BB177" s="269">
        <v>1.6312270118633541</v>
      </c>
    </row>
    <row r="178" spans="42:54" ht="16.5">
      <c r="AP178" s="267"/>
      <c r="AQ178" s="267"/>
      <c r="AS178" s="257" t="s">
        <v>136</v>
      </c>
      <c r="AT178" s="258" t="s">
        <v>99</v>
      </c>
      <c r="AU178" s="257">
        <v>1</v>
      </c>
      <c r="AV178" s="268">
        <v>0.15240468853435643</v>
      </c>
      <c r="AW178" s="268">
        <v>0.41460897337312624</v>
      </c>
      <c r="AX178" s="268">
        <v>0.18851027172331411</v>
      </c>
      <c r="AY178" s="269">
        <v>15.467000000000001</v>
      </c>
      <c r="AZ178" s="269">
        <v>2.1046382598560576</v>
      </c>
      <c r="BA178" s="269">
        <v>41.929474297649556</v>
      </c>
      <c r="BB178" s="269">
        <v>1.710820037285427</v>
      </c>
    </row>
    <row r="179" spans="42:54" ht="16.5">
      <c r="AP179" s="267"/>
      <c r="AQ179" s="267"/>
      <c r="AS179" s="257" t="s">
        <v>136</v>
      </c>
      <c r="AT179" s="258" t="s">
        <v>100</v>
      </c>
      <c r="AU179" s="257">
        <v>1</v>
      </c>
      <c r="AV179" s="268">
        <v>4.6460964650489281E-2</v>
      </c>
      <c r="AW179" s="268">
        <v>0.45936763189816282</v>
      </c>
      <c r="AX179" s="268">
        <v>0.18560127658694733</v>
      </c>
      <c r="AY179" s="269">
        <v>15.181574074074067</v>
      </c>
      <c r="AZ179" s="269">
        <v>2.2113589510024183</v>
      </c>
      <c r="BA179" s="269">
        <v>36.740437233897353</v>
      </c>
      <c r="BB179" s="269">
        <v>1.6193928632609071</v>
      </c>
    </row>
    <row r="180" spans="42:54" ht="16.5">
      <c r="AP180" s="267"/>
      <c r="AQ180" s="267"/>
      <c r="AS180" s="257" t="s">
        <v>156</v>
      </c>
      <c r="AT180" s="258" t="s">
        <v>294</v>
      </c>
      <c r="AU180" s="257">
        <v>1</v>
      </c>
      <c r="AV180" s="268">
        <v>0.10201182306465545</v>
      </c>
      <c r="AW180" s="268">
        <v>0.36095424635214224</v>
      </c>
      <c r="AX180" s="268">
        <v>0.24522021897076157</v>
      </c>
      <c r="AY180" s="269">
        <v>15.652689655172418</v>
      </c>
      <c r="AZ180" s="269">
        <v>2.5809495571515719</v>
      </c>
      <c r="BA180" s="269">
        <v>52.218211602230582</v>
      </c>
      <c r="BB180" s="269">
        <v>1.7783543051195103</v>
      </c>
    </row>
    <row r="181" spans="42:54" ht="16.5">
      <c r="AP181" s="267"/>
      <c r="AQ181" s="267"/>
      <c r="AS181" s="257" t="s">
        <v>156</v>
      </c>
      <c r="AT181" s="258" t="s">
        <v>295</v>
      </c>
      <c r="AU181" s="257">
        <v>1</v>
      </c>
      <c r="AV181" s="268">
        <v>9.2651818776886191E-2</v>
      </c>
      <c r="AW181" s="268">
        <v>0.34731242211629942</v>
      </c>
      <c r="AX181" s="268">
        <v>0.22594144747208184</v>
      </c>
      <c r="AY181" s="269">
        <v>13.108000000000001</v>
      </c>
      <c r="AZ181" s="269">
        <v>1.9067653915520517</v>
      </c>
      <c r="BA181" s="269">
        <v>23.807230256170509</v>
      </c>
      <c r="BB181" s="269">
        <v>2.095480636891311</v>
      </c>
    </row>
    <row r="182" spans="42:54" ht="16.5">
      <c r="AP182" s="267"/>
      <c r="AQ182" s="267"/>
      <c r="AS182" s="257" t="s">
        <v>156</v>
      </c>
      <c r="AT182" s="258" t="s">
        <v>296</v>
      </c>
      <c r="AU182" s="257">
        <v>1</v>
      </c>
      <c r="AV182" s="268">
        <v>0.12489239437115324</v>
      </c>
      <c r="AW182" s="268">
        <v>0.3633102409372489</v>
      </c>
      <c r="AX182" s="268">
        <v>0.23092237504769222</v>
      </c>
      <c r="AY182" s="269">
        <v>15.646900000000002</v>
      </c>
      <c r="AZ182" s="269">
        <v>2.4715972944141633</v>
      </c>
      <c r="BA182" s="269">
        <v>46.963014826117664</v>
      </c>
      <c r="BB182" s="269">
        <v>1.9214813878233379</v>
      </c>
    </row>
    <row r="183" spans="42:54" ht="16.5">
      <c r="AP183" s="267"/>
      <c r="AQ183" s="267"/>
      <c r="AS183" s="257" t="s">
        <v>156</v>
      </c>
      <c r="AT183" s="258" t="s">
        <v>100</v>
      </c>
      <c r="AU183" s="257">
        <v>1</v>
      </c>
      <c r="AV183" s="268">
        <v>0.10584941675443255</v>
      </c>
      <c r="AW183" s="268">
        <v>0.35932857988454447</v>
      </c>
      <c r="AX183" s="268">
        <v>0.23862025887077384</v>
      </c>
      <c r="AY183" s="269">
        <v>15.218319148936175</v>
      </c>
      <c r="AZ183" s="269">
        <v>2.4380217973902769</v>
      </c>
      <c r="BA183" s="269">
        <v>46.049523641728285</v>
      </c>
      <c r="BB183" s="269">
        <v>1.8703212966418323</v>
      </c>
    </row>
    <row r="184" spans="42:54" ht="16.5">
      <c r="AP184" s="267"/>
      <c r="AQ184" s="267"/>
      <c r="AS184" s="257" t="s">
        <v>138</v>
      </c>
      <c r="AT184" s="258" t="s">
        <v>297</v>
      </c>
      <c r="AU184" s="257">
        <v>1</v>
      </c>
      <c r="AV184" s="268">
        <v>2.7798186629916712E-2</v>
      </c>
      <c r="AW184" s="268">
        <v>0.47267219209064132</v>
      </c>
      <c r="AX184" s="268">
        <v>0.21336673936427297</v>
      </c>
      <c r="AY184" s="269">
        <v>18.395263157894732</v>
      </c>
      <c r="AZ184" s="269">
        <v>3.9923119638218956</v>
      </c>
      <c r="BA184" s="269">
        <v>60.601643233363795</v>
      </c>
      <c r="BB184" s="269">
        <v>1.6401858098893811</v>
      </c>
    </row>
    <row r="185" spans="42:54" ht="16.5">
      <c r="AP185" s="267"/>
      <c r="AQ185" s="267"/>
      <c r="AS185" s="257" t="s">
        <v>138</v>
      </c>
      <c r="AT185" s="258" t="s">
        <v>298</v>
      </c>
      <c r="AU185" s="257">
        <v>1</v>
      </c>
      <c r="AV185" s="268">
        <v>6.5664279895961408E-2</v>
      </c>
      <c r="AW185" s="268">
        <v>0.3669924193022448</v>
      </c>
      <c r="AX185" s="268">
        <v>0.15739648577880005</v>
      </c>
      <c r="AY185" s="269">
        <v>21.452928571428568</v>
      </c>
      <c r="AZ185" s="269">
        <v>1.1703653886832779</v>
      </c>
      <c r="BA185" s="269">
        <v>33.263464995948354</v>
      </c>
      <c r="BB185" s="269">
        <v>2.5860724854579873</v>
      </c>
    </row>
    <row r="186" spans="42:54" ht="16.5">
      <c r="AP186" s="267"/>
      <c r="AQ186" s="267"/>
      <c r="AS186" s="257" t="s">
        <v>138</v>
      </c>
      <c r="AT186" s="258" t="s">
        <v>299</v>
      </c>
      <c r="AU186" s="257">
        <v>1</v>
      </c>
      <c r="AV186" s="268">
        <v>3.4739036486921442E-2</v>
      </c>
      <c r="AW186" s="268">
        <v>0.38426854316724079</v>
      </c>
      <c r="AX186" s="268">
        <v>0.19619243039638226</v>
      </c>
      <c r="AY186" s="269">
        <v>22.469111111111115</v>
      </c>
      <c r="AZ186" s="269">
        <v>3.1194344083010419</v>
      </c>
      <c r="BA186" s="269">
        <v>55.041420440184218</v>
      </c>
      <c r="BB186" s="269">
        <v>2.27964543632151</v>
      </c>
    </row>
    <row r="187" spans="42:54" ht="16.5">
      <c r="AP187" s="267"/>
      <c r="AQ187" s="267"/>
      <c r="AS187" s="257" t="s">
        <v>138</v>
      </c>
      <c r="AT187" s="258" t="s">
        <v>300</v>
      </c>
      <c r="AU187" s="257">
        <v>1</v>
      </c>
      <c r="AV187" s="268">
        <v>4.2104161633401228E-2</v>
      </c>
      <c r="AW187" s="268">
        <v>0.37005022443829622</v>
      </c>
      <c r="AX187" s="268">
        <v>0.14275669205758312</v>
      </c>
      <c r="AY187" s="269">
        <v>23.022166666666667</v>
      </c>
      <c r="AZ187" s="269">
        <v>1.1561903618456777</v>
      </c>
      <c r="BA187" s="269">
        <v>21.722746863934621</v>
      </c>
      <c r="BB187" s="269">
        <v>2.4134024414732673</v>
      </c>
    </row>
    <row r="188" spans="42:54" ht="16.5">
      <c r="AP188" s="267"/>
      <c r="AQ188" s="267"/>
      <c r="AS188" s="257" t="s">
        <v>138</v>
      </c>
      <c r="AT188" s="258" t="s">
        <v>99</v>
      </c>
      <c r="AU188" s="257">
        <v>1</v>
      </c>
      <c r="AV188" s="268">
        <v>0.20645183039419518</v>
      </c>
      <c r="AW188" s="268">
        <v>0.40058114577961201</v>
      </c>
      <c r="AX188" s="268">
        <v>0.16837071925354402</v>
      </c>
      <c r="AY188" s="269">
        <v>26.045500000000004</v>
      </c>
      <c r="AZ188" s="269">
        <v>1.2796749798091731</v>
      </c>
      <c r="BA188" s="269">
        <v>37.944519906925933</v>
      </c>
      <c r="BB188" s="269">
        <v>1.9912461101378203</v>
      </c>
    </row>
    <row r="189" spans="42:54" ht="16.5">
      <c r="AP189" s="267"/>
      <c r="AQ189" s="267"/>
      <c r="AS189" s="257" t="s">
        <v>138</v>
      </c>
      <c r="AT189" s="258" t="s">
        <v>100</v>
      </c>
      <c r="AU189" s="257">
        <v>1</v>
      </c>
      <c r="AV189" s="268">
        <v>4.6838817143095519E-2</v>
      </c>
      <c r="AW189" s="268">
        <v>0.4147015705304688</v>
      </c>
      <c r="AX189" s="268">
        <v>0.17922404960837751</v>
      </c>
      <c r="AY189" s="269">
        <v>21.045923076923074</v>
      </c>
      <c r="AZ189" s="269">
        <v>2.3711595333383158</v>
      </c>
      <c r="BA189" s="269">
        <v>43.794116295510506</v>
      </c>
      <c r="BB189" s="269">
        <v>2.1137725971480705</v>
      </c>
    </row>
    <row r="190" spans="42:54" ht="16.5">
      <c r="AP190" s="267"/>
      <c r="AQ190" s="267"/>
      <c r="AS190" s="257" t="s">
        <v>144</v>
      </c>
      <c r="AT190" s="258" t="s">
        <v>301</v>
      </c>
      <c r="AU190" s="257">
        <v>1</v>
      </c>
      <c r="AV190" s="268">
        <v>6.5136459935656907E-2</v>
      </c>
      <c r="AW190" s="268">
        <v>0.40568947191341426</v>
      </c>
      <c r="AX190" s="268">
        <v>0.13468641658642902</v>
      </c>
      <c r="AY190" s="269">
        <v>22.422000000000001</v>
      </c>
      <c r="AZ190" s="269">
        <v>0.54063243726772425</v>
      </c>
      <c r="BA190" s="269">
        <v>15.235675195215935</v>
      </c>
      <c r="BB190" s="269">
        <v>2.765843556601399</v>
      </c>
    </row>
    <row r="191" spans="42:54" ht="16.5">
      <c r="AP191" s="267"/>
      <c r="AQ191" s="267"/>
      <c r="AS191" s="257" t="s">
        <v>144</v>
      </c>
      <c r="AT191" s="258" t="s">
        <v>302</v>
      </c>
      <c r="AU191" s="257">
        <v>1</v>
      </c>
      <c r="AV191" s="268">
        <v>9.0513413924219119E-2</v>
      </c>
      <c r="AW191" s="268">
        <v>0.46345407646831016</v>
      </c>
      <c r="AX191" s="268">
        <v>0.16985480998229549</v>
      </c>
      <c r="AY191" s="269">
        <v>17.301499999999997</v>
      </c>
      <c r="AZ191" s="269">
        <v>0.78432747609877351</v>
      </c>
      <c r="BA191" s="269">
        <v>48.816400152663483</v>
      </c>
      <c r="BB191" s="269">
        <v>1.6916761350759011</v>
      </c>
    </row>
    <row r="192" spans="42:54" ht="16.5">
      <c r="AP192" s="267"/>
      <c r="AQ192" s="267"/>
      <c r="AS192" s="257" t="s">
        <v>144</v>
      </c>
      <c r="AT192" s="258" t="s">
        <v>303</v>
      </c>
      <c r="AU192" s="257">
        <v>1</v>
      </c>
      <c r="AV192" s="268">
        <v>7.3571835314688347E-2</v>
      </c>
      <c r="AW192" s="268">
        <v>0.48105530233731303</v>
      </c>
      <c r="AX192" s="268">
        <v>0.1549457369551708</v>
      </c>
      <c r="AY192" s="269">
        <v>15.847999999999999</v>
      </c>
      <c r="AZ192" s="269">
        <v>0.8140192162534331</v>
      </c>
      <c r="BA192" s="269">
        <v>30.154979184279405</v>
      </c>
      <c r="BB192" s="269">
        <v>1.745391531012441</v>
      </c>
    </row>
    <row r="193" spans="42:54" ht="16.5">
      <c r="AP193" s="267"/>
      <c r="AQ193" s="267"/>
      <c r="AS193" s="257" t="s">
        <v>144</v>
      </c>
      <c r="AT193" s="258" t="s">
        <v>304</v>
      </c>
      <c r="AU193" s="257">
        <v>1</v>
      </c>
      <c r="AV193" s="268">
        <v>8.107466381521948E-2</v>
      </c>
      <c r="AW193" s="268">
        <v>0.41938267326449807</v>
      </c>
      <c r="AX193" s="268">
        <v>0.17383845979124624</v>
      </c>
      <c r="AY193" s="269">
        <v>15.155000000000001</v>
      </c>
      <c r="AZ193" s="269">
        <v>0.8844207354608552</v>
      </c>
      <c r="BA193" s="269">
        <v>34.884833777515588</v>
      </c>
      <c r="BB193" s="269">
        <v>2.0250065144605607</v>
      </c>
    </row>
    <row r="194" spans="42:54" ht="16.5">
      <c r="AP194" s="267"/>
      <c r="AQ194" s="267"/>
      <c r="AS194" s="257" t="s">
        <v>144</v>
      </c>
      <c r="AT194" s="258" t="s">
        <v>99</v>
      </c>
      <c r="AU194" s="257">
        <v>1</v>
      </c>
      <c r="AV194" s="268">
        <v>0.40864550251244597</v>
      </c>
      <c r="AW194" s="268">
        <v>0.29475147976565358</v>
      </c>
      <c r="AX194" s="268">
        <v>0.14895910427489173</v>
      </c>
      <c r="AY194" s="269">
        <v>26.593</v>
      </c>
      <c r="AZ194" s="269">
        <v>0.46916253314926526</v>
      </c>
      <c r="BA194" s="269">
        <v>16.303398026936968</v>
      </c>
      <c r="BB194" s="269">
        <v>2.4464677449206662</v>
      </c>
    </row>
    <row r="195" spans="42:54" ht="16.5">
      <c r="AP195" s="267"/>
      <c r="AQ195" s="267"/>
      <c r="AS195" s="257" t="s">
        <v>144</v>
      </c>
      <c r="AT195" s="258" t="s">
        <v>100</v>
      </c>
      <c r="AU195" s="257">
        <v>1</v>
      </c>
      <c r="AV195" s="268">
        <v>8.2704129348984246E-2</v>
      </c>
      <c r="AW195" s="268">
        <v>0.44410990096470843</v>
      </c>
      <c r="AX195" s="268">
        <v>0.15191747403379122</v>
      </c>
      <c r="AY195" s="269">
        <v>18.270580645161292</v>
      </c>
      <c r="AZ195" s="269">
        <v>0.69350716994208783</v>
      </c>
      <c r="BA195" s="269">
        <v>28.268297938434873</v>
      </c>
      <c r="BB195" s="269">
        <v>2.100909691872539</v>
      </c>
    </row>
    <row r="196" spans="42:54" ht="16.5">
      <c r="AP196" s="267"/>
      <c r="AQ196" s="267"/>
      <c r="AS196" s="257" t="s">
        <v>154</v>
      </c>
      <c r="AT196" s="258" t="s">
        <v>305</v>
      </c>
      <c r="AU196" s="257">
        <v>1</v>
      </c>
      <c r="AV196" s="268">
        <v>4.3701189956198462E-2</v>
      </c>
      <c r="AW196" s="268">
        <v>0.43609735950307205</v>
      </c>
      <c r="AX196" s="268">
        <v>0.22298547102033256</v>
      </c>
      <c r="AY196" s="269">
        <v>10.656333333333333</v>
      </c>
      <c r="AZ196" s="269">
        <v>1.9874542239318667</v>
      </c>
      <c r="BA196" s="269">
        <v>35.153814596713943</v>
      </c>
      <c r="BB196" s="269">
        <v>1.9762855353140079</v>
      </c>
    </row>
    <row r="197" spans="42:54" ht="16.5">
      <c r="AP197" s="267"/>
      <c r="AQ197" s="267"/>
      <c r="AS197" s="257" t="s">
        <v>154</v>
      </c>
      <c r="AT197" s="258" t="s">
        <v>306</v>
      </c>
      <c r="AU197" s="257">
        <v>1</v>
      </c>
      <c r="AV197" s="268">
        <v>2.941103669653361E-2</v>
      </c>
      <c r="AW197" s="268">
        <v>0.44767263429549786</v>
      </c>
      <c r="AX197" s="268">
        <v>0.19209043016462748</v>
      </c>
      <c r="AY197" s="269">
        <v>7.8809999999999993</v>
      </c>
      <c r="AZ197" s="269">
        <v>1.6317185405069281</v>
      </c>
      <c r="BA197" s="269">
        <v>28.450062869630699</v>
      </c>
      <c r="BB197" s="269">
        <v>1.9216380105879896</v>
      </c>
    </row>
    <row r="198" spans="42:54" ht="16.5">
      <c r="AP198" s="267"/>
      <c r="AQ198" s="267"/>
      <c r="AS198" s="257" t="s">
        <v>154</v>
      </c>
      <c r="AT198" s="258" t="s">
        <v>307</v>
      </c>
      <c r="AU198" s="257">
        <v>1</v>
      </c>
      <c r="AV198" s="268">
        <v>6.8825751608082492E-2</v>
      </c>
      <c r="AW198" s="268">
        <v>0.443361271996772</v>
      </c>
      <c r="AX198" s="268">
        <v>0.15846508122812408</v>
      </c>
      <c r="AY198" s="269">
        <v>9.7106666666666666</v>
      </c>
      <c r="AZ198" s="269">
        <v>0.76147263556182243</v>
      </c>
      <c r="BA198" s="269">
        <v>11.592764434501538</v>
      </c>
      <c r="BB198" s="269">
        <v>1.982633005099212</v>
      </c>
    </row>
    <row r="199" spans="42:54" ht="16.5">
      <c r="AP199" s="267"/>
      <c r="AQ199" s="267"/>
      <c r="AS199" s="257" t="s">
        <v>154</v>
      </c>
      <c r="AT199" s="258" t="s">
        <v>308</v>
      </c>
      <c r="AU199" s="257">
        <v>1</v>
      </c>
      <c r="AV199" s="268">
        <v>3.9966372028345139E-2</v>
      </c>
      <c r="AW199" s="268">
        <v>0.43787637324013429</v>
      </c>
      <c r="AX199" s="268">
        <v>0.16954429515688219</v>
      </c>
      <c r="AY199" s="269">
        <v>7.9639999999999995</v>
      </c>
      <c r="AZ199" s="269">
        <v>0.76858343559401066</v>
      </c>
      <c r="BA199" s="269">
        <v>7.4643781117859005</v>
      </c>
      <c r="BB199" s="269">
        <v>1.8646970789701447</v>
      </c>
    </row>
    <row r="200" spans="42:54" ht="16.5">
      <c r="AP200" s="267"/>
      <c r="AQ200" s="267"/>
      <c r="AS200" s="257" t="s">
        <v>154</v>
      </c>
      <c r="AT200" s="258" t="s">
        <v>309</v>
      </c>
      <c r="AU200" s="257">
        <v>1</v>
      </c>
      <c r="AV200" s="268">
        <v>2.545072921165286E-2</v>
      </c>
      <c r="AW200" s="268">
        <v>0.44106314934176422</v>
      </c>
      <c r="AX200" s="268">
        <v>0.27743017263178749</v>
      </c>
      <c r="AY200" s="269">
        <v>13.244999999999999</v>
      </c>
      <c r="AZ200" s="269">
        <v>1.1730405251000231</v>
      </c>
      <c r="BA200" s="269">
        <v>26.988050004809875</v>
      </c>
      <c r="BB200" s="269">
        <v>2.102175997979467</v>
      </c>
    </row>
    <row r="201" spans="42:54" ht="16.5">
      <c r="AP201" s="267"/>
      <c r="AQ201" s="267"/>
      <c r="AS201" s="257" t="s">
        <v>154</v>
      </c>
      <c r="AT201" s="258" t="s">
        <v>310</v>
      </c>
      <c r="AU201" s="257">
        <v>1</v>
      </c>
      <c r="AV201" s="268">
        <v>4.1390091157972188E-2</v>
      </c>
      <c r="AW201" s="268">
        <v>0.45214028186580285</v>
      </c>
      <c r="AX201" s="268">
        <v>0.15286427772370115</v>
      </c>
      <c r="AY201" s="269">
        <v>8.15</v>
      </c>
      <c r="AZ201" s="269">
        <v>0.99339540324810638</v>
      </c>
      <c r="BA201" s="269">
        <v>16.428091146252267</v>
      </c>
      <c r="BB201" s="269">
        <v>2.0371979072684696</v>
      </c>
    </row>
    <row r="202" spans="42:54" ht="16.5">
      <c r="AP202" s="267"/>
      <c r="AQ202" s="267"/>
      <c r="AS202" s="257" t="s">
        <v>154</v>
      </c>
      <c r="AT202" s="258" t="s">
        <v>311</v>
      </c>
      <c r="AU202" s="257">
        <v>1</v>
      </c>
      <c r="AV202" s="268">
        <v>4.04205905557527E-2</v>
      </c>
      <c r="AW202" s="268">
        <v>0.45355554072730936</v>
      </c>
      <c r="AX202" s="268">
        <v>0.23171063531623454</v>
      </c>
      <c r="AY202" s="269">
        <v>10.725</v>
      </c>
      <c r="AZ202" s="269">
        <v>0.58053862878795137</v>
      </c>
      <c r="BA202" s="269">
        <v>44.474307127146538</v>
      </c>
      <c r="BB202" s="269">
        <v>2.8480303073870665</v>
      </c>
    </row>
    <row r="203" spans="42:54" ht="16.5">
      <c r="AP203" s="267"/>
      <c r="AQ203" s="267"/>
      <c r="AS203" s="257" t="s">
        <v>154</v>
      </c>
      <c r="AT203" s="258" t="s">
        <v>312</v>
      </c>
      <c r="AU203" s="257">
        <v>1</v>
      </c>
      <c r="AV203" s="268">
        <v>5.3138064727586559E-2</v>
      </c>
      <c r="AW203" s="268">
        <v>0.45893539777047937</v>
      </c>
      <c r="AX203" s="268">
        <v>0.31371062826343271</v>
      </c>
      <c r="AY203" s="269">
        <v>12.6805</v>
      </c>
      <c r="AZ203" s="269">
        <v>3.7597151038282921</v>
      </c>
      <c r="BA203" s="269">
        <v>10.737746336533602</v>
      </c>
      <c r="BB203" s="269">
        <v>2.7850520995197576</v>
      </c>
    </row>
    <row r="204" spans="42:54" ht="16.5">
      <c r="AP204" s="267"/>
      <c r="AQ204" s="267"/>
      <c r="AS204" s="257" t="s">
        <v>154</v>
      </c>
      <c r="AT204" s="258" t="s">
        <v>313</v>
      </c>
      <c r="AU204" s="257">
        <v>1</v>
      </c>
      <c r="AV204" s="268">
        <v>1.3313209509692212E-2</v>
      </c>
      <c r="AW204" s="268">
        <v>0.51260796932665209</v>
      </c>
      <c r="AX204" s="268">
        <v>0.48430439385808793</v>
      </c>
      <c r="AY204" s="269">
        <v>5.585</v>
      </c>
      <c r="AZ204" s="269">
        <v>9.0645207406594004</v>
      </c>
      <c r="BA204" s="269">
        <v>8.1839672972810575</v>
      </c>
      <c r="BB204" s="269">
        <v>4.084793242945886</v>
      </c>
    </row>
    <row r="205" spans="42:54" ht="16.5">
      <c r="AP205" s="267"/>
      <c r="AQ205" s="267"/>
      <c r="AS205" s="257" t="s">
        <v>154</v>
      </c>
      <c r="AT205" s="258" t="s">
        <v>314</v>
      </c>
      <c r="AU205" s="257">
        <v>1</v>
      </c>
      <c r="AV205" s="268">
        <v>2.7596611329717784E-2</v>
      </c>
      <c r="AW205" s="268">
        <v>0.44185621626164939</v>
      </c>
      <c r="AX205" s="268">
        <v>0.25067597794114738</v>
      </c>
      <c r="AY205" s="269">
        <v>11.846333333333334</v>
      </c>
      <c r="AZ205" s="269">
        <v>0.94221229864170986</v>
      </c>
      <c r="BA205" s="269">
        <v>64.236709066220101</v>
      </c>
      <c r="BB205" s="269">
        <v>2.0629829814133314</v>
      </c>
    </row>
    <row r="206" spans="42:54" ht="16.5">
      <c r="AP206" s="267"/>
      <c r="AQ206" s="267"/>
      <c r="AS206" s="257" t="s">
        <v>154</v>
      </c>
      <c r="AT206" s="258" t="s">
        <v>100</v>
      </c>
      <c r="AU206" s="257">
        <v>1</v>
      </c>
      <c r="AV206" s="268">
        <v>3.7069991527489764E-2</v>
      </c>
      <c r="AW206" s="268">
        <v>0.44472642247593563</v>
      </c>
      <c r="AX206" s="268">
        <v>0.22673185535591067</v>
      </c>
      <c r="AY206" s="269">
        <v>10.115083333333335</v>
      </c>
      <c r="AZ206" s="269">
        <v>1.3866857363881013</v>
      </c>
      <c r="BA206" s="269">
        <v>27.505512923849381</v>
      </c>
      <c r="BB206" s="269">
        <v>2.0674464768237248</v>
      </c>
    </row>
    <row r="207" spans="42:54" ht="16.5">
      <c r="AP207" s="267"/>
      <c r="AQ207" s="267"/>
      <c r="AS207" s="257" t="s">
        <v>163</v>
      </c>
      <c r="AT207" s="258" t="s">
        <v>315</v>
      </c>
      <c r="AU207" s="257">
        <v>1</v>
      </c>
      <c r="AV207" s="268">
        <v>2.8404251919577142E-2</v>
      </c>
      <c r="AW207" s="268">
        <v>0.4904758604863233</v>
      </c>
      <c r="AX207" s="268">
        <v>0.20337642320962337</v>
      </c>
      <c r="AY207" s="269">
        <v>15.327549999999997</v>
      </c>
      <c r="AZ207" s="269">
        <v>1.8371789372538911</v>
      </c>
      <c r="BA207" s="269">
        <v>26.642668868269464</v>
      </c>
      <c r="BB207" s="269">
        <v>2.076784887946002</v>
      </c>
    </row>
    <row r="208" spans="42:54" ht="16.5">
      <c r="AP208" s="267"/>
      <c r="AQ208" s="267"/>
      <c r="AS208" s="257" t="s">
        <v>163</v>
      </c>
      <c r="AT208" s="258" t="s">
        <v>316</v>
      </c>
      <c r="AU208" s="257">
        <v>1</v>
      </c>
      <c r="AV208" s="268">
        <v>3.8146765211754669E-2</v>
      </c>
      <c r="AW208" s="268">
        <v>0.41380924214459786</v>
      </c>
      <c r="AX208" s="268">
        <v>0.1597426590997193</v>
      </c>
      <c r="AY208" s="269">
        <v>10.139444444444445</v>
      </c>
      <c r="AZ208" s="269">
        <v>0.53217987484637186</v>
      </c>
      <c r="BA208" s="269">
        <v>8.0935689299552394</v>
      </c>
      <c r="BB208" s="269">
        <v>2.2798600908333797</v>
      </c>
    </row>
    <row r="209" spans="42:54" ht="16.5">
      <c r="AP209" s="267"/>
      <c r="AQ209" s="267"/>
      <c r="AS209" s="257" t="s">
        <v>163</v>
      </c>
      <c r="AT209" s="258" t="s">
        <v>317</v>
      </c>
      <c r="AU209" s="257">
        <v>1</v>
      </c>
      <c r="AV209" s="268">
        <v>6.9758016326602446E-2</v>
      </c>
      <c r="AW209" s="268">
        <v>0.5288879057462369</v>
      </c>
      <c r="AX209" s="268">
        <v>0.18811107423658255</v>
      </c>
      <c r="AY209" s="269">
        <v>10.281000000000001</v>
      </c>
      <c r="AZ209" s="269">
        <v>0</v>
      </c>
      <c r="BA209" s="269">
        <v>2.2940374906900312</v>
      </c>
      <c r="BB209" s="269">
        <v>2.2414420776229096</v>
      </c>
    </row>
    <row r="210" spans="42:54" ht="16.5">
      <c r="AP210" s="267"/>
      <c r="AQ210" s="267"/>
      <c r="AS210" s="257" t="s">
        <v>163</v>
      </c>
      <c r="AT210" s="258" t="s">
        <v>318</v>
      </c>
      <c r="AU210" s="257">
        <v>1</v>
      </c>
      <c r="AV210" s="268">
        <v>1.3192512730651118E-2</v>
      </c>
      <c r="AW210" s="268">
        <v>0.56739421804038215</v>
      </c>
      <c r="AX210" s="268">
        <v>0.31325208524488063</v>
      </c>
      <c r="AY210" s="269">
        <v>12.152200000000001</v>
      </c>
      <c r="AZ210" s="269">
        <v>2.8178290005613031</v>
      </c>
      <c r="BA210" s="269">
        <v>2.1905021062757575</v>
      </c>
      <c r="BB210" s="269">
        <v>3.3550942837653057</v>
      </c>
    </row>
    <row r="211" spans="42:54" ht="16.5">
      <c r="AP211" s="267"/>
      <c r="AQ211" s="267"/>
      <c r="AS211" s="257" t="s">
        <v>163</v>
      </c>
      <c r="AT211" s="258" t="s">
        <v>319</v>
      </c>
      <c r="AU211" s="257">
        <v>1</v>
      </c>
      <c r="AV211" s="268">
        <v>2.0909902456808727E-2</v>
      </c>
      <c r="AW211" s="268">
        <v>0.50312229869648173</v>
      </c>
      <c r="AX211" s="268">
        <v>0.17066495315668018</v>
      </c>
      <c r="AY211" s="269">
        <v>7.9089999999999989</v>
      </c>
      <c r="AZ211" s="269">
        <v>0.21383236104204251</v>
      </c>
      <c r="BA211" s="269">
        <v>4.7978636008808291</v>
      </c>
      <c r="BB211" s="269">
        <v>2.0347181659275599</v>
      </c>
    </row>
    <row r="212" spans="42:54" ht="16.5">
      <c r="AP212" s="267"/>
      <c r="AQ212" s="267"/>
      <c r="AS212" s="257" t="s">
        <v>163</v>
      </c>
      <c r="AT212" s="258" t="s">
        <v>320</v>
      </c>
      <c r="AU212" s="257">
        <v>1</v>
      </c>
      <c r="AV212" s="268">
        <v>1.5337768480280024E-2</v>
      </c>
      <c r="AW212" s="268">
        <v>0.52631239654650952</v>
      </c>
      <c r="AX212" s="268">
        <v>0.38154360346504307</v>
      </c>
      <c r="AY212" s="269">
        <v>6.6043333333333329</v>
      </c>
      <c r="AZ212" s="269">
        <v>8.8939730396760037</v>
      </c>
      <c r="BA212" s="269">
        <v>4.9304493050505567</v>
      </c>
      <c r="BB212" s="269">
        <v>3.3949500207014851</v>
      </c>
    </row>
    <row r="213" spans="42:54" ht="16.5">
      <c r="AP213" s="267"/>
      <c r="AQ213" s="267"/>
      <c r="AS213" s="257" t="s">
        <v>163</v>
      </c>
      <c r="AT213" s="258" t="s">
        <v>321</v>
      </c>
      <c r="AU213" s="257">
        <v>1</v>
      </c>
      <c r="AV213" s="268">
        <v>1.5135832682377802E-2</v>
      </c>
      <c r="AW213" s="268">
        <v>0.51149036288394312</v>
      </c>
      <c r="AX213" s="268">
        <v>0.45064572012489479</v>
      </c>
      <c r="AY213" s="269">
        <v>4.6989999999999998</v>
      </c>
      <c r="AZ213" s="269">
        <v>0.53584508932805563</v>
      </c>
      <c r="BA213" s="269">
        <v>0.8037676339920834</v>
      </c>
      <c r="BB213" s="269">
        <v>3.0318716685268496</v>
      </c>
    </row>
    <row r="214" spans="42:54" ht="16.5">
      <c r="AP214" s="267"/>
      <c r="AQ214" s="267"/>
      <c r="AS214" s="257" t="s">
        <v>163</v>
      </c>
      <c r="AT214" s="258" t="s">
        <v>322</v>
      </c>
      <c r="AU214" s="257">
        <v>1</v>
      </c>
      <c r="AV214" s="268">
        <v>3.9877514970920715E-2</v>
      </c>
      <c r="AW214" s="268">
        <v>0.43665336854570763</v>
      </c>
      <c r="AX214" s="268">
        <v>0.37486173441554727</v>
      </c>
      <c r="AY214" s="269">
        <v>6.3310000000000004</v>
      </c>
      <c r="AZ214" s="269">
        <v>2.147449131827758</v>
      </c>
      <c r="BA214" s="269">
        <v>1.4693073007242556</v>
      </c>
      <c r="BB214" s="269">
        <v>3.9398494008540781</v>
      </c>
    </row>
    <row r="215" spans="42:54" ht="16.5">
      <c r="AP215" s="267"/>
      <c r="AQ215" s="267"/>
      <c r="AS215" s="257" t="s">
        <v>163</v>
      </c>
      <c r="AT215" s="258" t="s">
        <v>323</v>
      </c>
      <c r="AU215" s="257">
        <v>1</v>
      </c>
      <c r="AV215" s="268">
        <v>7.796965790855862E-3</v>
      </c>
      <c r="AW215" s="268">
        <v>0.50637545658737071</v>
      </c>
      <c r="AX215" s="268">
        <v>0.50793070059100653</v>
      </c>
      <c r="AY215" s="269">
        <v>4.7528571428571436</v>
      </c>
      <c r="AZ215" s="269">
        <v>0.83569372943461362</v>
      </c>
      <c r="BA215" s="269">
        <v>4.0666041322093793</v>
      </c>
      <c r="BB215" s="269">
        <v>4.5222047546822379</v>
      </c>
    </row>
    <row r="216" spans="42:54" ht="16.5">
      <c r="AP216" s="267"/>
      <c r="AQ216" s="267"/>
      <c r="AS216" s="257" t="s">
        <v>163</v>
      </c>
      <c r="AT216" s="258" t="s">
        <v>324</v>
      </c>
      <c r="AU216" s="257">
        <v>1</v>
      </c>
      <c r="AV216" s="268">
        <v>1.8739534200735573E-2</v>
      </c>
      <c r="AW216" s="268">
        <v>0.51724696053338204</v>
      </c>
      <c r="AX216" s="268">
        <v>0.22457786963091753</v>
      </c>
      <c r="AY216" s="269">
        <v>11.350875</v>
      </c>
      <c r="AZ216" s="269">
        <v>0.597345757481484</v>
      </c>
      <c r="BA216" s="269">
        <v>11.85640821667794</v>
      </c>
      <c r="BB216" s="269">
        <v>1.8358540906542158</v>
      </c>
    </row>
    <row r="217" spans="42:54" ht="16.5">
      <c r="AP217" s="267"/>
      <c r="AQ217" s="267"/>
      <c r="AS217" s="257" t="s">
        <v>163</v>
      </c>
      <c r="AT217" s="258" t="s">
        <v>99</v>
      </c>
      <c r="AU217" s="257">
        <v>1</v>
      </c>
      <c r="AV217" s="268">
        <v>4.5241300445113944E-2</v>
      </c>
      <c r="AW217" s="268">
        <v>0.47252140251520386</v>
      </c>
      <c r="AX217" s="268">
        <v>0.43526050683161494</v>
      </c>
      <c r="AY217" s="269">
        <v>5.101</v>
      </c>
      <c r="AZ217" s="269">
        <v>2.658659291292587</v>
      </c>
      <c r="BA217" s="269">
        <v>2.0509657389971387</v>
      </c>
      <c r="BB217" s="269">
        <v>3.7000843194018942</v>
      </c>
    </row>
    <row r="218" spans="42:54" ht="16.5">
      <c r="AP218" s="267"/>
      <c r="AQ218" s="267"/>
      <c r="AS218" s="257" t="s">
        <v>163</v>
      </c>
      <c r="AT218" s="258" t="s">
        <v>100</v>
      </c>
      <c r="AU218" s="257">
        <v>1</v>
      </c>
      <c r="AV218" s="268">
        <v>2.3844899837254203E-2</v>
      </c>
      <c r="AW218" s="268">
        <v>0.49524459563926748</v>
      </c>
      <c r="AX218" s="268">
        <v>0.25403277580384187</v>
      </c>
      <c r="AY218" s="269">
        <v>10.845306451612901</v>
      </c>
      <c r="AZ218" s="269">
        <v>1.9091814669207086</v>
      </c>
      <c r="BA218" s="269">
        <v>15.226412113151788</v>
      </c>
      <c r="BB218" s="269">
        <v>2.394684761506801</v>
      </c>
    </row>
    <row r="219" spans="42:54" ht="16.5">
      <c r="AP219" s="267"/>
      <c r="AQ219" s="267"/>
      <c r="AS219" s="257" t="s">
        <v>63</v>
      </c>
      <c r="AT219" s="258" t="s">
        <v>64</v>
      </c>
      <c r="AU219" s="257">
        <v>2</v>
      </c>
      <c r="AV219" s="268">
        <v>7.3449057583119273E-2</v>
      </c>
      <c r="AW219" s="268">
        <v>0.32474119984879213</v>
      </c>
      <c r="AX219" s="268">
        <v>0.1482628835192682</v>
      </c>
      <c r="AY219" s="269">
        <v>17.091125000000002</v>
      </c>
      <c r="AZ219" s="269">
        <v>9.091350692937919E-2</v>
      </c>
      <c r="BA219" s="269">
        <v>7.1906901886955845</v>
      </c>
      <c r="BB219" s="269">
        <v>2.948458261725039</v>
      </c>
    </row>
    <row r="220" spans="42:54" ht="16.5">
      <c r="AP220" s="267"/>
      <c r="AQ220" s="267"/>
      <c r="AS220" s="257" t="s">
        <v>63</v>
      </c>
      <c r="AT220" s="258" t="s">
        <v>96</v>
      </c>
      <c r="AU220" s="257">
        <v>2</v>
      </c>
      <c r="AV220" s="268">
        <v>3.9683056837487782E-2</v>
      </c>
      <c r="AW220" s="268">
        <v>0.30536641269433973</v>
      </c>
      <c r="AX220" s="268">
        <v>0.12109091529605694</v>
      </c>
      <c r="AY220" s="269">
        <v>17.284384615384614</v>
      </c>
      <c r="AZ220" s="269">
        <v>7.0876359993987531E-2</v>
      </c>
      <c r="BA220" s="269">
        <v>6.2191762971939442</v>
      </c>
      <c r="BB220" s="269">
        <v>2.823339587764786</v>
      </c>
    </row>
    <row r="221" spans="42:54" ht="16.5">
      <c r="AP221" s="267"/>
      <c r="AQ221" s="267"/>
      <c r="AS221" s="257" t="s">
        <v>63</v>
      </c>
      <c r="AT221" s="258" t="s">
        <v>97</v>
      </c>
      <c r="AU221" s="257">
        <v>2</v>
      </c>
      <c r="AV221" s="268">
        <v>4.5727951258096679E-2</v>
      </c>
      <c r="AW221" s="268">
        <v>0.2901492163399137</v>
      </c>
      <c r="AX221" s="268">
        <v>0.11884479002604384</v>
      </c>
      <c r="AY221" s="269">
        <v>15.893500000000001</v>
      </c>
      <c r="AZ221" s="269">
        <v>2.8218582985439052E-2</v>
      </c>
      <c r="BA221" s="269">
        <v>4.1793206590013412</v>
      </c>
      <c r="BB221" s="269">
        <v>3.1785054317795884</v>
      </c>
    </row>
    <row r="222" spans="42:54" ht="16.5">
      <c r="AP222" s="267"/>
      <c r="AQ222" s="267"/>
      <c r="AS222" s="257" t="s">
        <v>63</v>
      </c>
      <c r="AT222" s="258" t="s">
        <v>98</v>
      </c>
      <c r="AU222" s="257">
        <v>2</v>
      </c>
      <c r="AV222" s="268">
        <v>3.925662514421905E-2</v>
      </c>
      <c r="AW222" s="268">
        <v>0.30894099749268916</v>
      </c>
      <c r="AX222" s="268">
        <v>0.16687757309261789</v>
      </c>
      <c r="AY222" s="269">
        <v>16.579599999999999</v>
      </c>
      <c r="AZ222" s="269">
        <v>0.17665071663639784</v>
      </c>
      <c r="BA222" s="269">
        <v>11.496061572272591</v>
      </c>
      <c r="BB222" s="269">
        <v>2.652103196876288</v>
      </c>
    </row>
    <row r="223" spans="42:54" ht="16.5">
      <c r="AP223" s="267"/>
      <c r="AQ223" s="267"/>
      <c r="AS223" s="257" t="s">
        <v>63</v>
      </c>
      <c r="AT223" s="258" t="s">
        <v>99</v>
      </c>
      <c r="AU223" s="257">
        <v>2</v>
      </c>
      <c r="AV223" s="268">
        <v>0.22501452521550314</v>
      </c>
      <c r="AW223" s="268">
        <v>0.33310034332122462</v>
      </c>
      <c r="AX223" s="268">
        <v>0.16769761536618066</v>
      </c>
      <c r="AY223" s="269">
        <v>21.047000000000001</v>
      </c>
      <c r="AZ223" s="269">
        <v>0.33568713258678462</v>
      </c>
      <c r="BA223" s="269">
        <v>16.346503847704295</v>
      </c>
      <c r="BB223" s="269">
        <v>2.6492542853651857</v>
      </c>
    </row>
    <row r="224" spans="42:54" ht="16.5">
      <c r="AP224" s="267"/>
      <c r="AQ224" s="267"/>
      <c r="AS224" s="257" t="s">
        <v>63</v>
      </c>
      <c r="AT224" s="258" t="s">
        <v>100</v>
      </c>
      <c r="AU224" s="257">
        <v>2</v>
      </c>
      <c r="AV224" s="268">
        <v>6.094329258755609E-2</v>
      </c>
      <c r="AW224" s="268">
        <v>0.31328308761432477</v>
      </c>
      <c r="AX224" s="268">
        <v>0.13823180113559244</v>
      </c>
      <c r="AY224" s="269">
        <v>17.133415094339625</v>
      </c>
      <c r="AZ224" s="269">
        <v>8.8345951631780939E-2</v>
      </c>
      <c r="BA224" s="269">
        <v>7.0410242792122171</v>
      </c>
      <c r="BB224" s="269">
        <v>2.9464252867763081</v>
      </c>
    </row>
    <row r="225" spans="42:54" ht="16.5">
      <c r="AP225" s="267"/>
      <c r="AQ225" s="267"/>
      <c r="AS225" s="257" t="s">
        <v>134</v>
      </c>
      <c r="AT225" s="258" t="s">
        <v>166</v>
      </c>
      <c r="AU225" s="257">
        <v>2</v>
      </c>
      <c r="AV225" s="268">
        <v>4.2440454111006005E-2</v>
      </c>
      <c r="AW225" s="268">
        <v>0.37084020789133293</v>
      </c>
      <c r="AX225" s="268">
        <v>0.18852522362281041</v>
      </c>
      <c r="AY225" s="269">
        <v>13.634071428571428</v>
      </c>
      <c r="AZ225" s="269">
        <v>0.38168039640197521</v>
      </c>
      <c r="BA225" s="269">
        <v>18.923880001608367</v>
      </c>
      <c r="BB225" s="269">
        <v>2.0503546100376693</v>
      </c>
    </row>
    <row r="226" spans="42:54" ht="16.5">
      <c r="AP226" s="267"/>
      <c r="AQ226" s="267"/>
      <c r="AS226" s="257" t="s">
        <v>134</v>
      </c>
      <c r="AT226" s="258" t="s">
        <v>167</v>
      </c>
      <c r="AU226" s="257">
        <v>2</v>
      </c>
      <c r="AV226" s="268">
        <v>5.6388289846407168E-2</v>
      </c>
      <c r="AW226" s="268">
        <v>0.35862231292501423</v>
      </c>
      <c r="AX226" s="268">
        <v>0.16838227190365321</v>
      </c>
      <c r="AY226" s="269">
        <v>13.398941176470586</v>
      </c>
      <c r="AZ226" s="269">
        <v>0.3467440054269102</v>
      </c>
      <c r="BA226" s="269">
        <v>17.52325803035507</v>
      </c>
      <c r="BB226" s="269">
        <v>2.1686487541651198</v>
      </c>
    </row>
    <row r="227" spans="42:54" ht="16.5">
      <c r="AP227" s="267"/>
      <c r="AQ227" s="267"/>
      <c r="AS227" s="257" t="s">
        <v>134</v>
      </c>
      <c r="AT227" s="258" t="s">
        <v>168</v>
      </c>
      <c r="AU227" s="257">
        <v>2</v>
      </c>
      <c r="AV227" s="268">
        <v>2.7594087146074493E-2</v>
      </c>
      <c r="AW227" s="268">
        <v>0.29422143473497708</v>
      </c>
      <c r="AX227" s="268">
        <v>0.17662767942921986</v>
      </c>
      <c r="AY227" s="269">
        <v>14.149285714285714</v>
      </c>
      <c r="AZ227" s="269">
        <v>0.41992899000778972</v>
      </c>
      <c r="BA227" s="269">
        <v>23.670525616005129</v>
      </c>
      <c r="BB227" s="269">
        <v>2.3925473817944378</v>
      </c>
    </row>
    <row r="228" spans="42:54" ht="16.5">
      <c r="AP228" s="267"/>
      <c r="AQ228" s="267"/>
      <c r="AS228" s="257" t="s">
        <v>134</v>
      </c>
      <c r="AT228" s="258" t="s">
        <v>169</v>
      </c>
      <c r="AU228" s="257">
        <v>2</v>
      </c>
      <c r="AV228" s="268">
        <v>4.2349725575351424E-2</v>
      </c>
      <c r="AW228" s="268">
        <v>0.30535816212541828</v>
      </c>
      <c r="AX228" s="268">
        <v>0.21732038377119806</v>
      </c>
      <c r="AY228" s="269">
        <v>14.1454</v>
      </c>
      <c r="AZ228" s="269">
        <v>9.8807656949752298E-2</v>
      </c>
      <c r="BA228" s="269">
        <v>11.622603533203721</v>
      </c>
      <c r="BB228" s="269">
        <v>2.7706129632128214</v>
      </c>
    </row>
    <row r="229" spans="42:54" ht="16.5">
      <c r="AP229" s="267"/>
      <c r="AQ229" s="267"/>
      <c r="AS229" s="257" t="s">
        <v>134</v>
      </c>
      <c r="AT229" s="258" t="s">
        <v>99</v>
      </c>
      <c r="AU229" s="257">
        <v>2</v>
      </c>
      <c r="AV229" s="268">
        <v>0.11451460442021552</v>
      </c>
      <c r="AW229" s="268">
        <v>0.34731967140452752</v>
      </c>
      <c r="AX229" s="268">
        <v>0.20535641445790065</v>
      </c>
      <c r="AY229" s="269">
        <v>15.886857142857142</v>
      </c>
      <c r="AZ229" s="269">
        <v>0.24721428826669298</v>
      </c>
      <c r="BA229" s="269">
        <v>22.681910948469081</v>
      </c>
      <c r="BB229" s="269">
        <v>2.3045587688043159</v>
      </c>
    </row>
    <row r="230" spans="42:54" ht="16.5">
      <c r="AP230" s="267"/>
      <c r="AQ230" s="267"/>
      <c r="AS230" s="257" t="s">
        <v>134</v>
      </c>
      <c r="AT230" s="258" t="s">
        <v>100</v>
      </c>
      <c r="AU230" s="257">
        <v>2</v>
      </c>
      <c r="AV230" s="268">
        <v>4.8750970061040538E-2</v>
      </c>
      <c r="AW230" s="268">
        <v>0.35073569930932136</v>
      </c>
      <c r="AX230" s="268">
        <v>0.18611935932049964</v>
      </c>
      <c r="AY230" s="269">
        <v>13.914312499999999</v>
      </c>
      <c r="AZ230" s="269">
        <v>0.33777053942249879</v>
      </c>
      <c r="BA230" s="269">
        <v>18.749483413499849</v>
      </c>
      <c r="BB230" s="269">
        <v>2.2592241370456914</v>
      </c>
    </row>
    <row r="231" spans="42:54" ht="16.5">
      <c r="AP231" s="267"/>
      <c r="AQ231" s="267"/>
      <c r="AS231" s="257" t="s">
        <v>152</v>
      </c>
      <c r="AT231" s="258" t="s">
        <v>170</v>
      </c>
      <c r="AU231" s="257">
        <v>2</v>
      </c>
      <c r="AV231" s="268">
        <v>2.073299990397124E-2</v>
      </c>
      <c r="AW231" s="268">
        <v>0.35523456972834805</v>
      </c>
      <c r="AX231" s="268">
        <v>0.14378855604991064</v>
      </c>
      <c r="AY231" s="269">
        <v>9.3094000000000001</v>
      </c>
      <c r="AZ231" s="269">
        <v>0.11910694932804379</v>
      </c>
      <c r="BA231" s="269">
        <v>5.6994880937715768</v>
      </c>
      <c r="BB231" s="269">
        <v>2.3918287099391926</v>
      </c>
    </row>
    <row r="232" spans="42:54" ht="16.5">
      <c r="AP232" s="267"/>
      <c r="AQ232" s="267"/>
      <c r="AS232" s="257" t="s">
        <v>152</v>
      </c>
      <c r="AT232" s="258" t="s">
        <v>171</v>
      </c>
      <c r="AU232" s="257">
        <v>2</v>
      </c>
      <c r="AV232" s="268">
        <v>4.2460428470261088E-2</v>
      </c>
      <c r="AW232" s="268">
        <v>0.2178143135763369</v>
      </c>
      <c r="AX232" s="268">
        <v>0.16651645442516219</v>
      </c>
      <c r="AY232" s="269">
        <v>12.641249999999999</v>
      </c>
      <c r="AZ232" s="269">
        <v>0.79114152554941319</v>
      </c>
      <c r="BA232" s="269">
        <v>10.397860050078002</v>
      </c>
      <c r="BB232" s="269">
        <v>3.4625389126573722</v>
      </c>
    </row>
    <row r="233" spans="42:54" ht="16.5">
      <c r="AP233" s="267"/>
      <c r="AQ233" s="267"/>
      <c r="AS233" s="257" t="s">
        <v>152</v>
      </c>
      <c r="AT233" s="258" t="s">
        <v>172</v>
      </c>
      <c r="AU233" s="257">
        <v>2</v>
      </c>
      <c r="AV233" s="268">
        <v>2.9702683451196751E-2</v>
      </c>
      <c r="AW233" s="268">
        <v>0.2914530754514183</v>
      </c>
      <c r="AX233" s="268">
        <v>0.21027354376138063</v>
      </c>
      <c r="AY233" s="269">
        <v>11.960636363636365</v>
      </c>
      <c r="AZ233" s="269">
        <v>0.7210911860387087</v>
      </c>
      <c r="BA233" s="269">
        <v>12.964548742477341</v>
      </c>
      <c r="BB233" s="269">
        <v>2.7201536704628886</v>
      </c>
    </row>
    <row r="234" spans="42:54" ht="16.5">
      <c r="AP234" s="267"/>
      <c r="AQ234" s="267"/>
      <c r="AS234" s="257" t="s">
        <v>152</v>
      </c>
      <c r="AT234" s="258" t="s">
        <v>173</v>
      </c>
      <c r="AU234" s="257">
        <v>2</v>
      </c>
      <c r="AV234" s="268">
        <v>3.3865320555807633E-2</v>
      </c>
      <c r="AW234" s="268">
        <v>0.25757126968755006</v>
      </c>
      <c r="AX234" s="268">
        <v>0.20185027502253977</v>
      </c>
      <c r="AY234" s="269">
        <v>11.902666666666667</v>
      </c>
      <c r="AZ234" s="269">
        <v>0.54210043342777714</v>
      </c>
      <c r="BA234" s="269">
        <v>9.973415928631491</v>
      </c>
      <c r="BB234" s="269">
        <v>2.9399995025490138</v>
      </c>
    </row>
    <row r="235" spans="42:54" ht="16.5">
      <c r="AP235" s="267"/>
      <c r="AQ235" s="267"/>
      <c r="AS235" s="257" t="s">
        <v>152</v>
      </c>
      <c r="AT235" s="258" t="s">
        <v>174</v>
      </c>
      <c r="AU235" s="257">
        <v>2</v>
      </c>
      <c r="AV235" s="268">
        <v>1.6646990796454639E-2</v>
      </c>
      <c r="AW235" s="268">
        <v>0.33017214879493118</v>
      </c>
      <c r="AX235" s="268">
        <v>0.20790756914945066</v>
      </c>
      <c r="AY235" s="269">
        <v>11.689714285714286</v>
      </c>
      <c r="AZ235" s="269">
        <v>0.35882524624778289</v>
      </c>
      <c r="BA235" s="269">
        <v>18.838325428008602</v>
      </c>
      <c r="BB235" s="269">
        <v>2.1986711255626115</v>
      </c>
    </row>
    <row r="236" spans="42:54" ht="16.5">
      <c r="AP236" s="267"/>
      <c r="AQ236" s="267"/>
      <c r="AS236" s="257" t="s">
        <v>152</v>
      </c>
      <c r="AT236" s="258" t="s">
        <v>325</v>
      </c>
      <c r="AU236" s="257">
        <v>2</v>
      </c>
      <c r="AV236" s="268">
        <v>2.0711709624116711E-2</v>
      </c>
      <c r="AW236" s="268">
        <v>0.31961032429113939</v>
      </c>
      <c r="AX236" s="268">
        <v>0.25279474186936912</v>
      </c>
      <c r="AY236" s="269">
        <v>11.382</v>
      </c>
      <c r="AZ236" s="269">
        <v>1.1733089285076204</v>
      </c>
      <c r="BA236" s="269">
        <v>14.02637491806837</v>
      </c>
      <c r="BB236" s="269">
        <v>2.5038311157640596</v>
      </c>
    </row>
    <row r="237" spans="42:54" ht="16.5">
      <c r="AP237" s="267"/>
      <c r="AQ237" s="267"/>
      <c r="AS237" s="257" t="s">
        <v>152</v>
      </c>
      <c r="AT237" s="258" t="s">
        <v>100</v>
      </c>
      <c r="AU237" s="257">
        <v>2</v>
      </c>
      <c r="AV237" s="268">
        <v>2.7484221458120975E-2</v>
      </c>
      <c r="AW237" s="268">
        <v>0.30246692288194332</v>
      </c>
      <c r="AX237" s="268">
        <v>0.187918366305874</v>
      </c>
      <c r="AY237" s="269">
        <v>11.322857142857142</v>
      </c>
      <c r="AZ237" s="269">
        <v>0.51768283850893937</v>
      </c>
      <c r="BA237" s="269">
        <v>10.83202192475034</v>
      </c>
      <c r="BB237" s="269">
        <v>2.74782262348708</v>
      </c>
    </row>
    <row r="238" spans="42:54" ht="16.5">
      <c r="AP238" s="267"/>
      <c r="AQ238" s="267"/>
      <c r="AS238" s="257" t="s">
        <v>149</v>
      </c>
      <c r="AT238" s="258" t="s">
        <v>175</v>
      </c>
      <c r="AU238" s="257">
        <v>2</v>
      </c>
      <c r="AV238" s="268">
        <v>4.1051772479366949E-2</v>
      </c>
      <c r="AW238" s="268">
        <v>0.33263664000838711</v>
      </c>
      <c r="AX238" s="268">
        <v>0.14752870442679075</v>
      </c>
      <c r="AY238" s="269">
        <v>8.0629444444444456</v>
      </c>
      <c r="AZ238" s="269">
        <v>1.7877266569241983E-2</v>
      </c>
      <c r="BA238" s="269">
        <v>4.3826806581672457</v>
      </c>
      <c r="BB238" s="269">
        <v>2.2386022325175778</v>
      </c>
    </row>
    <row r="239" spans="42:54" ht="16.5">
      <c r="AP239" s="267"/>
      <c r="AQ239" s="267"/>
      <c r="AS239" s="257" t="s">
        <v>149</v>
      </c>
      <c r="AT239" s="258" t="s">
        <v>176</v>
      </c>
      <c r="AU239" s="257">
        <v>2</v>
      </c>
      <c r="AV239" s="268">
        <v>1.8470734197950377E-2</v>
      </c>
      <c r="AW239" s="268">
        <v>0.43150329193947867</v>
      </c>
      <c r="AX239" s="268">
        <v>0.46675179057225608</v>
      </c>
      <c r="AY239" s="269">
        <v>3.7240000000000002</v>
      </c>
      <c r="AZ239" s="269">
        <v>2.2936205924926588E-2</v>
      </c>
      <c r="BA239" s="269">
        <v>1.1468102962463294</v>
      </c>
      <c r="BB239" s="269">
        <v>4.4254106522425367</v>
      </c>
    </row>
    <row r="240" spans="42:54" ht="16.5">
      <c r="AP240" s="267"/>
      <c r="AQ240" s="267"/>
      <c r="AS240" s="257" t="s">
        <v>149</v>
      </c>
      <c r="AT240" s="258" t="s">
        <v>177</v>
      </c>
      <c r="AU240" s="257">
        <v>2</v>
      </c>
      <c r="AV240" s="268">
        <v>1.2092331663133124E-2</v>
      </c>
      <c r="AW240" s="268">
        <v>0.47408536049872763</v>
      </c>
      <c r="AX240" s="268">
        <v>0.42501795817636467</v>
      </c>
      <c r="AY240" s="269">
        <v>4.6005000000000003</v>
      </c>
      <c r="AZ240" s="269">
        <v>1.1676317532317711E-2</v>
      </c>
      <c r="BA240" s="269">
        <v>1.0158396253116408</v>
      </c>
      <c r="BB240" s="269">
        <v>4.4796975436405129</v>
      </c>
    </row>
    <row r="241" spans="42:54" ht="16.5">
      <c r="AP241" s="267"/>
      <c r="AQ241" s="267"/>
      <c r="AS241" s="257" t="s">
        <v>149</v>
      </c>
      <c r="AT241" s="258" t="s">
        <v>178</v>
      </c>
      <c r="AU241" s="257">
        <v>2</v>
      </c>
      <c r="AV241" s="268">
        <v>2.2655894383584289E-2</v>
      </c>
      <c r="AW241" s="268">
        <v>0.48747723810841509</v>
      </c>
      <c r="AX241" s="268">
        <v>0.47343053169108779</v>
      </c>
      <c r="AY241" s="269">
        <v>5.3004999999999995</v>
      </c>
      <c r="AZ241" s="269">
        <v>0.18857600288647003</v>
      </c>
      <c r="BA241" s="269">
        <v>3.2057920490699905</v>
      </c>
      <c r="BB241" s="269">
        <v>4.4595843549568679</v>
      </c>
    </row>
    <row r="242" spans="42:54" ht="16.5">
      <c r="AP242" s="267"/>
      <c r="AQ242" s="267"/>
      <c r="AS242" s="257" t="s">
        <v>149</v>
      </c>
      <c r="AT242" s="258" t="s">
        <v>179</v>
      </c>
      <c r="AU242" s="257">
        <v>2</v>
      </c>
      <c r="AV242" s="268">
        <v>2.7366285159728859E-2</v>
      </c>
      <c r="AW242" s="268">
        <v>0.46453722779813977</v>
      </c>
      <c r="AX242" s="268">
        <v>0.43984639399742897</v>
      </c>
      <c r="AY242" s="269">
        <v>4.4794999999999998</v>
      </c>
      <c r="AZ242" s="269">
        <v>0</v>
      </c>
      <c r="BA242" s="269">
        <v>0.95306884067476461</v>
      </c>
      <c r="BB242" s="269">
        <v>4.8212535419687779</v>
      </c>
    </row>
    <row r="243" spans="42:54" ht="16.5">
      <c r="AP243" s="267"/>
      <c r="AQ243" s="267"/>
      <c r="AS243" s="257" t="s">
        <v>149</v>
      </c>
      <c r="AT243" s="258" t="s">
        <v>180</v>
      </c>
      <c r="AU243" s="257">
        <v>2</v>
      </c>
      <c r="AV243" s="268">
        <v>3.9057746897786225E-2</v>
      </c>
      <c r="AW243" s="268">
        <v>0.48681109765989483</v>
      </c>
      <c r="AX243" s="268">
        <v>0.50543711896784371</v>
      </c>
      <c r="AY243" s="269">
        <v>6.8639999999999999</v>
      </c>
      <c r="AZ243" s="269">
        <v>0.19095617245538368</v>
      </c>
      <c r="BA243" s="269">
        <v>1.9095617245538368</v>
      </c>
      <c r="BB243" s="269">
        <v>4.2111176224025053</v>
      </c>
    </row>
    <row r="244" spans="42:54" ht="16.5">
      <c r="AP244" s="267"/>
      <c r="AQ244" s="267"/>
      <c r="AS244" s="257" t="s">
        <v>149</v>
      </c>
      <c r="AT244" s="258" t="s">
        <v>181</v>
      </c>
      <c r="AU244" s="257">
        <v>2</v>
      </c>
      <c r="AV244" s="268">
        <v>1.6819530513903159E-2</v>
      </c>
      <c r="AW244" s="268">
        <v>0.33086890033283678</v>
      </c>
      <c r="AX244" s="268">
        <v>0.17885310269754659</v>
      </c>
      <c r="AY244" s="269">
        <v>6.85825</v>
      </c>
      <c r="AZ244" s="269">
        <v>1.7814054053540498E-2</v>
      </c>
      <c r="BA244" s="269">
        <v>3.901277837725369</v>
      </c>
      <c r="BB244" s="269">
        <v>2.7325639714662295</v>
      </c>
    </row>
    <row r="245" spans="42:54" ht="16.5">
      <c r="AP245" s="267"/>
      <c r="AQ245" s="267"/>
      <c r="AS245" s="257" t="s">
        <v>149</v>
      </c>
      <c r="AT245" s="258" t="s">
        <v>182</v>
      </c>
      <c r="AU245" s="257">
        <v>2</v>
      </c>
      <c r="AV245" s="268">
        <v>4.9558625500364266E-2</v>
      </c>
      <c r="AW245" s="268">
        <v>0.31942204620456333</v>
      </c>
      <c r="AX245" s="268">
        <v>0.24939172399319123</v>
      </c>
      <c r="AY245" s="269">
        <v>5.1374999999999993</v>
      </c>
      <c r="AZ245" s="269">
        <v>1.9183978768707016E-2</v>
      </c>
      <c r="BA245" s="269">
        <v>1.7649260467210455</v>
      </c>
      <c r="BB245" s="269">
        <v>2.8564031735237574</v>
      </c>
    </row>
    <row r="246" spans="42:54" ht="16.5">
      <c r="AP246" s="267"/>
      <c r="AQ246" s="267"/>
      <c r="AS246" s="257" t="s">
        <v>149</v>
      </c>
      <c r="AT246" s="258" t="s">
        <v>183</v>
      </c>
      <c r="AU246" s="257">
        <v>2</v>
      </c>
      <c r="AV246" s="268">
        <v>4.6112078493490652E-2</v>
      </c>
      <c r="AW246" s="268">
        <v>0.38928917345383296</v>
      </c>
      <c r="AX246" s="268">
        <v>0.2052665475705224</v>
      </c>
      <c r="AY246" s="269">
        <v>6.5549999999999997</v>
      </c>
      <c r="AZ246" s="269">
        <v>1.9475004513332294E-2</v>
      </c>
      <c r="BA246" s="269">
        <v>2.2396255190332139</v>
      </c>
      <c r="BB246" s="269">
        <v>2.7672184986125612</v>
      </c>
    </row>
    <row r="247" spans="42:54" ht="16.5">
      <c r="AP247" s="267"/>
      <c r="AQ247" s="267"/>
      <c r="AS247" s="257" t="s">
        <v>149</v>
      </c>
      <c r="AT247" s="258" t="s">
        <v>184</v>
      </c>
      <c r="AU247" s="257">
        <v>2</v>
      </c>
      <c r="AV247" s="268">
        <v>4.0216360248284171E-2</v>
      </c>
      <c r="AW247" s="268">
        <v>0.33998843143946322</v>
      </c>
      <c r="AX247" s="268">
        <v>0.16117427723126207</v>
      </c>
      <c r="AY247" s="269">
        <v>5.3900000000000006</v>
      </c>
      <c r="AZ247" s="269">
        <v>0.11101546960199642</v>
      </c>
      <c r="BA247" s="269">
        <v>1.7964321444686693</v>
      </c>
      <c r="BB247" s="269">
        <v>2.6907984656641437</v>
      </c>
    </row>
    <row r="248" spans="42:54" ht="16.5">
      <c r="AP248" s="267"/>
      <c r="AQ248" s="267"/>
      <c r="AS248" s="257" t="s">
        <v>149</v>
      </c>
      <c r="AT248" s="258" t="s">
        <v>185</v>
      </c>
      <c r="AU248" s="257">
        <v>2</v>
      </c>
      <c r="AV248" s="268">
        <v>5.6422027084858099E-2</v>
      </c>
      <c r="AW248" s="268">
        <v>0.30900827713684542</v>
      </c>
      <c r="AX248" s="268">
        <v>0.28218898596672376</v>
      </c>
      <c r="AY248" s="269">
        <v>6.7189999999999994</v>
      </c>
      <c r="AZ248" s="269">
        <v>0</v>
      </c>
      <c r="BA248" s="269">
        <v>3.6344029596984537</v>
      </c>
      <c r="BB248" s="269">
        <v>2.7904838222533175</v>
      </c>
    </row>
    <row r="249" spans="42:54" ht="16.5">
      <c r="AP249" s="267"/>
      <c r="AQ249" s="267"/>
      <c r="AS249" s="257" t="s">
        <v>149</v>
      </c>
      <c r="AT249" s="258" t="s">
        <v>186</v>
      </c>
      <c r="AU249" s="257">
        <v>2</v>
      </c>
      <c r="AV249" s="268">
        <v>5.9056801071504801E-2</v>
      </c>
      <c r="AW249" s="268">
        <v>0.34691244186163783</v>
      </c>
      <c r="AX249" s="268">
        <v>0.23434328904196042</v>
      </c>
      <c r="AY249" s="269">
        <v>7.854000000000001</v>
      </c>
      <c r="AZ249" s="269">
        <v>0</v>
      </c>
      <c r="BA249" s="269">
        <v>3.3112657613056879</v>
      </c>
      <c r="BB249" s="269">
        <v>2.7100004819612042</v>
      </c>
    </row>
    <row r="250" spans="42:54" ht="16.5">
      <c r="AP250" s="267"/>
      <c r="AQ250" s="267"/>
      <c r="AS250" s="257" t="s">
        <v>149</v>
      </c>
      <c r="AT250" s="258" t="s">
        <v>99</v>
      </c>
      <c r="AU250" s="257">
        <v>2</v>
      </c>
      <c r="AV250" s="268">
        <v>4.4056311692901945E-2</v>
      </c>
      <c r="AW250" s="268">
        <v>0.33610323775729983</v>
      </c>
      <c r="AX250" s="268">
        <v>0.15460670951156477</v>
      </c>
      <c r="AY250" s="269">
        <v>7.7294999999999998</v>
      </c>
      <c r="AZ250" s="269">
        <v>1.3113376548902864E-2</v>
      </c>
      <c r="BA250" s="269">
        <v>5.4551646443435917</v>
      </c>
      <c r="BB250" s="269">
        <v>2.4139882652923941</v>
      </c>
    </row>
    <row r="251" spans="42:54" ht="16.5">
      <c r="AP251" s="267"/>
      <c r="AQ251" s="267"/>
      <c r="AS251" s="257" t="s">
        <v>149</v>
      </c>
      <c r="AT251" s="258" t="s">
        <v>100</v>
      </c>
      <c r="AU251" s="257">
        <v>2</v>
      </c>
      <c r="AV251" s="268">
        <v>3.6317390443720093E-2</v>
      </c>
      <c r="AW251" s="268">
        <v>0.37318146376379452</v>
      </c>
      <c r="AX251" s="268">
        <v>0.24566158552228567</v>
      </c>
      <c r="AY251" s="269">
        <v>6.854136363636365</v>
      </c>
      <c r="AZ251" s="269">
        <v>3.6201078807054775E-2</v>
      </c>
      <c r="BA251" s="269">
        <v>3.2927010650240263</v>
      </c>
      <c r="BB251" s="269">
        <v>2.7731990586181752</v>
      </c>
    </row>
    <row r="252" spans="42:54" ht="16.5">
      <c r="AP252" s="267"/>
      <c r="AQ252" s="267"/>
      <c r="AS252" s="257" t="s">
        <v>157</v>
      </c>
      <c r="AT252" s="258" t="s">
        <v>187</v>
      </c>
      <c r="AU252" s="257">
        <v>2</v>
      </c>
      <c r="AV252" s="268">
        <v>5.7407727436823125E-2</v>
      </c>
      <c r="AW252" s="268">
        <v>0.33702908363469214</v>
      </c>
      <c r="AX252" s="268">
        <v>0.16726794298310427</v>
      </c>
      <c r="AY252" s="269">
        <v>46.771500000000003</v>
      </c>
      <c r="AZ252" s="269">
        <v>2.4446006150262769</v>
      </c>
      <c r="BA252" s="269">
        <v>18.081235179608768</v>
      </c>
      <c r="BB252" s="269">
        <v>2.330693694921449</v>
      </c>
    </row>
    <row r="253" spans="42:54" ht="16.5">
      <c r="AP253" s="267"/>
      <c r="AQ253" s="267"/>
      <c r="AS253" s="257" t="s">
        <v>157</v>
      </c>
      <c r="AT253" s="258" t="s">
        <v>188</v>
      </c>
      <c r="AU253" s="257">
        <v>2</v>
      </c>
      <c r="AV253" s="268">
        <v>2.2798296502810442E-2</v>
      </c>
      <c r="AW253" s="268">
        <v>0.36925925734810094</v>
      </c>
      <c r="AX253" s="268">
        <v>0.13704116881879308</v>
      </c>
      <c r="AY253" s="269">
        <v>9.5618888888888875</v>
      </c>
      <c r="AZ253" s="269">
        <v>6.7032463714925189E-2</v>
      </c>
      <c r="BA253" s="269">
        <v>8.435365233886186</v>
      </c>
      <c r="BB253" s="269">
        <v>2.1164891375420272</v>
      </c>
    </row>
    <row r="254" spans="42:54" ht="16.5">
      <c r="AP254" s="267"/>
      <c r="AQ254" s="267"/>
      <c r="AS254" s="257" t="s">
        <v>157</v>
      </c>
      <c r="AT254" s="258" t="s">
        <v>189</v>
      </c>
      <c r="AU254" s="257">
        <v>2</v>
      </c>
      <c r="AV254" s="268">
        <v>4.1539700504986558E-2</v>
      </c>
      <c r="AW254" s="268">
        <v>0.38211504000926927</v>
      </c>
      <c r="AX254" s="268">
        <v>0.20632425052989173</v>
      </c>
      <c r="AY254" s="269">
        <v>7.3066666666666675</v>
      </c>
      <c r="AZ254" s="269">
        <v>3.9735050655732643E-2</v>
      </c>
      <c r="BA254" s="269">
        <v>4.4403919107781222</v>
      </c>
      <c r="BB254" s="269">
        <v>2.0659056618332743</v>
      </c>
    </row>
    <row r="255" spans="42:54" ht="16.5">
      <c r="AP255" s="267"/>
      <c r="AQ255" s="267"/>
      <c r="AS255" s="257" t="s">
        <v>157</v>
      </c>
      <c r="AT255" s="258" t="s">
        <v>190</v>
      </c>
      <c r="AU255" s="257">
        <v>2</v>
      </c>
      <c r="AV255" s="268">
        <v>2.7906485803682959E-2</v>
      </c>
      <c r="AW255" s="268">
        <v>0.46083440754589677</v>
      </c>
      <c r="AX255" s="268">
        <v>0.19029811148885617</v>
      </c>
      <c r="AY255" s="269">
        <v>7.3801999999999994</v>
      </c>
      <c r="AZ255" s="269">
        <v>8.8483312843547518E-2</v>
      </c>
      <c r="BA255" s="269">
        <v>5.9932697232696182</v>
      </c>
      <c r="BB255" s="269">
        <v>2.1627098175716815</v>
      </c>
    </row>
    <row r="256" spans="42:54" ht="16.5">
      <c r="AP256" s="267"/>
      <c r="AQ256" s="267"/>
      <c r="AS256" s="257" t="s">
        <v>157</v>
      </c>
      <c r="AT256" s="258" t="s">
        <v>326</v>
      </c>
      <c r="AU256" s="257">
        <v>2</v>
      </c>
      <c r="AV256" s="268">
        <v>2.1953492591553672E-2</v>
      </c>
      <c r="AW256" s="268">
        <v>0.45735827536714158</v>
      </c>
      <c r="AX256" s="268">
        <v>0.17512141023576941</v>
      </c>
      <c r="AY256" s="269">
        <v>10.331</v>
      </c>
      <c r="AZ256" s="269">
        <v>7.7032878402831115E-2</v>
      </c>
      <c r="BA256" s="269">
        <v>5.2382357313925159</v>
      </c>
      <c r="BB256" s="269">
        <v>2.305282785441781</v>
      </c>
    </row>
    <row r="257" spans="42:54" ht="16.5">
      <c r="AP257" s="267"/>
      <c r="AQ257" s="267"/>
      <c r="AS257" s="257" t="s">
        <v>157</v>
      </c>
      <c r="AT257" s="258" t="s">
        <v>191</v>
      </c>
      <c r="AU257" s="257">
        <v>2</v>
      </c>
      <c r="AV257" s="268">
        <v>3.0352013045239254E-2</v>
      </c>
      <c r="AW257" s="268">
        <v>0.34023491878302592</v>
      </c>
      <c r="AX257" s="268">
        <v>0.14168156423029576</v>
      </c>
      <c r="AY257" s="269">
        <v>4.6412500000000003</v>
      </c>
      <c r="AZ257" s="269">
        <v>2.0570826022547478E-2</v>
      </c>
      <c r="BA257" s="269">
        <v>2.5919240788409823</v>
      </c>
      <c r="BB257" s="269">
        <v>2.5423104479797503</v>
      </c>
    </row>
    <row r="258" spans="42:54" ht="16.5">
      <c r="AP258" s="267"/>
      <c r="AQ258" s="267"/>
      <c r="AS258" s="257" t="s">
        <v>157</v>
      </c>
      <c r="AT258" s="258" t="s">
        <v>192</v>
      </c>
      <c r="AU258" s="257">
        <v>2</v>
      </c>
      <c r="AV258" s="268">
        <v>2.7431111861188819E-2</v>
      </c>
      <c r="AW258" s="268">
        <v>0.34417726749497946</v>
      </c>
      <c r="AX258" s="268">
        <v>0.1536582513574441</v>
      </c>
      <c r="AY258" s="269">
        <v>9.6212307692307686</v>
      </c>
      <c r="AZ258" s="269">
        <v>0.16997594176708417</v>
      </c>
      <c r="BA258" s="269">
        <v>15.751103937083133</v>
      </c>
      <c r="BB258" s="269">
        <v>2.3620422001533381</v>
      </c>
    </row>
    <row r="259" spans="42:54" ht="16.5">
      <c r="AP259" s="267"/>
      <c r="AQ259" s="267"/>
      <c r="AS259" s="257" t="s">
        <v>157</v>
      </c>
      <c r="AT259" s="258" t="s">
        <v>99</v>
      </c>
      <c r="AU259" s="257">
        <v>2</v>
      </c>
      <c r="AV259" s="268">
        <v>2.9768188670978538E-2</v>
      </c>
      <c r="AW259" s="268">
        <v>0.40058304389971994</v>
      </c>
      <c r="AX259" s="268">
        <v>0.15431316620485927</v>
      </c>
      <c r="AY259" s="269">
        <v>6.3075000000000001</v>
      </c>
      <c r="AZ259" s="269">
        <v>5.2250507744309005E-2</v>
      </c>
      <c r="BA259" s="269">
        <v>5.1728002666865915</v>
      </c>
      <c r="BB259" s="269">
        <v>2.2759915296027855</v>
      </c>
    </row>
    <row r="260" spans="42:54" ht="16.5">
      <c r="AP260" s="267"/>
      <c r="AQ260" s="267"/>
      <c r="AS260" s="257" t="s">
        <v>157</v>
      </c>
      <c r="AT260" s="258" t="s">
        <v>100</v>
      </c>
      <c r="AU260" s="257">
        <v>2</v>
      </c>
      <c r="AV260" s="268">
        <v>2.8703504532526326E-2</v>
      </c>
      <c r="AW260" s="268">
        <v>0.3738753915502579</v>
      </c>
      <c r="AX260" s="268">
        <v>0.15676093765835225</v>
      </c>
      <c r="AY260" s="269">
        <v>9.8505348837209308</v>
      </c>
      <c r="AZ260" s="269">
        <v>0.23196332626934987</v>
      </c>
      <c r="BA260" s="269">
        <v>10.341546089268181</v>
      </c>
      <c r="BB260" s="269">
        <v>2.2967982058491492</v>
      </c>
    </row>
    <row r="261" spans="42:54" ht="16.5">
      <c r="AP261" s="267"/>
      <c r="AQ261" s="267"/>
      <c r="AS261" s="257" t="s">
        <v>135</v>
      </c>
      <c r="AT261" s="258" t="s">
        <v>193</v>
      </c>
      <c r="AU261" s="257">
        <v>2</v>
      </c>
      <c r="AV261" s="268">
        <v>3.8035587651679643E-2</v>
      </c>
      <c r="AW261" s="268">
        <v>0.35176884888114895</v>
      </c>
      <c r="AX261" s="268">
        <v>0.13279487354365127</v>
      </c>
      <c r="AY261" s="269">
        <v>10.100571428571429</v>
      </c>
      <c r="AZ261" s="269">
        <v>0.29047304492415815</v>
      </c>
      <c r="BA261" s="269">
        <v>16.506592512424273</v>
      </c>
      <c r="BB261" s="269">
        <v>2.4266237498001</v>
      </c>
    </row>
    <row r="262" spans="42:54" ht="16.5">
      <c r="AP262" s="267"/>
      <c r="AQ262" s="267"/>
      <c r="AS262" s="257" t="s">
        <v>135</v>
      </c>
      <c r="AT262" s="258" t="s">
        <v>194</v>
      </c>
      <c r="AU262" s="257">
        <v>2</v>
      </c>
      <c r="AV262" s="268">
        <v>2.8985135545878591E-2</v>
      </c>
      <c r="AW262" s="268">
        <v>0.32468045796559286</v>
      </c>
      <c r="AX262" s="268">
        <v>0.1750509422653512</v>
      </c>
      <c r="AY262" s="269">
        <v>12.019272727272728</v>
      </c>
      <c r="AZ262" s="269">
        <v>0.78116864415915011</v>
      </c>
      <c r="BA262" s="269">
        <v>29.727128638275158</v>
      </c>
      <c r="BB262" s="269">
        <v>2.3039219398997335</v>
      </c>
    </row>
    <row r="263" spans="42:54" ht="16.5">
      <c r="AP263" s="267"/>
      <c r="AQ263" s="267"/>
      <c r="AS263" s="257" t="s">
        <v>135</v>
      </c>
      <c r="AT263" s="258" t="s">
        <v>195</v>
      </c>
      <c r="AU263" s="257">
        <v>2</v>
      </c>
      <c r="AV263" s="268">
        <v>2.7016177237374771E-2</v>
      </c>
      <c r="AW263" s="268">
        <v>0.34932065511467431</v>
      </c>
      <c r="AX263" s="268">
        <v>0.15643589761062526</v>
      </c>
      <c r="AY263" s="269">
        <v>10.943375</v>
      </c>
      <c r="AZ263" s="269">
        <v>0.42774288428324841</v>
      </c>
      <c r="BA263" s="269">
        <v>18.289695741766483</v>
      </c>
      <c r="BB263" s="269">
        <v>2.205825982503768</v>
      </c>
    </row>
    <row r="264" spans="42:54" ht="16.5">
      <c r="AP264" s="267"/>
      <c r="AQ264" s="267"/>
      <c r="AS264" s="257" t="s">
        <v>135</v>
      </c>
      <c r="AT264" s="258" t="s">
        <v>196</v>
      </c>
      <c r="AU264" s="257">
        <v>2</v>
      </c>
      <c r="AV264" s="268">
        <v>4.3478651577698667E-2</v>
      </c>
      <c r="AW264" s="268">
        <v>0.34051341012667058</v>
      </c>
      <c r="AX264" s="268">
        <v>0.15261621424751715</v>
      </c>
      <c r="AY264" s="269">
        <v>11.695857142857141</v>
      </c>
      <c r="AZ264" s="269">
        <v>0.50152582884999397</v>
      </c>
      <c r="BA264" s="269">
        <v>23.425700107044023</v>
      </c>
      <c r="BB264" s="269">
        <v>2.4074602405086627</v>
      </c>
    </row>
    <row r="265" spans="42:54" ht="16.5">
      <c r="AP265" s="267"/>
      <c r="AQ265" s="267"/>
      <c r="AS265" s="257" t="s">
        <v>135</v>
      </c>
      <c r="AT265" s="258" t="s">
        <v>197</v>
      </c>
      <c r="AU265" s="257">
        <v>2</v>
      </c>
      <c r="AV265" s="268">
        <v>3.9447419634716187E-2</v>
      </c>
      <c r="AW265" s="268">
        <v>0.3400653129381202</v>
      </c>
      <c r="AX265" s="268">
        <v>0.16963561510548994</v>
      </c>
      <c r="AY265" s="269">
        <v>11.511555555555555</v>
      </c>
      <c r="AZ265" s="269">
        <v>0.44557691875703759</v>
      </c>
      <c r="BA265" s="269">
        <v>13.839249979619471</v>
      </c>
      <c r="BB265" s="269">
        <v>2.1612531093221512</v>
      </c>
    </row>
    <row r="266" spans="42:54" ht="16.5">
      <c r="AP266" s="267"/>
      <c r="AQ266" s="267"/>
      <c r="AS266" s="257" t="s">
        <v>135</v>
      </c>
      <c r="AT266" s="258" t="s">
        <v>198</v>
      </c>
      <c r="AU266" s="257">
        <v>2</v>
      </c>
      <c r="AV266" s="268">
        <v>4.5741357865459298E-2</v>
      </c>
      <c r="AW266" s="268">
        <v>0.36057849272686249</v>
      </c>
      <c r="AX266" s="268">
        <v>0.15593076369093076</v>
      </c>
      <c r="AY266" s="269">
        <v>9.1854999999999993</v>
      </c>
      <c r="AZ266" s="269">
        <v>17.237211866445492</v>
      </c>
      <c r="BA266" s="269">
        <v>10.817935011565183</v>
      </c>
      <c r="BB266" s="269">
        <v>2.4269104440549882</v>
      </c>
    </row>
    <row r="267" spans="42:54" ht="16.5">
      <c r="AP267" s="267"/>
      <c r="AQ267" s="267"/>
      <c r="AS267" s="257" t="s">
        <v>135</v>
      </c>
      <c r="AT267" s="258" t="s">
        <v>99</v>
      </c>
      <c r="AU267" s="257">
        <v>2</v>
      </c>
      <c r="AV267" s="268">
        <v>8.7867059918857751E-2</v>
      </c>
      <c r="AW267" s="268">
        <v>0.33470697501625335</v>
      </c>
      <c r="AX267" s="268">
        <v>0.21363133524552697</v>
      </c>
      <c r="AY267" s="269">
        <v>12.151999999999999</v>
      </c>
      <c r="AZ267" s="269">
        <v>0.66242274494737041</v>
      </c>
      <c r="BA267" s="269">
        <v>18.216625486052688</v>
      </c>
      <c r="BB267" s="269">
        <v>2.3225305199350754</v>
      </c>
    </row>
    <row r="268" spans="42:54" ht="16.5">
      <c r="AP268" s="267"/>
      <c r="AQ268" s="267"/>
      <c r="AS268" s="257" t="s">
        <v>135</v>
      </c>
      <c r="AT268" s="258" t="s">
        <v>100</v>
      </c>
      <c r="AU268" s="257">
        <v>2</v>
      </c>
      <c r="AV268" s="268">
        <v>3.6533222614669361E-2</v>
      </c>
      <c r="AW268" s="268">
        <v>0.34346621698189561</v>
      </c>
      <c r="AX268" s="268">
        <v>0.15605622514895029</v>
      </c>
      <c r="AY268" s="269">
        <v>10.962624999999999</v>
      </c>
      <c r="AZ268" s="269">
        <v>1.9902946981421252</v>
      </c>
      <c r="BA268" s="269">
        <v>19.540413732103751</v>
      </c>
      <c r="BB268" s="269">
        <v>2.3251460337144465</v>
      </c>
    </row>
    <row r="269" spans="42:54" ht="16.5">
      <c r="AP269" s="267"/>
      <c r="AQ269" s="267"/>
      <c r="AS269" s="257" t="s">
        <v>142</v>
      </c>
      <c r="AT269" s="258" t="s">
        <v>199</v>
      </c>
      <c r="AU269" s="257">
        <v>2</v>
      </c>
      <c r="AV269" s="268">
        <v>3.1306718055803338E-2</v>
      </c>
      <c r="AW269" s="268">
        <v>0.35888332065895506</v>
      </c>
      <c r="AX269" s="268">
        <v>0.15296072489404877</v>
      </c>
      <c r="AY269" s="269">
        <v>10.480400000000001</v>
      </c>
      <c r="AZ269" s="269">
        <v>0.12239434714621716</v>
      </c>
      <c r="BA269" s="269">
        <v>12.506769736020033</v>
      </c>
      <c r="BB269" s="269">
        <v>2.2847364591704866</v>
      </c>
    </row>
    <row r="270" spans="42:54" ht="16.5">
      <c r="AP270" s="267"/>
      <c r="AQ270" s="267"/>
      <c r="AS270" s="257" t="s">
        <v>142</v>
      </c>
      <c r="AT270" s="258" t="s">
        <v>200</v>
      </c>
      <c r="AU270" s="257">
        <v>2</v>
      </c>
      <c r="AV270" s="268">
        <v>3.0507281135254839E-2</v>
      </c>
      <c r="AW270" s="268">
        <v>0.35844182822842452</v>
      </c>
      <c r="AX270" s="268">
        <v>0.1701022814947869</v>
      </c>
      <c r="AY270" s="269">
        <v>11.195433333333334</v>
      </c>
      <c r="AZ270" s="269">
        <v>0.19025166206839408</v>
      </c>
      <c r="BA270" s="269">
        <v>11.459124902102944</v>
      </c>
      <c r="BB270" s="269">
        <v>2.1697778259041094</v>
      </c>
    </row>
    <row r="271" spans="42:54" ht="16.5">
      <c r="AP271" s="267"/>
      <c r="AQ271" s="267"/>
      <c r="AS271" s="257" t="s">
        <v>142</v>
      </c>
      <c r="AT271" s="258" t="s">
        <v>201</v>
      </c>
      <c r="AU271" s="257">
        <v>2</v>
      </c>
      <c r="AV271" s="268">
        <v>3.459912097175849E-2</v>
      </c>
      <c r="AW271" s="268">
        <v>0.32791573036543936</v>
      </c>
      <c r="AX271" s="268">
        <v>0.1440877573316964</v>
      </c>
      <c r="AY271" s="269">
        <v>10.219666666666667</v>
      </c>
      <c r="AZ271" s="269">
        <v>0.11925369780610853</v>
      </c>
      <c r="BA271" s="269">
        <v>11.044566152955209</v>
      </c>
      <c r="BB271" s="269">
        <v>2.5956639825709096</v>
      </c>
    </row>
    <row r="272" spans="42:54" ht="16.5">
      <c r="AP272" s="267"/>
      <c r="AQ272" s="267"/>
      <c r="AS272" s="257" t="s">
        <v>142</v>
      </c>
      <c r="AT272" s="258" t="s">
        <v>202</v>
      </c>
      <c r="AU272" s="257">
        <v>2</v>
      </c>
      <c r="AV272" s="268">
        <v>2.5285562269462901E-2</v>
      </c>
      <c r="AW272" s="268">
        <v>0.33941409901199743</v>
      </c>
      <c r="AX272" s="268">
        <v>0.16141310978025958</v>
      </c>
      <c r="AY272" s="269">
        <v>10.60125</v>
      </c>
      <c r="AZ272" s="269">
        <v>0.1044664552087357</v>
      </c>
      <c r="BA272" s="269">
        <v>13.358647959817077</v>
      </c>
      <c r="BB272" s="269">
        <v>2.2859207337294896</v>
      </c>
    </row>
    <row r="273" spans="42:54" ht="16.5">
      <c r="AP273" s="267"/>
      <c r="AQ273" s="267"/>
      <c r="AS273" s="257" t="s">
        <v>142</v>
      </c>
      <c r="AT273" s="258" t="s">
        <v>203</v>
      </c>
      <c r="AU273" s="257">
        <v>2</v>
      </c>
      <c r="AV273" s="268">
        <v>2.6578571100301859E-2</v>
      </c>
      <c r="AW273" s="268">
        <v>0.37232908834003009</v>
      </c>
      <c r="AX273" s="268">
        <v>0.14201546234748211</v>
      </c>
      <c r="AY273" s="269">
        <v>10.522416666666667</v>
      </c>
      <c r="AZ273" s="269">
        <v>0.12767513878796435</v>
      </c>
      <c r="BA273" s="269">
        <v>7.5309828241596373</v>
      </c>
      <c r="BB273" s="269">
        <v>2.4680192025714005</v>
      </c>
    </row>
    <row r="274" spans="42:54" ht="16.5">
      <c r="AP274" s="267"/>
      <c r="AQ274" s="267"/>
      <c r="AS274" s="257" t="s">
        <v>142</v>
      </c>
      <c r="AT274" s="258" t="s">
        <v>100</v>
      </c>
      <c r="AU274" s="257">
        <v>2</v>
      </c>
      <c r="AV274" s="268">
        <v>2.8730956040812324E-2</v>
      </c>
      <c r="AW274" s="268">
        <v>0.35048253968889681</v>
      </c>
      <c r="AX274" s="268">
        <v>0.1585455433883261</v>
      </c>
      <c r="AY274" s="269">
        <v>10.715294117647064</v>
      </c>
      <c r="AZ274" s="269">
        <v>0.13541256374803654</v>
      </c>
      <c r="BA274" s="269">
        <v>11.765404680944599</v>
      </c>
      <c r="BB274" s="269">
        <v>2.3203603114085731</v>
      </c>
    </row>
    <row r="275" spans="42:54" ht="16.5">
      <c r="AP275" s="267"/>
      <c r="AQ275" s="267"/>
      <c r="AS275" s="257" t="s">
        <v>158</v>
      </c>
      <c r="AT275" s="258" t="s">
        <v>204</v>
      </c>
      <c r="AU275" s="257">
        <v>2</v>
      </c>
      <c r="AV275" s="268">
        <v>6.2376740003651961E-2</v>
      </c>
      <c r="AW275" s="268">
        <v>0.35966116680878557</v>
      </c>
      <c r="AX275" s="268">
        <v>0.19713119565063744</v>
      </c>
      <c r="AY275" s="269">
        <v>22.145499999999998</v>
      </c>
      <c r="AZ275" s="269">
        <v>7.0755195321214757</v>
      </c>
      <c r="BA275" s="269">
        <v>15.50314703129331</v>
      </c>
      <c r="BB275" s="269">
        <v>1.8634083045973389</v>
      </c>
    </row>
    <row r="276" spans="42:54" ht="16.5">
      <c r="AP276" s="267"/>
      <c r="AQ276" s="267"/>
      <c r="AS276" s="257" t="s">
        <v>158</v>
      </c>
      <c r="AT276" s="258" t="s">
        <v>205</v>
      </c>
      <c r="AU276" s="257">
        <v>2</v>
      </c>
      <c r="AV276" s="268">
        <v>3.5887075746453244E-2</v>
      </c>
      <c r="AW276" s="268">
        <v>0.34353107857604231</v>
      </c>
      <c r="AX276" s="268">
        <v>0.1913208834905796</v>
      </c>
      <c r="AY276" s="269">
        <v>13.6006</v>
      </c>
      <c r="AZ276" s="269">
        <v>33.004565302387959</v>
      </c>
      <c r="BA276" s="269">
        <v>33.044868837987408</v>
      </c>
      <c r="BB276" s="269">
        <v>1.8705318983882271</v>
      </c>
    </row>
    <row r="277" spans="42:54" ht="16.5">
      <c r="AP277" s="267"/>
      <c r="AQ277" s="267"/>
      <c r="AS277" s="257" t="s">
        <v>158</v>
      </c>
      <c r="AT277" s="258" t="s">
        <v>206</v>
      </c>
      <c r="AU277" s="257">
        <v>2</v>
      </c>
      <c r="AV277" s="268">
        <v>5.569757197495611E-2</v>
      </c>
      <c r="AW277" s="268">
        <v>0.32596926427715006</v>
      </c>
      <c r="AX277" s="268">
        <v>0.12891911250765034</v>
      </c>
      <c r="AY277" s="269">
        <v>14.311999999999998</v>
      </c>
      <c r="AZ277" s="269">
        <v>5.0689035061985716E-2</v>
      </c>
      <c r="BA277" s="269">
        <v>10.792540381947791</v>
      </c>
      <c r="BB277" s="269">
        <v>2.2111660820818537</v>
      </c>
    </row>
    <row r="278" spans="42:54" ht="16.5">
      <c r="AP278" s="267"/>
      <c r="AQ278" s="267"/>
      <c r="AS278" s="257" t="s">
        <v>158</v>
      </c>
      <c r="AT278" s="258" t="s">
        <v>207</v>
      </c>
      <c r="AU278" s="257">
        <v>2</v>
      </c>
      <c r="AV278" s="268">
        <v>6.2719908063654975E-2</v>
      </c>
      <c r="AW278" s="268">
        <v>0.35807316534499856</v>
      </c>
      <c r="AX278" s="268">
        <v>0.22295138367429376</v>
      </c>
      <c r="AY278" s="269">
        <v>17.690199999999997</v>
      </c>
      <c r="AZ278" s="269">
        <v>9.0063172560813476E-2</v>
      </c>
      <c r="BA278" s="269">
        <v>19.759860059842477</v>
      </c>
      <c r="BB278" s="269">
        <v>1.8190170724361099</v>
      </c>
    </row>
    <row r="279" spans="42:54" ht="16.5">
      <c r="AP279" s="267"/>
      <c r="AQ279" s="267"/>
      <c r="AS279" s="257" t="s">
        <v>158</v>
      </c>
      <c r="AT279" s="258" t="s">
        <v>99</v>
      </c>
      <c r="AU279" s="257">
        <v>2</v>
      </c>
      <c r="AV279" s="268">
        <v>7.187212606438495E-2</v>
      </c>
      <c r="AW279" s="268">
        <v>0.37864123128630967</v>
      </c>
      <c r="AX279" s="268">
        <v>0.21168651354337903</v>
      </c>
      <c r="AY279" s="269">
        <v>34.442999999999998</v>
      </c>
      <c r="AZ279" s="269">
        <v>5.1655560721111629</v>
      </c>
      <c r="BA279" s="269">
        <v>22.637289845428331</v>
      </c>
      <c r="BB279" s="269">
        <v>2.3038980161642417</v>
      </c>
    </row>
    <row r="280" spans="42:54" ht="16.5">
      <c r="AP280" s="267"/>
      <c r="AQ280" s="267"/>
      <c r="AS280" s="257" t="s">
        <v>158</v>
      </c>
      <c r="AT280" s="258" t="s">
        <v>100</v>
      </c>
      <c r="AU280" s="257">
        <v>2</v>
      </c>
      <c r="AV280" s="268">
        <v>5.3577315308044493E-2</v>
      </c>
      <c r="AW280" s="268">
        <v>0.34591749504909336</v>
      </c>
      <c r="AX280" s="268">
        <v>0.18362940900962629</v>
      </c>
      <c r="AY280" s="269">
        <v>17.397666666666666</v>
      </c>
      <c r="AZ280" s="269">
        <v>10.788548728136426</v>
      </c>
      <c r="BA280" s="269">
        <v>20.548894142827571</v>
      </c>
      <c r="BB280" s="269">
        <v>1.9679720756638464</v>
      </c>
    </row>
    <row r="281" spans="42:54" ht="16.5">
      <c r="AP281" s="267"/>
      <c r="AQ281" s="267"/>
      <c r="AS281" s="257" t="s">
        <v>147</v>
      </c>
      <c r="AT281" s="258" t="s">
        <v>208</v>
      </c>
      <c r="AU281" s="257">
        <v>2</v>
      </c>
      <c r="AV281" s="268">
        <v>3.4435140508090975E-2</v>
      </c>
      <c r="AW281" s="268">
        <v>0.47143281992329467</v>
      </c>
      <c r="AX281" s="268">
        <v>0.20361789882577846</v>
      </c>
      <c r="AY281" s="269">
        <v>10.0129</v>
      </c>
      <c r="AZ281" s="269">
        <v>0.10749625106824401</v>
      </c>
      <c r="BA281" s="269">
        <v>10.677127635173724</v>
      </c>
      <c r="BB281" s="269">
        <v>2.0696162015081905</v>
      </c>
    </row>
    <row r="282" spans="42:54" ht="16.5">
      <c r="AP282" s="267"/>
      <c r="AQ282" s="267"/>
      <c r="AS282" s="257" t="s">
        <v>147</v>
      </c>
      <c r="AT282" s="258" t="s">
        <v>209</v>
      </c>
      <c r="AU282" s="257">
        <v>2</v>
      </c>
      <c r="AV282" s="268">
        <v>8.803408844667621E-3</v>
      </c>
      <c r="AW282" s="268">
        <v>0.4945654524126275</v>
      </c>
      <c r="AX282" s="268">
        <v>0.19162797381850927</v>
      </c>
      <c r="AY282" s="269">
        <v>6.9930000000000003</v>
      </c>
      <c r="AZ282" s="269">
        <v>0.43846699589572519</v>
      </c>
      <c r="BA282" s="269">
        <v>18.514045194046027</v>
      </c>
      <c r="BB282" s="269">
        <v>1.8896386744138367</v>
      </c>
    </row>
    <row r="283" spans="42:54" ht="16.5">
      <c r="AP283" s="267"/>
      <c r="AQ283" s="267"/>
      <c r="AS283" s="257" t="s">
        <v>147</v>
      </c>
      <c r="AT283" s="258" t="s">
        <v>210</v>
      </c>
      <c r="AU283" s="257">
        <v>2</v>
      </c>
      <c r="AV283" s="268">
        <v>5.7350868032478838E-2</v>
      </c>
      <c r="AW283" s="268">
        <v>0.41115363408822225</v>
      </c>
      <c r="AX283" s="268">
        <v>0.17917160123238077</v>
      </c>
      <c r="AY283" s="269">
        <v>8.4562499999999989</v>
      </c>
      <c r="AZ283" s="269">
        <v>5.8991930166139635E-2</v>
      </c>
      <c r="BA283" s="269">
        <v>5.3649883156650322</v>
      </c>
      <c r="BB283" s="269">
        <v>2.4861092654082824</v>
      </c>
    </row>
    <row r="284" spans="42:54" ht="16.5">
      <c r="AP284" s="267"/>
      <c r="AQ284" s="267"/>
      <c r="AS284" s="257" t="s">
        <v>147</v>
      </c>
      <c r="AT284" s="258" t="s">
        <v>211</v>
      </c>
      <c r="AU284" s="257">
        <v>2</v>
      </c>
      <c r="AV284" s="268">
        <v>3.7579435001622905E-2</v>
      </c>
      <c r="AW284" s="268">
        <v>0.40515245304315117</v>
      </c>
      <c r="AX284" s="268">
        <v>0.19237408421352653</v>
      </c>
      <c r="AY284" s="269">
        <v>7.5968571428571421</v>
      </c>
      <c r="AZ284" s="269">
        <v>0.10899381541842863</v>
      </c>
      <c r="BA284" s="269">
        <v>5.1105989007307642</v>
      </c>
      <c r="BB284" s="269">
        <v>2.5091427751853632</v>
      </c>
    </row>
    <row r="285" spans="42:54" ht="16.5">
      <c r="AP285" s="267"/>
      <c r="AQ285" s="267"/>
      <c r="AS285" s="257" t="s">
        <v>147</v>
      </c>
      <c r="AT285" s="258" t="s">
        <v>212</v>
      </c>
      <c r="AU285" s="257">
        <v>2</v>
      </c>
      <c r="AV285" s="268">
        <v>3.7646927214865102E-2</v>
      </c>
      <c r="AW285" s="268">
        <v>0.4783781533049512</v>
      </c>
      <c r="AX285" s="268">
        <v>0.2274910650987387</v>
      </c>
      <c r="AY285" s="269">
        <v>11.019545454545455</v>
      </c>
      <c r="AZ285" s="269">
        <v>1.6567419284391469</v>
      </c>
      <c r="BA285" s="269">
        <v>18.875912542036406</v>
      </c>
      <c r="BB285" s="269">
        <v>2.5297427759471121</v>
      </c>
    </row>
    <row r="286" spans="42:54" ht="16.5">
      <c r="AP286" s="267"/>
      <c r="AQ286" s="267"/>
      <c r="AS286" s="257" t="s">
        <v>147</v>
      </c>
      <c r="AT286" s="258" t="s">
        <v>213</v>
      </c>
      <c r="AU286" s="257">
        <v>2</v>
      </c>
      <c r="AV286" s="268">
        <v>5.2828915885910495E-2</v>
      </c>
      <c r="AW286" s="268">
        <v>0.44482396260084106</v>
      </c>
      <c r="AX286" s="268">
        <v>0.26852462856473586</v>
      </c>
      <c r="AY286" s="269">
        <v>10.954333333333333</v>
      </c>
      <c r="AZ286" s="269">
        <v>4.5104920811545782E-2</v>
      </c>
      <c r="BA286" s="269">
        <v>12.907524838904017</v>
      </c>
      <c r="BB286" s="269">
        <v>2.3848254719518098</v>
      </c>
    </row>
    <row r="287" spans="42:54" ht="16.5">
      <c r="AP287" s="267"/>
      <c r="AQ287" s="267"/>
      <c r="AS287" s="257" t="s">
        <v>147</v>
      </c>
      <c r="AT287" s="258" t="s">
        <v>214</v>
      </c>
      <c r="AU287" s="257">
        <v>2</v>
      </c>
      <c r="AV287" s="268">
        <v>3.8177025504472731E-2</v>
      </c>
      <c r="AW287" s="268">
        <v>0.42736200011067538</v>
      </c>
      <c r="AX287" s="268">
        <v>0.1696398053500289</v>
      </c>
      <c r="AY287" s="269">
        <v>10.7904</v>
      </c>
      <c r="AZ287" s="269">
        <v>5.4025415716569714E-2</v>
      </c>
      <c r="BA287" s="269">
        <v>11.62446861501525</v>
      </c>
      <c r="BB287" s="269">
        <v>2.1620292996380805</v>
      </c>
    </row>
    <row r="288" spans="42:54" ht="16.5">
      <c r="AP288" s="267"/>
      <c r="AQ288" s="267"/>
      <c r="AS288" s="257" t="s">
        <v>147</v>
      </c>
      <c r="AT288" s="258" t="s">
        <v>99</v>
      </c>
      <c r="AU288" s="257">
        <v>2</v>
      </c>
      <c r="AV288" s="268">
        <v>0.14563753246925654</v>
      </c>
      <c r="AW288" s="268">
        <v>0.45393886063730265</v>
      </c>
      <c r="AX288" s="268">
        <v>0.18080443964967974</v>
      </c>
      <c r="AY288" s="269">
        <v>15.234999999999999</v>
      </c>
      <c r="AZ288" s="269">
        <v>0.35582669549752466</v>
      </c>
      <c r="BA288" s="269">
        <v>12.56513018475634</v>
      </c>
      <c r="BB288" s="269">
        <v>2.1963613219869074</v>
      </c>
    </row>
    <row r="289" spans="42:54" ht="16.5">
      <c r="AP289" s="267"/>
      <c r="AQ289" s="267"/>
      <c r="AS289" s="257" t="s">
        <v>147</v>
      </c>
      <c r="AT289" s="258" t="s">
        <v>100</v>
      </c>
      <c r="AU289" s="257">
        <v>2</v>
      </c>
      <c r="AV289" s="268">
        <v>4.032832462238712E-2</v>
      </c>
      <c r="AW289" s="268">
        <v>0.45054406058270147</v>
      </c>
      <c r="AX289" s="268">
        <v>0.2015826208037603</v>
      </c>
      <c r="AY289" s="269">
        <v>9.5926037735849068</v>
      </c>
      <c r="AZ289" s="269">
        <v>0.43424662579576256</v>
      </c>
      <c r="BA289" s="269">
        <v>11.734847923459567</v>
      </c>
      <c r="BB289" s="269">
        <v>2.3321060584469118</v>
      </c>
    </row>
    <row r="290" spans="42:54" ht="16.5">
      <c r="AP290" s="267"/>
      <c r="AQ290" s="267"/>
      <c r="AS290" s="257" t="s">
        <v>150</v>
      </c>
      <c r="AT290" s="258" t="s">
        <v>215</v>
      </c>
      <c r="AU290" s="257">
        <v>2</v>
      </c>
      <c r="AV290" s="268">
        <v>5.5244781612444595E-2</v>
      </c>
      <c r="AW290" s="268">
        <v>0.29894644838019319</v>
      </c>
      <c r="AX290" s="268">
        <v>0.14071467083564468</v>
      </c>
      <c r="AY290" s="269">
        <v>18.446999999999999</v>
      </c>
      <c r="AZ290" s="269">
        <v>5.9636091425918344E-2</v>
      </c>
      <c r="BA290" s="269">
        <v>15.525262467880744</v>
      </c>
      <c r="BB290" s="269">
        <v>2.7857593997281427</v>
      </c>
    </row>
    <row r="291" spans="42:54" ht="16.5">
      <c r="AP291" s="267"/>
      <c r="AQ291" s="267"/>
      <c r="AS291" s="257" t="s">
        <v>150</v>
      </c>
      <c r="AT291" s="258" t="s">
        <v>216</v>
      </c>
      <c r="AU291" s="257">
        <v>2</v>
      </c>
      <c r="AV291" s="268">
        <v>5.4624264581052774E-2</v>
      </c>
      <c r="AW291" s="268">
        <v>0.38840585058085431</v>
      </c>
      <c r="AX291" s="268">
        <v>0.17356541962947303</v>
      </c>
      <c r="AY291" s="269">
        <v>14.654428571428573</v>
      </c>
      <c r="AZ291" s="269">
        <v>5.352728079957596</v>
      </c>
      <c r="BA291" s="269">
        <v>31.059525847638749</v>
      </c>
      <c r="BB291" s="269">
        <v>1.885646570041138</v>
      </c>
    </row>
    <row r="292" spans="42:54" ht="16.5">
      <c r="AP292" s="267"/>
      <c r="AQ292" s="267"/>
      <c r="AS292" s="257" t="s">
        <v>150</v>
      </c>
      <c r="AT292" s="258" t="s">
        <v>217</v>
      </c>
      <c r="AU292" s="257">
        <v>2</v>
      </c>
      <c r="AV292" s="268">
        <v>0.10011537023588755</v>
      </c>
      <c r="AW292" s="268">
        <v>0.2972619582421217</v>
      </c>
      <c r="AX292" s="268">
        <v>0.12592459918076054</v>
      </c>
      <c r="AY292" s="269">
        <v>22.438000000000002</v>
      </c>
      <c r="AZ292" s="269">
        <v>2.9182989381404525E-2</v>
      </c>
      <c r="BA292" s="269">
        <v>6.332708695764782</v>
      </c>
      <c r="BB292" s="269">
        <v>2.5211374443847059</v>
      </c>
    </row>
    <row r="293" spans="42:54" ht="16.5">
      <c r="AP293" s="267"/>
      <c r="AQ293" s="267"/>
      <c r="AS293" s="257" t="s">
        <v>150</v>
      </c>
      <c r="AT293" s="258" t="s">
        <v>98</v>
      </c>
      <c r="AU293" s="257">
        <v>2</v>
      </c>
      <c r="AV293" s="268">
        <v>4.8109925798022903E-2</v>
      </c>
      <c r="AW293" s="268">
        <v>0.30410048793240035</v>
      </c>
      <c r="AX293" s="268">
        <v>0.14713124787259768</v>
      </c>
      <c r="AY293" s="269">
        <v>18.330399999999997</v>
      </c>
      <c r="AZ293" s="269">
        <v>0.21572695957563504</v>
      </c>
      <c r="BA293" s="269">
        <v>11.119495941670708</v>
      </c>
      <c r="BB293" s="269">
        <v>2.7903103438790824</v>
      </c>
    </row>
    <row r="294" spans="42:54" ht="16.5">
      <c r="AP294" s="267"/>
      <c r="AQ294" s="267"/>
      <c r="AS294" s="257" t="s">
        <v>150</v>
      </c>
      <c r="AT294" s="258" t="s">
        <v>99</v>
      </c>
      <c r="AU294" s="257">
        <v>2</v>
      </c>
      <c r="AV294" s="268">
        <v>0.19144535520719946</v>
      </c>
      <c r="AW294" s="268">
        <v>0.34943711067089106</v>
      </c>
      <c r="AX294" s="268">
        <v>0.1860912502345641</v>
      </c>
      <c r="AY294" s="269">
        <v>16.7715</v>
      </c>
      <c r="AZ294" s="269">
        <v>0.26743652728320588</v>
      </c>
      <c r="BA294" s="269">
        <v>13.059817082329888</v>
      </c>
      <c r="BB294" s="269">
        <v>2.4084603885595284</v>
      </c>
    </row>
    <row r="295" spans="42:54" ht="16.5">
      <c r="AP295" s="267"/>
      <c r="AQ295" s="267"/>
      <c r="AS295" s="257" t="s">
        <v>150</v>
      </c>
      <c r="AT295" s="258" t="s">
        <v>100</v>
      </c>
      <c r="AU295" s="257">
        <v>2</v>
      </c>
      <c r="AV295" s="268">
        <v>5.8998353581267204E-2</v>
      </c>
      <c r="AW295" s="268">
        <v>0.33160113592546453</v>
      </c>
      <c r="AX295" s="268">
        <v>0.14886934155368145</v>
      </c>
      <c r="AY295" s="269">
        <v>17.306348837209296</v>
      </c>
      <c r="AZ295" s="269">
        <v>1.253261917042285</v>
      </c>
      <c r="BA295" s="269">
        <v>17.829259943082825</v>
      </c>
      <c r="BB295" s="269">
        <v>2.5221333415580491</v>
      </c>
    </row>
    <row r="296" spans="42:54" ht="16.5">
      <c r="AP296" s="267"/>
      <c r="AQ296" s="267"/>
      <c r="AS296" s="257" t="s">
        <v>145</v>
      </c>
      <c r="AT296" s="258" t="s">
        <v>218</v>
      </c>
      <c r="AU296" s="257">
        <v>2</v>
      </c>
      <c r="AV296" s="268">
        <v>3.8056229966817567E-2</v>
      </c>
      <c r="AW296" s="268">
        <v>0.34953174531590775</v>
      </c>
      <c r="AX296" s="268">
        <v>0.15952026898654798</v>
      </c>
      <c r="AY296" s="269">
        <v>9.2325217391304335</v>
      </c>
      <c r="AZ296" s="269">
        <v>0.17812956994031237</v>
      </c>
      <c r="BA296" s="269">
        <v>15.500416047806123</v>
      </c>
      <c r="BB296" s="269">
        <v>2.0059591835567931</v>
      </c>
    </row>
    <row r="297" spans="42:54" ht="16.5">
      <c r="AP297" s="267"/>
      <c r="AQ297" s="267"/>
      <c r="AS297" s="257" t="s">
        <v>145</v>
      </c>
      <c r="AT297" s="258" t="s">
        <v>219</v>
      </c>
      <c r="AU297" s="257">
        <v>2</v>
      </c>
      <c r="AV297" s="268">
        <v>9.8294512956954294E-2</v>
      </c>
      <c r="AW297" s="268">
        <v>0.33368057574584709</v>
      </c>
      <c r="AX297" s="268">
        <v>0.2346252748894733</v>
      </c>
      <c r="AY297" s="269">
        <v>8.5888749999999998</v>
      </c>
      <c r="AZ297" s="269">
        <v>7.6124075282795509E-2</v>
      </c>
      <c r="BA297" s="269">
        <v>7.1257571898645367</v>
      </c>
      <c r="BB297" s="269">
        <v>2.5627380049942032</v>
      </c>
    </row>
    <row r="298" spans="42:54" ht="16.5">
      <c r="AP298" s="267"/>
      <c r="AQ298" s="267"/>
      <c r="AS298" s="257" t="s">
        <v>145</v>
      </c>
      <c r="AT298" s="258" t="s">
        <v>220</v>
      </c>
      <c r="AU298" s="257">
        <v>2</v>
      </c>
      <c r="AV298" s="268">
        <v>7.9837140409884405E-2</v>
      </c>
      <c r="AW298" s="268">
        <v>0.28029639502847409</v>
      </c>
      <c r="AX298" s="268">
        <v>0.2893465051436882</v>
      </c>
      <c r="AY298" s="269">
        <v>7.5019999999999998</v>
      </c>
      <c r="AZ298" s="269">
        <v>0.62426430451712667</v>
      </c>
      <c r="BA298" s="269">
        <v>7.3444695426439948</v>
      </c>
      <c r="BB298" s="269">
        <v>2.7923767551328185</v>
      </c>
    </row>
    <row r="299" spans="42:54" ht="16.5">
      <c r="AP299" s="267"/>
      <c r="AQ299" s="267"/>
      <c r="AS299" s="257" t="s">
        <v>145</v>
      </c>
      <c r="AT299" s="258" t="s">
        <v>221</v>
      </c>
      <c r="AU299" s="257">
        <v>2</v>
      </c>
      <c r="AV299" s="268">
        <v>6.4456265322870313E-2</v>
      </c>
      <c r="AW299" s="268">
        <v>0.30734900948396471</v>
      </c>
      <c r="AX299" s="268">
        <v>0.2111371482122</v>
      </c>
      <c r="AY299" s="269">
        <v>6.6630000000000003</v>
      </c>
      <c r="AZ299" s="269">
        <v>0.9323552101041811</v>
      </c>
      <c r="BA299" s="269">
        <v>3.959559151771554</v>
      </c>
      <c r="BB299" s="269">
        <v>2.3335956155808879</v>
      </c>
    </row>
    <row r="300" spans="42:54" ht="16.5">
      <c r="AP300" s="267"/>
      <c r="AQ300" s="267"/>
      <c r="AS300" s="257" t="s">
        <v>145</v>
      </c>
      <c r="AT300" s="258" t="s">
        <v>100</v>
      </c>
      <c r="AU300" s="257">
        <v>2</v>
      </c>
      <c r="AV300" s="268">
        <v>5.9919703433752712E-2</v>
      </c>
      <c r="AW300" s="268">
        <v>0.33030318549837862</v>
      </c>
      <c r="AX300" s="268">
        <v>0.20254715715528634</v>
      </c>
      <c r="AY300" s="269">
        <v>8.55179069767442</v>
      </c>
      <c r="AZ300" s="269">
        <v>0.30683946209563295</v>
      </c>
      <c r="BA300" s="269">
        <v>11.279109579695227</v>
      </c>
      <c r="BB300" s="269">
        <v>2.2844558223492597</v>
      </c>
    </row>
    <row r="301" spans="42:54" ht="16.5">
      <c r="AP301" s="267"/>
      <c r="AQ301" s="267"/>
      <c r="AS301" s="257" t="s">
        <v>137</v>
      </c>
      <c r="AT301" s="258" t="s">
        <v>222</v>
      </c>
      <c r="AU301" s="257">
        <v>2</v>
      </c>
      <c r="AV301" s="268">
        <v>5.9884174704471785E-2</v>
      </c>
      <c r="AW301" s="268">
        <v>0.36297272711015599</v>
      </c>
      <c r="AX301" s="268">
        <v>0.18964791494465918</v>
      </c>
      <c r="AY301" s="269">
        <v>13.50311764705882</v>
      </c>
      <c r="AZ301" s="269">
        <v>0.18473475652640378</v>
      </c>
      <c r="BA301" s="269">
        <v>8.3772626470200411</v>
      </c>
      <c r="BB301" s="269">
        <v>1.8240313740769931</v>
      </c>
    </row>
    <row r="302" spans="42:54" ht="16.5">
      <c r="AP302" s="267"/>
      <c r="AQ302" s="267"/>
      <c r="AS302" s="257" t="s">
        <v>137</v>
      </c>
      <c r="AT302" s="258" t="s">
        <v>223</v>
      </c>
      <c r="AU302" s="257">
        <v>2</v>
      </c>
      <c r="AV302" s="268">
        <v>5.5857798654191555E-2</v>
      </c>
      <c r="AW302" s="268">
        <v>0.36725496298422677</v>
      </c>
      <c r="AX302" s="268">
        <v>0.18725475495163699</v>
      </c>
      <c r="AY302" s="269">
        <v>13.269827586206898</v>
      </c>
      <c r="AZ302" s="269">
        <v>0.30903902100820285</v>
      </c>
      <c r="BA302" s="269">
        <v>12.356655459042269</v>
      </c>
      <c r="BB302" s="269">
        <v>1.8316460248563078</v>
      </c>
    </row>
    <row r="303" spans="42:54" ht="16.5">
      <c r="AP303" s="267"/>
      <c r="AQ303" s="267"/>
      <c r="AS303" s="257" t="s">
        <v>137</v>
      </c>
      <c r="AT303" s="258" t="s">
        <v>224</v>
      </c>
      <c r="AU303" s="257">
        <v>2</v>
      </c>
      <c r="AV303" s="268">
        <v>5.4841592350318914E-2</v>
      </c>
      <c r="AW303" s="268">
        <v>0.26227029699980975</v>
      </c>
      <c r="AX303" s="268">
        <v>0.2227808719972327</v>
      </c>
      <c r="AY303" s="269">
        <v>9.2143333333333342</v>
      </c>
      <c r="AZ303" s="269">
        <v>6.8337690796697145E-2</v>
      </c>
      <c r="BA303" s="269">
        <v>6.8020408660855338</v>
      </c>
      <c r="BB303" s="269">
        <v>2.1830830102283567</v>
      </c>
    </row>
    <row r="304" spans="42:54" ht="16.5">
      <c r="AP304" s="267"/>
      <c r="AQ304" s="267"/>
      <c r="AS304" s="257" t="s">
        <v>137</v>
      </c>
      <c r="AT304" s="258" t="s">
        <v>99</v>
      </c>
      <c r="AU304" s="257">
        <v>2</v>
      </c>
      <c r="AV304" s="268">
        <v>0.10931405477328207</v>
      </c>
      <c r="AW304" s="268">
        <v>0.3747289986884228</v>
      </c>
      <c r="AX304" s="268">
        <v>0.18804428899729872</v>
      </c>
      <c r="AY304" s="269">
        <v>13.442</v>
      </c>
      <c r="AZ304" s="269">
        <v>0.47247308793291132</v>
      </c>
      <c r="BA304" s="269">
        <v>13.134751844534934</v>
      </c>
      <c r="BB304" s="269">
        <v>1.7992337859587877</v>
      </c>
    </row>
    <row r="305" spans="42:54" ht="16.5">
      <c r="AP305" s="267"/>
      <c r="AQ305" s="267"/>
      <c r="AS305" s="257" t="s">
        <v>137</v>
      </c>
      <c r="AT305" s="258" t="s">
        <v>100</v>
      </c>
      <c r="AU305" s="257">
        <v>2</v>
      </c>
      <c r="AV305" s="268">
        <v>5.7925636431370907E-2</v>
      </c>
      <c r="AW305" s="268">
        <v>0.35531658792639387</v>
      </c>
      <c r="AX305" s="268">
        <v>0.19401281973974993</v>
      </c>
      <c r="AY305" s="269">
        <v>12.89903703703704</v>
      </c>
      <c r="AZ305" s="269">
        <v>0.23147759148636943</v>
      </c>
      <c r="BA305" s="269">
        <v>10.178423916034095</v>
      </c>
      <c r="BB305" s="269">
        <v>1.9818810353028944</v>
      </c>
    </row>
    <row r="306" spans="42:54" ht="16.5">
      <c r="AP306" s="267"/>
      <c r="AQ306" s="267"/>
      <c r="AS306" s="257" t="s">
        <v>155</v>
      </c>
      <c r="AT306" s="258" t="s">
        <v>225</v>
      </c>
      <c r="AU306" s="257">
        <v>2</v>
      </c>
      <c r="AV306" s="268">
        <v>3.2553294296128139E-2</v>
      </c>
      <c r="AW306" s="268">
        <v>0.33904040869385915</v>
      </c>
      <c r="AX306" s="268">
        <v>0.16660796772768635</v>
      </c>
      <c r="AY306" s="269">
        <v>9.5194210526315803</v>
      </c>
      <c r="AZ306" s="269">
        <v>0.58137638314419515</v>
      </c>
      <c r="BA306" s="269">
        <v>11.024027019916039</v>
      </c>
      <c r="BB306" s="269">
        <v>1.9055097005421819</v>
      </c>
    </row>
    <row r="307" spans="42:54" ht="16.5">
      <c r="AP307" s="267"/>
      <c r="AQ307" s="267"/>
      <c r="AS307" s="257" t="s">
        <v>155</v>
      </c>
      <c r="AT307" s="258" t="s">
        <v>226</v>
      </c>
      <c r="AU307" s="257">
        <v>2</v>
      </c>
      <c r="AV307" s="268">
        <v>3.3042808608129193E-2</v>
      </c>
      <c r="AW307" s="268">
        <v>0.36811611885317985</v>
      </c>
      <c r="AX307" s="268">
        <v>0.19107931669429748</v>
      </c>
      <c r="AY307" s="269">
        <v>11.133904761904763</v>
      </c>
      <c r="AZ307" s="269">
        <v>0.32671708561758378</v>
      </c>
      <c r="BA307" s="269">
        <v>10.922163322949602</v>
      </c>
      <c r="BB307" s="269">
        <v>1.7639413167958262</v>
      </c>
    </row>
    <row r="308" spans="42:54" ht="16.5">
      <c r="AP308" s="267"/>
      <c r="AQ308" s="267"/>
      <c r="AS308" s="257" t="s">
        <v>155</v>
      </c>
      <c r="AT308" s="258" t="s">
        <v>227</v>
      </c>
      <c r="AU308" s="257">
        <v>2</v>
      </c>
      <c r="AV308" s="268">
        <v>4.4200964084490729E-2</v>
      </c>
      <c r="AW308" s="268">
        <v>0.30892740240981137</v>
      </c>
      <c r="AX308" s="268">
        <v>0.214451590929021</v>
      </c>
      <c r="AY308" s="269">
        <v>8.3656956521739119</v>
      </c>
      <c r="AZ308" s="269">
        <v>0.28026345605659686</v>
      </c>
      <c r="BA308" s="269">
        <v>10.156547459308173</v>
      </c>
      <c r="BB308" s="269">
        <v>2.7064353788485458</v>
      </c>
    </row>
    <row r="309" spans="42:54" ht="16.5">
      <c r="AP309" s="267"/>
      <c r="AQ309" s="267"/>
      <c r="AS309" s="257" t="s">
        <v>155</v>
      </c>
      <c r="AT309" s="258" t="s">
        <v>228</v>
      </c>
      <c r="AU309" s="257">
        <v>2</v>
      </c>
      <c r="AV309" s="268">
        <v>4.0578812092038362E-2</v>
      </c>
      <c r="AW309" s="268">
        <v>0.35915599887327254</v>
      </c>
      <c r="AX309" s="268">
        <v>0.22543387731913814</v>
      </c>
      <c r="AY309" s="269">
        <v>9.6395833333333343</v>
      </c>
      <c r="AZ309" s="269">
        <v>4.9637545648920672E-2</v>
      </c>
      <c r="BA309" s="269">
        <v>9.58600281571956</v>
      </c>
      <c r="BB309" s="269">
        <v>2.6389290533219261</v>
      </c>
    </row>
    <row r="310" spans="42:54" ht="16.5">
      <c r="AP310" s="267"/>
      <c r="AQ310" s="267"/>
      <c r="AS310" s="257" t="s">
        <v>155</v>
      </c>
      <c r="AT310" s="258" t="s">
        <v>229</v>
      </c>
      <c r="AU310" s="257">
        <v>2</v>
      </c>
      <c r="AV310" s="268">
        <v>2.667163260194904E-2</v>
      </c>
      <c r="AW310" s="268">
        <v>0.35093131636657721</v>
      </c>
      <c r="AX310" s="268">
        <v>0.1752365767456151</v>
      </c>
      <c r="AY310" s="269">
        <v>9.2013809523809513</v>
      </c>
      <c r="AZ310" s="269">
        <v>8.3492763583953383E-2</v>
      </c>
      <c r="BA310" s="269">
        <v>5.7511780092240832</v>
      </c>
      <c r="BB310" s="269">
        <v>2.1392275059005006</v>
      </c>
    </row>
    <row r="311" spans="42:54" ht="16.5">
      <c r="AP311" s="267"/>
      <c r="AQ311" s="267"/>
      <c r="AS311" s="257" t="s">
        <v>155</v>
      </c>
      <c r="AT311" s="258" t="s">
        <v>230</v>
      </c>
      <c r="AU311" s="257">
        <v>2</v>
      </c>
      <c r="AV311" s="268">
        <v>3.1919646797192301E-2</v>
      </c>
      <c r="AW311" s="268">
        <v>0.34452662900397663</v>
      </c>
      <c r="AX311" s="268">
        <v>0.1989650455468237</v>
      </c>
      <c r="AY311" s="269">
        <v>9.8865333333333307</v>
      </c>
      <c r="AZ311" s="269">
        <v>0.15560425320329763</v>
      </c>
      <c r="BA311" s="269">
        <v>14.294751439363655</v>
      </c>
      <c r="BB311" s="269">
        <v>2.1713847276172298</v>
      </c>
    </row>
    <row r="312" spans="42:54" ht="16.5">
      <c r="AP312" s="267"/>
      <c r="AQ312" s="267"/>
      <c r="AS312" s="257" t="s">
        <v>155</v>
      </c>
      <c r="AT312" s="258" t="s">
        <v>231</v>
      </c>
      <c r="AU312" s="257">
        <v>2</v>
      </c>
      <c r="AV312" s="268">
        <v>2.8879531515971626E-2</v>
      </c>
      <c r="AW312" s="268">
        <v>0.3266570723775683</v>
      </c>
      <c r="AX312" s="268">
        <v>0.20627632433989873</v>
      </c>
      <c r="AY312" s="269">
        <v>9.5093333333333341</v>
      </c>
      <c r="AZ312" s="269">
        <v>0.22071566704369167</v>
      </c>
      <c r="BA312" s="269">
        <v>5.5880256263678572</v>
      </c>
      <c r="BB312" s="269">
        <v>2.882607330884595</v>
      </c>
    </row>
    <row r="313" spans="42:54" ht="16.5">
      <c r="AP313" s="267"/>
      <c r="AQ313" s="267"/>
      <c r="AS313" s="257" t="s">
        <v>155</v>
      </c>
      <c r="AT313" s="258" t="s">
        <v>99</v>
      </c>
      <c r="AU313" s="257">
        <v>2</v>
      </c>
      <c r="AV313" s="268">
        <v>5.4032802329195467E-2</v>
      </c>
      <c r="AW313" s="268">
        <v>0.33744429152726202</v>
      </c>
      <c r="AX313" s="268">
        <v>0.19619686493067628</v>
      </c>
      <c r="AY313" s="269">
        <v>8.7622500000000016</v>
      </c>
      <c r="AZ313" s="269">
        <v>0.27282514470408431</v>
      </c>
      <c r="BA313" s="269">
        <v>16.927020934466448</v>
      </c>
      <c r="BB313" s="269">
        <v>2.4739824614844648</v>
      </c>
    </row>
    <row r="314" spans="42:54" ht="16.5">
      <c r="AP314" s="267"/>
      <c r="AQ314" s="267"/>
      <c r="AS314" s="257" t="s">
        <v>155</v>
      </c>
      <c r="AT314" s="258" t="s">
        <v>100</v>
      </c>
      <c r="AU314" s="257">
        <v>2</v>
      </c>
      <c r="AV314" s="268">
        <v>3.4563253297744984E-2</v>
      </c>
      <c r="AW314" s="268">
        <v>0.34231514926818896</v>
      </c>
      <c r="AX314" s="268">
        <v>0.19508863216431813</v>
      </c>
      <c r="AY314" s="269">
        <v>9.55586290322581</v>
      </c>
      <c r="AZ314" s="269">
        <v>0.25976204577737816</v>
      </c>
      <c r="BA314" s="269">
        <v>9.9405536533257663</v>
      </c>
      <c r="BB314" s="269">
        <v>2.2507827236523932</v>
      </c>
    </row>
    <row r="315" spans="42:54" ht="16.5">
      <c r="AP315" s="267"/>
      <c r="AQ315" s="267"/>
      <c r="AS315" s="257" t="s">
        <v>141</v>
      </c>
      <c r="AT315" s="258" t="s">
        <v>232</v>
      </c>
      <c r="AU315" s="257">
        <v>2</v>
      </c>
      <c r="AV315" s="268">
        <v>5.5331940466902346E-2</v>
      </c>
      <c r="AW315" s="268">
        <v>0.35221626435422654</v>
      </c>
      <c r="AX315" s="268">
        <v>0.23592344461225537</v>
      </c>
      <c r="AY315" s="269">
        <v>11.031857142857143</v>
      </c>
      <c r="AZ315" s="269">
        <v>4.8494027669528338E-2</v>
      </c>
      <c r="BA315" s="269">
        <v>6.8425073041704483</v>
      </c>
      <c r="BB315" s="269">
        <v>3.0914526626606849</v>
      </c>
    </row>
    <row r="316" spans="42:54" ht="16.5">
      <c r="AP316" s="267"/>
      <c r="AQ316" s="267"/>
      <c r="AS316" s="257" t="s">
        <v>141</v>
      </c>
      <c r="AT316" s="258" t="s">
        <v>233</v>
      </c>
      <c r="AU316" s="257">
        <v>2</v>
      </c>
      <c r="AV316" s="268">
        <v>4.9410459253645088E-2</v>
      </c>
      <c r="AW316" s="268">
        <v>0.33873682336338778</v>
      </c>
      <c r="AX316" s="268">
        <v>0.19850894799842991</v>
      </c>
      <c r="AY316" s="269">
        <v>8.5033750000000001</v>
      </c>
      <c r="AZ316" s="269">
        <v>5.6384879359168423E-2</v>
      </c>
      <c r="BA316" s="269">
        <v>2.4348016086913638</v>
      </c>
      <c r="BB316" s="269">
        <v>2.7146954853401191</v>
      </c>
    </row>
    <row r="317" spans="42:54" ht="16.5">
      <c r="AP317" s="267"/>
      <c r="AQ317" s="267"/>
      <c r="AS317" s="257" t="s">
        <v>141</v>
      </c>
      <c r="AT317" s="258" t="s">
        <v>234</v>
      </c>
      <c r="AU317" s="257">
        <v>2</v>
      </c>
      <c r="AV317" s="268">
        <v>3.0197313016665665E-2</v>
      </c>
      <c r="AW317" s="268">
        <v>0.38087994578296908</v>
      </c>
      <c r="AX317" s="268">
        <v>0.15411305892021021</v>
      </c>
      <c r="AY317" s="269">
        <v>7.2772499999999996</v>
      </c>
      <c r="AZ317" s="269">
        <v>1.795666285117509E-2</v>
      </c>
      <c r="BA317" s="269">
        <v>2.6934994276762634</v>
      </c>
      <c r="BB317" s="269">
        <v>1.6731463582276698</v>
      </c>
    </row>
    <row r="318" spans="42:54" ht="16.5">
      <c r="AP318" s="267"/>
      <c r="AQ318" s="267"/>
      <c r="AS318" s="257" t="s">
        <v>141</v>
      </c>
      <c r="AT318" s="258" t="s">
        <v>235</v>
      </c>
      <c r="AU318" s="257">
        <v>2</v>
      </c>
      <c r="AV318" s="268">
        <v>3.2163508195480549E-2</v>
      </c>
      <c r="AW318" s="268">
        <v>0.37673253434316273</v>
      </c>
      <c r="AX318" s="268">
        <v>0.18099030273009581</v>
      </c>
      <c r="AY318" s="269">
        <v>7.9959999999999996</v>
      </c>
      <c r="AZ318" s="269">
        <v>7.9381711723726239E-2</v>
      </c>
      <c r="BA318" s="269">
        <v>2.2861932976433157</v>
      </c>
      <c r="BB318" s="269">
        <v>2.5742242042907413</v>
      </c>
    </row>
    <row r="319" spans="42:54" ht="16.5">
      <c r="AP319" s="267"/>
      <c r="AQ319" s="267"/>
      <c r="AS319" s="257" t="s">
        <v>141</v>
      </c>
      <c r="AT319" s="258" t="s">
        <v>236</v>
      </c>
      <c r="AU319" s="257">
        <v>2</v>
      </c>
      <c r="AV319" s="268">
        <v>4.9400926036987244E-2</v>
      </c>
      <c r="AW319" s="268">
        <v>0.37079114086245141</v>
      </c>
      <c r="AX319" s="268">
        <v>0.13235559808741609</v>
      </c>
      <c r="AY319" s="269">
        <v>5.8185714285714285</v>
      </c>
      <c r="AZ319" s="269">
        <v>0.11248351112244993</v>
      </c>
      <c r="BA319" s="269">
        <v>2.7103169822837936</v>
      </c>
      <c r="BB319" s="269">
        <v>2.4001662814321589</v>
      </c>
    </row>
    <row r="320" spans="42:54" ht="16.5">
      <c r="AP320" s="267"/>
      <c r="AQ320" s="267"/>
      <c r="AS320" s="257" t="s">
        <v>141</v>
      </c>
      <c r="AT320" s="258" t="s">
        <v>237</v>
      </c>
      <c r="AU320" s="257">
        <v>2</v>
      </c>
      <c r="AV320" s="268">
        <v>5.5142272637878798E-2</v>
      </c>
      <c r="AW320" s="268">
        <v>0.36680862865692382</v>
      </c>
      <c r="AX320" s="268">
        <v>0.14542764481419815</v>
      </c>
      <c r="AY320" s="269">
        <v>10.978399999999999</v>
      </c>
      <c r="AZ320" s="269">
        <v>9.2145730966879197E-2</v>
      </c>
      <c r="BA320" s="269">
        <v>4.3742120523689119</v>
      </c>
      <c r="BB320" s="269">
        <v>2.926949985888033</v>
      </c>
    </row>
    <row r="321" spans="42:54" ht="16.5">
      <c r="AP321" s="267"/>
      <c r="AQ321" s="267"/>
      <c r="AS321" s="257" t="s">
        <v>141</v>
      </c>
      <c r="AT321" s="258" t="s">
        <v>100</v>
      </c>
      <c r="AU321" s="257">
        <v>2</v>
      </c>
      <c r="AV321" s="268">
        <v>4.5877835843337322E-2</v>
      </c>
      <c r="AW321" s="268">
        <v>0.35805976775791931</v>
      </c>
      <c r="AX321" s="268">
        <v>0.18095915484571667</v>
      </c>
      <c r="AY321" s="269">
        <v>8.4915106382978696</v>
      </c>
      <c r="AZ321" s="269">
        <v>6.2856013566153876E-2</v>
      </c>
      <c r="BA321" s="269">
        <v>3.3326920035022849</v>
      </c>
      <c r="BB321" s="269">
        <v>2.5574394290743059</v>
      </c>
    </row>
    <row r="322" spans="42:54" ht="16.5">
      <c r="AP322" s="267"/>
      <c r="AQ322" s="267"/>
      <c r="AS322" s="257" t="s">
        <v>160</v>
      </c>
      <c r="AT322" s="258" t="s">
        <v>238</v>
      </c>
      <c r="AU322" s="257">
        <v>2</v>
      </c>
      <c r="AV322" s="268">
        <v>2.248448452233542E-2</v>
      </c>
      <c r="AW322" s="268">
        <v>0.30786230624818606</v>
      </c>
      <c r="AX322" s="268">
        <v>0.17274738668989703</v>
      </c>
      <c r="AY322" s="269">
        <v>9.5589999999999993</v>
      </c>
      <c r="AZ322" s="269">
        <v>5.8210768942359395E-2</v>
      </c>
      <c r="BA322" s="269">
        <v>8.6207376862256062</v>
      </c>
      <c r="BB322" s="269">
        <v>3.0139433670235865</v>
      </c>
    </row>
    <row r="323" spans="42:54" ht="16.5">
      <c r="AP323" s="267"/>
      <c r="AQ323" s="267"/>
      <c r="AS323" s="257" t="s">
        <v>160</v>
      </c>
      <c r="AT323" s="258" t="s">
        <v>239</v>
      </c>
      <c r="AU323" s="257">
        <v>2</v>
      </c>
      <c r="AV323" s="268">
        <v>2.4912102187369493E-2</v>
      </c>
      <c r="AW323" s="268">
        <v>0.28871012680642588</v>
      </c>
      <c r="AX323" s="268">
        <v>0.11379216106734823</v>
      </c>
      <c r="AY323" s="269">
        <v>6.2315000000000005</v>
      </c>
      <c r="AZ323" s="269">
        <v>1.6701393503035452E-2</v>
      </c>
      <c r="BA323" s="269">
        <v>2.1878825488976443</v>
      </c>
      <c r="BB323" s="269">
        <v>2.6435083278452089</v>
      </c>
    </row>
    <row r="324" spans="42:54" ht="16.5">
      <c r="AP324" s="267"/>
      <c r="AQ324" s="267"/>
      <c r="AS324" s="257" t="s">
        <v>160</v>
      </c>
      <c r="AT324" s="258" t="s">
        <v>240</v>
      </c>
      <c r="AU324" s="257">
        <v>2</v>
      </c>
      <c r="AV324" s="268">
        <v>2.8349004542304931E-2</v>
      </c>
      <c r="AW324" s="268">
        <v>0.32096285649216771</v>
      </c>
      <c r="AX324" s="268">
        <v>0.17569778914946968</v>
      </c>
      <c r="AY324" s="269">
        <v>12.203866666666668</v>
      </c>
      <c r="AZ324" s="269">
        <v>4.6607720329175671E-2</v>
      </c>
      <c r="BA324" s="269">
        <v>12.598732629552316</v>
      </c>
      <c r="BB324" s="269">
        <v>1.9837224553087038</v>
      </c>
    </row>
    <row r="325" spans="42:54" ht="16.5">
      <c r="AP325" s="267"/>
      <c r="AQ325" s="267"/>
      <c r="AS325" s="257" t="s">
        <v>160</v>
      </c>
      <c r="AT325" s="258" t="s">
        <v>241</v>
      </c>
      <c r="AU325" s="257">
        <v>2</v>
      </c>
      <c r="AV325" s="268">
        <v>2.1824347238899203E-2</v>
      </c>
      <c r="AW325" s="268">
        <v>0.35732213836339555</v>
      </c>
      <c r="AX325" s="268">
        <v>0.19033071877004457</v>
      </c>
      <c r="AY325" s="269">
        <v>9.4330500000000015</v>
      </c>
      <c r="AZ325" s="269">
        <v>0.33579457007219699</v>
      </c>
      <c r="BA325" s="269">
        <v>8.870867782714285</v>
      </c>
      <c r="BB325" s="269">
        <v>2.5034365970120871</v>
      </c>
    </row>
    <row r="326" spans="42:54" ht="16.5">
      <c r="AP326" s="267"/>
      <c r="AQ326" s="267"/>
      <c r="AS326" s="257" t="s">
        <v>160</v>
      </c>
      <c r="AT326" s="258" t="s">
        <v>242</v>
      </c>
      <c r="AU326" s="257">
        <v>2</v>
      </c>
      <c r="AV326" s="268">
        <v>1.9799147345131489E-2</v>
      </c>
      <c r="AW326" s="268">
        <v>0.36616637019926301</v>
      </c>
      <c r="AX326" s="268">
        <v>0.20683007211594051</v>
      </c>
      <c r="AY326" s="269">
        <v>13.22725</v>
      </c>
      <c r="AZ326" s="269">
        <v>0.36757599023257331</v>
      </c>
      <c r="BA326" s="269">
        <v>17.39585376660375</v>
      </c>
      <c r="BB326" s="269">
        <v>1.9642241542810461</v>
      </c>
    </row>
    <row r="327" spans="42:54" ht="16.5">
      <c r="AP327" s="267"/>
      <c r="AQ327" s="267"/>
      <c r="AS327" s="257" t="s">
        <v>160</v>
      </c>
      <c r="AT327" s="258" t="s">
        <v>99</v>
      </c>
      <c r="AU327" s="257">
        <v>2</v>
      </c>
      <c r="AV327" s="268">
        <v>3.4627963717843144E-2</v>
      </c>
      <c r="AW327" s="268">
        <v>0.34671635666281458</v>
      </c>
      <c r="AX327" s="268">
        <v>0.22077440003078613</v>
      </c>
      <c r="AY327" s="269">
        <v>11.22775</v>
      </c>
      <c r="AZ327" s="269">
        <v>0.12025841127414588</v>
      </c>
      <c r="BA327" s="269">
        <v>13.027994554699136</v>
      </c>
      <c r="BB327" s="269">
        <v>2.4685618384077928</v>
      </c>
    </row>
    <row r="328" spans="42:54" ht="16.5">
      <c r="AP328" s="267"/>
      <c r="AQ328" s="267"/>
      <c r="AS328" s="257" t="s">
        <v>160</v>
      </c>
      <c r="AT328" s="258" t="s">
        <v>100</v>
      </c>
      <c r="AU328" s="257">
        <v>2</v>
      </c>
      <c r="AV328" s="268">
        <v>2.3078055615501431E-2</v>
      </c>
      <c r="AW328" s="268">
        <v>0.34400170545006248</v>
      </c>
      <c r="AX328" s="268">
        <v>0.18733152102503606</v>
      </c>
      <c r="AY328" s="269">
        <v>11.16112162162162</v>
      </c>
      <c r="AZ328" s="269">
        <v>0.22738849414219631</v>
      </c>
      <c r="BA328" s="269">
        <v>12.244780414111041</v>
      </c>
      <c r="BB328" s="269">
        <v>2.2730361229891911</v>
      </c>
    </row>
    <row r="329" spans="42:54" ht="16.5">
      <c r="AP329" s="267"/>
      <c r="AQ329" s="267"/>
      <c r="AS329" s="257" t="s">
        <v>161</v>
      </c>
      <c r="AT329" s="258" t="s">
        <v>243</v>
      </c>
      <c r="AU329" s="257">
        <v>2</v>
      </c>
      <c r="AV329" s="268">
        <v>2.7278708319110966E-2</v>
      </c>
      <c r="AW329" s="268">
        <v>0.41835732804374337</v>
      </c>
      <c r="AX329" s="268">
        <v>0.14161632482264766</v>
      </c>
      <c r="AY329" s="269">
        <v>7.561272727272728</v>
      </c>
      <c r="AZ329" s="269">
        <v>0.18324927389082671</v>
      </c>
      <c r="BA329" s="269">
        <v>4.8416387101681586</v>
      </c>
      <c r="BB329" s="269">
        <v>2.4022950538094143</v>
      </c>
    </row>
    <row r="330" spans="42:54" ht="16.5">
      <c r="AP330" s="267"/>
      <c r="AQ330" s="267"/>
      <c r="AS330" s="257" t="s">
        <v>161</v>
      </c>
      <c r="AT330" s="258" t="s">
        <v>244</v>
      </c>
      <c r="AU330" s="257">
        <v>2</v>
      </c>
      <c r="AV330" s="268">
        <v>4.8602193165410666E-2</v>
      </c>
      <c r="AW330" s="268">
        <v>0.41202451571505178</v>
      </c>
      <c r="AX330" s="268">
        <v>0.17444102602613171</v>
      </c>
      <c r="AY330" s="269">
        <v>13.275500000000001</v>
      </c>
      <c r="AZ330" s="269">
        <v>3.9112337674020566E-2</v>
      </c>
      <c r="BA330" s="269">
        <v>14.940912991475855</v>
      </c>
      <c r="BB330" s="269">
        <v>2.1982704364663119</v>
      </c>
    </row>
    <row r="331" spans="42:54" ht="16.5">
      <c r="AP331" s="267"/>
      <c r="AQ331" s="267"/>
      <c r="AS331" s="257" t="s">
        <v>161</v>
      </c>
      <c r="AT331" s="258" t="s">
        <v>245</v>
      </c>
      <c r="AU331" s="257">
        <v>2</v>
      </c>
      <c r="AV331" s="268">
        <v>2.8495608890419598E-2</v>
      </c>
      <c r="AW331" s="268">
        <v>0.42750508778162355</v>
      </c>
      <c r="AX331" s="268">
        <v>0.18393682634243311</v>
      </c>
      <c r="AY331" s="269">
        <v>7.8317500000000004</v>
      </c>
      <c r="AZ331" s="269">
        <v>9.2458195134505967</v>
      </c>
      <c r="BA331" s="269">
        <v>24.10991212837596</v>
      </c>
      <c r="BB331" s="269">
        <v>2.1845635858150936</v>
      </c>
    </row>
    <row r="332" spans="42:54" ht="16.5">
      <c r="AP332" s="267"/>
      <c r="AQ332" s="267"/>
      <c r="AS332" s="257" t="s">
        <v>161</v>
      </c>
      <c r="AT332" s="258" t="s">
        <v>246</v>
      </c>
      <c r="AU332" s="257">
        <v>2</v>
      </c>
      <c r="AV332" s="268">
        <v>3.6538823742993734E-2</v>
      </c>
      <c r="AW332" s="268">
        <v>0.40768934590171052</v>
      </c>
      <c r="AX332" s="268">
        <v>0.19070095812667212</v>
      </c>
      <c r="AY332" s="269">
        <v>9.0553076923076929</v>
      </c>
      <c r="AZ332" s="269">
        <v>0.35776070227845702</v>
      </c>
      <c r="BA332" s="269">
        <v>6.8409647800542794</v>
      </c>
      <c r="BB332" s="269">
        <v>2.2928770521874022</v>
      </c>
    </row>
    <row r="333" spans="42:54" ht="16.5">
      <c r="AP333" s="267"/>
      <c r="AQ333" s="267"/>
      <c r="AS333" s="257" t="s">
        <v>161</v>
      </c>
      <c r="AT333" s="258" t="s">
        <v>100</v>
      </c>
      <c r="AU333" s="257">
        <v>2</v>
      </c>
      <c r="AV333" s="268">
        <v>3.2006622333667967E-2</v>
      </c>
      <c r="AW333" s="268">
        <v>0.41639937323627335</v>
      </c>
      <c r="AX333" s="268">
        <v>0.17399239225506344</v>
      </c>
      <c r="AY333" s="269">
        <v>8.5322941176470586</v>
      </c>
      <c r="AZ333" s="269">
        <v>2.9359634316193022</v>
      </c>
      <c r="BA333" s="269">
        <v>11.575120195924375</v>
      </c>
      <c r="BB333" s="269">
        <v>2.3125550026349182</v>
      </c>
    </row>
    <row r="334" spans="42:54" ht="16.5">
      <c r="AP334" s="267"/>
      <c r="AQ334" s="267"/>
      <c r="AS334" s="257" t="s">
        <v>159</v>
      </c>
      <c r="AT334" s="258" t="s">
        <v>247</v>
      </c>
      <c r="AU334" s="257">
        <v>2</v>
      </c>
      <c r="AV334" s="268">
        <v>3.6108062175586798E-2</v>
      </c>
      <c r="AW334" s="268">
        <v>0.33007501702528508</v>
      </c>
      <c r="AX334" s="268">
        <v>0.16591345117328549</v>
      </c>
      <c r="AY334" s="269">
        <v>7.807846153846155</v>
      </c>
      <c r="AZ334" s="269">
        <v>3.1413848896777036E-2</v>
      </c>
      <c r="BA334" s="269">
        <v>1.7567590883043773</v>
      </c>
      <c r="BB334" s="269">
        <v>2.9194674540892951</v>
      </c>
    </row>
    <row r="335" spans="42:54" ht="16.5">
      <c r="AP335" s="267"/>
      <c r="AQ335" s="267"/>
      <c r="AS335" s="257" t="s">
        <v>159</v>
      </c>
      <c r="AT335" s="258" t="s">
        <v>248</v>
      </c>
      <c r="AU335" s="257">
        <v>2</v>
      </c>
      <c r="AV335" s="268">
        <v>3.1902644438012842E-2</v>
      </c>
      <c r="AW335" s="268">
        <v>0.36982957169275488</v>
      </c>
      <c r="AX335" s="268">
        <v>0.11448999803636851</v>
      </c>
      <c r="AY335" s="269">
        <v>6.0798571428571426</v>
      </c>
      <c r="AZ335" s="269">
        <v>1.54477638059865E-2</v>
      </c>
      <c r="BA335" s="269">
        <v>3.2660986332657171</v>
      </c>
      <c r="BB335" s="269">
        <v>2.6041179934235594</v>
      </c>
    </row>
    <row r="336" spans="42:54" ht="16.5">
      <c r="AP336" s="267"/>
      <c r="AQ336" s="267"/>
      <c r="AS336" s="257" t="s">
        <v>159</v>
      </c>
      <c r="AT336" s="258" t="s">
        <v>249</v>
      </c>
      <c r="AU336" s="257">
        <v>2</v>
      </c>
      <c r="AV336" s="268">
        <v>3.3735967241739689E-2</v>
      </c>
      <c r="AW336" s="268">
        <v>0.31258602792600432</v>
      </c>
      <c r="AX336" s="268">
        <v>0.13635080930065668</v>
      </c>
      <c r="AY336" s="269">
        <v>8.569285714285714</v>
      </c>
      <c r="AZ336" s="269">
        <v>3.9068999799615096E-3</v>
      </c>
      <c r="BA336" s="269">
        <v>2.1487949889788305</v>
      </c>
      <c r="BB336" s="269">
        <v>2.1861029033202519</v>
      </c>
    </row>
    <row r="337" spans="42:54" ht="16.5">
      <c r="AP337" s="267"/>
      <c r="AQ337" s="267"/>
      <c r="AS337" s="257" t="s">
        <v>159</v>
      </c>
      <c r="AT337" s="258" t="s">
        <v>250</v>
      </c>
      <c r="AU337" s="257">
        <v>2</v>
      </c>
      <c r="AV337" s="268">
        <v>4.7162245391104606E-2</v>
      </c>
      <c r="AW337" s="268">
        <v>0.44701208440733448</v>
      </c>
      <c r="AX337" s="268">
        <v>0.19634757025909733</v>
      </c>
      <c r="AY337" s="269">
        <v>11.002000000000001</v>
      </c>
      <c r="AZ337" s="269">
        <v>3.9100080370215201E-2</v>
      </c>
      <c r="BA337" s="269">
        <v>4.5356093229449632</v>
      </c>
      <c r="BB337" s="269">
        <v>2.4477524970438402</v>
      </c>
    </row>
    <row r="338" spans="42:54" ht="16.5">
      <c r="AP338" s="267"/>
      <c r="AQ338" s="267"/>
      <c r="AS338" s="257" t="s">
        <v>159</v>
      </c>
      <c r="AT338" s="258" t="s">
        <v>251</v>
      </c>
      <c r="AU338" s="257">
        <v>2</v>
      </c>
      <c r="AV338" s="268">
        <v>5.6782840666877818E-2</v>
      </c>
      <c r="AW338" s="268">
        <v>0.39124796602130119</v>
      </c>
      <c r="AX338" s="268">
        <v>0.4209837807444371</v>
      </c>
      <c r="AY338" s="269">
        <v>8.4292499999999997</v>
      </c>
      <c r="AZ338" s="269">
        <v>0.24440277546846859</v>
      </c>
      <c r="BA338" s="269">
        <v>0.18330208160135142</v>
      </c>
      <c r="BB338" s="269">
        <v>3.6780872579091506</v>
      </c>
    </row>
    <row r="339" spans="42:54" ht="16.5">
      <c r="AP339" s="267"/>
      <c r="AQ339" s="267"/>
      <c r="AS339" s="257" t="s">
        <v>159</v>
      </c>
      <c r="AT339" s="258" t="s">
        <v>252</v>
      </c>
      <c r="AU339" s="257">
        <v>2</v>
      </c>
      <c r="AV339" s="268">
        <v>6.2010142349703895E-2</v>
      </c>
      <c r="AW339" s="268">
        <v>0.23955972022352234</v>
      </c>
      <c r="AX339" s="268">
        <v>0.1909445676940002</v>
      </c>
      <c r="AY339" s="269">
        <v>3.9649999999999999</v>
      </c>
      <c r="AZ339" s="269">
        <v>5.3560888553716747E-2</v>
      </c>
      <c r="BA339" s="269">
        <v>2.062094209318095</v>
      </c>
      <c r="BB339" s="269">
        <v>3.0584276822798713</v>
      </c>
    </row>
    <row r="340" spans="42:54" ht="16.5">
      <c r="AP340" s="267"/>
      <c r="AQ340" s="267"/>
      <c r="AS340" s="257" t="s">
        <v>159</v>
      </c>
      <c r="AT340" s="258" t="s">
        <v>100</v>
      </c>
      <c r="AU340" s="257">
        <v>2</v>
      </c>
      <c r="AV340" s="268">
        <v>3.8553150098806693E-2</v>
      </c>
      <c r="AW340" s="268">
        <v>0.35955491861399214</v>
      </c>
      <c r="AX340" s="268">
        <v>0.17154302983020597</v>
      </c>
      <c r="AY340" s="269">
        <v>7.9213404255319162</v>
      </c>
      <c r="AZ340" s="269">
        <v>4.2224698650805276E-2</v>
      </c>
      <c r="BA340" s="269">
        <v>2.4601078525403599</v>
      </c>
      <c r="BB340" s="269">
        <v>2.6697324306695966</v>
      </c>
    </row>
    <row r="341" spans="42:54" ht="16.5">
      <c r="AP341" s="267"/>
      <c r="AQ341" s="267"/>
      <c r="AS341" s="257" t="s">
        <v>143</v>
      </c>
      <c r="AT341" s="258" t="s">
        <v>253</v>
      </c>
      <c r="AU341" s="257">
        <v>2</v>
      </c>
      <c r="AV341" s="268">
        <v>6.2417790783889218E-2</v>
      </c>
      <c r="AW341" s="268">
        <v>0.39445957071969728</v>
      </c>
      <c r="AX341" s="268">
        <v>0.17075607030500242</v>
      </c>
      <c r="AY341" s="269">
        <v>16.146222222222221</v>
      </c>
      <c r="AZ341" s="269">
        <v>0.26489758628534149</v>
      </c>
      <c r="BA341" s="269">
        <v>11.456177651534503</v>
      </c>
      <c r="BB341" s="269">
        <v>1.800937435351752</v>
      </c>
    </row>
    <row r="342" spans="42:54" ht="16.5">
      <c r="AP342" s="267"/>
      <c r="AQ342" s="267"/>
      <c r="AS342" s="257" t="s">
        <v>143</v>
      </c>
      <c r="AT342" s="258" t="s">
        <v>254</v>
      </c>
      <c r="AU342" s="257">
        <v>2</v>
      </c>
      <c r="AV342" s="268">
        <v>7.6268041204283432E-2</v>
      </c>
      <c r="AW342" s="268">
        <v>0.36298086899316995</v>
      </c>
      <c r="AX342" s="268">
        <v>0.13802564288159219</v>
      </c>
      <c r="AY342" s="269">
        <v>12.695214285714286</v>
      </c>
      <c r="AZ342" s="269">
        <v>0.17724980155280298</v>
      </c>
      <c r="BA342" s="269">
        <v>14.219712528020557</v>
      </c>
      <c r="BB342" s="269">
        <v>2.0646797005189845</v>
      </c>
    </row>
    <row r="343" spans="42:54" ht="16.5">
      <c r="AP343" s="267"/>
      <c r="AQ343" s="267"/>
      <c r="AS343" s="257" t="s">
        <v>143</v>
      </c>
      <c r="AT343" s="258" t="s">
        <v>255</v>
      </c>
      <c r="AU343" s="257">
        <v>2</v>
      </c>
      <c r="AV343" s="268">
        <v>9.7840675715097525E-2</v>
      </c>
      <c r="AW343" s="268">
        <v>0.3660538457493383</v>
      </c>
      <c r="AX343" s="268">
        <v>0.14950298410931462</v>
      </c>
      <c r="AY343" s="269">
        <v>15.411888888888889</v>
      </c>
      <c r="AZ343" s="269">
        <v>0.26891084015069988</v>
      </c>
      <c r="BA343" s="269">
        <v>8.3562613200020674</v>
      </c>
      <c r="BB343" s="269">
        <v>1.7554984526315109</v>
      </c>
    </row>
    <row r="344" spans="42:54" ht="16.5">
      <c r="AP344" s="267"/>
      <c r="AQ344" s="267"/>
      <c r="AS344" s="257" t="s">
        <v>143</v>
      </c>
      <c r="AT344" s="258" t="s">
        <v>256</v>
      </c>
      <c r="AU344" s="257">
        <v>2</v>
      </c>
      <c r="AV344" s="268">
        <v>8.1639283822115438E-2</v>
      </c>
      <c r="AW344" s="268">
        <v>0.40733861612771832</v>
      </c>
      <c r="AX344" s="268">
        <v>0.13564158442216276</v>
      </c>
      <c r="AY344" s="269">
        <v>15.466818181818184</v>
      </c>
      <c r="AZ344" s="269">
        <v>0.38645876781595329</v>
      </c>
      <c r="BA344" s="269">
        <v>4.7681391634757055</v>
      </c>
      <c r="BB344" s="269">
        <v>1.8977681378664562</v>
      </c>
    </row>
    <row r="345" spans="42:54" ht="16.5">
      <c r="AP345" s="267"/>
      <c r="AQ345" s="267"/>
      <c r="AS345" s="257" t="s">
        <v>143</v>
      </c>
      <c r="AT345" s="258" t="s">
        <v>257</v>
      </c>
      <c r="AU345" s="257">
        <v>2</v>
      </c>
      <c r="AV345" s="268">
        <v>0.21332053274925339</v>
      </c>
      <c r="AW345" s="268">
        <v>0.32527536256098222</v>
      </c>
      <c r="AX345" s="268">
        <v>0.1606331373605584</v>
      </c>
      <c r="AY345" s="269">
        <v>27.052800000000001</v>
      </c>
      <c r="AZ345" s="269">
        <v>0.38035092531043668</v>
      </c>
      <c r="BA345" s="269">
        <v>7.2579293007868264</v>
      </c>
      <c r="BB345" s="269">
        <v>1.7965580389804601</v>
      </c>
    </row>
    <row r="346" spans="42:54" ht="16.5">
      <c r="AP346" s="267"/>
      <c r="AQ346" s="267"/>
      <c r="AS346" s="257" t="s">
        <v>143</v>
      </c>
      <c r="AT346" s="258" t="s">
        <v>99</v>
      </c>
      <c r="AU346" s="257">
        <v>2</v>
      </c>
      <c r="AV346" s="268">
        <v>0.11441033029234493</v>
      </c>
      <c r="AW346" s="268">
        <v>0.43112522712469281</v>
      </c>
      <c r="AX346" s="268">
        <v>0.14157007458452828</v>
      </c>
      <c r="AY346" s="269">
        <v>13.638999999999999</v>
      </c>
      <c r="AZ346" s="269">
        <v>41.117779015359311</v>
      </c>
      <c r="BA346" s="269">
        <v>11.450520738454493</v>
      </c>
      <c r="BB346" s="269">
        <v>1.6371164133422631</v>
      </c>
    </row>
    <row r="347" spans="42:54" ht="16.5">
      <c r="AP347" s="267"/>
      <c r="AQ347" s="267"/>
      <c r="AS347" s="257" t="s">
        <v>143</v>
      </c>
      <c r="AT347" s="258" t="s">
        <v>100</v>
      </c>
      <c r="AU347" s="257">
        <v>2</v>
      </c>
      <c r="AV347" s="268">
        <v>8.9610827158475001E-2</v>
      </c>
      <c r="AW347" s="268">
        <v>0.37867048240351647</v>
      </c>
      <c r="AX347" s="268">
        <v>0.15200566769255347</v>
      </c>
      <c r="AY347" s="269">
        <v>15.967413793103452</v>
      </c>
      <c r="AZ347" s="269">
        <v>0.60205717811165504</v>
      </c>
      <c r="BA347" s="269">
        <v>10.380719859897017</v>
      </c>
      <c r="BB347" s="269">
        <v>1.9457716284651119</v>
      </c>
    </row>
    <row r="348" spans="42:54" ht="16.5">
      <c r="AP348" s="267"/>
      <c r="AQ348" s="267"/>
      <c r="AS348" s="257" t="s">
        <v>140</v>
      </c>
      <c r="AT348" s="258" t="s">
        <v>258</v>
      </c>
      <c r="AU348" s="257">
        <v>2</v>
      </c>
      <c r="AV348" s="268">
        <v>4.0717178473265496E-2</v>
      </c>
      <c r="AW348" s="268">
        <v>0.31281662423854173</v>
      </c>
      <c r="AX348" s="268">
        <v>0.16428245436659147</v>
      </c>
      <c r="AY348" s="269">
        <v>9.9895999999999994</v>
      </c>
      <c r="AZ348" s="269">
        <v>4.5420499931214144E-2</v>
      </c>
      <c r="BA348" s="269">
        <v>13.552778402552283</v>
      </c>
      <c r="BB348" s="269">
        <v>2.4338046566370237</v>
      </c>
    </row>
    <row r="349" spans="42:54" ht="16.5">
      <c r="AP349" s="267"/>
      <c r="AQ349" s="267"/>
      <c r="AS349" s="257" t="s">
        <v>140</v>
      </c>
      <c r="AT349" s="258" t="s">
        <v>259</v>
      </c>
      <c r="AU349" s="257">
        <v>2</v>
      </c>
      <c r="AV349" s="268">
        <v>4.6646877823231424E-2</v>
      </c>
      <c r="AW349" s="268">
        <v>0.351746749339785</v>
      </c>
      <c r="AX349" s="268">
        <v>0.19080922408199411</v>
      </c>
      <c r="AY349" s="269">
        <v>11.266594594594597</v>
      </c>
      <c r="AZ349" s="269">
        <v>0.2539245341341525</v>
      </c>
      <c r="BA349" s="269">
        <v>14.264963870977093</v>
      </c>
      <c r="BB349" s="269">
        <v>2.0464159196323375</v>
      </c>
    </row>
    <row r="350" spans="42:54" ht="16.5">
      <c r="AP350" s="267"/>
      <c r="AQ350" s="267"/>
      <c r="AS350" s="257" t="s">
        <v>140</v>
      </c>
      <c r="AT350" s="258" t="s">
        <v>100</v>
      </c>
      <c r="AU350" s="257">
        <v>2</v>
      </c>
      <c r="AV350" s="268">
        <v>4.4630843925192148E-2</v>
      </c>
      <c r="AW350" s="268">
        <v>0.33851092620155682</v>
      </c>
      <c r="AX350" s="268">
        <v>0.18069849436465302</v>
      </c>
      <c r="AY350" s="269">
        <v>10.818526315789475</v>
      </c>
      <c r="AZ350" s="269">
        <v>0.17445281716979544</v>
      </c>
      <c r="BA350" s="269">
        <v>13.993512998627562</v>
      </c>
      <c r="BB350" s="269">
        <v>2.1864809343698557</v>
      </c>
    </row>
    <row r="351" spans="42:54" ht="16.5">
      <c r="AP351" s="267"/>
      <c r="AQ351" s="267"/>
      <c r="AS351" s="257" t="s">
        <v>153</v>
      </c>
      <c r="AT351" s="258" t="s">
        <v>260</v>
      </c>
      <c r="AU351" s="257">
        <v>2</v>
      </c>
      <c r="AV351" s="268">
        <v>6.431435305295935E-2</v>
      </c>
      <c r="AW351" s="268">
        <v>0.35565260154470851</v>
      </c>
      <c r="AX351" s="268">
        <v>0.15063739089287259</v>
      </c>
      <c r="AY351" s="269">
        <v>13.019500000000001</v>
      </c>
      <c r="AZ351" s="269">
        <v>0.92355802196322534</v>
      </c>
      <c r="BA351" s="269">
        <v>5.6072185404780663</v>
      </c>
      <c r="BB351" s="269">
        <v>1.9416883472379516</v>
      </c>
    </row>
    <row r="352" spans="42:54" ht="16.5">
      <c r="AP352" s="267"/>
      <c r="AQ352" s="267"/>
      <c r="AS352" s="257" t="s">
        <v>153</v>
      </c>
      <c r="AT352" s="258" t="s">
        <v>261</v>
      </c>
      <c r="AU352" s="257">
        <v>2</v>
      </c>
      <c r="AV352" s="268">
        <v>8.6876155739677094E-2</v>
      </c>
      <c r="AW352" s="268">
        <v>0.38236391437166889</v>
      </c>
      <c r="AX352" s="268">
        <v>0.13252705005269724</v>
      </c>
      <c r="AY352" s="269">
        <v>13.092142857142859</v>
      </c>
      <c r="AZ352" s="269">
        <v>1.2909370678708332</v>
      </c>
      <c r="BA352" s="269">
        <v>5.5620160902945468</v>
      </c>
      <c r="BB352" s="269">
        <v>1.7762142593810153</v>
      </c>
    </row>
    <row r="353" spans="42:54" ht="16.5">
      <c r="AP353" s="267"/>
      <c r="AQ353" s="267"/>
      <c r="AS353" s="257" t="s">
        <v>153</v>
      </c>
      <c r="AT353" s="258" t="s">
        <v>262</v>
      </c>
      <c r="AU353" s="257">
        <v>2</v>
      </c>
      <c r="AV353" s="268">
        <v>9.4029184277344316E-2</v>
      </c>
      <c r="AW353" s="268">
        <v>0.31658481676193367</v>
      </c>
      <c r="AX353" s="268">
        <v>0.13401313947505378</v>
      </c>
      <c r="AY353" s="269">
        <v>12.981333333333334</v>
      </c>
      <c r="AZ353" s="269">
        <v>0.31640038176166951</v>
      </c>
      <c r="BA353" s="269">
        <v>13.127100283311933</v>
      </c>
      <c r="BB353" s="269">
        <v>2.6714572938322285</v>
      </c>
    </row>
    <row r="354" spans="42:54" ht="16.5">
      <c r="AP354" s="267"/>
      <c r="AQ354" s="267"/>
      <c r="AS354" s="257" t="s">
        <v>153</v>
      </c>
      <c r="AT354" s="258" t="s">
        <v>99</v>
      </c>
      <c r="AU354" s="257">
        <v>2</v>
      </c>
      <c r="AV354" s="268">
        <v>0.10850555236660318</v>
      </c>
      <c r="AW354" s="268">
        <v>0.3852048164978954</v>
      </c>
      <c r="AX354" s="268">
        <v>0.16550624574892986</v>
      </c>
      <c r="AY354" s="269">
        <v>12.530000000000001</v>
      </c>
      <c r="AZ354" s="269">
        <v>4.6929937357919616E-2</v>
      </c>
      <c r="BA354" s="269">
        <v>9.6675670957314406</v>
      </c>
      <c r="BB354" s="269">
        <v>2.059849467645984</v>
      </c>
    </row>
    <row r="355" spans="42:54" ht="16.5">
      <c r="AP355" s="267"/>
      <c r="AQ355" s="267"/>
      <c r="AS355" s="257" t="s">
        <v>153</v>
      </c>
      <c r="AT355" s="258" t="s">
        <v>100</v>
      </c>
      <c r="AU355" s="257">
        <v>2</v>
      </c>
      <c r="AV355" s="268">
        <v>7.4969668244042637E-2</v>
      </c>
      <c r="AW355" s="268">
        <v>0.35939896610876992</v>
      </c>
      <c r="AX355" s="268">
        <v>0.1459811673368959</v>
      </c>
      <c r="AY355" s="269">
        <v>12.998607142857141</v>
      </c>
      <c r="AZ355" s="269">
        <v>0.86967872914532307</v>
      </c>
      <c r="BA355" s="269">
        <v>6.7510653889586099</v>
      </c>
      <c r="BB355" s="269">
        <v>2.0164543376286956</v>
      </c>
    </row>
    <row r="356" spans="42:54" ht="16.5">
      <c r="AP356" s="267"/>
      <c r="AQ356" s="267"/>
      <c r="AS356" s="257" t="s">
        <v>146</v>
      </c>
      <c r="AT356" s="258" t="s">
        <v>263</v>
      </c>
      <c r="AU356" s="257">
        <v>2</v>
      </c>
      <c r="AV356" s="268">
        <v>3.0964612720463153E-2</v>
      </c>
      <c r="AW356" s="268">
        <v>0.3401899794120502</v>
      </c>
      <c r="AX356" s="268">
        <v>0.17991427252913839</v>
      </c>
      <c r="AY356" s="269">
        <v>10.038571428571428</v>
      </c>
      <c r="AZ356" s="269">
        <v>0.1310305267340133</v>
      </c>
      <c r="BA356" s="269">
        <v>17.664786868412619</v>
      </c>
      <c r="BB356" s="269">
        <v>2.0571693772076425</v>
      </c>
    </row>
    <row r="357" spans="42:54" ht="16.5">
      <c r="AP357" s="267"/>
      <c r="AQ357" s="267"/>
      <c r="AS357" s="257" t="s">
        <v>146</v>
      </c>
      <c r="AT357" s="258" t="s">
        <v>264</v>
      </c>
      <c r="AU357" s="257">
        <v>2</v>
      </c>
      <c r="AV357" s="268">
        <v>4.6518016635665696E-2</v>
      </c>
      <c r="AW357" s="268">
        <v>0.3837729206926162</v>
      </c>
      <c r="AX357" s="268">
        <v>0.16604240121473127</v>
      </c>
      <c r="AY357" s="269">
        <v>8.099499999999999</v>
      </c>
      <c r="AZ357" s="269">
        <v>0.27416701954960787</v>
      </c>
      <c r="BA357" s="269">
        <v>5.8046298670268541</v>
      </c>
      <c r="BB357" s="269">
        <v>2.0921130073086807</v>
      </c>
    </row>
    <row r="358" spans="42:54" ht="16.5">
      <c r="AP358" s="267"/>
      <c r="AQ358" s="267"/>
      <c r="AS358" s="257" t="s">
        <v>146</v>
      </c>
      <c r="AT358" s="258" t="s">
        <v>265</v>
      </c>
      <c r="AU358" s="257">
        <v>2</v>
      </c>
      <c r="AV358" s="268">
        <v>3.1208152000219088E-2</v>
      </c>
      <c r="AW358" s="268">
        <v>0.37488738775018865</v>
      </c>
      <c r="AX358" s="268">
        <v>0.12579236653471701</v>
      </c>
      <c r="AY358" s="269">
        <v>8.1407777777777763</v>
      </c>
      <c r="AZ358" s="269">
        <v>9.0548215113583685E-2</v>
      </c>
      <c r="BA358" s="269">
        <v>6.1851396169894084</v>
      </c>
      <c r="BB358" s="269">
        <v>2.1288600902048804</v>
      </c>
    </row>
    <row r="359" spans="42:54" ht="16.5">
      <c r="AP359" s="267"/>
      <c r="AQ359" s="267"/>
      <c r="AS359" s="257" t="s">
        <v>146</v>
      </c>
      <c r="AT359" s="258" t="s">
        <v>266</v>
      </c>
      <c r="AU359" s="257">
        <v>2</v>
      </c>
      <c r="AV359" s="268">
        <v>5.4032085571164665E-2</v>
      </c>
      <c r="AW359" s="268">
        <v>0.32456068795810838</v>
      </c>
      <c r="AX359" s="268">
        <v>0.1916213319152679</v>
      </c>
      <c r="AY359" s="269">
        <v>5.1991666666666667</v>
      </c>
      <c r="AZ359" s="269">
        <v>0.10645629550848217</v>
      </c>
      <c r="BA359" s="269">
        <v>1.6526072540840564</v>
      </c>
      <c r="BB359" s="269">
        <v>2.5743379300534666</v>
      </c>
    </row>
    <row r="360" spans="42:54" ht="16.5">
      <c r="AP360" s="267"/>
      <c r="AQ360" s="267"/>
      <c r="AS360" s="257" t="s">
        <v>146</v>
      </c>
      <c r="AT360" s="258" t="s">
        <v>99</v>
      </c>
      <c r="AU360" s="257">
        <v>2</v>
      </c>
      <c r="AV360" s="268">
        <v>6.7095304050710902E-2</v>
      </c>
      <c r="AW360" s="268">
        <v>0.37476499404493119</v>
      </c>
      <c r="AX360" s="268">
        <v>0.17829311952754145</v>
      </c>
      <c r="AY360" s="269">
        <v>10.635</v>
      </c>
      <c r="AZ360" s="269">
        <v>0.5307330069657048</v>
      </c>
      <c r="BA360" s="269">
        <v>13.616618709963863</v>
      </c>
      <c r="BB360" s="269">
        <v>2.4124526213739075</v>
      </c>
    </row>
    <row r="361" spans="42:54" ht="16.5">
      <c r="AP361" s="267"/>
      <c r="AQ361" s="267"/>
      <c r="AS361" s="257" t="s">
        <v>146</v>
      </c>
      <c r="AT361" s="258" t="s">
        <v>100</v>
      </c>
      <c r="AU361" s="257">
        <v>2</v>
      </c>
      <c r="AV361" s="268">
        <v>3.7732374898791075E-2</v>
      </c>
      <c r="AW361" s="268">
        <v>0.35226826852155818</v>
      </c>
      <c r="AX361" s="268">
        <v>0.17094252964790929</v>
      </c>
      <c r="AY361" s="269">
        <v>8.8349782608695655</v>
      </c>
      <c r="AZ361" s="269">
        <v>0.15325583187720437</v>
      </c>
      <c r="BA361" s="269">
        <v>12.537735051664436</v>
      </c>
      <c r="BB361" s="269">
        <v>2.1458088314185924</v>
      </c>
    </row>
    <row r="362" spans="42:54" ht="16.5">
      <c r="AP362" s="267"/>
      <c r="AQ362" s="267"/>
      <c r="AS362" s="257" t="s">
        <v>139</v>
      </c>
      <c r="AT362" s="258" t="s">
        <v>267</v>
      </c>
      <c r="AU362" s="257">
        <v>2</v>
      </c>
      <c r="AV362" s="268">
        <v>3.2536042933780693E-2</v>
      </c>
      <c r="AW362" s="268">
        <v>0.34085321523668716</v>
      </c>
      <c r="AX362" s="268">
        <v>0.14794132980281052</v>
      </c>
      <c r="AY362" s="269">
        <v>9.9478571428571421</v>
      </c>
      <c r="AZ362" s="269">
        <v>0.11973053514178437</v>
      </c>
      <c r="BA362" s="269">
        <v>10.856708810332657</v>
      </c>
      <c r="BB362" s="269">
        <v>2.4081164826713342</v>
      </c>
    </row>
    <row r="363" spans="42:54" ht="16.5">
      <c r="AP363" s="267"/>
      <c r="AQ363" s="267"/>
      <c r="AS363" s="257" t="s">
        <v>139</v>
      </c>
      <c r="AT363" s="258" t="s">
        <v>268</v>
      </c>
      <c r="AU363" s="257">
        <v>2</v>
      </c>
      <c r="AV363" s="268">
        <v>6.4636694156460214E-2</v>
      </c>
      <c r="AW363" s="268">
        <v>0.34186068017833804</v>
      </c>
      <c r="AX363" s="268">
        <v>0.15105725641521098</v>
      </c>
      <c r="AY363" s="269">
        <v>9.2195555555555568</v>
      </c>
      <c r="AZ363" s="269">
        <v>0.89334936589640901</v>
      </c>
      <c r="BA363" s="269">
        <v>5.6759267792812249</v>
      </c>
      <c r="BB363" s="269">
        <v>2.3339843364699844</v>
      </c>
    </row>
    <row r="364" spans="42:54" ht="16.5">
      <c r="AP364" s="267"/>
      <c r="AQ364" s="267"/>
      <c r="AS364" s="257" t="s">
        <v>139</v>
      </c>
      <c r="AT364" s="258" t="s">
        <v>269</v>
      </c>
      <c r="AU364" s="257">
        <v>2</v>
      </c>
      <c r="AV364" s="268">
        <v>5.5053481647851898E-2</v>
      </c>
      <c r="AW364" s="268">
        <v>0.32869867971639855</v>
      </c>
      <c r="AX364" s="268">
        <v>0.16628660247426683</v>
      </c>
      <c r="AY364" s="269">
        <v>8.5447000000000006</v>
      </c>
      <c r="AZ364" s="269">
        <v>0.82621628836629102</v>
      </c>
      <c r="BA364" s="269">
        <v>9.4098421647723995</v>
      </c>
      <c r="BB364" s="269">
        <v>2.9581533574159478</v>
      </c>
    </row>
    <row r="365" spans="42:54" ht="16.5">
      <c r="AP365" s="267"/>
      <c r="AQ365" s="267"/>
      <c r="AS365" s="257" t="s">
        <v>139</v>
      </c>
      <c r="AT365" s="258" t="s">
        <v>270</v>
      </c>
      <c r="AU365" s="257">
        <v>2</v>
      </c>
      <c r="AV365" s="268">
        <v>4.6414910277854091E-2</v>
      </c>
      <c r="AW365" s="268">
        <v>0.36521569200135345</v>
      </c>
      <c r="AX365" s="268">
        <v>0.15675967788815776</v>
      </c>
      <c r="AY365" s="269">
        <v>9.2276250000000015</v>
      </c>
      <c r="AZ365" s="269">
        <v>8.6269944263145756E-2</v>
      </c>
      <c r="BA365" s="269">
        <v>9.3315323044635985</v>
      </c>
      <c r="BB365" s="269">
        <v>2.7151271157905827</v>
      </c>
    </row>
    <row r="366" spans="42:54" ht="16.5">
      <c r="AP366" s="267"/>
      <c r="AQ366" s="267"/>
      <c r="AS366" s="257" t="s">
        <v>139</v>
      </c>
      <c r="AT366" s="258" t="s">
        <v>100</v>
      </c>
      <c r="AU366" s="257">
        <v>2</v>
      </c>
      <c r="AV366" s="268">
        <v>4.5320507361612951E-2</v>
      </c>
      <c r="AW366" s="268">
        <v>0.34263398007169621</v>
      </c>
      <c r="AX366" s="268">
        <v>0.15336670532914615</v>
      </c>
      <c r="AY366" s="269">
        <v>9.3989375000000006</v>
      </c>
      <c r="AZ366" s="269">
        <v>0.39028336211388148</v>
      </c>
      <c r="BA366" s="269">
        <v>9.4129398920957144</v>
      </c>
      <c r="BB366" s="269">
        <v>2.5478095925376096</v>
      </c>
    </row>
    <row r="367" spans="42:54" ht="16.5">
      <c r="AP367" s="267"/>
      <c r="AQ367" s="267"/>
      <c r="AS367" s="257" t="s">
        <v>148</v>
      </c>
      <c r="AT367" s="258" t="s">
        <v>271</v>
      </c>
      <c r="AU367" s="257">
        <v>2</v>
      </c>
      <c r="AV367" s="268">
        <v>4.079024118640056E-2</v>
      </c>
      <c r="AW367" s="268">
        <v>0.41883333994252309</v>
      </c>
      <c r="AX367" s="268">
        <v>0.17456700107602546</v>
      </c>
      <c r="AY367" s="269">
        <v>14.583583333333332</v>
      </c>
      <c r="AZ367" s="269">
        <v>0.64943975598383563</v>
      </c>
      <c r="BA367" s="269">
        <v>23.353773447431077</v>
      </c>
      <c r="BB367" s="269">
        <v>2.1135242298755212</v>
      </c>
    </row>
    <row r="368" spans="42:54" ht="16.5">
      <c r="AP368" s="267"/>
      <c r="AQ368" s="267"/>
      <c r="AS368" s="257" t="s">
        <v>148</v>
      </c>
      <c r="AT368" s="258" t="s">
        <v>272</v>
      </c>
      <c r="AU368" s="257">
        <v>2</v>
      </c>
      <c r="AV368" s="268">
        <v>4.7393690625551307E-2</v>
      </c>
      <c r="AW368" s="268">
        <v>0.2869130412583254</v>
      </c>
      <c r="AX368" s="268">
        <v>0.11724380146890659</v>
      </c>
      <c r="AY368" s="269">
        <v>18.674799999999998</v>
      </c>
      <c r="AZ368" s="269">
        <v>0.12253396998056763</v>
      </c>
      <c r="BA368" s="269">
        <v>4.9084280667215845</v>
      </c>
      <c r="BB368" s="269">
        <v>2.9698925208272677</v>
      </c>
    </row>
    <row r="369" spans="42:54" ht="16.5">
      <c r="AP369" s="267"/>
      <c r="AQ369" s="267"/>
      <c r="AS369" s="257" t="s">
        <v>148</v>
      </c>
      <c r="AT369" s="258" t="s">
        <v>273</v>
      </c>
      <c r="AU369" s="257">
        <v>2</v>
      </c>
      <c r="AV369" s="268">
        <v>5.0738973043632833E-2</v>
      </c>
      <c r="AW369" s="268">
        <v>0.44738130798514281</v>
      </c>
      <c r="AX369" s="268">
        <v>0.17567778718278715</v>
      </c>
      <c r="AY369" s="269">
        <v>16.087800000000001</v>
      </c>
      <c r="AZ369" s="269">
        <v>0.65485889016490839</v>
      </c>
      <c r="BA369" s="269">
        <v>29.424748902772947</v>
      </c>
      <c r="BB369" s="269">
        <v>1.8898149364136783</v>
      </c>
    </row>
    <row r="370" spans="42:54" ht="16.5">
      <c r="AP370" s="267"/>
      <c r="AQ370" s="267"/>
      <c r="AS370" s="257" t="s">
        <v>148</v>
      </c>
      <c r="AT370" s="258" t="s">
        <v>274</v>
      </c>
      <c r="AU370" s="257">
        <v>2</v>
      </c>
      <c r="AV370" s="268">
        <v>5.2709418953082232E-2</v>
      </c>
      <c r="AW370" s="268">
        <v>0.4402826898804606</v>
      </c>
      <c r="AX370" s="268">
        <v>0.23409455873959598</v>
      </c>
      <c r="AY370" s="269">
        <v>11.510333333333334</v>
      </c>
      <c r="AZ370" s="269">
        <v>0.37303751854577649</v>
      </c>
      <c r="BA370" s="269">
        <v>15.92708013965011</v>
      </c>
      <c r="BB370" s="269">
        <v>2.296781776042407</v>
      </c>
    </row>
    <row r="371" spans="42:54" ht="16.5">
      <c r="AP371" s="267"/>
      <c r="AQ371" s="267"/>
      <c r="AS371" s="257" t="s">
        <v>148</v>
      </c>
      <c r="AT371" s="258" t="s">
        <v>275</v>
      </c>
      <c r="AU371" s="257">
        <v>2</v>
      </c>
      <c r="AV371" s="268">
        <v>5.2011806786127074E-2</v>
      </c>
      <c r="AW371" s="268">
        <v>0.41265191980961452</v>
      </c>
      <c r="AX371" s="268">
        <v>0.19184345371302247</v>
      </c>
      <c r="AY371" s="269">
        <v>13.116249999999999</v>
      </c>
      <c r="AZ371" s="269">
        <v>0.6466633271225477</v>
      </c>
      <c r="BA371" s="269">
        <v>28.083362595201098</v>
      </c>
      <c r="BB371" s="269">
        <v>2.2187417007887724</v>
      </c>
    </row>
    <row r="372" spans="42:54" ht="16.5">
      <c r="AP372" s="267"/>
      <c r="AQ372" s="267"/>
      <c r="AS372" s="257" t="s">
        <v>148</v>
      </c>
      <c r="AT372" s="258" t="s">
        <v>276</v>
      </c>
      <c r="AU372" s="257">
        <v>2</v>
      </c>
      <c r="AV372" s="268">
        <v>7.8824917524692076E-2</v>
      </c>
      <c r="AW372" s="268">
        <v>0.46203154983201827</v>
      </c>
      <c r="AX372" s="268">
        <v>0.17511963678015738</v>
      </c>
      <c r="AY372" s="269">
        <v>18.412750000000003</v>
      </c>
      <c r="AZ372" s="269">
        <v>0.56238738679796174</v>
      </c>
      <c r="BA372" s="269">
        <v>18.52537461264177</v>
      </c>
      <c r="BB372" s="269">
        <v>1.8202891355832869</v>
      </c>
    </row>
    <row r="373" spans="42:54" ht="16.5">
      <c r="AP373" s="267"/>
      <c r="AQ373" s="267"/>
      <c r="AS373" s="257" t="s">
        <v>148</v>
      </c>
      <c r="AT373" s="258" t="s">
        <v>100</v>
      </c>
      <c r="AU373" s="257">
        <v>2</v>
      </c>
      <c r="AV373" s="268">
        <v>5.1001737623765031E-2</v>
      </c>
      <c r="AW373" s="268">
        <v>0.4083207679482328</v>
      </c>
      <c r="AX373" s="268">
        <v>0.16404007757836184</v>
      </c>
      <c r="AY373" s="269">
        <v>15.308067796610166</v>
      </c>
      <c r="AZ373" s="269">
        <v>0.46191975791305229</v>
      </c>
      <c r="BA373" s="269">
        <v>18.837321981771186</v>
      </c>
      <c r="BB373" s="269">
        <v>2.3403345213712372</v>
      </c>
    </row>
    <row r="374" spans="42:54" ht="16.5">
      <c r="AP374" s="267"/>
      <c r="AQ374" s="267"/>
      <c r="AS374" s="257" t="s">
        <v>151</v>
      </c>
      <c r="AT374" s="258" t="s">
        <v>277</v>
      </c>
      <c r="AU374" s="257">
        <v>2</v>
      </c>
      <c r="AV374" s="268">
        <v>2.7851076999607455E-2</v>
      </c>
      <c r="AW374" s="268">
        <v>0.28361019006425059</v>
      </c>
      <c r="AX374" s="268">
        <v>0.15708846215461755</v>
      </c>
      <c r="AY374" s="269">
        <v>13.615666666666668</v>
      </c>
      <c r="AZ374" s="269">
        <v>3.8358389745195716</v>
      </c>
      <c r="BA374" s="269">
        <v>8.2714801283095376</v>
      </c>
      <c r="BB374" s="269">
        <v>2.6425809364858397</v>
      </c>
    </row>
    <row r="375" spans="42:54" ht="16.5">
      <c r="AP375" s="267"/>
      <c r="AQ375" s="267"/>
      <c r="AS375" s="257" t="s">
        <v>151</v>
      </c>
      <c r="AT375" s="258" t="s">
        <v>278</v>
      </c>
      <c r="AU375" s="257">
        <v>2</v>
      </c>
      <c r="AV375" s="268">
        <v>3.0450082863059887E-2</v>
      </c>
      <c r="AW375" s="268">
        <v>0.25545578029967508</v>
      </c>
      <c r="AX375" s="268">
        <v>0.11792385529297617</v>
      </c>
      <c r="AY375" s="269">
        <v>10.562285714285716</v>
      </c>
      <c r="AZ375" s="269">
        <v>0.19719708242972603</v>
      </c>
      <c r="BA375" s="269">
        <v>5.4008800928988494</v>
      </c>
      <c r="BB375" s="269">
        <v>2.6641283412094849</v>
      </c>
    </row>
    <row r="376" spans="42:54" ht="16.5">
      <c r="AP376" s="267"/>
      <c r="AQ376" s="267"/>
      <c r="AS376" s="257" t="s">
        <v>151</v>
      </c>
      <c r="AT376" s="258" t="s">
        <v>279</v>
      </c>
      <c r="AU376" s="257">
        <v>2</v>
      </c>
      <c r="AV376" s="268">
        <v>2.9605916126869265E-2</v>
      </c>
      <c r="AW376" s="268">
        <v>0.20995711869601566</v>
      </c>
      <c r="AX376" s="268">
        <v>0.11691187508364896</v>
      </c>
      <c r="AY376" s="269">
        <v>16.183</v>
      </c>
      <c r="AZ376" s="269">
        <v>0.18445493052640671</v>
      </c>
      <c r="BA376" s="269">
        <v>8.9786150006236216</v>
      </c>
      <c r="BB376" s="269">
        <v>2.8195461360716823</v>
      </c>
    </row>
    <row r="377" spans="42:54" ht="16.5">
      <c r="AP377" s="267"/>
      <c r="AQ377" s="267"/>
      <c r="AS377" s="257" t="s">
        <v>151</v>
      </c>
      <c r="AT377" s="258" t="s">
        <v>280</v>
      </c>
      <c r="AU377" s="257">
        <v>2</v>
      </c>
      <c r="AV377" s="268">
        <v>4.9277002677251394E-2</v>
      </c>
      <c r="AW377" s="268">
        <v>0.10039024825956755</v>
      </c>
      <c r="AX377" s="268">
        <v>0.12002416775076619</v>
      </c>
      <c r="AY377" s="269">
        <v>10.387</v>
      </c>
      <c r="AZ377" s="269">
        <v>0</v>
      </c>
      <c r="BA377" s="269">
        <v>1.1327837677431802</v>
      </c>
      <c r="BB377" s="269">
        <v>2.1715243522740368</v>
      </c>
    </row>
    <row r="378" spans="42:54" ht="16.5">
      <c r="AP378" s="267"/>
      <c r="AQ378" s="267"/>
      <c r="AS378" s="257" t="s">
        <v>151</v>
      </c>
      <c r="AT378" s="258" t="s">
        <v>281</v>
      </c>
      <c r="AU378" s="257">
        <v>2</v>
      </c>
      <c r="AV378" s="268">
        <v>2.8684033909020377E-2</v>
      </c>
      <c r="AW378" s="268">
        <v>0.3071555332771061</v>
      </c>
      <c r="AX378" s="268">
        <v>0.17374972514835374</v>
      </c>
      <c r="AY378" s="269">
        <v>5.97</v>
      </c>
      <c r="AZ378" s="269">
        <v>1.1974047072247809</v>
      </c>
      <c r="BA378" s="269">
        <v>7.4365134448696919</v>
      </c>
      <c r="BB378" s="269">
        <v>3.0045779732399591</v>
      </c>
    </row>
    <row r="379" spans="42:54" ht="16.5">
      <c r="AP379" s="267"/>
      <c r="AQ379" s="267"/>
      <c r="AS379" s="257" t="s">
        <v>151</v>
      </c>
      <c r="AT379" s="258" t="s">
        <v>327</v>
      </c>
      <c r="AU379" s="257">
        <v>2</v>
      </c>
      <c r="AV379" s="268">
        <v>4.2272580669769244E-2</v>
      </c>
      <c r="AW379" s="268">
        <v>0.23448994815338811</v>
      </c>
      <c r="AX379" s="268">
        <v>0.1708765517429276</v>
      </c>
      <c r="AY379" s="269">
        <v>7.04</v>
      </c>
      <c r="AZ379" s="269">
        <v>2.6451478597976408E-2</v>
      </c>
      <c r="BA379" s="269">
        <v>1.5606372372806081</v>
      </c>
      <c r="BB379" s="269">
        <v>2.2413351111416766</v>
      </c>
    </row>
    <row r="380" spans="42:54" ht="16.5">
      <c r="AP380" s="267"/>
      <c r="AQ380" s="267"/>
      <c r="AS380" s="257" t="s">
        <v>151</v>
      </c>
      <c r="AT380" s="258" t="s">
        <v>100</v>
      </c>
      <c r="AU380" s="257">
        <v>2</v>
      </c>
      <c r="AV380" s="268">
        <v>2.9820131906770967E-2</v>
      </c>
      <c r="AW380" s="268">
        <v>0.26621629562571641</v>
      </c>
      <c r="AX380" s="268">
        <v>0.14504595558733729</v>
      </c>
      <c r="AY380" s="269">
        <v>11.926689655172414</v>
      </c>
      <c r="AZ380" s="269">
        <v>2.2798089606272787</v>
      </c>
      <c r="BA380" s="269">
        <v>7.2422766410783925</v>
      </c>
      <c r="BB380" s="269">
        <v>2.6623596633279356</v>
      </c>
    </row>
    <row r="381" spans="42:54" ht="16.5">
      <c r="AP381" s="267"/>
      <c r="AQ381" s="267"/>
      <c r="AS381" s="257" t="s">
        <v>162</v>
      </c>
      <c r="AT381" s="258" t="s">
        <v>282</v>
      </c>
      <c r="AU381" s="257">
        <v>2</v>
      </c>
      <c r="AV381" s="268">
        <v>1.0998592065204288E-2</v>
      </c>
      <c r="AW381" s="268">
        <v>0.34093178342953923</v>
      </c>
      <c r="AX381" s="268">
        <v>0.16400485207922924</v>
      </c>
      <c r="AY381" s="269">
        <v>7.6568500000000013</v>
      </c>
      <c r="AZ381" s="269">
        <v>0.20233479117065986</v>
      </c>
      <c r="BA381" s="269">
        <v>1.4788627152417331</v>
      </c>
      <c r="BB381" s="269">
        <v>2.385603536115358</v>
      </c>
    </row>
    <row r="382" spans="42:54" ht="16.5">
      <c r="AP382" s="267"/>
      <c r="AQ382" s="267"/>
      <c r="AS382" s="257" t="s">
        <v>162</v>
      </c>
      <c r="AT382" s="258" t="s">
        <v>187</v>
      </c>
      <c r="AU382" s="257">
        <v>2</v>
      </c>
      <c r="AV382" s="268">
        <v>1.1087069400400851E-2</v>
      </c>
      <c r="AW382" s="268">
        <v>0.22515099983967532</v>
      </c>
      <c r="AX382" s="268">
        <v>0.10927162494547069</v>
      </c>
      <c r="AY382" s="269">
        <v>13.304000000000002</v>
      </c>
      <c r="AZ382" s="269">
        <v>2.8404373523647176E-3</v>
      </c>
      <c r="BA382" s="269">
        <v>1.2526328723928404</v>
      </c>
      <c r="BB382" s="269">
        <v>2.876662886498623</v>
      </c>
    </row>
    <row r="383" spans="42:54" ht="16.5">
      <c r="AP383" s="267"/>
      <c r="AQ383" s="267"/>
      <c r="AS383" s="257" t="s">
        <v>162</v>
      </c>
      <c r="AT383" s="258" t="s">
        <v>283</v>
      </c>
      <c r="AU383" s="257">
        <v>2</v>
      </c>
      <c r="AV383" s="268">
        <v>9.518401425678686E-3</v>
      </c>
      <c r="AW383" s="268">
        <v>0.3249748215430972</v>
      </c>
      <c r="AX383" s="268">
        <v>0.131771550478607</v>
      </c>
      <c r="AY383" s="269">
        <v>6.7794736842105268</v>
      </c>
      <c r="AZ383" s="269">
        <v>2.7130477674406597E-2</v>
      </c>
      <c r="BA383" s="269">
        <v>0.80447764234544772</v>
      </c>
      <c r="BB383" s="269">
        <v>2.7471367083708307</v>
      </c>
    </row>
    <row r="384" spans="42:54" ht="16.5">
      <c r="AP384" s="267"/>
      <c r="AQ384" s="267"/>
      <c r="AS384" s="257" t="s">
        <v>162</v>
      </c>
      <c r="AT384" s="258" t="s">
        <v>99</v>
      </c>
      <c r="AU384" s="257">
        <v>2</v>
      </c>
      <c r="AV384" s="268">
        <v>0.16374158730053334</v>
      </c>
      <c r="AW384" s="268">
        <v>0.27264668356015476</v>
      </c>
      <c r="AX384" s="268">
        <v>9.2835759185954811E-2</v>
      </c>
      <c r="AY384" s="269">
        <v>7.4850000000000003</v>
      </c>
      <c r="AZ384" s="269">
        <v>0</v>
      </c>
      <c r="BA384" s="269">
        <v>1.1484836187953174</v>
      </c>
      <c r="BB384" s="269">
        <v>2.76544229354253</v>
      </c>
    </row>
    <row r="385" spans="42:54" ht="16.5">
      <c r="AP385" s="267"/>
      <c r="AQ385" s="267"/>
      <c r="AS385" s="257" t="s">
        <v>162</v>
      </c>
      <c r="AT385" s="258" t="s">
        <v>100</v>
      </c>
      <c r="AU385" s="257">
        <v>2</v>
      </c>
      <c r="AV385" s="268">
        <v>1.1345997777477839E-2</v>
      </c>
      <c r="AW385" s="268">
        <v>0.32296221338782916</v>
      </c>
      <c r="AX385" s="268">
        <v>0.14135459723446997</v>
      </c>
      <c r="AY385" s="269">
        <v>7.787454545454545</v>
      </c>
      <c r="AZ385" s="269">
        <v>9.6651080260511585E-2</v>
      </c>
      <c r="BA385" s="269">
        <v>1.1655546114584465</v>
      </c>
      <c r="BB385" s="269">
        <v>2.597167951107326</v>
      </c>
    </row>
    <row r="386" spans="42:54" ht="16.5">
      <c r="AP386" s="267"/>
      <c r="AQ386" s="267"/>
      <c r="AS386" s="257" t="s">
        <v>164</v>
      </c>
      <c r="AT386" s="258" t="s">
        <v>284</v>
      </c>
      <c r="AU386" s="257">
        <v>2</v>
      </c>
      <c r="AV386" s="268">
        <v>1.0173796657456432E-2</v>
      </c>
      <c r="AW386" s="268">
        <v>0.32902874068386206</v>
      </c>
      <c r="AX386" s="268">
        <v>0.13988090813405554</v>
      </c>
      <c r="AY386" s="269">
        <v>7.1527857142857147</v>
      </c>
      <c r="AZ386" s="269">
        <v>0.34160322669747573</v>
      </c>
      <c r="BA386" s="269">
        <v>5.0663126438372101</v>
      </c>
      <c r="BB386" s="269">
        <v>3.1310122357606027</v>
      </c>
    </row>
    <row r="387" spans="42:54" ht="16.5">
      <c r="AP387" s="267"/>
      <c r="AQ387" s="267"/>
      <c r="AS387" s="257" t="s">
        <v>164</v>
      </c>
      <c r="AT387" s="258" t="s">
        <v>285</v>
      </c>
      <c r="AU387" s="257">
        <v>2</v>
      </c>
      <c r="AV387" s="268">
        <v>1.2276344325015918E-2</v>
      </c>
      <c r="AW387" s="268">
        <v>0.31375960792513968</v>
      </c>
      <c r="AX387" s="268">
        <v>0.14795716562838812</v>
      </c>
      <c r="AY387" s="269">
        <v>5.2437777777777779</v>
      </c>
      <c r="AZ387" s="269">
        <v>8.6698943418941951E-2</v>
      </c>
      <c r="BA387" s="269">
        <v>9.1142264269162734</v>
      </c>
      <c r="BB387" s="269">
        <v>2.8587715687806878</v>
      </c>
    </row>
    <row r="388" spans="42:54" ht="16.5">
      <c r="AP388" s="267"/>
      <c r="AQ388" s="267"/>
      <c r="AS388" s="257" t="s">
        <v>164</v>
      </c>
      <c r="AT388" s="258" t="s">
        <v>286</v>
      </c>
      <c r="AU388" s="257">
        <v>2</v>
      </c>
      <c r="AV388" s="268">
        <v>1.0815983550073299E-2</v>
      </c>
      <c r="AW388" s="268">
        <v>0.32205172566793761</v>
      </c>
      <c r="AX388" s="268">
        <v>9.015391595142383E-2</v>
      </c>
      <c r="AY388" s="269">
        <v>3.552888888888889</v>
      </c>
      <c r="AZ388" s="269">
        <v>7.357041970617864</v>
      </c>
      <c r="BA388" s="269">
        <v>11.080790672959283</v>
      </c>
      <c r="BB388" s="269">
        <v>3.0564208977437755</v>
      </c>
    </row>
    <row r="389" spans="42:54" ht="16.5">
      <c r="AP389" s="267"/>
      <c r="AQ389" s="267"/>
      <c r="AS389" s="257" t="s">
        <v>164</v>
      </c>
      <c r="AT389" s="258" t="s">
        <v>287</v>
      </c>
      <c r="AU389" s="257">
        <v>2</v>
      </c>
      <c r="AV389" s="268">
        <v>1.1074506935327614E-2</v>
      </c>
      <c r="AW389" s="268">
        <v>0.28339802669872494</v>
      </c>
      <c r="AX389" s="268">
        <v>7.2795783600317437E-2</v>
      </c>
      <c r="AY389" s="269">
        <v>3.0392000000000001</v>
      </c>
      <c r="AZ389" s="269">
        <v>3.8577521780772353E-2</v>
      </c>
      <c r="BA389" s="269">
        <v>2.8817408770236952</v>
      </c>
      <c r="BB389" s="269">
        <v>3.700985360581436</v>
      </c>
    </row>
    <row r="390" spans="42:54" ht="16.5">
      <c r="AP390" s="267"/>
      <c r="AQ390" s="267"/>
      <c r="AS390" s="257" t="s">
        <v>164</v>
      </c>
      <c r="AT390" s="258" t="s">
        <v>288</v>
      </c>
      <c r="AU390" s="257">
        <v>2</v>
      </c>
      <c r="AV390" s="268">
        <v>1.3296834567077975E-2</v>
      </c>
      <c r="AW390" s="268">
        <v>0.28590306030397172</v>
      </c>
      <c r="AX390" s="268">
        <v>6.6133968924081063E-2</v>
      </c>
      <c r="AY390" s="269">
        <v>2.9256666666666664</v>
      </c>
      <c r="AZ390" s="269">
        <v>0.88814764037889105</v>
      </c>
      <c r="BA390" s="269">
        <v>2.4295609005406029</v>
      </c>
      <c r="BB390" s="269">
        <v>3.3528535353597504</v>
      </c>
    </row>
    <row r="391" spans="42:54" ht="16.5">
      <c r="AP391" s="267"/>
      <c r="AQ391" s="267"/>
      <c r="AS391" s="257" t="s">
        <v>164</v>
      </c>
      <c r="AT391" s="258" t="s">
        <v>99</v>
      </c>
      <c r="AU391" s="257">
        <v>2</v>
      </c>
      <c r="AV391" s="268">
        <v>2.4664277344861322E-2</v>
      </c>
      <c r="AW391" s="268">
        <v>0.32373046296715879</v>
      </c>
      <c r="AX391" s="268">
        <v>0.14941420941057373</v>
      </c>
      <c r="AY391" s="269">
        <v>5.3174999999999999</v>
      </c>
      <c r="AZ391" s="269">
        <v>0.39185026413263346</v>
      </c>
      <c r="BA391" s="269">
        <v>6.8147872023066691</v>
      </c>
      <c r="BB391" s="269">
        <v>2.9020348792654125</v>
      </c>
    </row>
    <row r="392" spans="42:54" ht="16.5">
      <c r="AP392" s="267"/>
      <c r="AQ392" s="267"/>
      <c r="AS392" s="257" t="s">
        <v>164</v>
      </c>
      <c r="AT392" s="258" t="s">
        <v>100</v>
      </c>
      <c r="AU392" s="257">
        <v>2</v>
      </c>
      <c r="AV392" s="268">
        <v>1.1583931209014584E-2</v>
      </c>
      <c r="AW392" s="268">
        <v>0.31493250041564097</v>
      </c>
      <c r="AX392" s="268">
        <v>0.11619923533032218</v>
      </c>
      <c r="AY392" s="269">
        <v>5.0932619047619063</v>
      </c>
      <c r="AZ392" s="269">
        <v>1.8034841199103466</v>
      </c>
      <c r="BA392" s="269">
        <v>6.7276950442462615</v>
      </c>
      <c r="BB392" s="269">
        <v>3.1086368577891008</v>
      </c>
    </row>
    <row r="393" spans="42:54" ht="16.5">
      <c r="AP393" s="267"/>
      <c r="AQ393" s="267"/>
      <c r="AS393" s="257" t="s">
        <v>136</v>
      </c>
      <c r="AT393" s="258" t="s">
        <v>289</v>
      </c>
      <c r="AU393" s="257">
        <v>2</v>
      </c>
      <c r="AV393" s="268">
        <v>5.2050083691637085E-2</v>
      </c>
      <c r="AW393" s="268">
        <v>0.39103634966692807</v>
      </c>
      <c r="AX393" s="268">
        <v>0.17824986546847801</v>
      </c>
      <c r="AY393" s="269">
        <v>12.864307692307694</v>
      </c>
      <c r="AZ393" s="269">
        <v>0.52723825685570891</v>
      </c>
      <c r="BA393" s="269">
        <v>27.81542927007601</v>
      </c>
      <c r="BB393" s="269">
        <v>1.7848703982921839</v>
      </c>
    </row>
    <row r="394" spans="42:54" ht="16.5">
      <c r="AP394" s="267"/>
      <c r="AQ394" s="267"/>
      <c r="AS394" s="257" t="s">
        <v>136</v>
      </c>
      <c r="AT394" s="258" t="s">
        <v>290</v>
      </c>
      <c r="AU394" s="257">
        <v>2</v>
      </c>
      <c r="AV394" s="268">
        <v>6.7284940975427754E-2</v>
      </c>
      <c r="AW394" s="268">
        <v>0.35702284696063624</v>
      </c>
      <c r="AX394" s="268">
        <v>0.14526100497373681</v>
      </c>
      <c r="AY394" s="269">
        <v>10.601166666666666</v>
      </c>
      <c r="AZ394" s="269">
        <v>0.13215080596888693</v>
      </c>
      <c r="BA394" s="269">
        <v>6.3054813133726046</v>
      </c>
      <c r="BB394" s="269">
        <v>2.1527926741623875</v>
      </c>
    </row>
    <row r="395" spans="42:54" ht="16.5">
      <c r="AP395" s="267"/>
      <c r="AQ395" s="267"/>
      <c r="AS395" s="257" t="s">
        <v>136</v>
      </c>
      <c r="AT395" s="258" t="s">
        <v>291</v>
      </c>
      <c r="AU395" s="257">
        <v>2</v>
      </c>
      <c r="AV395" s="268">
        <v>5.1570589640575981E-2</v>
      </c>
      <c r="AW395" s="268">
        <v>0.35749403287517639</v>
      </c>
      <c r="AX395" s="268">
        <v>0.15871639716236072</v>
      </c>
      <c r="AY395" s="269">
        <v>12.030307692307691</v>
      </c>
      <c r="AZ395" s="269">
        <v>0.29225869324728487</v>
      </c>
      <c r="BA395" s="269">
        <v>21.06255264288955</v>
      </c>
      <c r="BB395" s="269">
        <v>1.802645059495354</v>
      </c>
    </row>
    <row r="396" spans="42:54" ht="16.5">
      <c r="AP396" s="267"/>
      <c r="AQ396" s="267"/>
      <c r="AS396" s="257" t="s">
        <v>136</v>
      </c>
      <c r="AT396" s="258" t="s">
        <v>292</v>
      </c>
      <c r="AU396" s="257">
        <v>2</v>
      </c>
      <c r="AV396" s="268">
        <v>4.8116695598123899E-2</v>
      </c>
      <c r="AW396" s="268">
        <v>0.35980152891904227</v>
      </c>
      <c r="AX396" s="268">
        <v>0.15266413687251734</v>
      </c>
      <c r="AY396" s="269">
        <v>9.8035384615384622</v>
      </c>
      <c r="AZ396" s="269">
        <v>2.5758853240582226E-2</v>
      </c>
      <c r="BA396" s="269">
        <v>6.1872765483878513</v>
      </c>
      <c r="BB396" s="269">
        <v>2.1401304517873854</v>
      </c>
    </row>
    <row r="397" spans="42:54" ht="16.5">
      <c r="AP397" s="267"/>
      <c r="AQ397" s="267"/>
      <c r="AS397" s="257" t="s">
        <v>136</v>
      </c>
      <c r="AT397" s="258" t="s">
        <v>293</v>
      </c>
      <c r="AU397" s="257">
        <v>2</v>
      </c>
      <c r="AV397" s="268">
        <v>6.5762780954912489E-2</v>
      </c>
      <c r="AW397" s="268">
        <v>0.36243808555074536</v>
      </c>
      <c r="AX397" s="268">
        <v>0.14744353811089031</v>
      </c>
      <c r="AY397" s="269">
        <v>10.579416666666667</v>
      </c>
      <c r="AZ397" s="269">
        <v>7.8856618641396564E-2</v>
      </c>
      <c r="BA397" s="269">
        <v>8.8997946573650584</v>
      </c>
      <c r="BB397" s="269">
        <v>1.9036051423996059</v>
      </c>
    </row>
    <row r="398" spans="42:54" ht="16.5">
      <c r="AP398" s="267"/>
      <c r="AQ398" s="267"/>
      <c r="AS398" s="257" t="s">
        <v>136</v>
      </c>
      <c r="AT398" s="258" t="s">
        <v>328</v>
      </c>
      <c r="AU398" s="257">
        <v>2</v>
      </c>
      <c r="AV398" s="268">
        <v>8.1943575229824678E-2</v>
      </c>
      <c r="AW398" s="268">
        <v>0.39123807501316227</v>
      </c>
      <c r="AX398" s="268">
        <v>0.13779655266788404</v>
      </c>
      <c r="AY398" s="269">
        <v>12.574</v>
      </c>
      <c r="AZ398" s="269">
        <v>0.18602302081388328</v>
      </c>
      <c r="BA398" s="269">
        <v>18.937143518853318</v>
      </c>
      <c r="BB398" s="269">
        <v>1.6244355421507439</v>
      </c>
    </row>
    <row r="399" spans="42:54" ht="16.5">
      <c r="AP399" s="267"/>
      <c r="AQ399" s="267"/>
      <c r="AS399" s="257" t="s">
        <v>136</v>
      </c>
      <c r="AT399" s="258" t="s">
        <v>99</v>
      </c>
      <c r="AU399" s="257">
        <v>2</v>
      </c>
      <c r="AV399" s="268">
        <v>0.11142900271487022</v>
      </c>
      <c r="AW399" s="268">
        <v>0.35605627632906028</v>
      </c>
      <c r="AX399" s="268">
        <v>0.17544423489467834</v>
      </c>
      <c r="AY399" s="269">
        <v>11.51825</v>
      </c>
      <c r="AZ399" s="269">
        <v>6.2104153945018878E-2</v>
      </c>
      <c r="BA399" s="269">
        <v>17.87047029767918</v>
      </c>
      <c r="BB399" s="269">
        <v>1.8220812451995911</v>
      </c>
    </row>
    <row r="400" spans="42:54" ht="16.5">
      <c r="AP400" s="267"/>
      <c r="AQ400" s="267"/>
      <c r="AS400" s="257" t="s">
        <v>136</v>
      </c>
      <c r="AT400" s="258" t="s">
        <v>100</v>
      </c>
      <c r="AU400" s="257">
        <v>2</v>
      </c>
      <c r="AV400" s="268">
        <v>5.9952998561875366E-2</v>
      </c>
      <c r="AW400" s="268">
        <v>0.36731378968558298</v>
      </c>
      <c r="AX400" s="268">
        <v>0.15585810644829051</v>
      </c>
      <c r="AY400" s="269">
        <v>11.325479452054793</v>
      </c>
      <c r="AZ400" s="269">
        <v>0.20823627291520938</v>
      </c>
      <c r="BA400" s="269">
        <v>14.72917991075132</v>
      </c>
      <c r="BB400" s="269">
        <v>1.9872395471009261</v>
      </c>
    </row>
    <row r="401" spans="42:54" ht="16.5">
      <c r="AP401" s="267"/>
      <c r="AQ401" s="267"/>
      <c r="AS401" s="257" t="s">
        <v>156</v>
      </c>
      <c r="AT401" s="258" t="s">
        <v>294</v>
      </c>
      <c r="AU401" s="257">
        <v>2</v>
      </c>
      <c r="AV401" s="268">
        <v>6.3169929454832061E-2</v>
      </c>
      <c r="AW401" s="268">
        <v>0.33868842447692693</v>
      </c>
      <c r="AX401" s="268">
        <v>0.22540078443504341</v>
      </c>
      <c r="AY401" s="269">
        <v>11.779285714285711</v>
      </c>
      <c r="AZ401" s="269">
        <v>0.32869277543243464</v>
      </c>
      <c r="BA401" s="269">
        <v>22.628836945581046</v>
      </c>
      <c r="BB401" s="269">
        <v>2.0702562519949033</v>
      </c>
    </row>
    <row r="402" spans="42:54" ht="16.5">
      <c r="AP402" s="267"/>
      <c r="AQ402" s="267"/>
      <c r="AS402" s="257" t="s">
        <v>156</v>
      </c>
      <c r="AT402" s="258" t="s">
        <v>295</v>
      </c>
      <c r="AU402" s="257">
        <v>2</v>
      </c>
      <c r="AV402" s="268">
        <v>5.1182615908160839E-2</v>
      </c>
      <c r="AW402" s="268">
        <v>0.3065718363076389</v>
      </c>
      <c r="AX402" s="268">
        <v>0.18641436662286892</v>
      </c>
      <c r="AY402" s="269">
        <v>9.4733333333333345</v>
      </c>
      <c r="AZ402" s="269">
        <v>0.50577541331786136</v>
      </c>
      <c r="BA402" s="269">
        <v>7.5823809862106284</v>
      </c>
      <c r="BB402" s="269">
        <v>2.4960688466105965</v>
      </c>
    </row>
    <row r="403" spans="42:54" ht="16.5">
      <c r="AP403" s="267"/>
      <c r="AQ403" s="267"/>
      <c r="AS403" s="257" t="s">
        <v>156</v>
      </c>
      <c r="AT403" s="258" t="s">
        <v>296</v>
      </c>
      <c r="AU403" s="257">
        <v>2</v>
      </c>
      <c r="AV403" s="268">
        <v>6.5014961335639276E-2</v>
      </c>
      <c r="AW403" s="268">
        <v>0.33786971388809361</v>
      </c>
      <c r="AX403" s="268">
        <v>0.2045672311048162</v>
      </c>
      <c r="AY403" s="269">
        <v>11.382400000000001</v>
      </c>
      <c r="AZ403" s="269">
        <v>0.20926035161183898</v>
      </c>
      <c r="BA403" s="269">
        <v>21.310017748122128</v>
      </c>
      <c r="BB403" s="269">
        <v>2.3103331319381373</v>
      </c>
    </row>
    <row r="404" spans="42:54" ht="16.5">
      <c r="AP404" s="267"/>
      <c r="AQ404" s="267"/>
      <c r="AS404" s="257" t="s">
        <v>156</v>
      </c>
      <c r="AT404" s="258" t="s">
        <v>100</v>
      </c>
      <c r="AU404" s="257">
        <v>2</v>
      </c>
      <c r="AV404" s="268">
        <v>6.1613702588016427E-2</v>
      </c>
      <c r="AW404" s="268">
        <v>0.33348217758609117</v>
      </c>
      <c r="AX404" s="268">
        <v>0.21484367869769977</v>
      </c>
      <c r="AY404" s="269">
        <v>11.321462962962961</v>
      </c>
      <c r="AZ404" s="269">
        <v>0.33775229113343863</v>
      </c>
      <c r="BA404" s="269">
        <v>19.775673492003104</v>
      </c>
      <c r="BB404" s="269">
        <v>2.1749039625540454</v>
      </c>
    </row>
    <row r="405" spans="42:54" ht="16.5">
      <c r="AP405" s="267"/>
      <c r="AQ405" s="267"/>
      <c r="AS405" s="257" t="s">
        <v>138</v>
      </c>
      <c r="AT405" s="258" t="s">
        <v>297</v>
      </c>
      <c r="AU405" s="257">
        <v>2</v>
      </c>
      <c r="AV405" s="268">
        <v>5.0592590995025388E-2</v>
      </c>
      <c r="AW405" s="268">
        <v>0.37542759701143874</v>
      </c>
      <c r="AX405" s="268">
        <v>0.17360176739069649</v>
      </c>
      <c r="AY405" s="269">
        <v>12.382650000000002</v>
      </c>
      <c r="AZ405" s="269">
        <v>0.27894423871851043</v>
      </c>
      <c r="BA405" s="269">
        <v>16.114225806126971</v>
      </c>
      <c r="BB405" s="269">
        <v>1.9828932516753848</v>
      </c>
    </row>
    <row r="406" spans="42:54" ht="16.5">
      <c r="AP406" s="267"/>
      <c r="AQ406" s="267"/>
      <c r="AS406" s="257" t="s">
        <v>138</v>
      </c>
      <c r="AT406" s="258" t="s">
        <v>298</v>
      </c>
      <c r="AU406" s="257">
        <v>2</v>
      </c>
      <c r="AV406" s="268">
        <v>6.1242098406491509E-2</v>
      </c>
      <c r="AW406" s="268">
        <v>0.25878352111925623</v>
      </c>
      <c r="AX406" s="268">
        <v>0.13952609613923869</v>
      </c>
      <c r="AY406" s="269">
        <v>15.833499999999999</v>
      </c>
      <c r="AZ406" s="269">
        <v>3.3306059760607264E-2</v>
      </c>
      <c r="BA406" s="269">
        <v>8.6622049635284633</v>
      </c>
      <c r="BB406" s="269">
        <v>3.0704857482002765</v>
      </c>
    </row>
    <row r="407" spans="42:54" ht="16.5">
      <c r="AP407" s="267"/>
      <c r="AQ407" s="267"/>
      <c r="AS407" s="257" t="s">
        <v>138</v>
      </c>
      <c r="AT407" s="258" t="s">
        <v>299</v>
      </c>
      <c r="AU407" s="257">
        <v>2</v>
      </c>
      <c r="AV407" s="268">
        <v>5.5208561789842452E-2</v>
      </c>
      <c r="AW407" s="268">
        <v>0.30176134777015318</v>
      </c>
      <c r="AX407" s="268">
        <v>0.1670527856306141</v>
      </c>
      <c r="AY407" s="269">
        <v>16.270199999999999</v>
      </c>
      <c r="AZ407" s="269">
        <v>0.13695165826715322</v>
      </c>
      <c r="BA407" s="269">
        <v>19.959645287863349</v>
      </c>
      <c r="BB407" s="269">
        <v>2.7103088102021129</v>
      </c>
    </row>
    <row r="408" spans="42:54" ht="16.5">
      <c r="AP408" s="267"/>
      <c r="AQ408" s="267"/>
      <c r="AS408" s="257" t="s">
        <v>138</v>
      </c>
      <c r="AT408" s="258" t="s">
        <v>300</v>
      </c>
      <c r="AU408" s="257">
        <v>2</v>
      </c>
      <c r="AV408" s="268">
        <v>6.1952255179516393E-2</v>
      </c>
      <c r="AW408" s="268">
        <v>0.28792571062218475</v>
      </c>
      <c r="AX408" s="268">
        <v>0.13176076525582323</v>
      </c>
      <c r="AY408" s="269">
        <v>19.567166666666665</v>
      </c>
      <c r="AZ408" s="269">
        <v>0.1003254557785456</v>
      </c>
      <c r="BA408" s="269">
        <v>10.890328224761125</v>
      </c>
      <c r="BB408" s="269">
        <v>2.6563898171848046</v>
      </c>
    </row>
    <row r="409" spans="42:54" ht="16.5">
      <c r="AP409" s="267"/>
      <c r="AQ409" s="267"/>
      <c r="AS409" s="257" t="s">
        <v>138</v>
      </c>
      <c r="AT409" s="258" t="s">
        <v>99</v>
      </c>
      <c r="AU409" s="257">
        <v>2</v>
      </c>
      <c r="AV409" s="268">
        <v>0.24693391326439434</v>
      </c>
      <c r="AW409" s="268">
        <v>0.32623927411228104</v>
      </c>
      <c r="AX409" s="268">
        <v>0.16874971939553543</v>
      </c>
      <c r="AY409" s="269">
        <v>19.479400000000002</v>
      </c>
      <c r="AZ409" s="269">
        <v>0.25434099253586595</v>
      </c>
      <c r="BA409" s="269">
        <v>18.456309414885229</v>
      </c>
      <c r="BB409" s="269">
        <v>2.1317587087493788</v>
      </c>
    </row>
    <row r="410" spans="42:54" ht="16.5">
      <c r="AP410" s="267"/>
      <c r="AQ410" s="267"/>
      <c r="AS410" s="257" t="s">
        <v>138</v>
      </c>
      <c r="AT410" s="258" t="s">
        <v>100</v>
      </c>
      <c r="AU410" s="257">
        <v>2</v>
      </c>
      <c r="AV410" s="268">
        <v>6.2776931686181855E-2</v>
      </c>
      <c r="AW410" s="268">
        <v>0.31891102454565168</v>
      </c>
      <c r="AX410" s="268">
        <v>0.1536187525160731</v>
      </c>
      <c r="AY410" s="269">
        <v>15.396800000000002</v>
      </c>
      <c r="AZ410" s="269">
        <v>0.13702768389707615</v>
      </c>
      <c r="BA410" s="269">
        <v>13.596448812561258</v>
      </c>
      <c r="BB410" s="269">
        <v>2.5759923878266484</v>
      </c>
    </row>
    <row r="411" spans="42:54" ht="16.5">
      <c r="AP411" s="267"/>
      <c r="AQ411" s="267"/>
      <c r="AS411" s="257" t="s">
        <v>144</v>
      </c>
      <c r="AT411" s="258" t="s">
        <v>301</v>
      </c>
      <c r="AU411" s="257">
        <v>2</v>
      </c>
      <c r="AV411" s="268">
        <v>7.6531839584273537E-2</v>
      </c>
      <c r="AW411" s="268">
        <v>0.30030835359088143</v>
      </c>
      <c r="AX411" s="268">
        <v>0.1296563869020019</v>
      </c>
      <c r="AY411" s="269">
        <v>18.19125</v>
      </c>
      <c r="AZ411" s="269">
        <v>4.2272692515790092E-2</v>
      </c>
      <c r="BA411" s="269">
        <v>5.5642941262927126</v>
      </c>
      <c r="BB411" s="269">
        <v>3.0968058255840654</v>
      </c>
    </row>
    <row r="412" spans="42:54" ht="16.5">
      <c r="AP412" s="267"/>
      <c r="AQ412" s="267"/>
      <c r="AS412" s="257" t="s">
        <v>144</v>
      </c>
      <c r="AT412" s="258" t="s">
        <v>302</v>
      </c>
      <c r="AU412" s="257">
        <v>2</v>
      </c>
      <c r="AV412" s="268">
        <v>9.3483379177203188E-2</v>
      </c>
      <c r="AW412" s="268">
        <v>0.34824327478857536</v>
      </c>
      <c r="AX412" s="268">
        <v>0.15130737535855865</v>
      </c>
      <c r="AY412" s="269">
        <v>12.309900000000001</v>
      </c>
      <c r="AZ412" s="269">
        <v>6.0329894481083994E-2</v>
      </c>
      <c r="BA412" s="269">
        <v>14.58052889818838</v>
      </c>
      <c r="BB412" s="269">
        <v>2.0258550227937149</v>
      </c>
    </row>
    <row r="413" spans="42:54" ht="16.5">
      <c r="AP413" s="267"/>
      <c r="AQ413" s="267"/>
      <c r="AS413" s="257" t="s">
        <v>144</v>
      </c>
      <c r="AT413" s="258" t="s">
        <v>303</v>
      </c>
      <c r="AU413" s="257">
        <v>2</v>
      </c>
      <c r="AV413" s="268">
        <v>8.2020156516453252E-2</v>
      </c>
      <c r="AW413" s="268">
        <v>0.37027198296946262</v>
      </c>
      <c r="AX413" s="268">
        <v>0.13127166076287278</v>
      </c>
      <c r="AY413" s="269">
        <v>10.859750000000002</v>
      </c>
      <c r="AZ413" s="269">
        <v>1.9472380278451142E-2</v>
      </c>
      <c r="BA413" s="269">
        <v>7.6137006888743963</v>
      </c>
      <c r="BB413" s="269">
        <v>2.1073365814573903</v>
      </c>
    </row>
    <row r="414" spans="42:54" ht="16.5">
      <c r="AP414" s="267"/>
      <c r="AQ414" s="267"/>
      <c r="AS414" s="257" t="s">
        <v>144</v>
      </c>
      <c r="AT414" s="258" t="s">
        <v>304</v>
      </c>
      <c r="AU414" s="257">
        <v>2</v>
      </c>
      <c r="AV414" s="268">
        <v>9.8515898491922882E-2</v>
      </c>
      <c r="AW414" s="268">
        <v>0.31672628369081329</v>
      </c>
      <c r="AX414" s="268">
        <v>0.16398754713773403</v>
      </c>
      <c r="AY414" s="269">
        <v>10.7346</v>
      </c>
      <c r="AZ414" s="269">
        <v>1.9301735774215397E-2</v>
      </c>
      <c r="BA414" s="269">
        <v>12.109909024742741</v>
      </c>
      <c r="BB414" s="269">
        <v>2.4188631390700319</v>
      </c>
    </row>
    <row r="415" spans="42:54" ht="16.5">
      <c r="AP415" s="267"/>
      <c r="AQ415" s="267"/>
      <c r="AS415" s="257" t="s">
        <v>144</v>
      </c>
      <c r="AT415" s="258" t="s">
        <v>99</v>
      </c>
      <c r="AU415" s="257">
        <v>2</v>
      </c>
      <c r="AV415" s="268">
        <v>0.13458991914882226</v>
      </c>
      <c r="AW415" s="268">
        <v>0.45324625567221</v>
      </c>
      <c r="AX415" s="268">
        <v>0.12988978284446012</v>
      </c>
      <c r="AY415" s="269">
        <v>19.103000000000002</v>
      </c>
      <c r="AZ415" s="269">
        <v>0</v>
      </c>
      <c r="BA415" s="269">
        <v>2.0177053645741378</v>
      </c>
      <c r="BB415" s="269">
        <v>2.6249706214352631</v>
      </c>
    </row>
    <row r="416" spans="42:54" ht="16.5">
      <c r="AP416" s="267"/>
      <c r="AQ416" s="267"/>
      <c r="AS416" s="257" t="s">
        <v>144</v>
      </c>
      <c r="AT416" s="258" t="s">
        <v>100</v>
      </c>
      <c r="AU416" s="257">
        <v>2</v>
      </c>
      <c r="AV416" s="268">
        <v>8.668339792316121E-2</v>
      </c>
      <c r="AW416" s="268">
        <v>0.33659281748441777</v>
      </c>
      <c r="AX416" s="268">
        <v>0.13952779150670602</v>
      </c>
      <c r="AY416" s="269">
        <v>13.383843749999999</v>
      </c>
      <c r="AZ416" s="269">
        <v>3.8527328814891022E-2</v>
      </c>
      <c r="BA416" s="269">
        <v>8.8500484898539238</v>
      </c>
      <c r="BB416" s="269">
        <v>2.5211984847646076</v>
      </c>
    </row>
    <row r="417" spans="42:54" ht="16.5">
      <c r="AP417" s="267"/>
      <c r="AQ417" s="267"/>
      <c r="AS417" s="257" t="s">
        <v>154</v>
      </c>
      <c r="AT417" s="258" t="s">
        <v>305</v>
      </c>
      <c r="AU417" s="257">
        <v>2</v>
      </c>
      <c r="AV417" s="268">
        <v>4.3413376156489519E-2</v>
      </c>
      <c r="AW417" s="268">
        <v>0.36392162423319774</v>
      </c>
      <c r="AX417" s="268">
        <v>0.15508084720871268</v>
      </c>
      <c r="AY417" s="269">
        <v>7.5084999999999997</v>
      </c>
      <c r="AZ417" s="269">
        <v>7.3013581548358131E-2</v>
      </c>
      <c r="BA417" s="269">
        <v>4.9138140382045021</v>
      </c>
      <c r="BB417" s="269">
        <v>2.1447231607417794</v>
      </c>
    </row>
    <row r="418" spans="42:54" ht="16.5">
      <c r="AP418" s="267"/>
      <c r="AQ418" s="267"/>
      <c r="AS418" s="257" t="s">
        <v>154</v>
      </c>
      <c r="AT418" s="258" t="s">
        <v>306</v>
      </c>
      <c r="AU418" s="257">
        <v>2</v>
      </c>
      <c r="AV418" s="268">
        <v>3.5674395068654802E-2</v>
      </c>
      <c r="AW418" s="268">
        <v>0.38335700571435077</v>
      </c>
      <c r="AX418" s="268">
        <v>0.1636429813663452</v>
      </c>
      <c r="AY418" s="269">
        <v>6.1243333333333325</v>
      </c>
      <c r="AZ418" s="269">
        <v>6.1404495822268368E-2</v>
      </c>
      <c r="BA418" s="269">
        <v>7.3583054160351589</v>
      </c>
      <c r="BB418" s="269">
        <v>2.1115367610258877</v>
      </c>
    </row>
    <row r="419" spans="42:54" ht="16.5">
      <c r="AP419" s="267"/>
      <c r="AQ419" s="267"/>
      <c r="AS419" s="257" t="s">
        <v>154</v>
      </c>
      <c r="AT419" s="258" t="s">
        <v>307</v>
      </c>
      <c r="AU419" s="257">
        <v>2</v>
      </c>
      <c r="AV419" s="268">
        <v>7.0915876281339982E-2</v>
      </c>
      <c r="AW419" s="268">
        <v>0.37360376871445894</v>
      </c>
      <c r="AX419" s="268">
        <v>0.11919769502789951</v>
      </c>
      <c r="AY419" s="269">
        <v>7.1143333333333336</v>
      </c>
      <c r="AZ419" s="269">
        <v>0.19191042133293301</v>
      </c>
      <c r="BA419" s="269">
        <v>4.3819546204353035</v>
      </c>
      <c r="BB419" s="269">
        <v>2.2468692656704405</v>
      </c>
    </row>
    <row r="420" spans="42:54" ht="16.5">
      <c r="AP420" s="267"/>
      <c r="AQ420" s="267"/>
      <c r="AS420" s="257" t="s">
        <v>154</v>
      </c>
      <c r="AT420" s="258" t="s">
        <v>308</v>
      </c>
      <c r="AU420" s="257">
        <v>2</v>
      </c>
      <c r="AV420" s="268">
        <v>0.11811511517476531</v>
      </c>
      <c r="AW420" s="268">
        <v>0.34327123579694752</v>
      </c>
      <c r="AX420" s="268">
        <v>0.1221889205196319</v>
      </c>
      <c r="AY420" s="269">
        <v>9.215888888888891</v>
      </c>
      <c r="AZ420" s="269">
        <v>0.12154070343464711</v>
      </c>
      <c r="BA420" s="269">
        <v>2.8886173849634464</v>
      </c>
      <c r="BB420" s="269">
        <v>2.1120122262332308</v>
      </c>
    </row>
    <row r="421" spans="42:54" ht="16.5">
      <c r="AP421" s="267"/>
      <c r="AQ421" s="267"/>
      <c r="AS421" s="257" t="s">
        <v>154</v>
      </c>
      <c r="AT421" s="258" t="s">
        <v>309</v>
      </c>
      <c r="AU421" s="257">
        <v>2</v>
      </c>
      <c r="AV421" s="268">
        <v>4.5366411782236847E-2</v>
      </c>
      <c r="AW421" s="268">
        <v>0.35072164844207493</v>
      </c>
      <c r="AX421" s="268">
        <v>0.23433611020652387</v>
      </c>
      <c r="AY421" s="269">
        <v>9.4984999999999999</v>
      </c>
      <c r="AZ421" s="269">
        <v>2.9146282363995506E-2</v>
      </c>
      <c r="BA421" s="269">
        <v>7.7674842500048022</v>
      </c>
      <c r="BB421" s="269">
        <v>2.4429831747373769</v>
      </c>
    </row>
    <row r="422" spans="42:54" ht="16.5">
      <c r="AP422" s="267"/>
      <c r="AQ422" s="267"/>
      <c r="AS422" s="257" t="s">
        <v>154</v>
      </c>
      <c r="AT422" s="258" t="s">
        <v>310</v>
      </c>
      <c r="AU422" s="257">
        <v>2</v>
      </c>
      <c r="AV422" s="268">
        <v>6.7235381806579175E-2</v>
      </c>
      <c r="AW422" s="268">
        <v>0.3653889397836097</v>
      </c>
      <c r="AX422" s="268">
        <v>0.1224580514367966</v>
      </c>
      <c r="AY422" s="269">
        <v>6.0885999999999996</v>
      </c>
      <c r="AZ422" s="269">
        <v>0.17427616428386611</v>
      </c>
      <c r="BA422" s="269">
        <v>4.1768187373366583</v>
      </c>
      <c r="BB422" s="269">
        <v>2.4135823630453661</v>
      </c>
    </row>
    <row r="423" spans="42:54" ht="16.5">
      <c r="AP423" s="267"/>
      <c r="AQ423" s="267"/>
      <c r="AS423" s="257" t="s">
        <v>154</v>
      </c>
      <c r="AT423" s="258" t="s">
        <v>311</v>
      </c>
      <c r="AU423" s="257">
        <v>2</v>
      </c>
      <c r="AV423" s="268">
        <v>6.2040817040679791E-2</v>
      </c>
      <c r="AW423" s="268">
        <v>0.36024230060473406</v>
      </c>
      <c r="AX423" s="268">
        <v>0.20648418505636146</v>
      </c>
      <c r="AY423" s="269">
        <v>6.8334999999999999</v>
      </c>
      <c r="AZ423" s="269">
        <v>0</v>
      </c>
      <c r="BA423" s="269">
        <v>4.985533643211947</v>
      </c>
      <c r="BB423" s="269">
        <v>3.4638082745530046</v>
      </c>
    </row>
    <row r="424" spans="42:54" ht="16.5">
      <c r="AP424" s="267"/>
      <c r="AQ424" s="267"/>
      <c r="AS424" s="257" t="s">
        <v>154</v>
      </c>
      <c r="AT424" s="258" t="s">
        <v>312</v>
      </c>
      <c r="AU424" s="257">
        <v>2</v>
      </c>
      <c r="AV424" s="268">
        <v>6.3462722824147749E-2</v>
      </c>
      <c r="AW424" s="268">
        <v>0.354543273433721</v>
      </c>
      <c r="AX424" s="268">
        <v>0.30201691050150703</v>
      </c>
      <c r="AY424" s="269">
        <v>7.2249999999999996</v>
      </c>
      <c r="AZ424" s="269">
        <v>0.25983236227356371</v>
      </c>
      <c r="BA424" s="269">
        <v>4.5394242114852013</v>
      </c>
      <c r="BB424" s="269">
        <v>3.7118850808167339</v>
      </c>
    </row>
    <row r="425" spans="42:54" ht="16.5">
      <c r="AP425" s="267"/>
      <c r="AQ425" s="267"/>
      <c r="AS425" s="257" t="s">
        <v>154</v>
      </c>
      <c r="AT425" s="258" t="s">
        <v>313</v>
      </c>
      <c r="AU425" s="257">
        <v>2</v>
      </c>
      <c r="AV425" s="268">
        <v>3.2104455233347824E-2</v>
      </c>
      <c r="AW425" s="268">
        <v>0.43709127149820254</v>
      </c>
      <c r="AX425" s="268">
        <v>0.44282717544116407</v>
      </c>
      <c r="AY425" s="269">
        <v>3.786</v>
      </c>
      <c r="AZ425" s="269">
        <v>0.33261931054669314</v>
      </c>
      <c r="BA425" s="269">
        <v>2.7718275878891094</v>
      </c>
      <c r="BB425" s="269">
        <v>4.6201887760904103</v>
      </c>
    </row>
    <row r="426" spans="42:54" ht="16.5">
      <c r="AP426" s="267"/>
      <c r="AQ426" s="267"/>
      <c r="AS426" s="257" t="s">
        <v>154</v>
      </c>
      <c r="AT426" s="258" t="s">
        <v>314</v>
      </c>
      <c r="AU426" s="257">
        <v>2</v>
      </c>
      <c r="AV426" s="268">
        <v>5.1186118093672177E-2</v>
      </c>
      <c r="AW426" s="268">
        <v>0.3565718305898668</v>
      </c>
      <c r="AX426" s="268">
        <v>0.20743514629831594</v>
      </c>
      <c r="AY426" s="269">
        <v>9.5202500000000008</v>
      </c>
      <c r="AZ426" s="269">
        <v>3.8991568853066906E-2</v>
      </c>
      <c r="BA426" s="269">
        <v>25.656452305318023</v>
      </c>
      <c r="BB426" s="269">
        <v>2.30482871952883</v>
      </c>
    </row>
    <row r="427" spans="42:54" ht="16.5">
      <c r="AP427" s="267"/>
      <c r="AQ427" s="267"/>
      <c r="AS427" s="257" t="s">
        <v>154</v>
      </c>
      <c r="AT427" s="258" t="s">
        <v>100</v>
      </c>
      <c r="AU427" s="257">
        <v>2</v>
      </c>
      <c r="AV427" s="268">
        <v>6.3847669278384575E-2</v>
      </c>
      <c r="AW427" s="268">
        <v>0.36176037241896875</v>
      </c>
      <c r="AX427" s="268">
        <v>0.186011937839585</v>
      </c>
      <c r="AY427" s="269">
        <v>7.8972954545454535</v>
      </c>
      <c r="AZ427" s="269">
        <v>9.4628627601140922E-2</v>
      </c>
      <c r="BA427" s="269">
        <v>7.701754140396214</v>
      </c>
      <c r="BB427" s="269">
        <v>2.4176372143502149</v>
      </c>
    </row>
    <row r="428" spans="42:54" ht="16.5">
      <c r="AP428" s="267"/>
      <c r="AQ428" s="267"/>
      <c r="AS428" s="257" t="s">
        <v>163</v>
      </c>
      <c r="AT428" s="258" t="s">
        <v>315</v>
      </c>
      <c r="AU428" s="257">
        <v>2</v>
      </c>
      <c r="AV428" s="268">
        <v>7.3970275858020268E-2</v>
      </c>
      <c r="AW428" s="268">
        <v>0.39995144775686514</v>
      </c>
      <c r="AX428" s="268">
        <v>0.1882034213993555</v>
      </c>
      <c r="AY428" s="269">
        <v>12.610857142857142</v>
      </c>
      <c r="AZ428" s="269">
        <v>0.4476498383486695</v>
      </c>
      <c r="BA428" s="269">
        <v>12.144750697137898</v>
      </c>
      <c r="BB428" s="269">
        <v>2.2932120065502524</v>
      </c>
    </row>
    <row r="429" spans="42:54" ht="16.5">
      <c r="AP429" s="267"/>
      <c r="AQ429" s="267"/>
      <c r="AS429" s="257" t="s">
        <v>163</v>
      </c>
      <c r="AT429" s="258" t="s">
        <v>316</v>
      </c>
      <c r="AU429" s="257">
        <v>2</v>
      </c>
      <c r="AV429" s="268">
        <v>2.7433881592165442E-2</v>
      </c>
      <c r="AW429" s="268">
        <v>0.35580551793488657</v>
      </c>
      <c r="AX429" s="268">
        <v>0.12115818193406409</v>
      </c>
      <c r="AY429" s="269">
        <v>7.2324000000000002</v>
      </c>
      <c r="AZ429" s="269">
        <v>1.5302580604239229E-2</v>
      </c>
      <c r="BA429" s="269">
        <v>1.8171814467534084</v>
      </c>
      <c r="BB429" s="269">
        <v>2.5610336474282507</v>
      </c>
    </row>
    <row r="430" spans="42:54" ht="16.5">
      <c r="AP430" s="267"/>
      <c r="AQ430" s="267"/>
      <c r="AS430" s="257" t="s">
        <v>163</v>
      </c>
      <c r="AT430" s="258" t="s">
        <v>317</v>
      </c>
      <c r="AU430" s="257">
        <v>2</v>
      </c>
      <c r="AV430" s="268">
        <v>8.4159072962026626E-2</v>
      </c>
      <c r="AW430" s="268">
        <v>0.47406984350848141</v>
      </c>
      <c r="AX430" s="268">
        <v>0.1709009566768378</v>
      </c>
      <c r="AY430" s="269">
        <v>9.9179999999999993</v>
      </c>
      <c r="AZ430" s="269">
        <v>9.2129895782661897E-2</v>
      </c>
      <c r="BA430" s="269">
        <v>2.9481566650451807</v>
      </c>
      <c r="BB430" s="269">
        <v>2.2983562055727655</v>
      </c>
    </row>
    <row r="431" spans="42:54" ht="16.5">
      <c r="AP431" s="267"/>
      <c r="AQ431" s="267"/>
      <c r="AS431" s="257" t="s">
        <v>163</v>
      </c>
      <c r="AT431" s="258" t="s">
        <v>318</v>
      </c>
      <c r="AU431" s="257">
        <v>2</v>
      </c>
      <c r="AV431" s="268">
        <v>1.178662409683311E-2</v>
      </c>
      <c r="AW431" s="268">
        <v>0.57121049378263722</v>
      </c>
      <c r="AX431" s="268">
        <v>0.33018644876593323</v>
      </c>
      <c r="AY431" s="269">
        <v>11.458600000000001</v>
      </c>
      <c r="AZ431" s="269">
        <v>3.9282632168294302</v>
      </c>
      <c r="BA431" s="269">
        <v>2.7195668424203747</v>
      </c>
      <c r="BB431" s="269">
        <v>3.4149938363537995</v>
      </c>
    </row>
    <row r="432" spans="42:54" ht="16.5">
      <c r="AP432" s="267"/>
      <c r="AQ432" s="267"/>
      <c r="AS432" s="257" t="s">
        <v>163</v>
      </c>
      <c r="AT432" s="258" t="s">
        <v>319</v>
      </c>
      <c r="AU432" s="257">
        <v>2</v>
      </c>
      <c r="AV432" s="268">
        <v>2.5448551866259495E-2</v>
      </c>
      <c r="AW432" s="268">
        <v>0.50121695833378332</v>
      </c>
      <c r="AX432" s="268">
        <v>0.18214400030736799</v>
      </c>
      <c r="AY432" s="269">
        <v>7.7103999999999999</v>
      </c>
      <c r="AZ432" s="269">
        <v>0.13340625022512304</v>
      </c>
      <c r="BA432" s="269">
        <v>3.1572812553279119</v>
      </c>
      <c r="BB432" s="269">
        <v>2.0553776605419478</v>
      </c>
    </row>
    <row r="433" spans="42:54" ht="16.5">
      <c r="AP433" s="267"/>
      <c r="AQ433" s="267"/>
      <c r="AS433" s="257" t="s">
        <v>163</v>
      </c>
      <c r="AT433" s="258" t="s">
        <v>320</v>
      </c>
      <c r="AU433" s="257">
        <v>2</v>
      </c>
      <c r="AV433" s="268">
        <v>3.5858687323605046E-2</v>
      </c>
      <c r="AW433" s="268">
        <v>0.45936961824219463</v>
      </c>
      <c r="AX433" s="268">
        <v>0.35277080268983951</v>
      </c>
      <c r="AY433" s="269">
        <v>4.876666666666666</v>
      </c>
      <c r="AZ433" s="269">
        <v>0.69296344536300603</v>
      </c>
      <c r="BA433" s="269">
        <v>1.1413515570684805</v>
      </c>
      <c r="BB433" s="269">
        <v>3.8514597539075579</v>
      </c>
    </row>
    <row r="434" spans="42:54" ht="16.5">
      <c r="AP434" s="267"/>
      <c r="AQ434" s="267"/>
      <c r="AS434" s="257" t="s">
        <v>163</v>
      </c>
      <c r="AT434" s="258" t="s">
        <v>321</v>
      </c>
      <c r="AU434" s="257">
        <v>2</v>
      </c>
      <c r="AV434" s="268">
        <v>2.9316566368642605E-2</v>
      </c>
      <c r="AW434" s="268">
        <v>0.48290544758723436</v>
      </c>
      <c r="AX434" s="268">
        <v>0.45249857015911837</v>
      </c>
      <c r="AY434" s="269">
        <v>5.7350000000000003</v>
      </c>
      <c r="AZ434" s="269">
        <v>0</v>
      </c>
      <c r="BA434" s="269">
        <v>1.023752421174476</v>
      </c>
      <c r="BB434" s="269">
        <v>2.8321651827997729</v>
      </c>
    </row>
    <row r="435" spans="42:54" ht="16.5">
      <c r="AP435" s="267"/>
      <c r="AQ435" s="267"/>
      <c r="AS435" s="257" t="s">
        <v>163</v>
      </c>
      <c r="AT435" s="258" t="s">
        <v>322</v>
      </c>
      <c r="AU435" s="257">
        <v>2</v>
      </c>
      <c r="AV435" s="268">
        <v>4.7803970596484564E-2</v>
      </c>
      <c r="AW435" s="268">
        <v>0.3779463439283442</v>
      </c>
      <c r="AX435" s="268">
        <v>0.39770775710902617</v>
      </c>
      <c r="AY435" s="269">
        <v>4.4470000000000001</v>
      </c>
      <c r="AZ435" s="269">
        <v>0.54653285860648415</v>
      </c>
      <c r="BA435" s="269">
        <v>0.82680611943032212</v>
      </c>
      <c r="BB435" s="269">
        <v>4.6232464150838268</v>
      </c>
    </row>
    <row r="436" spans="42:54" ht="16.5">
      <c r="AP436" s="267"/>
      <c r="AQ436" s="267"/>
      <c r="AS436" s="257" t="s">
        <v>163</v>
      </c>
      <c r="AT436" s="258" t="s">
        <v>323</v>
      </c>
      <c r="AU436" s="257">
        <v>2</v>
      </c>
      <c r="AV436" s="268">
        <v>1.5556749087859223E-2</v>
      </c>
      <c r="AW436" s="268">
        <v>0.46200088314083526</v>
      </c>
      <c r="AX436" s="268">
        <v>0.51364198924581717</v>
      </c>
      <c r="AY436" s="269">
        <v>3.5321250000000002</v>
      </c>
      <c r="AZ436" s="269">
        <v>7.3671003213335293E-2</v>
      </c>
      <c r="BA436" s="269">
        <v>2.2256397812870765</v>
      </c>
      <c r="BB436" s="269">
        <v>4.9410969168456251</v>
      </c>
    </row>
    <row r="437" spans="42:54" ht="16.5">
      <c r="AP437" s="267"/>
      <c r="AQ437" s="267"/>
      <c r="AS437" s="257" t="s">
        <v>163</v>
      </c>
      <c r="AT437" s="258" t="s">
        <v>324</v>
      </c>
      <c r="AU437" s="257">
        <v>2</v>
      </c>
      <c r="AV437" s="268">
        <v>2.314263892081566E-2</v>
      </c>
      <c r="AW437" s="268">
        <v>0.48145316607770855</v>
      </c>
      <c r="AX437" s="268">
        <v>0.19704161503610762</v>
      </c>
      <c r="AY437" s="269">
        <v>9.1036666666666672</v>
      </c>
      <c r="AZ437" s="269">
        <v>9.0402011486479583E-2</v>
      </c>
      <c r="BA437" s="269">
        <v>5.0486046414757064</v>
      </c>
      <c r="BB437" s="269">
        <v>1.9940549469170397</v>
      </c>
    </row>
    <row r="438" spans="42:54" ht="16.5">
      <c r="AP438" s="267"/>
      <c r="AQ438" s="267"/>
      <c r="AS438" s="257" t="s">
        <v>163</v>
      </c>
      <c r="AT438" s="258" t="s">
        <v>329</v>
      </c>
      <c r="AU438" s="257">
        <v>2</v>
      </c>
      <c r="AV438" s="268">
        <v>5.9804219186351815E-2</v>
      </c>
      <c r="AW438" s="268">
        <v>0.33616037992908232</v>
      </c>
      <c r="AX438" s="268">
        <v>0.18170583656971068</v>
      </c>
      <c r="AY438" s="269">
        <v>7.0949999999999998</v>
      </c>
      <c r="AZ438" s="269">
        <v>0</v>
      </c>
      <c r="BA438" s="269">
        <v>2.0299562123591657</v>
      </c>
      <c r="BB438" s="269">
        <v>2.4318169504341092</v>
      </c>
    </row>
    <row r="439" spans="42:54" ht="16.5">
      <c r="AP439" s="267"/>
      <c r="AQ439" s="267"/>
      <c r="AS439" s="257" t="s">
        <v>163</v>
      </c>
      <c r="AT439" s="258" t="s">
        <v>99</v>
      </c>
      <c r="AU439" s="257">
        <v>2</v>
      </c>
      <c r="AV439" s="268">
        <v>3.6181735046480264E-2</v>
      </c>
      <c r="AW439" s="268">
        <v>0.44900986034452217</v>
      </c>
      <c r="AX439" s="268">
        <v>0.45788388856676437</v>
      </c>
      <c r="AY439" s="269">
        <v>3.7309999999999999</v>
      </c>
      <c r="AZ439" s="269">
        <v>0.34740810968646768</v>
      </c>
      <c r="BA439" s="269">
        <v>0.86852027421616917</v>
      </c>
      <c r="BB439" s="269">
        <v>3.7599096616098411</v>
      </c>
    </row>
    <row r="440" spans="42:54" ht="16.5">
      <c r="AP440" s="267"/>
      <c r="AQ440" s="267"/>
      <c r="AS440" s="257" t="s">
        <v>163</v>
      </c>
      <c r="AT440" s="258" t="s">
        <v>100</v>
      </c>
      <c r="AU440" s="257">
        <v>2</v>
      </c>
      <c r="AV440" s="268">
        <v>4.218107040014657E-2</v>
      </c>
      <c r="AW440" s="268">
        <v>0.44030746772813595</v>
      </c>
      <c r="AX440" s="268">
        <v>0.24867086500340291</v>
      </c>
      <c r="AY440" s="269">
        <v>8.6831428571428564</v>
      </c>
      <c r="AZ440" s="269">
        <v>0.49154512579922616</v>
      </c>
      <c r="BA440" s="269">
        <v>6.5071417576145363</v>
      </c>
      <c r="BB440" s="269">
        <v>2.6426970216529995</v>
      </c>
    </row>
    <row r="441" spans="42:54" ht="16.5">
      <c r="AS441" s="281" t="s">
        <v>63</v>
      </c>
      <c r="AT441" s="282" t="s">
        <v>64</v>
      </c>
      <c r="AU441" s="281">
        <v>3</v>
      </c>
      <c r="AV441" s="283">
        <v>1.5602333859204235E-2</v>
      </c>
      <c r="AW441" s="283">
        <v>0.32921719313034753</v>
      </c>
      <c r="AX441" s="283">
        <v>0.15664332972114919</v>
      </c>
      <c r="AY441" s="284">
        <v>17.026750000000003</v>
      </c>
      <c r="AZ441" s="284">
        <v>0.11803864088735037</v>
      </c>
      <c r="BA441" s="284">
        <v>9.155561248313715</v>
      </c>
      <c r="BB441" s="284">
        <v>2.971104281820153</v>
      </c>
    </row>
    <row r="442" spans="42:54" ht="16.5">
      <c r="AS442" s="281" t="s">
        <v>63</v>
      </c>
      <c r="AT442" s="282" t="s">
        <v>96</v>
      </c>
      <c r="AU442" s="281">
        <v>3</v>
      </c>
      <c r="AV442" s="283">
        <v>1.5493781942052764E-2</v>
      </c>
      <c r="AW442" s="283">
        <v>0.30107502339586995</v>
      </c>
      <c r="AX442" s="283">
        <v>0.13532034976107918</v>
      </c>
      <c r="AY442" s="284">
        <v>18.386846153846157</v>
      </c>
      <c r="AZ442" s="284">
        <v>0.13967116846001046</v>
      </c>
      <c r="BA442" s="284">
        <v>9.613208076971075</v>
      </c>
      <c r="BB442" s="284">
        <v>2.7686429371483636</v>
      </c>
    </row>
    <row r="443" spans="42:54" ht="16.5">
      <c r="AS443" s="281" t="s">
        <v>63</v>
      </c>
      <c r="AT443" s="282" t="s">
        <v>97</v>
      </c>
      <c r="AU443" s="281">
        <v>3</v>
      </c>
      <c r="AV443" s="283">
        <v>1.4651316613671042E-2</v>
      </c>
      <c r="AW443" s="283">
        <v>0.27787345086475568</v>
      </c>
      <c r="AX443" s="283">
        <v>0.12354749051829711</v>
      </c>
      <c r="AY443" s="284">
        <v>16.630875000000003</v>
      </c>
      <c r="AZ443" s="284">
        <v>3.4425624304393554E-2</v>
      </c>
      <c r="BA443" s="284">
        <v>6.1307986812677351</v>
      </c>
      <c r="BB443" s="284">
        <v>3.1406878666942268</v>
      </c>
    </row>
    <row r="444" spans="42:54" ht="16.5">
      <c r="AS444" s="281" t="s">
        <v>63</v>
      </c>
      <c r="AT444" s="282" t="s">
        <v>98</v>
      </c>
      <c r="AU444" s="281">
        <v>3</v>
      </c>
      <c r="AV444" s="283">
        <v>1.1292428893668847E-2</v>
      </c>
      <c r="AW444" s="283">
        <v>0.30915514328729388</v>
      </c>
      <c r="AX444" s="283">
        <v>0.1773489788442143</v>
      </c>
      <c r="AY444" s="284">
        <v>17.009599999999999</v>
      </c>
      <c r="AZ444" s="284">
        <v>0.19794125451559472</v>
      </c>
      <c r="BA444" s="284">
        <v>13.581324140473225</v>
      </c>
      <c r="BB444" s="284">
        <v>2.6370827047032752</v>
      </c>
    </row>
    <row r="445" spans="42:54" ht="16.5">
      <c r="AS445" s="281" t="s">
        <v>63</v>
      </c>
      <c r="AT445" s="282" t="s">
        <v>99</v>
      </c>
      <c r="AU445" s="281">
        <v>3</v>
      </c>
      <c r="AV445" s="283">
        <v>2.1031731011720109E-2</v>
      </c>
      <c r="AW445" s="283">
        <v>0.32286621146260697</v>
      </c>
      <c r="AX445" s="283">
        <v>0.14720934073161265</v>
      </c>
      <c r="AY445" s="284">
        <v>17.409749999999999</v>
      </c>
      <c r="AZ445" s="284">
        <v>0.22622730738118299</v>
      </c>
      <c r="BA445" s="284">
        <v>11.020501688140484</v>
      </c>
      <c r="BB445" s="284">
        <v>2.9577265264863395</v>
      </c>
    </row>
    <row r="446" spans="42:54" ht="16.5">
      <c r="AS446" s="281" t="s">
        <v>63</v>
      </c>
      <c r="AT446" s="282" t="s">
        <v>100</v>
      </c>
      <c r="AU446" s="281">
        <v>3</v>
      </c>
      <c r="AV446" s="283">
        <v>1.4951932523210964E-2</v>
      </c>
      <c r="AW446" s="283">
        <v>0.30987449517469368</v>
      </c>
      <c r="AX446" s="283">
        <v>0.14625721869974836</v>
      </c>
      <c r="AY446" s="284">
        <v>17.322314814814813</v>
      </c>
      <c r="AZ446" s="284">
        <v>0.1197773314391761</v>
      </c>
      <c r="BA446" s="284">
        <v>9.277057553714668</v>
      </c>
      <c r="BB446" s="284">
        <v>2.8968535970893461</v>
      </c>
    </row>
    <row r="447" spans="42:54" ht="16.5">
      <c r="AS447" s="281" t="s">
        <v>134</v>
      </c>
      <c r="AT447" s="282" t="s">
        <v>166</v>
      </c>
      <c r="AU447" s="281">
        <v>3</v>
      </c>
      <c r="AV447" s="283">
        <v>1.3680172702864384E-2</v>
      </c>
      <c r="AW447" s="283">
        <v>0.37198739548461446</v>
      </c>
      <c r="AX447" s="283">
        <v>0.19828234058696534</v>
      </c>
      <c r="AY447" s="284">
        <v>13.936178571428572</v>
      </c>
      <c r="AZ447" s="284">
        <v>0.35207829392578111</v>
      </c>
      <c r="BA447" s="284">
        <v>22.794727852900611</v>
      </c>
      <c r="BB447" s="284">
        <v>2.0377622189656068</v>
      </c>
    </row>
    <row r="448" spans="42:54" ht="16.5">
      <c r="AS448" s="281" t="s">
        <v>134</v>
      </c>
      <c r="AT448" s="282" t="s">
        <v>167</v>
      </c>
      <c r="AU448" s="281">
        <v>3</v>
      </c>
      <c r="AV448" s="283">
        <v>2.2886312469227225E-2</v>
      </c>
      <c r="AW448" s="283">
        <v>0.35494867805996011</v>
      </c>
      <c r="AX448" s="283">
        <v>0.17773868119907102</v>
      </c>
      <c r="AY448" s="284">
        <v>13.767833333333332</v>
      </c>
      <c r="AZ448" s="284">
        <v>0.30037791885004622</v>
      </c>
      <c r="BA448" s="284">
        <v>18.846000149537538</v>
      </c>
      <c r="BB448" s="284">
        <v>2.1425027941091495</v>
      </c>
    </row>
    <row r="449" spans="45:54" ht="16.5">
      <c r="AS449" s="281" t="s">
        <v>134</v>
      </c>
      <c r="AT449" s="282" t="s">
        <v>168</v>
      </c>
      <c r="AU449" s="281">
        <v>3</v>
      </c>
      <c r="AV449" s="283">
        <v>8.5092745831492518E-3</v>
      </c>
      <c r="AW449" s="283">
        <v>0.29632958851011987</v>
      </c>
      <c r="AX449" s="283">
        <v>0.17076672437772733</v>
      </c>
      <c r="AY449" s="284">
        <v>14.73725</v>
      </c>
      <c r="AZ449" s="284">
        <v>0.29580719386192206</v>
      </c>
      <c r="BA449" s="284">
        <v>35.058252596669867</v>
      </c>
      <c r="BB449" s="284">
        <v>2.3373264688980062</v>
      </c>
    </row>
    <row r="450" spans="45:54" ht="16.5">
      <c r="AS450" s="281" t="s">
        <v>134</v>
      </c>
      <c r="AT450" s="282" t="s">
        <v>169</v>
      </c>
      <c r="AU450" s="281">
        <v>3</v>
      </c>
      <c r="AV450" s="283">
        <v>2.1054412463848021E-2</v>
      </c>
      <c r="AW450" s="283">
        <v>0.30447878620311813</v>
      </c>
      <c r="AX450" s="283">
        <v>0.23146530508707552</v>
      </c>
      <c r="AY450" s="284">
        <v>14.288166666666667</v>
      </c>
      <c r="AZ450" s="284">
        <v>0.14164199774992933</v>
      </c>
      <c r="BA450" s="284">
        <v>13.226816216850141</v>
      </c>
      <c r="BB450" s="284">
        <v>2.8707557824502987</v>
      </c>
    </row>
    <row r="451" spans="45:54" ht="16.5">
      <c r="AS451" s="281" t="s">
        <v>134</v>
      </c>
      <c r="AT451" s="282" t="s">
        <v>99</v>
      </c>
      <c r="AU451" s="281">
        <v>3</v>
      </c>
      <c r="AV451" s="283">
        <v>2.1037863111475333E-2</v>
      </c>
      <c r="AW451" s="283">
        <v>0.34121590579592037</v>
      </c>
      <c r="AX451" s="283">
        <v>0.20876417244174822</v>
      </c>
      <c r="AY451" s="284">
        <v>13.562714285714287</v>
      </c>
      <c r="AZ451" s="284">
        <v>0.34313916330725663</v>
      </c>
      <c r="BA451" s="284">
        <v>25.985378120082864</v>
      </c>
      <c r="BB451" s="284">
        <v>2.3238374848321786</v>
      </c>
    </row>
    <row r="452" spans="45:54" ht="16.5">
      <c r="AS452" s="281" t="s">
        <v>134</v>
      </c>
      <c r="AT452" s="282" t="s">
        <v>100</v>
      </c>
      <c r="AU452" s="281">
        <v>3</v>
      </c>
      <c r="AV452" s="283">
        <v>1.6606869664515966E-2</v>
      </c>
      <c r="AW452" s="283">
        <v>0.35006068204173379</v>
      </c>
      <c r="AX452" s="283">
        <v>0.19419710692095968</v>
      </c>
      <c r="AY452" s="284">
        <v>13.979104477611944</v>
      </c>
      <c r="AZ452" s="284">
        <v>0.30061263916447234</v>
      </c>
      <c r="BA452" s="284">
        <v>22.524699276084959</v>
      </c>
      <c r="BB452" s="284">
        <v>2.2180453735485735</v>
      </c>
    </row>
    <row r="453" spans="45:54" ht="16.5">
      <c r="AS453" s="281" t="s">
        <v>152</v>
      </c>
      <c r="AT453" s="282" t="s">
        <v>170</v>
      </c>
      <c r="AU453" s="281">
        <v>3</v>
      </c>
      <c r="AV453" s="283">
        <v>9.4677116034051975E-3</v>
      </c>
      <c r="AW453" s="283">
        <v>0.35758332155680161</v>
      </c>
      <c r="AX453" s="283">
        <v>0.14208043441959167</v>
      </c>
      <c r="AY453" s="284">
        <v>9.5292727272727262</v>
      </c>
      <c r="AZ453" s="284">
        <v>0.13304570296259674</v>
      </c>
      <c r="BA453" s="284">
        <v>4.8530740720193712</v>
      </c>
      <c r="BB453" s="284">
        <v>2.3915914854168268</v>
      </c>
    </row>
    <row r="454" spans="45:54" ht="16.5">
      <c r="AS454" s="281" t="s">
        <v>152</v>
      </c>
      <c r="AT454" s="282" t="s">
        <v>171</v>
      </c>
      <c r="AU454" s="281">
        <v>3</v>
      </c>
      <c r="AV454" s="283">
        <v>1.7321943243670462E-2</v>
      </c>
      <c r="AW454" s="283">
        <v>0.20209855934973373</v>
      </c>
      <c r="AX454" s="283">
        <v>0.1733791446109238</v>
      </c>
      <c r="AY454" s="284">
        <v>11.334200000000001</v>
      </c>
      <c r="AZ454" s="284">
        <v>0.2293572250714522</v>
      </c>
      <c r="BA454" s="284">
        <v>10.915912159091718</v>
      </c>
      <c r="BB454" s="284">
        <v>3.5755667283772872</v>
      </c>
    </row>
    <row r="455" spans="45:54" ht="16.5">
      <c r="AS455" s="281" t="s">
        <v>152</v>
      </c>
      <c r="AT455" s="282" t="s">
        <v>172</v>
      </c>
      <c r="AU455" s="281">
        <v>3</v>
      </c>
      <c r="AV455" s="283">
        <v>1.260001590303138E-2</v>
      </c>
      <c r="AW455" s="283">
        <v>0.29035941868971471</v>
      </c>
      <c r="AX455" s="283">
        <v>0.2191781927226025</v>
      </c>
      <c r="AY455" s="284">
        <v>11.713909090909089</v>
      </c>
      <c r="AZ455" s="284">
        <v>0.68741049587305969</v>
      </c>
      <c r="BA455" s="284">
        <v>13.288957036315233</v>
      </c>
      <c r="BB455" s="284">
        <v>2.714144391021569</v>
      </c>
    </row>
    <row r="456" spans="45:54" ht="16.5">
      <c r="AS456" s="281" t="s">
        <v>152</v>
      </c>
      <c r="AT456" s="282" t="s">
        <v>173</v>
      </c>
      <c r="AU456" s="281">
        <v>3</v>
      </c>
      <c r="AV456" s="283">
        <v>1.0957475315330447E-2</v>
      </c>
      <c r="AW456" s="283">
        <v>0.26335785558597657</v>
      </c>
      <c r="AX456" s="283">
        <v>0.21046909259704441</v>
      </c>
      <c r="AY456" s="284">
        <v>11.792444444444444</v>
      </c>
      <c r="AZ456" s="284">
        <v>9.1892266556886024E-2</v>
      </c>
      <c r="BA456" s="284">
        <v>16.196907035195547</v>
      </c>
      <c r="BB456" s="284">
        <v>2.9472950386551688</v>
      </c>
    </row>
    <row r="457" spans="45:54" ht="16.5">
      <c r="AS457" s="281" t="s">
        <v>152</v>
      </c>
      <c r="AT457" s="282" t="s">
        <v>174</v>
      </c>
      <c r="AU457" s="281">
        <v>3</v>
      </c>
      <c r="AV457" s="283">
        <v>9.6133279944367392E-3</v>
      </c>
      <c r="AW457" s="283">
        <v>0.34102808423219938</v>
      </c>
      <c r="AX457" s="283">
        <v>0.23208566854943347</v>
      </c>
      <c r="AY457" s="284">
        <v>11.802272727272729</v>
      </c>
      <c r="AZ457" s="284">
        <v>0.6160736171070571</v>
      </c>
      <c r="BA457" s="284">
        <v>19.436028072692181</v>
      </c>
      <c r="BB457" s="284">
        <v>2.4914278267205208</v>
      </c>
    </row>
    <row r="458" spans="45:54" ht="16.5">
      <c r="AS458" s="281" t="s">
        <v>152</v>
      </c>
      <c r="AT458" s="282" t="s">
        <v>325</v>
      </c>
      <c r="AU458" s="281">
        <v>3</v>
      </c>
      <c r="AV458" s="283">
        <v>2.09534027952601E-2</v>
      </c>
      <c r="AW458" s="283">
        <v>0.28829462231492053</v>
      </c>
      <c r="AX458" s="283">
        <v>0.22068922328307436</v>
      </c>
      <c r="AY458" s="284">
        <v>10.528</v>
      </c>
      <c r="AZ458" s="284">
        <v>0.316130538127187</v>
      </c>
      <c r="BA458" s="284">
        <v>8.0763825573921828</v>
      </c>
      <c r="BB458" s="284">
        <v>2.9371680234236792</v>
      </c>
    </row>
    <row r="459" spans="45:54" ht="16.5">
      <c r="AS459" s="281" t="s">
        <v>152</v>
      </c>
      <c r="AT459" s="282" t="s">
        <v>100</v>
      </c>
      <c r="AU459" s="281">
        <v>3</v>
      </c>
      <c r="AV459" s="283">
        <v>1.1495152902474839E-2</v>
      </c>
      <c r="AW459" s="283">
        <v>0.30505848986534334</v>
      </c>
      <c r="AX459" s="283">
        <v>0.20246034028059001</v>
      </c>
      <c r="AY459" s="284">
        <v>11.183979166666667</v>
      </c>
      <c r="AZ459" s="284">
        <v>0.39211466551350277</v>
      </c>
      <c r="BA459" s="284">
        <v>13.510418444330757</v>
      </c>
      <c r="BB459" s="284">
        <v>2.7318945532398167</v>
      </c>
    </row>
    <row r="460" spans="45:54" ht="16.5">
      <c r="AS460" s="281" t="s">
        <v>149</v>
      </c>
      <c r="AT460" s="282" t="s">
        <v>175</v>
      </c>
      <c r="AU460" s="281">
        <v>3</v>
      </c>
      <c r="AV460" s="283">
        <v>2.132074708578019E-2</v>
      </c>
      <c r="AW460" s="283">
        <v>0.337182987206118</v>
      </c>
      <c r="AX460" s="283">
        <v>0.16300060237292391</v>
      </c>
      <c r="AY460" s="284">
        <v>8.7570000000000014</v>
      </c>
      <c r="AZ460" s="284">
        <v>2.7082938917884342E-2</v>
      </c>
      <c r="BA460" s="284">
        <v>6.5540712181280103</v>
      </c>
      <c r="BB460" s="284">
        <v>2.1997831922641162</v>
      </c>
    </row>
    <row r="461" spans="45:54" ht="16.5">
      <c r="AS461" s="281" t="s">
        <v>149</v>
      </c>
      <c r="AT461" s="282" t="s">
        <v>176</v>
      </c>
      <c r="AU461" s="281">
        <v>3</v>
      </c>
      <c r="AV461" s="283">
        <v>9.1194642596003295E-2</v>
      </c>
      <c r="AW461" s="283">
        <v>0.3414740628310054</v>
      </c>
      <c r="AX461" s="283">
        <v>0.44911139595321764</v>
      </c>
      <c r="AY461" s="284">
        <v>4.0315000000000003</v>
      </c>
      <c r="AZ461" s="284">
        <v>3.9437249381209835E-2</v>
      </c>
      <c r="BA461" s="284">
        <v>0.87550693626285836</v>
      </c>
      <c r="BB461" s="284">
        <v>4.6462117875044804</v>
      </c>
    </row>
    <row r="462" spans="45:54" ht="16.5">
      <c r="AS462" s="281" t="s">
        <v>149</v>
      </c>
      <c r="AT462" s="282" t="s">
        <v>177</v>
      </c>
      <c r="AU462" s="281">
        <v>3</v>
      </c>
      <c r="AV462" s="283">
        <v>0.11723216090720995</v>
      </c>
      <c r="AW462" s="283">
        <v>0.36677557391645671</v>
      </c>
      <c r="AX462" s="283">
        <v>0.46298366243621131</v>
      </c>
      <c r="AY462" s="284">
        <v>4.7809999999999997</v>
      </c>
      <c r="AZ462" s="284">
        <v>1.5338203161709833E-2</v>
      </c>
      <c r="BA462" s="284">
        <v>0.62886632963010314</v>
      </c>
      <c r="BB462" s="284">
        <v>4.7412546855904711</v>
      </c>
    </row>
    <row r="463" spans="45:54" ht="16.5">
      <c r="AS463" s="281" t="s">
        <v>149</v>
      </c>
      <c r="AT463" s="282" t="s">
        <v>178</v>
      </c>
      <c r="AU463" s="281">
        <v>3</v>
      </c>
      <c r="AV463" s="283">
        <v>8.7755083939542816E-2</v>
      </c>
      <c r="AW463" s="283">
        <v>0.425469215338311</v>
      </c>
      <c r="AX463" s="283">
        <v>0.47120536111674233</v>
      </c>
      <c r="AY463" s="284">
        <v>5.4249999999999998</v>
      </c>
      <c r="AZ463" s="284">
        <v>3.8286033810013595E-2</v>
      </c>
      <c r="BA463" s="284">
        <v>1.0050083875128568</v>
      </c>
      <c r="BB463" s="284">
        <v>4.804573132455932</v>
      </c>
    </row>
    <row r="464" spans="45:54" ht="16.5">
      <c r="AS464" s="281" t="s">
        <v>149</v>
      </c>
      <c r="AT464" s="282" t="s">
        <v>179</v>
      </c>
      <c r="AU464" s="281">
        <v>3</v>
      </c>
      <c r="AV464" s="283">
        <v>8.9244441266384977E-2</v>
      </c>
      <c r="AW464" s="283">
        <v>0.41328215412702185</v>
      </c>
      <c r="AX464" s="283">
        <v>0.4705244568518866</v>
      </c>
      <c r="AY464" s="284">
        <v>5.056</v>
      </c>
      <c r="AZ464" s="284">
        <v>9.2148507669094992E-2</v>
      </c>
      <c r="BA464" s="284">
        <v>0.89313168971584378</v>
      </c>
      <c r="BB464" s="284">
        <v>4.8767768530761453</v>
      </c>
    </row>
    <row r="465" spans="45:54" ht="16.5">
      <c r="AS465" s="281" t="s">
        <v>149</v>
      </c>
      <c r="AT465" s="282" t="s">
        <v>180</v>
      </c>
      <c r="AU465" s="281">
        <v>3</v>
      </c>
      <c r="AV465" s="283">
        <v>5.3180605779590016E-2</v>
      </c>
      <c r="AW465" s="283">
        <v>0.44952009050242847</v>
      </c>
      <c r="AX465" s="283">
        <v>0.47202863097060055</v>
      </c>
      <c r="AY465" s="284">
        <v>6.7190000000000003</v>
      </c>
      <c r="AZ465" s="284">
        <v>0.20909946169756272</v>
      </c>
      <c r="BA465" s="284">
        <v>2.4555782937816342</v>
      </c>
      <c r="BB465" s="284">
        <v>4.6202459964819429</v>
      </c>
    </row>
    <row r="466" spans="45:54" ht="16.5">
      <c r="AS466" s="281" t="s">
        <v>149</v>
      </c>
      <c r="AT466" s="282" t="s">
        <v>181</v>
      </c>
      <c r="AU466" s="281">
        <v>3</v>
      </c>
      <c r="AV466" s="283">
        <v>1.2269691830527807E-2</v>
      </c>
      <c r="AW466" s="283">
        <v>0.30837844288682853</v>
      </c>
      <c r="AX466" s="283">
        <v>0.16619287598811991</v>
      </c>
      <c r="AY466" s="284">
        <v>6.54725</v>
      </c>
      <c r="AZ466" s="284">
        <v>1.9903338441691006E-2</v>
      </c>
      <c r="BA466" s="284">
        <v>2.8909599086556188</v>
      </c>
      <c r="BB466" s="284">
        <v>2.8010278312782324</v>
      </c>
    </row>
    <row r="467" spans="45:54" ht="16.5">
      <c r="AS467" s="281" t="s">
        <v>149</v>
      </c>
      <c r="AT467" s="282" t="s">
        <v>182</v>
      </c>
      <c r="AU467" s="281">
        <v>3</v>
      </c>
      <c r="AV467" s="283">
        <v>1.3930106826067672E-2</v>
      </c>
      <c r="AW467" s="283">
        <v>0.27348202818597506</v>
      </c>
      <c r="AX467" s="283">
        <v>0.27791283430008773</v>
      </c>
      <c r="AY467" s="284">
        <v>3.8765000000000001</v>
      </c>
      <c r="AZ467" s="284">
        <v>6.3990981878905761E-3</v>
      </c>
      <c r="BA467" s="284">
        <v>0.51192785503124616</v>
      </c>
      <c r="BB467" s="284">
        <v>3.1317816314473546</v>
      </c>
    </row>
    <row r="468" spans="45:54" ht="16.5">
      <c r="AS468" s="281" t="s">
        <v>149</v>
      </c>
      <c r="AT468" s="282" t="s">
        <v>183</v>
      </c>
      <c r="AU468" s="281">
        <v>3</v>
      </c>
      <c r="AV468" s="283">
        <v>2.3261440196968311E-2</v>
      </c>
      <c r="AW468" s="283">
        <v>0.33769819824842717</v>
      </c>
      <c r="AX468" s="283">
        <v>0.21959405219889941</v>
      </c>
      <c r="AY468" s="284">
        <v>6.1820000000000004</v>
      </c>
      <c r="AZ468" s="284">
        <v>2.6537045582948567E-2</v>
      </c>
      <c r="BA468" s="284">
        <v>1.8973987591808226</v>
      </c>
      <c r="BB468" s="284">
        <v>2.8732856475138031</v>
      </c>
    </row>
    <row r="469" spans="45:54" ht="16.5">
      <c r="AS469" s="281" t="s">
        <v>149</v>
      </c>
      <c r="AT469" s="282" t="s">
        <v>184</v>
      </c>
      <c r="AU469" s="281">
        <v>3</v>
      </c>
      <c r="AV469" s="283">
        <v>1.9672379614353527E-2</v>
      </c>
      <c r="AW469" s="283">
        <v>0.29150445015923643</v>
      </c>
      <c r="AX469" s="283">
        <v>0.16135547386772572</v>
      </c>
      <c r="AY469" s="284">
        <v>4.6044999999999998</v>
      </c>
      <c r="AZ469" s="284">
        <v>0.10985904603760049</v>
      </c>
      <c r="BA469" s="284">
        <v>0.94066808169695426</v>
      </c>
      <c r="BB469" s="284">
        <v>2.8046227375586308</v>
      </c>
    </row>
    <row r="470" spans="45:54" ht="16.5">
      <c r="AS470" s="281" t="s">
        <v>149</v>
      </c>
      <c r="AT470" s="282" t="s">
        <v>185</v>
      </c>
      <c r="AU470" s="281">
        <v>3</v>
      </c>
      <c r="AV470" s="283">
        <v>2.7609916670970125E-2</v>
      </c>
      <c r="AW470" s="283">
        <v>0.29876813464307883</v>
      </c>
      <c r="AX470" s="283">
        <v>0.29626081814893773</v>
      </c>
      <c r="AY470" s="284">
        <v>7.0124999999999993</v>
      </c>
      <c r="AZ470" s="284">
        <v>6.8578893090031883E-3</v>
      </c>
      <c r="BA470" s="284">
        <v>2.8460240632363232</v>
      </c>
      <c r="BB470" s="284">
        <v>2.7488382930287778</v>
      </c>
    </row>
    <row r="471" spans="45:54" ht="16.5">
      <c r="AS471" s="281" t="s">
        <v>149</v>
      </c>
      <c r="AT471" s="282" t="s">
        <v>186</v>
      </c>
      <c r="AU471" s="281">
        <v>3</v>
      </c>
      <c r="AV471" s="283">
        <v>2.3621136994307401E-2</v>
      </c>
      <c r="AW471" s="283">
        <v>0.34258148040055703</v>
      </c>
      <c r="AX471" s="283">
        <v>0.26140922053072446</v>
      </c>
      <c r="AY471" s="284">
        <v>7.4870000000000001</v>
      </c>
      <c r="AZ471" s="284">
        <v>0</v>
      </c>
      <c r="BA471" s="284">
        <v>2.8255014593949936</v>
      </c>
      <c r="BB471" s="284">
        <v>2.7213849758098263</v>
      </c>
    </row>
    <row r="472" spans="45:54" ht="16.5">
      <c r="AS472" s="281" t="s">
        <v>149</v>
      </c>
      <c r="AT472" s="282" t="s">
        <v>99</v>
      </c>
      <c r="AU472" s="281">
        <v>3</v>
      </c>
      <c r="AV472" s="283">
        <v>7.4931563445938515E-2</v>
      </c>
      <c r="AW472" s="283">
        <v>0.35696484414005802</v>
      </c>
      <c r="AX472" s="283">
        <v>0.22346951499291368</v>
      </c>
      <c r="AY472" s="284">
        <v>8.8179999999999996</v>
      </c>
      <c r="AZ472" s="284">
        <v>0.71718881544042312</v>
      </c>
      <c r="BA472" s="284">
        <v>6.7317950176566992</v>
      </c>
      <c r="BB472" s="284">
        <v>2.7407023718104213</v>
      </c>
    </row>
    <row r="473" spans="45:54" ht="16.5">
      <c r="AS473" s="281" t="s">
        <v>149</v>
      </c>
      <c r="AT473" s="282" t="s">
        <v>100</v>
      </c>
      <c r="AU473" s="281">
        <v>3</v>
      </c>
      <c r="AV473" s="283">
        <v>4.2509046747873237E-2</v>
      </c>
      <c r="AW473" s="283">
        <v>0.34993799984934409</v>
      </c>
      <c r="AX473" s="283">
        <v>0.26423836294674791</v>
      </c>
      <c r="AY473" s="284">
        <v>7.1610851063829832</v>
      </c>
      <c r="AZ473" s="284">
        <v>5.9830109806802596E-2</v>
      </c>
      <c r="BA473" s="284">
        <v>3.7057039080339118</v>
      </c>
      <c r="BB473" s="284">
        <v>2.7762958042224377</v>
      </c>
    </row>
    <row r="474" spans="45:54" ht="16.5">
      <c r="AS474" s="281" t="s">
        <v>157</v>
      </c>
      <c r="AT474" s="282" t="s">
        <v>187</v>
      </c>
      <c r="AU474" s="281">
        <v>3</v>
      </c>
      <c r="AV474" s="283">
        <v>2.0290557004912051E-2</v>
      </c>
      <c r="AW474" s="283">
        <v>0.33736624601137211</v>
      </c>
      <c r="AX474" s="283">
        <v>0.17740187951099165</v>
      </c>
      <c r="AY474" s="284">
        <v>46.3675</v>
      </c>
      <c r="AZ474" s="284">
        <v>2.3482025755761362</v>
      </c>
      <c r="BA474" s="284">
        <v>16.188122550119047</v>
      </c>
      <c r="BB474" s="284">
        <v>2.3976875458542901</v>
      </c>
    </row>
    <row r="475" spans="45:54" ht="16.5">
      <c r="AS475" s="281" t="s">
        <v>157</v>
      </c>
      <c r="AT475" s="282" t="s">
        <v>188</v>
      </c>
      <c r="AU475" s="281">
        <v>3</v>
      </c>
      <c r="AV475" s="283">
        <v>1.1497403471369887E-2</v>
      </c>
      <c r="AW475" s="283">
        <v>0.36429606512084745</v>
      </c>
      <c r="AX475" s="283">
        <v>0.14281663787909518</v>
      </c>
      <c r="AY475" s="284">
        <v>8.7219999999999995</v>
      </c>
      <c r="AZ475" s="284">
        <v>3.0859256240081064E-2</v>
      </c>
      <c r="BA475" s="284">
        <v>4.777012865964549</v>
      </c>
      <c r="BB475" s="284">
        <v>2.2379156021004305</v>
      </c>
    </row>
    <row r="476" spans="45:54" ht="16.5">
      <c r="AS476" s="281" t="s">
        <v>157</v>
      </c>
      <c r="AT476" s="282" t="s">
        <v>189</v>
      </c>
      <c r="AU476" s="281">
        <v>3</v>
      </c>
      <c r="AV476" s="283">
        <v>1.6895732872648617E-2</v>
      </c>
      <c r="AW476" s="283">
        <v>0.38582716765114794</v>
      </c>
      <c r="AX476" s="283">
        <v>0.23901963985715763</v>
      </c>
      <c r="AY476" s="284">
        <v>6.3146666666666667</v>
      </c>
      <c r="AZ476" s="284">
        <v>1.7574973518908649E-2</v>
      </c>
      <c r="BA476" s="284">
        <v>4.5519181413973397</v>
      </c>
      <c r="BB476" s="284">
        <v>2.0833572245869378</v>
      </c>
    </row>
    <row r="477" spans="45:54" ht="16.5">
      <c r="AS477" s="281" t="s">
        <v>157</v>
      </c>
      <c r="AT477" s="282" t="s">
        <v>190</v>
      </c>
      <c r="AU477" s="281">
        <v>3</v>
      </c>
      <c r="AV477" s="283">
        <v>2.1191731822005084E-2</v>
      </c>
      <c r="AW477" s="283">
        <v>0.43368758387123735</v>
      </c>
      <c r="AX477" s="283">
        <v>0.16585323195177593</v>
      </c>
      <c r="AY477" s="284">
        <v>6.5354000000000001</v>
      </c>
      <c r="AZ477" s="284">
        <v>2.6607470366595068E-2</v>
      </c>
      <c r="BA477" s="284">
        <v>4.66074189254857</v>
      </c>
      <c r="BB477" s="284">
        <v>2.2713646222826034</v>
      </c>
    </row>
    <row r="478" spans="45:54" ht="16.5">
      <c r="AS478" s="281" t="s">
        <v>157</v>
      </c>
      <c r="AT478" s="282" t="s">
        <v>326</v>
      </c>
      <c r="AU478" s="281">
        <v>3</v>
      </c>
      <c r="AV478" s="283">
        <v>2.3683450904072943E-2</v>
      </c>
      <c r="AW478" s="283">
        <v>0.39437676170756014</v>
      </c>
      <c r="AX478" s="283">
        <v>0.15944688977030372</v>
      </c>
      <c r="AY478" s="284">
        <v>9.2159999999999993</v>
      </c>
      <c r="AZ478" s="284">
        <v>0</v>
      </c>
      <c r="BA478" s="284">
        <v>2.607307631464086</v>
      </c>
      <c r="BB478" s="284">
        <v>2.4597238229669824</v>
      </c>
    </row>
    <row r="479" spans="45:54" ht="16.5">
      <c r="AS479" s="281" t="s">
        <v>157</v>
      </c>
      <c r="AT479" s="282" t="s">
        <v>191</v>
      </c>
      <c r="AU479" s="281">
        <v>3</v>
      </c>
      <c r="AV479" s="283">
        <v>1.5257020301569738E-2</v>
      </c>
      <c r="AW479" s="283">
        <v>0.33404395187103186</v>
      </c>
      <c r="AX479" s="283">
        <v>0.13429331933502892</v>
      </c>
      <c r="AY479" s="284">
        <v>3.8402499999999997</v>
      </c>
      <c r="AZ479" s="284">
        <v>6.2432970402151984E-3</v>
      </c>
      <c r="BA479" s="284">
        <v>1.7231499830993948</v>
      </c>
      <c r="BB479" s="284">
        <v>2.7084805511798979</v>
      </c>
    </row>
    <row r="480" spans="45:54" ht="16.5">
      <c r="AS480" s="281" t="s">
        <v>157</v>
      </c>
      <c r="AT480" s="282" t="s">
        <v>192</v>
      </c>
      <c r="AU480" s="281">
        <v>3</v>
      </c>
      <c r="AV480" s="283">
        <v>1.5740731435437132E-2</v>
      </c>
      <c r="AW480" s="283">
        <v>0.35567769965547852</v>
      </c>
      <c r="AX480" s="283">
        <v>0.18049690940557919</v>
      </c>
      <c r="AY480" s="284">
        <v>10.975692307692309</v>
      </c>
      <c r="AZ480" s="284">
        <v>0.20935756176878378</v>
      </c>
      <c r="BA480" s="284">
        <v>24.768862949158155</v>
      </c>
      <c r="BB480" s="284">
        <v>2.2426825096191276</v>
      </c>
    </row>
    <row r="481" spans="45:54" ht="16.5">
      <c r="AS481" s="281" t="s">
        <v>157</v>
      </c>
      <c r="AT481" s="282" t="s">
        <v>99</v>
      </c>
      <c r="AU481" s="281">
        <v>3</v>
      </c>
      <c r="AV481" s="283">
        <v>1.8019006415848016E-2</v>
      </c>
      <c r="AW481" s="283">
        <v>0.3881411716298771</v>
      </c>
      <c r="AX481" s="283">
        <v>0.15591635384450983</v>
      </c>
      <c r="AY481" s="284">
        <v>6.3354999999999997</v>
      </c>
      <c r="AZ481" s="284">
        <v>3.1245762293488945E-2</v>
      </c>
      <c r="BA481" s="284">
        <v>5.3117795898931206</v>
      </c>
      <c r="BB481" s="284">
        <v>2.3549494508745061</v>
      </c>
    </row>
    <row r="482" spans="45:54" ht="16.5">
      <c r="AS482" s="281" t="s">
        <v>157</v>
      </c>
      <c r="AT482" s="282" t="s">
        <v>100</v>
      </c>
      <c r="AU482" s="281">
        <v>3</v>
      </c>
      <c r="AV482" s="283">
        <v>1.662287153399419E-2</v>
      </c>
      <c r="AW482" s="283">
        <v>0.36718598147899723</v>
      </c>
      <c r="AX482" s="283">
        <v>0.16807053825441437</v>
      </c>
      <c r="AY482" s="284">
        <v>9.7243488372093001</v>
      </c>
      <c r="AZ482" s="284">
        <v>0.26189675729617079</v>
      </c>
      <c r="BA482" s="284">
        <v>14.532908235533004</v>
      </c>
      <c r="BB482" s="284">
        <v>2.2995355584532664</v>
      </c>
    </row>
    <row r="483" spans="45:54" ht="16.5">
      <c r="AS483" s="281" t="s">
        <v>135</v>
      </c>
      <c r="AT483" s="282" t="s">
        <v>193</v>
      </c>
      <c r="AU483" s="281">
        <v>3</v>
      </c>
      <c r="AV483" s="283">
        <v>1.7121397175212289E-2</v>
      </c>
      <c r="AW483" s="283">
        <v>0.35808794847373898</v>
      </c>
      <c r="AX483" s="283">
        <v>0.14575492426053557</v>
      </c>
      <c r="AY483" s="284">
        <v>10.326142857142857</v>
      </c>
      <c r="AZ483" s="284">
        <v>0.54097991133940349</v>
      </c>
      <c r="BA483" s="284">
        <v>19.664710851246465</v>
      </c>
      <c r="BB483" s="284">
        <v>2.4370771184037174</v>
      </c>
    </row>
    <row r="484" spans="45:54" ht="16.5">
      <c r="AS484" s="281" t="s">
        <v>135</v>
      </c>
      <c r="AT484" s="282" t="s">
        <v>194</v>
      </c>
      <c r="AU484" s="281">
        <v>3</v>
      </c>
      <c r="AV484" s="283">
        <v>1.3057286245442817E-2</v>
      </c>
      <c r="AW484" s="283">
        <v>0.34340517235361978</v>
      </c>
      <c r="AX484" s="283">
        <v>0.20187490588191387</v>
      </c>
      <c r="AY484" s="284">
        <v>13.048363636363634</v>
      </c>
      <c r="AZ484" s="284">
        <v>0.90058939245979808</v>
      </c>
      <c r="BA484" s="284">
        <v>41.002795897087921</v>
      </c>
      <c r="BB484" s="284">
        <v>2.2221984248513822</v>
      </c>
    </row>
    <row r="485" spans="45:54" ht="16.5">
      <c r="AS485" s="281" t="s">
        <v>135</v>
      </c>
      <c r="AT485" s="282" t="s">
        <v>195</v>
      </c>
      <c r="AU485" s="281">
        <v>3</v>
      </c>
      <c r="AV485" s="283">
        <v>7.7962099667494905E-3</v>
      </c>
      <c r="AW485" s="283">
        <v>0.35492228394547726</v>
      </c>
      <c r="AX485" s="283">
        <v>0.187423394773897</v>
      </c>
      <c r="AY485" s="284">
        <v>11.270714285714286</v>
      </c>
      <c r="AZ485" s="284">
        <v>0.3471427739922926</v>
      </c>
      <c r="BA485" s="284">
        <v>18.23005111188651</v>
      </c>
      <c r="BB485" s="284">
        <v>2.1951691729796141</v>
      </c>
    </row>
    <row r="486" spans="45:54" ht="16.5">
      <c r="AS486" s="281" t="s">
        <v>135</v>
      </c>
      <c r="AT486" s="282" t="s">
        <v>196</v>
      </c>
      <c r="AU486" s="281">
        <v>3</v>
      </c>
      <c r="AV486" s="283">
        <v>1.949747165443309E-2</v>
      </c>
      <c r="AW486" s="283">
        <v>0.3626709491344639</v>
      </c>
      <c r="AX486" s="283">
        <v>0.18579385340240723</v>
      </c>
      <c r="AY486" s="284">
        <v>12.935285714285715</v>
      </c>
      <c r="AZ486" s="284">
        <v>1.3459139118100194</v>
      </c>
      <c r="BA486" s="284">
        <v>40.70938539689179</v>
      </c>
      <c r="BB486" s="284">
        <v>2.3114762056124141</v>
      </c>
    </row>
    <row r="487" spans="45:54" ht="16.5">
      <c r="AS487" s="281" t="s">
        <v>135</v>
      </c>
      <c r="AT487" s="282" t="s">
        <v>197</v>
      </c>
      <c r="AU487" s="281">
        <v>3</v>
      </c>
      <c r="AV487" s="283">
        <v>2.155093564697784E-2</v>
      </c>
      <c r="AW487" s="283">
        <v>0.35378401429623085</v>
      </c>
      <c r="AX487" s="283">
        <v>0.18892577379807948</v>
      </c>
      <c r="AY487" s="284">
        <v>12.494222222222223</v>
      </c>
      <c r="AZ487" s="284">
        <v>1.0595867768331133</v>
      </c>
      <c r="BA487" s="284">
        <v>20.550177515620849</v>
      </c>
      <c r="BB487" s="284">
        <v>2.0894476901574768</v>
      </c>
    </row>
    <row r="488" spans="45:54" ht="16.5">
      <c r="AS488" s="281" t="s">
        <v>135</v>
      </c>
      <c r="AT488" s="282" t="s">
        <v>198</v>
      </c>
      <c r="AU488" s="281">
        <v>3</v>
      </c>
      <c r="AV488" s="283">
        <v>1.2470537822752523E-2</v>
      </c>
      <c r="AW488" s="283">
        <v>0.36371188226271056</v>
      </c>
      <c r="AX488" s="283">
        <v>0.15216571604390713</v>
      </c>
      <c r="AY488" s="284">
        <v>8.6800000000000015</v>
      </c>
      <c r="AZ488" s="284">
        <v>7.7734720839799293E-2</v>
      </c>
      <c r="BA488" s="284">
        <v>4.110223364404388</v>
      </c>
      <c r="BB488" s="284">
        <v>2.5066680647523114</v>
      </c>
    </row>
    <row r="489" spans="45:54" ht="16.5">
      <c r="AS489" s="281" t="s">
        <v>135</v>
      </c>
      <c r="AT489" s="282" t="s">
        <v>99</v>
      </c>
      <c r="AU489" s="281">
        <v>3</v>
      </c>
      <c r="AV489" s="283">
        <v>8.5577886686588455E-3</v>
      </c>
      <c r="AW489" s="283">
        <v>0.36348193560643188</v>
      </c>
      <c r="AX489" s="283">
        <v>0.28704964486806755</v>
      </c>
      <c r="AY489" s="284">
        <v>10.513999999999999</v>
      </c>
      <c r="AZ489" s="284">
        <v>0.24534157681031415</v>
      </c>
      <c r="BA489" s="284">
        <v>23.552791373790157</v>
      </c>
      <c r="BB489" s="284">
        <v>2.4092956447723086</v>
      </c>
    </row>
    <row r="490" spans="45:54" ht="16.5">
      <c r="AS490" s="281" t="s">
        <v>135</v>
      </c>
      <c r="AT490" s="282" t="s">
        <v>100</v>
      </c>
      <c r="AU490" s="281">
        <v>3</v>
      </c>
      <c r="AV490" s="283">
        <v>1.545167373762534E-2</v>
      </c>
      <c r="AW490" s="283">
        <v>0.35503019237784456</v>
      </c>
      <c r="AX490" s="283">
        <v>0.17667810164264908</v>
      </c>
      <c r="AY490" s="284">
        <v>11.50149090909091</v>
      </c>
      <c r="AZ490" s="284">
        <v>0.73440571963962986</v>
      </c>
      <c r="BA490" s="284">
        <v>25.453165259668086</v>
      </c>
      <c r="BB490" s="284">
        <v>2.2721994571414852</v>
      </c>
    </row>
    <row r="491" spans="45:54" ht="16.5">
      <c r="AS491" s="281" t="s">
        <v>142</v>
      </c>
      <c r="AT491" s="282" t="s">
        <v>199</v>
      </c>
      <c r="AU491" s="281">
        <v>3</v>
      </c>
      <c r="AV491" s="283">
        <v>1.3836657439914456E-2</v>
      </c>
      <c r="AW491" s="283">
        <v>0.34866486404958735</v>
      </c>
      <c r="AX491" s="283">
        <v>0.14909040207335619</v>
      </c>
      <c r="AY491" s="284">
        <v>10.045666666666669</v>
      </c>
      <c r="AZ491" s="284">
        <v>0.11852094360113812</v>
      </c>
      <c r="BA491" s="284">
        <v>10.968777893652499</v>
      </c>
      <c r="BB491" s="284">
        <v>2.3400820915632319</v>
      </c>
    </row>
    <row r="492" spans="45:54" ht="16.5">
      <c r="AS492" s="281" t="s">
        <v>142</v>
      </c>
      <c r="AT492" s="282" t="s">
        <v>200</v>
      </c>
      <c r="AU492" s="281">
        <v>3</v>
      </c>
      <c r="AV492" s="283">
        <v>1.1223730896214534E-2</v>
      </c>
      <c r="AW492" s="283">
        <v>0.36004827931669142</v>
      </c>
      <c r="AX492" s="283">
        <v>0.18385949552167308</v>
      </c>
      <c r="AY492" s="284">
        <v>10.966633333333331</v>
      </c>
      <c r="AZ492" s="284">
        <v>0.17625199235756492</v>
      </c>
      <c r="BA492" s="284">
        <v>10.955229259911777</v>
      </c>
      <c r="BB492" s="284">
        <v>2.2078022442718295</v>
      </c>
    </row>
    <row r="493" spans="45:54" ht="16.5">
      <c r="AS493" s="281" t="s">
        <v>142</v>
      </c>
      <c r="AT493" s="282" t="s">
        <v>201</v>
      </c>
      <c r="AU493" s="281">
        <v>3</v>
      </c>
      <c r="AV493" s="283">
        <v>1.3752423721905152E-2</v>
      </c>
      <c r="AW493" s="283">
        <v>0.32545083222128957</v>
      </c>
      <c r="AX493" s="283">
        <v>0.15002348243673697</v>
      </c>
      <c r="AY493" s="284">
        <v>10.279777777777776</v>
      </c>
      <c r="AZ493" s="284">
        <v>0.32510602196473826</v>
      </c>
      <c r="BA493" s="284">
        <v>11.105391546760085</v>
      </c>
      <c r="BB493" s="284">
        <v>2.5928143207820629</v>
      </c>
    </row>
    <row r="494" spans="45:54" ht="16.5">
      <c r="AS494" s="281" t="s">
        <v>142</v>
      </c>
      <c r="AT494" s="282" t="s">
        <v>202</v>
      </c>
      <c r="AU494" s="281">
        <v>3</v>
      </c>
      <c r="AV494" s="283">
        <v>9.6428722218424179E-3</v>
      </c>
      <c r="AW494" s="283">
        <v>0.33627011573849025</v>
      </c>
      <c r="AX494" s="283">
        <v>0.16870186674389756</v>
      </c>
      <c r="AY494" s="284">
        <v>10.151138888888887</v>
      </c>
      <c r="AZ494" s="284">
        <v>0.23497476800874378</v>
      </c>
      <c r="BA494" s="284">
        <v>10.767937859015257</v>
      </c>
      <c r="BB494" s="284">
        <v>2.3581038392153197</v>
      </c>
    </row>
    <row r="495" spans="45:54" ht="16.5">
      <c r="AS495" s="281" t="s">
        <v>142</v>
      </c>
      <c r="AT495" s="282" t="s">
        <v>203</v>
      </c>
      <c r="AU495" s="281">
        <v>3</v>
      </c>
      <c r="AV495" s="283">
        <v>9.4764944420447153E-3</v>
      </c>
      <c r="AW495" s="283">
        <v>0.37148081706900532</v>
      </c>
      <c r="AX495" s="283">
        <v>0.15156080671034078</v>
      </c>
      <c r="AY495" s="284">
        <v>10.387333333333332</v>
      </c>
      <c r="AZ495" s="284">
        <v>0.17156285729496845</v>
      </c>
      <c r="BA495" s="284">
        <v>7.7666233175436519</v>
      </c>
      <c r="BB495" s="284">
        <v>2.475478286498122</v>
      </c>
    </row>
    <row r="496" spans="45:54" ht="16.5">
      <c r="AS496" s="281" t="s">
        <v>142</v>
      </c>
      <c r="AT496" s="282" t="s">
        <v>100</v>
      </c>
      <c r="AU496" s="281">
        <v>3</v>
      </c>
      <c r="AV496" s="283">
        <v>1.1078532419071694E-2</v>
      </c>
      <c r="AW496" s="283">
        <v>0.34782287057000666</v>
      </c>
      <c r="AX496" s="283">
        <v>0.166496864790349</v>
      </c>
      <c r="AY496" s="284">
        <v>10.414617647058822</v>
      </c>
      <c r="AZ496" s="284">
        <v>0.204887999837507</v>
      </c>
      <c r="BA496" s="284">
        <v>10.550293384093948</v>
      </c>
      <c r="BB496" s="284">
        <v>2.3473158469091824</v>
      </c>
    </row>
    <row r="497" spans="45:54" ht="16.5">
      <c r="AS497" s="281" t="s">
        <v>158</v>
      </c>
      <c r="AT497" s="282" t="s">
        <v>204</v>
      </c>
      <c r="AU497" s="281">
        <v>3</v>
      </c>
      <c r="AV497" s="283">
        <v>5.7300858194908245E-2</v>
      </c>
      <c r="AW497" s="283">
        <v>0.36198034348742569</v>
      </c>
      <c r="AX497" s="283">
        <v>0.20635883034963995</v>
      </c>
      <c r="AY497" s="284">
        <v>16.673999999999999</v>
      </c>
      <c r="AZ497" s="284">
        <v>1.1654510364883297</v>
      </c>
      <c r="BA497" s="284">
        <v>21.153861273403251</v>
      </c>
      <c r="BB497" s="284">
        <v>1.6809564938199815</v>
      </c>
    </row>
    <row r="498" spans="45:54" ht="16.5">
      <c r="AS498" s="281" t="s">
        <v>158</v>
      </c>
      <c r="AT498" s="282" t="s">
        <v>205</v>
      </c>
      <c r="AU498" s="281">
        <v>3</v>
      </c>
      <c r="AV498" s="283">
        <v>1.4816366247936013E-2</v>
      </c>
      <c r="AW498" s="283">
        <v>0.33944351527467292</v>
      </c>
      <c r="AX498" s="283">
        <v>0.22972908067108774</v>
      </c>
      <c r="AY498" s="284">
        <v>13.575749999999999</v>
      </c>
      <c r="AZ498" s="284">
        <v>1.855491346555961</v>
      </c>
      <c r="BA498" s="284">
        <v>10.259970934176163</v>
      </c>
      <c r="BB498" s="284">
        <v>1.9047046157369127</v>
      </c>
    </row>
    <row r="499" spans="45:54" ht="16.5">
      <c r="AS499" s="281" t="s">
        <v>158</v>
      </c>
      <c r="AT499" s="282" t="s">
        <v>206</v>
      </c>
      <c r="AU499" s="281">
        <v>3</v>
      </c>
      <c r="AV499" s="283">
        <v>3.505762502965383E-2</v>
      </c>
      <c r="AW499" s="283">
        <v>0.35093855231711063</v>
      </c>
      <c r="AX499" s="283">
        <v>0.14651074180067172</v>
      </c>
      <c r="AY499" s="284">
        <v>14.390625</v>
      </c>
      <c r="AZ499" s="284">
        <v>1.5319254426321625</v>
      </c>
      <c r="BA499" s="284">
        <v>13.731453283654247</v>
      </c>
      <c r="BB499" s="284">
        <v>2.5520239380866645</v>
      </c>
    </row>
    <row r="500" spans="45:54" ht="16.5">
      <c r="AS500" s="281" t="s">
        <v>158</v>
      </c>
      <c r="AT500" s="282" t="s">
        <v>207</v>
      </c>
      <c r="AU500" s="281">
        <v>3</v>
      </c>
      <c r="AV500" s="283">
        <v>2.5943403839706582E-2</v>
      </c>
      <c r="AW500" s="283">
        <v>0.35294814778462796</v>
      </c>
      <c r="AX500" s="283">
        <v>0.25155824155480533</v>
      </c>
      <c r="AY500" s="284">
        <v>16.278199999999998</v>
      </c>
      <c r="AZ500" s="284">
        <v>0.16424462547591348</v>
      </c>
      <c r="BA500" s="284">
        <v>10.819614703225801</v>
      </c>
      <c r="BB500" s="284">
        <v>1.8938049047045566</v>
      </c>
    </row>
    <row r="501" spans="45:54" ht="16.5">
      <c r="AS501" s="281" t="s">
        <v>158</v>
      </c>
      <c r="AT501" s="282" t="s">
        <v>99</v>
      </c>
      <c r="AU501" s="281">
        <v>3</v>
      </c>
      <c r="AV501" s="283">
        <v>2.594221144961192E-2</v>
      </c>
      <c r="AW501" s="283">
        <v>0.44295384754040018</v>
      </c>
      <c r="AX501" s="283">
        <v>0.20578951848049817</v>
      </c>
      <c r="AY501" s="284">
        <v>35.703000000000003</v>
      </c>
      <c r="AZ501" s="284">
        <v>9.3104772438749652</v>
      </c>
      <c r="BA501" s="284">
        <v>30.289020389945165</v>
      </c>
      <c r="BB501" s="284">
        <v>2.0489468121078742</v>
      </c>
    </row>
    <row r="502" spans="45:54" ht="16.5">
      <c r="AS502" s="281" t="s">
        <v>158</v>
      </c>
      <c r="AT502" s="282" t="s">
        <v>100</v>
      </c>
      <c r="AU502" s="281">
        <v>3</v>
      </c>
      <c r="AV502" s="283">
        <v>2.9868779553214743E-2</v>
      </c>
      <c r="AW502" s="283">
        <v>0.35220433325692546</v>
      </c>
      <c r="AX502" s="283">
        <v>0.20364585758787976</v>
      </c>
      <c r="AY502" s="284">
        <v>15.993500000000001</v>
      </c>
      <c r="AZ502" s="284">
        <v>1.3544852246950312</v>
      </c>
      <c r="BA502" s="284">
        <v>13.04936960041665</v>
      </c>
      <c r="BB502" s="284">
        <v>2.0569053104539212</v>
      </c>
    </row>
    <row r="503" spans="45:54" ht="16.5">
      <c r="AS503" s="281" t="s">
        <v>147</v>
      </c>
      <c r="AT503" s="282" t="s">
        <v>208</v>
      </c>
      <c r="AU503" s="281">
        <v>3</v>
      </c>
      <c r="AV503" s="283">
        <v>1.5599862203299321E-2</v>
      </c>
      <c r="AW503" s="283">
        <v>0.44836705579537456</v>
      </c>
      <c r="AX503" s="283">
        <v>0.207997883695452</v>
      </c>
      <c r="AY503" s="284">
        <v>9.8672727272727272</v>
      </c>
      <c r="AZ503" s="284">
        <v>0.65169049721812633</v>
      </c>
      <c r="BA503" s="284">
        <v>13.030792858727258</v>
      </c>
      <c r="BB503" s="284">
        <v>2.1298649123042637</v>
      </c>
    </row>
    <row r="504" spans="45:54" ht="16.5">
      <c r="AS504" s="281" t="s">
        <v>147</v>
      </c>
      <c r="AT504" s="282" t="s">
        <v>209</v>
      </c>
      <c r="AU504" s="281">
        <v>3</v>
      </c>
      <c r="AV504" s="283">
        <v>2.0952371003995506E-2</v>
      </c>
      <c r="AW504" s="283">
        <v>0.37266534309875943</v>
      </c>
      <c r="AX504" s="283">
        <v>0.1495802323939211</v>
      </c>
      <c r="AY504" s="284">
        <v>4.5358571428571421</v>
      </c>
      <c r="AZ504" s="284">
        <v>2.3201011007255655E-2</v>
      </c>
      <c r="BA504" s="284">
        <v>4.0634913564136328</v>
      </c>
      <c r="BB504" s="284">
        <v>2.2403658680477765</v>
      </c>
    </row>
    <row r="505" spans="45:54" ht="16.5">
      <c r="AS505" s="281" t="s">
        <v>147</v>
      </c>
      <c r="AT505" s="282" t="s">
        <v>210</v>
      </c>
      <c r="AU505" s="281">
        <v>3</v>
      </c>
      <c r="AV505" s="283">
        <v>3.6207762922358722E-2</v>
      </c>
      <c r="AW505" s="283">
        <v>0.37769518993293166</v>
      </c>
      <c r="AX505" s="283">
        <v>0.19615797538811278</v>
      </c>
      <c r="AY505" s="284">
        <v>8.1830000000000016</v>
      </c>
      <c r="AZ505" s="284">
        <v>1.956269878496637E-2</v>
      </c>
      <c r="BA505" s="284">
        <v>5.5586011261854438</v>
      </c>
      <c r="BB505" s="284">
        <v>2.5269422384999127</v>
      </c>
    </row>
    <row r="506" spans="45:54" ht="16.5">
      <c r="AS506" s="281" t="s">
        <v>147</v>
      </c>
      <c r="AT506" s="282" t="s">
        <v>211</v>
      </c>
      <c r="AU506" s="281">
        <v>3</v>
      </c>
      <c r="AV506" s="283">
        <v>1.6286699318599957E-2</v>
      </c>
      <c r="AW506" s="283">
        <v>0.35419482476127551</v>
      </c>
      <c r="AX506" s="283">
        <v>0.20809996286874391</v>
      </c>
      <c r="AY506" s="284">
        <v>6.3797142857142859</v>
      </c>
      <c r="AZ506" s="284">
        <v>7.8006840531284524E-2</v>
      </c>
      <c r="BA506" s="284">
        <v>3.4880201551845795</v>
      </c>
      <c r="BB506" s="284">
        <v>2.6770833066079618</v>
      </c>
    </row>
    <row r="507" spans="45:54" ht="16.5">
      <c r="AS507" s="281" t="s">
        <v>147</v>
      </c>
      <c r="AT507" s="282" t="s">
        <v>212</v>
      </c>
      <c r="AU507" s="281">
        <v>3</v>
      </c>
      <c r="AV507" s="283">
        <v>2.4812230648828447E-2</v>
      </c>
      <c r="AW507" s="283">
        <v>0.40085562297552435</v>
      </c>
      <c r="AX507" s="283">
        <v>0.23588544522096258</v>
      </c>
      <c r="AY507" s="284">
        <v>10.178111111111111</v>
      </c>
      <c r="AZ507" s="284">
        <v>0.92858360160015552</v>
      </c>
      <c r="BA507" s="284">
        <v>14.296405902463933</v>
      </c>
      <c r="BB507" s="284">
        <v>2.769462712535776</v>
      </c>
    </row>
    <row r="508" spans="45:54" ht="16.5">
      <c r="AS508" s="281" t="s">
        <v>147</v>
      </c>
      <c r="AT508" s="282" t="s">
        <v>213</v>
      </c>
      <c r="AU508" s="281">
        <v>3</v>
      </c>
      <c r="AV508" s="283">
        <v>3.6262319548432398E-2</v>
      </c>
      <c r="AW508" s="283">
        <v>0.40443262052733076</v>
      </c>
      <c r="AX508" s="283">
        <v>0.26349588246087008</v>
      </c>
      <c r="AY508" s="284">
        <v>9.9496666666666655</v>
      </c>
      <c r="AZ508" s="284">
        <v>8.5714313085242841E-2</v>
      </c>
      <c r="BA508" s="284">
        <v>11.067230424829885</v>
      </c>
      <c r="BB508" s="284">
        <v>2.4953337663053334</v>
      </c>
    </row>
    <row r="509" spans="45:54" ht="16.5">
      <c r="AS509" s="281" t="s">
        <v>147</v>
      </c>
      <c r="AT509" s="282" t="s">
        <v>214</v>
      </c>
      <c r="AU509" s="281">
        <v>3</v>
      </c>
      <c r="AV509" s="283">
        <v>2.8635995510123479E-2</v>
      </c>
      <c r="AW509" s="283">
        <v>0.39513523431570707</v>
      </c>
      <c r="AX509" s="283">
        <v>0.18060858018077833</v>
      </c>
      <c r="AY509" s="284">
        <v>10.0374</v>
      </c>
      <c r="AZ509" s="284">
        <v>8.8418038600250482E-3</v>
      </c>
      <c r="BA509" s="284">
        <v>11.806755421086782</v>
      </c>
      <c r="BB509" s="284">
        <v>2.2395280597360121</v>
      </c>
    </row>
    <row r="510" spans="45:54" ht="16.5">
      <c r="AS510" s="281" t="s">
        <v>147</v>
      </c>
      <c r="AT510" s="282" t="s">
        <v>99</v>
      </c>
      <c r="AU510" s="281">
        <v>3</v>
      </c>
      <c r="AV510" s="283">
        <v>2.4587759885349232E-2</v>
      </c>
      <c r="AW510" s="283">
        <v>0.42739903269503488</v>
      </c>
      <c r="AX510" s="283">
        <v>0.1808002264581034</v>
      </c>
      <c r="AY510" s="284">
        <v>10.699666666666667</v>
      </c>
      <c r="AZ510" s="284">
        <v>0.18623199291821807</v>
      </c>
      <c r="BA510" s="284">
        <v>12.834488178613864</v>
      </c>
      <c r="BB510" s="284">
        <v>2.3180415504991454</v>
      </c>
    </row>
    <row r="511" spans="45:54" ht="16.5">
      <c r="AS511" s="281" t="s">
        <v>147</v>
      </c>
      <c r="AT511" s="282" t="s">
        <v>100</v>
      </c>
      <c r="AU511" s="281">
        <v>3</v>
      </c>
      <c r="AV511" s="283">
        <v>2.4082793000613188E-2</v>
      </c>
      <c r="AW511" s="283">
        <v>0.39880364313467337</v>
      </c>
      <c r="AX511" s="283">
        <v>0.20673644881985773</v>
      </c>
      <c r="AY511" s="284">
        <v>8.5323888888888888</v>
      </c>
      <c r="AZ511" s="284">
        <v>0.3526674607579296</v>
      </c>
      <c r="BA511" s="284">
        <v>9.4622818128477419</v>
      </c>
      <c r="BB511" s="284">
        <v>2.4236004266068312</v>
      </c>
    </row>
    <row r="512" spans="45:54" ht="16.5">
      <c r="AS512" s="281" t="s">
        <v>150</v>
      </c>
      <c r="AT512" s="282" t="s">
        <v>215</v>
      </c>
      <c r="AU512" s="281">
        <v>3</v>
      </c>
      <c r="AV512" s="283">
        <v>2.2955613729357421E-2</v>
      </c>
      <c r="AW512" s="283">
        <v>0.28413414044072366</v>
      </c>
      <c r="AX512" s="283">
        <v>0.15731753001612561</v>
      </c>
      <c r="AY512" s="284">
        <v>18.494684210526312</v>
      </c>
      <c r="AZ512" s="284">
        <v>9.3769296420886994E-2</v>
      </c>
      <c r="BA512" s="284">
        <v>17.547556356262863</v>
      </c>
      <c r="BB512" s="284">
        <v>2.8053099692425154</v>
      </c>
    </row>
    <row r="513" spans="45:54" ht="16.5">
      <c r="AS513" s="281" t="s">
        <v>150</v>
      </c>
      <c r="AT513" s="282" t="s">
        <v>216</v>
      </c>
      <c r="AU513" s="281">
        <v>3</v>
      </c>
      <c r="AV513" s="283">
        <v>1.7947595113198052E-2</v>
      </c>
      <c r="AW513" s="283">
        <v>0.4041939227623193</v>
      </c>
      <c r="AX513" s="283">
        <v>0.20275797778109342</v>
      </c>
      <c r="AY513" s="284">
        <v>15.422687500000002</v>
      </c>
      <c r="AZ513" s="284">
        <v>0.93103793250554689</v>
      </c>
      <c r="BA513" s="284">
        <v>32.143394497297294</v>
      </c>
      <c r="BB513" s="284">
        <v>1.8751241361526074</v>
      </c>
    </row>
    <row r="514" spans="45:54" ht="16.5">
      <c r="AS514" s="281" t="s">
        <v>150</v>
      </c>
      <c r="AT514" s="282" t="s">
        <v>217</v>
      </c>
      <c r="AU514" s="281">
        <v>3</v>
      </c>
      <c r="AV514" s="283">
        <v>2.2139110450778678E-2</v>
      </c>
      <c r="AW514" s="283">
        <v>0.23966387915087353</v>
      </c>
      <c r="AX514" s="283">
        <v>0.1319389126893907</v>
      </c>
      <c r="AY514" s="284">
        <v>20.457500000000003</v>
      </c>
      <c r="AZ514" s="284">
        <v>2.0298294259906261E-2</v>
      </c>
      <c r="BA514" s="284">
        <v>3.4710083184439711</v>
      </c>
      <c r="BB514" s="284">
        <v>2.6782850500018571</v>
      </c>
    </row>
    <row r="515" spans="45:54" ht="16.5">
      <c r="AS515" s="281" t="s">
        <v>150</v>
      </c>
      <c r="AT515" s="282" t="s">
        <v>98</v>
      </c>
      <c r="AU515" s="281">
        <v>3</v>
      </c>
      <c r="AV515" s="283">
        <v>2.007905144262739E-2</v>
      </c>
      <c r="AW515" s="283">
        <v>0.30552004284860484</v>
      </c>
      <c r="AX515" s="283">
        <v>0.18564005661883809</v>
      </c>
      <c r="AY515" s="284">
        <v>19.2988</v>
      </c>
      <c r="AZ515" s="284">
        <v>0.22297035032227955</v>
      </c>
      <c r="BA515" s="284">
        <v>13.118472054528343</v>
      </c>
      <c r="BB515" s="284">
        <v>2.7494844662351614</v>
      </c>
    </row>
    <row r="516" spans="45:54" ht="16.5">
      <c r="AS516" s="281" t="s">
        <v>150</v>
      </c>
      <c r="AT516" s="282" t="s">
        <v>99</v>
      </c>
      <c r="AU516" s="281">
        <v>3</v>
      </c>
      <c r="AV516" s="283">
        <v>2.1547498943406306E-2</v>
      </c>
      <c r="AW516" s="283">
        <v>0.27976707049872013</v>
      </c>
      <c r="AX516" s="283">
        <v>0.1693309080575443</v>
      </c>
      <c r="AY516" s="284">
        <v>17.793500000000002</v>
      </c>
      <c r="AZ516" s="284">
        <v>0.11742781418692393</v>
      </c>
      <c r="BA516" s="284">
        <v>18.036912259111517</v>
      </c>
      <c r="BB516" s="284">
        <v>2.5383848638891062</v>
      </c>
    </row>
    <row r="517" spans="45:54" ht="16.5">
      <c r="AS517" s="281" t="s">
        <v>150</v>
      </c>
      <c r="AT517" s="282" t="s">
        <v>100</v>
      </c>
      <c r="AU517" s="281">
        <v>3</v>
      </c>
      <c r="AV517" s="283">
        <v>2.0753837977128348E-2</v>
      </c>
      <c r="AW517" s="283">
        <v>0.3296664495585932</v>
      </c>
      <c r="AX517" s="283">
        <v>0.17037138009809369</v>
      </c>
      <c r="AY517" s="284">
        <v>17.52631818181818</v>
      </c>
      <c r="AZ517" s="284">
        <v>0.29942803193937434</v>
      </c>
      <c r="BA517" s="284">
        <v>19.751010749725719</v>
      </c>
      <c r="BB517" s="284">
        <v>2.5209626868221813</v>
      </c>
    </row>
    <row r="518" spans="45:54" ht="16.5">
      <c r="AS518" s="281" t="s">
        <v>145</v>
      </c>
      <c r="AT518" s="282" t="s">
        <v>218</v>
      </c>
      <c r="AU518" s="281">
        <v>3</v>
      </c>
      <c r="AV518" s="283">
        <v>1.3518034691326473E-2</v>
      </c>
      <c r="AW518" s="283">
        <v>0.34824179151427825</v>
      </c>
      <c r="AX518" s="283">
        <v>0.17188074701882911</v>
      </c>
      <c r="AY518" s="284">
        <v>9.0884583333333335</v>
      </c>
      <c r="AZ518" s="284">
        <v>0.11924484806073708</v>
      </c>
      <c r="BA518" s="284">
        <v>15.052368897513043</v>
      </c>
      <c r="BB518" s="284">
        <v>2.0265658153360953</v>
      </c>
    </row>
    <row r="519" spans="45:54" ht="16.5">
      <c r="AS519" s="281" t="s">
        <v>145</v>
      </c>
      <c r="AT519" s="282" t="s">
        <v>219</v>
      </c>
      <c r="AU519" s="281">
        <v>3</v>
      </c>
      <c r="AV519" s="283">
        <v>2.920638990383571E-2</v>
      </c>
      <c r="AW519" s="283">
        <v>0.34732208173694884</v>
      </c>
      <c r="AX519" s="283">
        <v>0.22351838038993652</v>
      </c>
      <c r="AY519" s="284">
        <v>7.4183750000000002</v>
      </c>
      <c r="AZ519" s="284">
        <v>2.0985849985398614E-2</v>
      </c>
      <c r="BA519" s="284">
        <v>4.487156287787049</v>
      </c>
      <c r="BB519" s="284">
        <v>2.6052486223680931</v>
      </c>
    </row>
    <row r="520" spans="45:54" ht="16.5">
      <c r="AS520" s="281" t="s">
        <v>145</v>
      </c>
      <c r="AT520" s="282" t="s">
        <v>220</v>
      </c>
      <c r="AU520" s="281">
        <v>3</v>
      </c>
      <c r="AV520" s="283">
        <v>2.7462791535454459E-2</v>
      </c>
      <c r="AW520" s="283">
        <v>0.30069662289138488</v>
      </c>
      <c r="AX520" s="283">
        <v>0.29531650649851965</v>
      </c>
      <c r="AY520" s="284">
        <v>7.5503750000000007</v>
      </c>
      <c r="AZ520" s="284">
        <v>0.61661463955701445</v>
      </c>
      <c r="BA520" s="284">
        <v>8.6725152864556136</v>
      </c>
      <c r="BB520" s="284">
        <v>2.8063715721483602</v>
      </c>
    </row>
    <row r="521" spans="45:54" ht="16.5">
      <c r="AS521" s="281" t="s">
        <v>145</v>
      </c>
      <c r="AT521" s="282" t="s">
        <v>221</v>
      </c>
      <c r="AU521" s="281">
        <v>3</v>
      </c>
      <c r="AV521" s="283">
        <v>2.5605705973861435E-2</v>
      </c>
      <c r="AW521" s="283">
        <v>0.3521546198645098</v>
      </c>
      <c r="AX521" s="283">
        <v>0.22169220249885693</v>
      </c>
      <c r="AY521" s="284">
        <v>7.9245000000000001</v>
      </c>
      <c r="AZ521" s="284">
        <v>0.1730434080175573</v>
      </c>
      <c r="BA521" s="284">
        <v>10.795548977458973</v>
      </c>
      <c r="BB521" s="284">
        <v>2.1756885590773019</v>
      </c>
    </row>
    <row r="522" spans="45:54" ht="16.5">
      <c r="AS522" s="281" t="s">
        <v>145</v>
      </c>
      <c r="AT522" s="282" t="s">
        <v>100</v>
      </c>
      <c r="AU522" s="281">
        <v>3</v>
      </c>
      <c r="AV522" s="283">
        <v>2.0563450901811293E-2</v>
      </c>
      <c r="AW522" s="283">
        <v>0.33934172060498369</v>
      </c>
      <c r="AX522" s="283">
        <v>0.21113767667753128</v>
      </c>
      <c r="AY522" s="284">
        <v>8.3993409090909079</v>
      </c>
      <c r="AZ522" s="284">
        <v>0.20094365070521664</v>
      </c>
      <c r="BA522" s="284">
        <v>11.258640890954782</v>
      </c>
      <c r="BB522" s="284">
        <v>2.2682206432760856</v>
      </c>
    </row>
    <row r="523" spans="45:54" ht="16.5">
      <c r="AS523" s="281" t="s">
        <v>137</v>
      </c>
      <c r="AT523" s="282" t="s">
        <v>222</v>
      </c>
      <c r="AU523" s="281">
        <v>3</v>
      </c>
      <c r="AV523" s="283">
        <v>2.8943423083135234E-2</v>
      </c>
      <c r="AW523" s="283">
        <v>0.33647482369146309</v>
      </c>
      <c r="AX523" s="283">
        <v>0.19324912999019028</v>
      </c>
      <c r="AY523" s="284">
        <v>12.9268</v>
      </c>
      <c r="AZ523" s="284">
        <v>0.11132710306995346</v>
      </c>
      <c r="BA523" s="284">
        <v>6.9584039712236203</v>
      </c>
      <c r="BB523" s="284">
        <v>1.9475030025478921</v>
      </c>
    </row>
    <row r="524" spans="45:54" ht="16.5">
      <c r="AS524" s="281" t="s">
        <v>137</v>
      </c>
      <c r="AT524" s="282" t="s">
        <v>223</v>
      </c>
      <c r="AU524" s="281">
        <v>3</v>
      </c>
      <c r="AV524" s="283">
        <v>2.828954012375047E-2</v>
      </c>
      <c r="AW524" s="283">
        <v>0.35165462992425212</v>
      </c>
      <c r="AX524" s="283">
        <v>0.19342812717437888</v>
      </c>
      <c r="AY524" s="284">
        <v>13.070562499999999</v>
      </c>
      <c r="AZ524" s="284">
        <v>0.30764501569868979</v>
      </c>
      <c r="BA524" s="284">
        <v>11.662275489946889</v>
      </c>
      <c r="BB524" s="284">
        <v>1.9350947465611295</v>
      </c>
    </row>
    <row r="525" spans="45:54" ht="16.5">
      <c r="AS525" s="281" t="s">
        <v>137</v>
      </c>
      <c r="AT525" s="282" t="s">
        <v>224</v>
      </c>
      <c r="AU525" s="281">
        <v>3</v>
      </c>
      <c r="AV525" s="283">
        <v>2.0311765268613276E-2</v>
      </c>
      <c r="AW525" s="283">
        <v>0.25431646456558232</v>
      </c>
      <c r="AX525" s="283">
        <v>0.26274454113751722</v>
      </c>
      <c r="AY525" s="284">
        <v>8.1734999999999989</v>
      </c>
      <c r="AZ525" s="284">
        <v>0.21913094238144837</v>
      </c>
      <c r="BA525" s="284">
        <v>8.6147895855632086</v>
      </c>
      <c r="BB525" s="284">
        <v>2.3724039330197009</v>
      </c>
    </row>
    <row r="526" spans="45:54" ht="16.5">
      <c r="AS526" s="281" t="s">
        <v>137</v>
      </c>
      <c r="AT526" s="282" t="s">
        <v>99</v>
      </c>
      <c r="AU526" s="281">
        <v>3</v>
      </c>
      <c r="AV526" s="283">
        <v>2.6138585822686192E-2</v>
      </c>
      <c r="AW526" s="283">
        <v>0.38462698863685729</v>
      </c>
      <c r="AX526" s="283">
        <v>0.18432492154619476</v>
      </c>
      <c r="AY526" s="284">
        <v>12.584</v>
      </c>
      <c r="AZ526" s="284">
        <v>0.98016206435199582</v>
      </c>
      <c r="BA526" s="284">
        <v>15.056378377407047</v>
      </c>
      <c r="BB526" s="284">
        <v>1.9056617870621821</v>
      </c>
    </row>
    <row r="527" spans="45:54" ht="16.5">
      <c r="AS527" s="281" t="s">
        <v>137</v>
      </c>
      <c r="AT527" s="282" t="s">
        <v>100</v>
      </c>
      <c r="AU527" s="281">
        <v>3</v>
      </c>
      <c r="AV527" s="283">
        <v>2.7612018023191038E-2</v>
      </c>
      <c r="AW527" s="283">
        <v>0.33648417445752543</v>
      </c>
      <c r="AX527" s="283">
        <v>0.20561354586034156</v>
      </c>
      <c r="AY527" s="284">
        <v>12.516716666666662</v>
      </c>
      <c r="AZ527" s="284">
        <v>0.23696312714009149</v>
      </c>
      <c r="BA527" s="284">
        <v>9.6677462559243708</v>
      </c>
      <c r="BB527" s="284">
        <v>2.026778695833316</v>
      </c>
    </row>
    <row r="528" spans="45:54" ht="16.5">
      <c r="AS528" s="281" t="s">
        <v>155</v>
      </c>
      <c r="AT528" s="282" t="s">
        <v>225</v>
      </c>
      <c r="AU528" s="281">
        <v>3</v>
      </c>
      <c r="AV528" s="283">
        <v>1.7848228352793993E-2</v>
      </c>
      <c r="AW528" s="283">
        <v>0.3393673368363912</v>
      </c>
      <c r="AX528" s="283">
        <v>0.17646747158877635</v>
      </c>
      <c r="AY528" s="284">
        <v>9.4638421052631578</v>
      </c>
      <c r="AZ528" s="284">
        <v>0.43447273867212449</v>
      </c>
      <c r="BA528" s="284">
        <v>10.489288628624402</v>
      </c>
      <c r="BB528" s="284">
        <v>1.9332668950604572</v>
      </c>
    </row>
    <row r="529" spans="45:54" ht="16.5">
      <c r="AS529" s="281" t="s">
        <v>155</v>
      </c>
      <c r="AT529" s="282" t="s">
        <v>226</v>
      </c>
      <c r="AU529" s="281">
        <v>3</v>
      </c>
      <c r="AV529" s="283">
        <v>1.9205054260670741E-2</v>
      </c>
      <c r="AW529" s="283">
        <v>0.35998564314039327</v>
      </c>
      <c r="AX529" s="283">
        <v>0.19351298827432103</v>
      </c>
      <c r="AY529" s="284">
        <v>10.698857142857142</v>
      </c>
      <c r="AZ529" s="284">
        <v>0.10254284011508306</v>
      </c>
      <c r="BA529" s="284">
        <v>10.654976622042033</v>
      </c>
      <c r="BB529" s="284">
        <v>1.8458660837383269</v>
      </c>
    </row>
    <row r="530" spans="45:54" ht="16.5">
      <c r="AS530" s="281" t="s">
        <v>155</v>
      </c>
      <c r="AT530" s="282" t="s">
        <v>227</v>
      </c>
      <c r="AU530" s="281">
        <v>3</v>
      </c>
      <c r="AV530" s="283">
        <v>1.895633263466524E-2</v>
      </c>
      <c r="AW530" s="283">
        <v>0.31920576330836059</v>
      </c>
      <c r="AX530" s="283">
        <v>0.22575114705992952</v>
      </c>
      <c r="AY530" s="284">
        <v>8.5658260869565215</v>
      </c>
      <c r="AZ530" s="284">
        <v>0.17709800282050187</v>
      </c>
      <c r="BA530" s="284">
        <v>10.968920395165888</v>
      </c>
      <c r="BB530" s="284">
        <v>2.6811668253076304</v>
      </c>
    </row>
    <row r="531" spans="45:54" ht="16.5">
      <c r="AS531" s="281" t="s">
        <v>155</v>
      </c>
      <c r="AT531" s="282" t="s">
        <v>228</v>
      </c>
      <c r="AU531" s="281">
        <v>3</v>
      </c>
      <c r="AV531" s="283">
        <v>1.7322095658295258E-2</v>
      </c>
      <c r="AW531" s="283">
        <v>0.36866940370276341</v>
      </c>
      <c r="AX531" s="283">
        <v>0.23602024872882771</v>
      </c>
      <c r="AY531" s="284">
        <v>10.051</v>
      </c>
      <c r="AZ531" s="284">
        <v>5.9577669786263797E-2</v>
      </c>
      <c r="BA531" s="284">
        <v>11.420377323918034</v>
      </c>
      <c r="BB531" s="284">
        <v>2.5641096539040418</v>
      </c>
    </row>
    <row r="532" spans="45:54" ht="16.5">
      <c r="AS532" s="281" t="s">
        <v>155</v>
      </c>
      <c r="AT532" s="282" t="s">
        <v>229</v>
      </c>
      <c r="AU532" s="281">
        <v>3</v>
      </c>
      <c r="AV532" s="283">
        <v>1.1749023081230194E-2</v>
      </c>
      <c r="AW532" s="283">
        <v>0.3575818776716872</v>
      </c>
      <c r="AX532" s="283">
        <v>0.1864036506635102</v>
      </c>
      <c r="AY532" s="284">
        <v>9.2527142857142852</v>
      </c>
      <c r="AZ532" s="284">
        <v>6.4043291456743603E-2</v>
      </c>
      <c r="BA532" s="284">
        <v>5.9032845713363065</v>
      </c>
      <c r="BB532" s="284">
        <v>2.1460130020140689</v>
      </c>
    </row>
    <row r="533" spans="45:54" ht="16.5">
      <c r="AS533" s="281" t="s">
        <v>155</v>
      </c>
      <c r="AT533" s="282" t="s">
        <v>230</v>
      </c>
      <c r="AU533" s="281">
        <v>3</v>
      </c>
      <c r="AV533" s="283">
        <v>1.615355537841253E-2</v>
      </c>
      <c r="AW533" s="283">
        <v>0.34699804226682562</v>
      </c>
      <c r="AX533" s="283">
        <v>0.21738019901335587</v>
      </c>
      <c r="AY533" s="284">
        <v>10.1226</v>
      </c>
      <c r="AZ533" s="284">
        <v>0.18412298487102668</v>
      </c>
      <c r="BA533" s="284">
        <v>18.047888412878759</v>
      </c>
      <c r="BB533" s="284">
        <v>2.1646440436542735</v>
      </c>
    </row>
    <row r="534" spans="45:54" ht="16.5">
      <c r="AS534" s="281" t="s">
        <v>155</v>
      </c>
      <c r="AT534" s="282" t="s">
        <v>231</v>
      </c>
      <c r="AU534" s="281">
        <v>3</v>
      </c>
      <c r="AV534" s="283">
        <v>1.4660307039491132E-2</v>
      </c>
      <c r="AW534" s="283">
        <v>0.32975769899072682</v>
      </c>
      <c r="AX534" s="283">
        <v>0.21048292014437206</v>
      </c>
      <c r="AY534" s="284">
        <v>9.9002222222222223</v>
      </c>
      <c r="AZ534" s="284">
        <v>0.21401564413314519</v>
      </c>
      <c r="BA534" s="284">
        <v>7.0962310496476428</v>
      </c>
      <c r="BB534" s="284">
        <v>2.8411349344885233</v>
      </c>
    </row>
    <row r="535" spans="45:54" ht="16.5">
      <c r="AS535" s="281" t="s">
        <v>155</v>
      </c>
      <c r="AT535" s="282" t="s">
        <v>99</v>
      </c>
      <c r="AU535" s="281">
        <v>3</v>
      </c>
      <c r="AV535" s="283">
        <v>1.8693155110329197E-2</v>
      </c>
      <c r="AW535" s="283">
        <v>0.34833215113495453</v>
      </c>
      <c r="AX535" s="283">
        <v>0.24836398855172462</v>
      </c>
      <c r="AY535" s="284">
        <v>9.1223333333333319</v>
      </c>
      <c r="AZ535" s="284">
        <v>0.20462532527433541</v>
      </c>
      <c r="BA535" s="284">
        <v>24.030686636904765</v>
      </c>
      <c r="BB535" s="284">
        <v>2.4879697695456042</v>
      </c>
    </row>
    <row r="536" spans="45:54" ht="16.5">
      <c r="AS536" s="281" t="s">
        <v>155</v>
      </c>
      <c r="AT536" s="282" t="s">
        <v>100</v>
      </c>
      <c r="AU536" s="281">
        <v>3</v>
      </c>
      <c r="AV536" s="283">
        <v>1.6784939575494415E-2</v>
      </c>
      <c r="AW536" s="283">
        <v>0.34524234161731504</v>
      </c>
      <c r="AX536" s="283">
        <v>0.20601243788308965</v>
      </c>
      <c r="AY536" s="284">
        <v>9.6319512195121959</v>
      </c>
      <c r="AZ536" s="284">
        <v>0.18176369395817604</v>
      </c>
      <c r="BA536" s="284">
        <v>10.943043799033568</v>
      </c>
      <c r="BB536" s="284">
        <v>2.23199806299785</v>
      </c>
    </row>
    <row r="537" spans="45:54" ht="16.5">
      <c r="AS537" s="281" t="s">
        <v>141</v>
      </c>
      <c r="AT537" s="282" t="s">
        <v>232</v>
      </c>
      <c r="AU537" s="281">
        <v>3</v>
      </c>
      <c r="AV537" s="283">
        <v>1.4988442543281411E-2</v>
      </c>
      <c r="AW537" s="283">
        <v>0.3515158893841715</v>
      </c>
      <c r="AX537" s="283">
        <v>0.23655387913792322</v>
      </c>
      <c r="AY537" s="284">
        <v>10.646714285714284</v>
      </c>
      <c r="AZ537" s="284">
        <v>6.5846591270124766E-2</v>
      </c>
      <c r="BA537" s="284">
        <v>7.1641091301895745</v>
      </c>
      <c r="BB537" s="284">
        <v>3.1234955769821888</v>
      </c>
    </row>
    <row r="538" spans="45:54" ht="16.5">
      <c r="AS538" s="281" t="s">
        <v>141</v>
      </c>
      <c r="AT538" s="282" t="s">
        <v>233</v>
      </c>
      <c r="AU538" s="281">
        <v>3</v>
      </c>
      <c r="AV538" s="283">
        <v>2.1241927298067124E-2</v>
      </c>
      <c r="AW538" s="283">
        <v>0.3365055860526926</v>
      </c>
      <c r="AX538" s="283">
        <v>0.20174102852747963</v>
      </c>
      <c r="AY538" s="284">
        <v>8.3306874999999998</v>
      </c>
      <c r="AZ538" s="284">
        <v>5.9733822106438898E-2</v>
      </c>
      <c r="BA538" s="284">
        <v>2.1305063217963207</v>
      </c>
      <c r="BB538" s="284">
        <v>2.7654485068127443</v>
      </c>
    </row>
    <row r="539" spans="45:54" ht="16.5">
      <c r="AS539" s="281" t="s">
        <v>141</v>
      </c>
      <c r="AT539" s="282" t="s">
        <v>234</v>
      </c>
      <c r="AU539" s="281">
        <v>3</v>
      </c>
      <c r="AV539" s="283">
        <v>1.2394288958105619E-2</v>
      </c>
      <c r="AW539" s="283">
        <v>0.36211561337617099</v>
      </c>
      <c r="AX539" s="283">
        <v>0.19743692447792907</v>
      </c>
      <c r="AY539" s="284">
        <v>6.2206250000000001</v>
      </c>
      <c r="AZ539" s="284">
        <v>6.4829067305181105E-3</v>
      </c>
      <c r="BA539" s="284">
        <v>1.7341775504135946</v>
      </c>
      <c r="BB539" s="284">
        <v>1.8043293926692092</v>
      </c>
    </row>
    <row r="540" spans="45:54" ht="16.5">
      <c r="AS540" s="281" t="s">
        <v>141</v>
      </c>
      <c r="AT540" s="282" t="s">
        <v>235</v>
      </c>
      <c r="AU540" s="281">
        <v>3</v>
      </c>
      <c r="AV540" s="283">
        <v>1.3620960721042573E-2</v>
      </c>
      <c r="AW540" s="283">
        <v>0.3634076710754558</v>
      </c>
      <c r="AX540" s="283">
        <v>0.21342447608090562</v>
      </c>
      <c r="AY540" s="284">
        <v>7.4175000000000004</v>
      </c>
      <c r="AZ540" s="284">
        <v>0.10933630946767706</v>
      </c>
      <c r="BA540" s="284">
        <v>1.8860513383174293</v>
      </c>
      <c r="BB540" s="284">
        <v>2.6699028134261531</v>
      </c>
    </row>
    <row r="541" spans="45:54" ht="16.5">
      <c r="AS541" s="281" t="s">
        <v>141</v>
      </c>
      <c r="AT541" s="282" t="s">
        <v>236</v>
      </c>
      <c r="AU541" s="281">
        <v>3</v>
      </c>
      <c r="AV541" s="283">
        <v>3.070325394718126E-2</v>
      </c>
      <c r="AW541" s="283">
        <v>0.34885250975702914</v>
      </c>
      <c r="AX541" s="283">
        <v>0.14275032624995157</v>
      </c>
      <c r="AY541" s="284">
        <v>5.0085714285714289</v>
      </c>
      <c r="AZ541" s="284">
        <v>8.5735931681652597E-2</v>
      </c>
      <c r="BA541" s="284">
        <v>2.1697785787125925</v>
      </c>
      <c r="BB541" s="284">
        <v>2.5857807818306151</v>
      </c>
    </row>
    <row r="542" spans="45:54" ht="16.5">
      <c r="AS542" s="281" t="s">
        <v>141</v>
      </c>
      <c r="AT542" s="282" t="s">
        <v>237</v>
      </c>
      <c r="AU542" s="281">
        <v>3</v>
      </c>
      <c r="AV542" s="283">
        <v>1.660223260727824E-2</v>
      </c>
      <c r="AW542" s="283">
        <v>0.35073251535171424</v>
      </c>
      <c r="AX542" s="283">
        <v>0.1354377301133767</v>
      </c>
      <c r="AY542" s="284">
        <v>9.6253999999999991</v>
      </c>
      <c r="AZ542" s="284">
        <v>5.1448330527398556E-2</v>
      </c>
      <c r="BA542" s="284">
        <v>3.8586247895548915</v>
      </c>
      <c r="BB542" s="284">
        <v>3.1059112975788152</v>
      </c>
    </row>
    <row r="543" spans="45:54" ht="16.5">
      <c r="AS543" s="281" t="s">
        <v>141</v>
      </c>
      <c r="AT543" s="282" t="s">
        <v>100</v>
      </c>
      <c r="AU543" s="281">
        <v>3</v>
      </c>
      <c r="AV543" s="283">
        <v>1.9099924517087332E-2</v>
      </c>
      <c r="AW543" s="283">
        <v>0.34857479322282514</v>
      </c>
      <c r="AX543" s="283">
        <v>0.19120344627017691</v>
      </c>
      <c r="AY543" s="284">
        <v>7.881702127659576</v>
      </c>
      <c r="AZ543" s="284">
        <v>5.9951915877620318E-2</v>
      </c>
      <c r="BA543" s="284">
        <v>2.9827277187433658</v>
      </c>
      <c r="BB543" s="284">
        <v>2.6095475378578605</v>
      </c>
    </row>
    <row r="544" spans="45:54" ht="16.5">
      <c r="AS544" s="281" t="s">
        <v>160</v>
      </c>
      <c r="AT544" s="282" t="s">
        <v>238</v>
      </c>
      <c r="AU544" s="281">
        <v>3</v>
      </c>
      <c r="AV544" s="283">
        <v>1.3236552633000047E-2</v>
      </c>
      <c r="AW544" s="283">
        <v>0.33921305600966234</v>
      </c>
      <c r="AX544" s="283">
        <v>0.197660398462917</v>
      </c>
      <c r="AY544" s="284">
        <v>11.025499999999999</v>
      </c>
      <c r="AZ544" s="284">
        <v>0.11651402077106725</v>
      </c>
      <c r="BA544" s="284">
        <v>16.514922815099016</v>
      </c>
      <c r="BB544" s="284">
        <v>2.6719627410880813</v>
      </c>
    </row>
    <row r="545" spans="45:54" ht="16.5">
      <c r="AS545" s="281" t="s">
        <v>160</v>
      </c>
      <c r="AT545" s="282" t="s">
        <v>239</v>
      </c>
      <c r="AU545" s="281">
        <v>3</v>
      </c>
      <c r="AV545" s="283">
        <v>1.2510915450366308E-2</v>
      </c>
      <c r="AW545" s="283">
        <v>0.28726886036765037</v>
      </c>
      <c r="AX545" s="283">
        <v>0.12476254594126777</v>
      </c>
      <c r="AY545" s="284">
        <v>5.9772500000000006</v>
      </c>
      <c r="AZ545" s="284">
        <v>2.6634273302496934E-2</v>
      </c>
      <c r="BA545" s="284">
        <v>2.1802055146186774</v>
      </c>
      <c r="BB545" s="284">
        <v>2.7139624996695568</v>
      </c>
    </row>
    <row r="546" spans="45:54" ht="16.5">
      <c r="AS546" s="281" t="s">
        <v>160</v>
      </c>
      <c r="AT546" s="282" t="s">
        <v>240</v>
      </c>
      <c r="AU546" s="281">
        <v>3</v>
      </c>
      <c r="AV546" s="283">
        <v>1.175665835458512E-2</v>
      </c>
      <c r="AW546" s="283">
        <v>0.31959663310419983</v>
      </c>
      <c r="AX546" s="283">
        <v>0.19269979235877796</v>
      </c>
      <c r="AY546" s="284">
        <v>10.331705882352944</v>
      </c>
      <c r="AZ546" s="284">
        <v>0.31643062418163942</v>
      </c>
      <c r="BA546" s="284">
        <v>17.685058500180837</v>
      </c>
      <c r="BB546" s="284">
        <v>1.9666856906557131</v>
      </c>
    </row>
    <row r="547" spans="45:54" ht="16.5">
      <c r="AS547" s="281" t="s">
        <v>160</v>
      </c>
      <c r="AT547" s="282" t="s">
        <v>241</v>
      </c>
      <c r="AU547" s="281">
        <v>3</v>
      </c>
      <c r="AV547" s="283">
        <v>1.0448015885142641E-2</v>
      </c>
      <c r="AW547" s="283">
        <v>0.35340313536942725</v>
      </c>
      <c r="AX547" s="283">
        <v>0.20001700877840622</v>
      </c>
      <c r="AY547" s="284">
        <v>9.5028095238095247</v>
      </c>
      <c r="AZ547" s="284">
        <v>0.41601622355526657</v>
      </c>
      <c r="BA547" s="284">
        <v>11.238423880935439</v>
      </c>
      <c r="BB547" s="284">
        <v>2.6182152221160551</v>
      </c>
    </row>
    <row r="548" spans="45:54" ht="16.5">
      <c r="AS548" s="281" t="s">
        <v>160</v>
      </c>
      <c r="AT548" s="282" t="s">
        <v>242</v>
      </c>
      <c r="AU548" s="281">
        <v>3</v>
      </c>
      <c r="AV548" s="283">
        <v>7.8532731100192949E-3</v>
      </c>
      <c r="AW548" s="283">
        <v>0.37622316514295329</v>
      </c>
      <c r="AX548" s="283">
        <v>0.2136450003241584</v>
      </c>
      <c r="AY548" s="284">
        <v>12.698000000000002</v>
      </c>
      <c r="AZ548" s="284">
        <v>0.12477145044530077</v>
      </c>
      <c r="BA548" s="284">
        <v>15.841576974819443</v>
      </c>
      <c r="BB548" s="284">
        <v>2.0343092396707276</v>
      </c>
    </row>
    <row r="549" spans="45:54" ht="16.5">
      <c r="AS549" s="281" t="s">
        <v>160</v>
      </c>
      <c r="AT549" s="282" t="s">
        <v>99</v>
      </c>
      <c r="AU549" s="281">
        <v>3</v>
      </c>
      <c r="AV549" s="283">
        <v>1.4117573964219334E-2</v>
      </c>
      <c r="AW549" s="283">
        <v>0.33863949774597107</v>
      </c>
      <c r="AX549" s="283">
        <v>0.22192265556163962</v>
      </c>
      <c r="AY549" s="284">
        <v>10.678749999999999</v>
      </c>
      <c r="AZ549" s="284">
        <v>7.3214952348048271E-2</v>
      </c>
      <c r="BA549" s="284">
        <v>16.884181510930464</v>
      </c>
      <c r="BB549" s="284">
        <v>2.5960876335285237</v>
      </c>
    </row>
    <row r="550" spans="45:54" ht="16.5">
      <c r="AS550" s="281" t="s">
        <v>160</v>
      </c>
      <c r="AT550" s="282" t="s">
        <v>100</v>
      </c>
      <c r="AU550" s="281">
        <v>3</v>
      </c>
      <c r="AV550" s="283">
        <v>1.0139917525206805E-2</v>
      </c>
      <c r="AW550" s="283">
        <v>0.35065960997795548</v>
      </c>
      <c r="AX550" s="283">
        <v>0.20038441429517043</v>
      </c>
      <c r="AY550" s="284">
        <v>10.78805128205128</v>
      </c>
      <c r="AZ550" s="284">
        <v>0.23571587004457614</v>
      </c>
      <c r="BA550" s="284">
        <v>14.384052445385137</v>
      </c>
      <c r="BB550" s="284">
        <v>2.2320426578336638</v>
      </c>
    </row>
    <row r="551" spans="45:54" ht="16.5">
      <c r="AS551" s="281" t="s">
        <v>161</v>
      </c>
      <c r="AT551" s="282" t="s">
        <v>243</v>
      </c>
      <c r="AU551" s="281">
        <v>3</v>
      </c>
      <c r="AV551" s="283">
        <v>2.342389448090668E-2</v>
      </c>
      <c r="AW551" s="283">
        <v>0.39529217513362624</v>
      </c>
      <c r="AX551" s="283">
        <v>0.13771150004562063</v>
      </c>
      <c r="AY551" s="284">
        <v>6.6493333333333329</v>
      </c>
      <c r="AZ551" s="284">
        <v>0.13902450930012178</v>
      </c>
      <c r="BA551" s="284">
        <v>3.8592173970533805</v>
      </c>
      <c r="BB551" s="284">
        <v>2.546770612726617</v>
      </c>
    </row>
    <row r="552" spans="45:54" ht="16.5">
      <c r="AS552" s="281" t="s">
        <v>161</v>
      </c>
      <c r="AT552" s="282" t="s">
        <v>244</v>
      </c>
      <c r="AU552" s="281">
        <v>3</v>
      </c>
      <c r="AV552" s="283">
        <v>3.9809433855781999E-2</v>
      </c>
      <c r="AW552" s="283">
        <v>0.38226738917783654</v>
      </c>
      <c r="AX552" s="283">
        <v>0.15056910966998494</v>
      </c>
      <c r="AY552" s="284">
        <v>7.8765000000000001</v>
      </c>
      <c r="AZ552" s="284">
        <v>0.4097915115435049</v>
      </c>
      <c r="BA552" s="284">
        <v>8.3187676843331495</v>
      </c>
      <c r="BB552" s="284">
        <v>2.3461520764828356</v>
      </c>
    </row>
    <row r="553" spans="45:54" ht="16.5">
      <c r="AS553" s="281" t="s">
        <v>161</v>
      </c>
      <c r="AT553" s="282" t="s">
        <v>245</v>
      </c>
      <c r="AU553" s="281">
        <v>3</v>
      </c>
      <c r="AV553" s="283">
        <v>2.7675681236078251E-2</v>
      </c>
      <c r="AW553" s="283">
        <v>0.43101448835551687</v>
      </c>
      <c r="AX553" s="283">
        <v>0.19302854304765102</v>
      </c>
      <c r="AY553" s="284">
        <v>8.6558750000000018</v>
      </c>
      <c r="AZ553" s="284">
        <v>13.129817510073796</v>
      </c>
      <c r="BA553" s="284">
        <v>37.139349015978958</v>
      </c>
      <c r="BB553" s="284">
        <v>2.0352600585993192</v>
      </c>
    </row>
    <row r="554" spans="45:54" ht="16.5">
      <c r="AS554" s="281" t="s">
        <v>161</v>
      </c>
      <c r="AT554" s="282" t="s">
        <v>246</v>
      </c>
      <c r="AU554" s="281">
        <v>3</v>
      </c>
      <c r="AV554" s="283">
        <v>2.564286280850387E-2</v>
      </c>
      <c r="AW554" s="283">
        <v>0.4037065830570416</v>
      </c>
      <c r="AX554" s="283">
        <v>0.20688517609702795</v>
      </c>
      <c r="AY554" s="284">
        <v>9.1575000000000006</v>
      </c>
      <c r="AZ554" s="284">
        <v>0.49216113181182064</v>
      </c>
      <c r="BA554" s="284">
        <v>10.282133547229249</v>
      </c>
      <c r="BB554" s="284">
        <v>2.3131803963145932</v>
      </c>
    </row>
    <row r="555" spans="45:54" ht="16.5">
      <c r="AS555" s="281" t="s">
        <v>161</v>
      </c>
      <c r="AT555" s="282" t="s">
        <v>100</v>
      </c>
      <c r="AU555" s="281">
        <v>3</v>
      </c>
      <c r="AV555" s="283">
        <v>2.7301362989368055E-2</v>
      </c>
      <c r="AW555" s="283">
        <v>0.4072347751438824</v>
      </c>
      <c r="AX555" s="283">
        <v>0.180841815020473</v>
      </c>
      <c r="AY555" s="284">
        <v>8.1965757575757543</v>
      </c>
      <c r="AZ555" s="284">
        <v>4.0281812795992868</v>
      </c>
      <c r="BA555" s="284">
        <v>16.279633695663232</v>
      </c>
      <c r="BB555" s="284">
        <v>2.295595400787926</v>
      </c>
    </row>
    <row r="556" spans="45:54" ht="16.5">
      <c r="AS556" s="281" t="s">
        <v>159</v>
      </c>
      <c r="AT556" s="282" t="s">
        <v>247</v>
      </c>
      <c r="AU556" s="281">
        <v>3</v>
      </c>
      <c r="AV556" s="283">
        <v>9.0119969368227248E-3</v>
      </c>
      <c r="AW556" s="283">
        <v>0.33650562276914364</v>
      </c>
      <c r="AX556" s="283">
        <v>0.18625614419151568</v>
      </c>
      <c r="AY556" s="284">
        <v>7.5276153846153857</v>
      </c>
      <c r="AZ556" s="284">
        <v>3.8638709780418154E-2</v>
      </c>
      <c r="BA556" s="284">
        <v>2.040826398402086</v>
      </c>
      <c r="BB556" s="284">
        <v>2.9448942389426911</v>
      </c>
    </row>
    <row r="557" spans="45:54" ht="16.5">
      <c r="AS557" s="281" t="s">
        <v>159</v>
      </c>
      <c r="AT557" s="282" t="s">
        <v>248</v>
      </c>
      <c r="AU557" s="281">
        <v>3</v>
      </c>
      <c r="AV557" s="283">
        <v>1.3550512665623802E-2</v>
      </c>
      <c r="AW557" s="283">
        <v>0.36175473585726436</v>
      </c>
      <c r="AX557" s="283">
        <v>0.11082701380460547</v>
      </c>
      <c r="AY557" s="284">
        <v>5.430428571428572</v>
      </c>
      <c r="AZ557" s="284">
        <v>5.6710765666933846E-3</v>
      </c>
      <c r="BA557" s="284">
        <v>2.5845931452705098</v>
      </c>
      <c r="BB557" s="284">
        <v>2.727466723525831</v>
      </c>
    </row>
    <row r="558" spans="45:54" ht="16.5">
      <c r="AS558" s="281" t="s">
        <v>159</v>
      </c>
      <c r="AT558" s="282" t="s">
        <v>249</v>
      </c>
      <c r="AU558" s="281">
        <v>3</v>
      </c>
      <c r="AV558" s="283">
        <v>1.9917478135119807E-2</v>
      </c>
      <c r="AW558" s="283">
        <v>0.29978126186873516</v>
      </c>
      <c r="AX558" s="283">
        <v>0.13082649662367121</v>
      </c>
      <c r="AY558" s="284">
        <v>8.3734285714285708</v>
      </c>
      <c r="AZ558" s="284">
        <v>4.6250234488688854E-2</v>
      </c>
      <c r="BA558" s="284">
        <v>2.8274310017418456</v>
      </c>
      <c r="BB558" s="284">
        <v>2.2181761178435995</v>
      </c>
    </row>
    <row r="559" spans="45:54" ht="16.5">
      <c r="AS559" s="281" t="s">
        <v>159</v>
      </c>
      <c r="AT559" s="282" t="s">
        <v>250</v>
      </c>
      <c r="AU559" s="281">
        <v>3</v>
      </c>
      <c r="AV559" s="283">
        <v>2.7665407538323999E-2</v>
      </c>
      <c r="AW559" s="283">
        <v>0.43946729300808041</v>
      </c>
      <c r="AX559" s="283">
        <v>0.1948183051356891</v>
      </c>
      <c r="AY559" s="284">
        <v>11.080444444444446</v>
      </c>
      <c r="AZ559" s="284">
        <v>0.23989543035576413</v>
      </c>
      <c r="BA559" s="284">
        <v>6.001255040028874</v>
      </c>
      <c r="BB559" s="284">
        <v>2.4600610032371084</v>
      </c>
    </row>
    <row r="560" spans="45:54" ht="16.5">
      <c r="AS560" s="281" t="s">
        <v>159</v>
      </c>
      <c r="AT560" s="282" t="s">
        <v>251</v>
      </c>
      <c r="AU560" s="281">
        <v>3</v>
      </c>
      <c r="AV560" s="283">
        <v>3.6725955407373244E-2</v>
      </c>
      <c r="AW560" s="283">
        <v>0.37090071574136929</v>
      </c>
      <c r="AX560" s="283">
        <v>0.42336265721926025</v>
      </c>
      <c r="AY560" s="284">
        <v>8.2249999999999996</v>
      </c>
      <c r="AZ560" s="284">
        <v>0.39095151545418733</v>
      </c>
      <c r="BA560" s="284">
        <v>0.24592111455989202</v>
      </c>
      <c r="BB560" s="284">
        <v>3.7592638465529959</v>
      </c>
    </row>
    <row r="561" spans="45:54" ht="16.5">
      <c r="AS561" s="281" t="s">
        <v>159</v>
      </c>
      <c r="AT561" s="282" t="s">
        <v>252</v>
      </c>
      <c r="AU561" s="281">
        <v>3</v>
      </c>
      <c r="AV561" s="283">
        <v>4.1466156164216381E-2</v>
      </c>
      <c r="AW561" s="283">
        <v>0.3185595169044434</v>
      </c>
      <c r="AX561" s="283">
        <v>0.19671372191053857</v>
      </c>
      <c r="AY561" s="284">
        <v>6.5139999999999993</v>
      </c>
      <c r="AZ561" s="284">
        <v>0</v>
      </c>
      <c r="BA561" s="284">
        <v>8.2802752711180183</v>
      </c>
      <c r="BB561" s="284">
        <v>2.8798413612264246</v>
      </c>
    </row>
    <row r="562" spans="45:54" ht="16.5">
      <c r="AS562" s="281" t="s">
        <v>159</v>
      </c>
      <c r="AT562" s="282" t="s">
        <v>100</v>
      </c>
      <c r="AU562" s="281">
        <v>3</v>
      </c>
      <c r="AV562" s="283">
        <v>1.7926750665557933E-2</v>
      </c>
      <c r="AW562" s="283">
        <v>0.35759640747470067</v>
      </c>
      <c r="AX562" s="283">
        <v>0.17151826179250623</v>
      </c>
      <c r="AY562" s="284">
        <v>7.7275200000000019</v>
      </c>
      <c r="AZ562" s="284">
        <v>7.9264265056474145E-2</v>
      </c>
      <c r="BA562" s="284">
        <v>2.8991505431261908</v>
      </c>
      <c r="BB562" s="284">
        <v>2.6985631415359173</v>
      </c>
    </row>
    <row r="563" spans="45:54" ht="16.5">
      <c r="AS563" s="281" t="s">
        <v>143</v>
      </c>
      <c r="AT563" s="282" t="s">
        <v>253</v>
      </c>
      <c r="AU563" s="281">
        <v>3</v>
      </c>
      <c r="AV563" s="283">
        <v>2.5360587203914424E-2</v>
      </c>
      <c r="AW563" s="283">
        <v>0.36016221100089862</v>
      </c>
      <c r="AX563" s="283">
        <v>0.16358947216643444</v>
      </c>
      <c r="AY563" s="284">
        <v>15.702476190476188</v>
      </c>
      <c r="AZ563" s="284">
        <v>0.4465769301678576</v>
      </c>
      <c r="BA563" s="284">
        <v>14.918613930882275</v>
      </c>
      <c r="BB563" s="284">
        <v>1.8969835518866793</v>
      </c>
    </row>
    <row r="564" spans="45:54" ht="16.5">
      <c r="AS564" s="281" t="s">
        <v>143</v>
      </c>
      <c r="AT564" s="282" t="s">
        <v>254</v>
      </c>
      <c r="AU564" s="281">
        <v>3</v>
      </c>
      <c r="AV564" s="283">
        <v>2.7551761650032834E-2</v>
      </c>
      <c r="AW564" s="283">
        <v>0.34231034407935163</v>
      </c>
      <c r="AX564" s="283">
        <v>0.1504230652901811</v>
      </c>
      <c r="AY564" s="284">
        <v>12.101857142857142</v>
      </c>
      <c r="AZ564" s="284">
        <v>0.21008495858074472</v>
      </c>
      <c r="BA564" s="284">
        <v>16.745335661342871</v>
      </c>
      <c r="BB564" s="284">
        <v>2.1552256782031685</v>
      </c>
    </row>
    <row r="565" spans="45:54" ht="16.5">
      <c r="AS565" s="281" t="s">
        <v>143</v>
      </c>
      <c r="AT565" s="282" t="s">
        <v>255</v>
      </c>
      <c r="AU565" s="281">
        <v>3</v>
      </c>
      <c r="AV565" s="283">
        <v>2.944990631187101E-2</v>
      </c>
      <c r="AW565" s="283">
        <v>0.34730042755885332</v>
      </c>
      <c r="AX565" s="283">
        <v>0.15848737981882502</v>
      </c>
      <c r="AY565" s="284">
        <v>14.582111111111111</v>
      </c>
      <c r="AZ565" s="284">
        <v>9.1792772606542421</v>
      </c>
      <c r="BA565" s="284">
        <v>15.578529990060243</v>
      </c>
      <c r="BB565" s="284">
        <v>1.8802002694397855</v>
      </c>
    </row>
    <row r="566" spans="45:54" ht="16.5">
      <c r="AS566" s="281" t="s">
        <v>143</v>
      </c>
      <c r="AT566" s="282" t="s">
        <v>256</v>
      </c>
      <c r="AU566" s="281">
        <v>3</v>
      </c>
      <c r="AV566" s="283">
        <v>3.1445610768589739E-2</v>
      </c>
      <c r="AW566" s="283">
        <v>0.38042467423832782</v>
      </c>
      <c r="AX566" s="283">
        <v>0.14082308818394446</v>
      </c>
      <c r="AY566" s="284">
        <v>13.955750000000002</v>
      </c>
      <c r="AZ566" s="284">
        <v>0.24320829409770953</v>
      </c>
      <c r="BA566" s="284">
        <v>5.7492246364150281</v>
      </c>
      <c r="BB566" s="284">
        <v>2.0582236229012274</v>
      </c>
    </row>
    <row r="567" spans="45:54" ht="16.5">
      <c r="AS567" s="281" t="s">
        <v>143</v>
      </c>
      <c r="AT567" s="282" t="s">
        <v>257</v>
      </c>
      <c r="AU567" s="281">
        <v>3</v>
      </c>
      <c r="AV567" s="283">
        <v>3.4082064676305181E-2</v>
      </c>
      <c r="AW567" s="283">
        <v>0.37036583810917778</v>
      </c>
      <c r="AX567" s="283">
        <v>0.17105645733469438</v>
      </c>
      <c r="AY567" s="284">
        <v>13.775333333333334</v>
      </c>
      <c r="AZ567" s="284">
        <v>0.20555038057492375</v>
      </c>
      <c r="BA567" s="284">
        <v>7.8269730853295192</v>
      </c>
      <c r="BB567" s="284">
        <v>1.8280965359136245</v>
      </c>
    </row>
    <row r="568" spans="45:54" ht="16.5">
      <c r="AS568" s="281" t="s">
        <v>143</v>
      </c>
      <c r="AT568" s="282" t="s">
        <v>99</v>
      </c>
      <c r="AU568" s="281">
        <v>3</v>
      </c>
      <c r="AV568" s="283">
        <v>3.0260705380426502E-2</v>
      </c>
      <c r="AW568" s="283">
        <v>0.39079036874257855</v>
      </c>
      <c r="AX568" s="283">
        <v>0.13509634057787459</v>
      </c>
      <c r="AY568" s="284">
        <v>11.913</v>
      </c>
      <c r="AZ568" s="284">
        <v>1.4263812658100836</v>
      </c>
      <c r="BA568" s="284">
        <v>7.0171400203070782</v>
      </c>
      <c r="BB568" s="284">
        <v>1.7636266219139758</v>
      </c>
    </row>
    <row r="569" spans="45:54" ht="16.5">
      <c r="AS569" s="281" t="s">
        <v>143</v>
      </c>
      <c r="AT569" s="282" t="s">
        <v>100</v>
      </c>
      <c r="AU569" s="281">
        <v>3</v>
      </c>
      <c r="AV569" s="283">
        <v>2.8451837859002217E-2</v>
      </c>
      <c r="AW569" s="283">
        <v>0.3599501103353171</v>
      </c>
      <c r="AX569" s="283">
        <v>0.15610498912018692</v>
      </c>
      <c r="AY569" s="284">
        <v>14.130687499999997</v>
      </c>
      <c r="AZ569" s="284">
        <v>1.3300765833897565</v>
      </c>
      <c r="BA569" s="284">
        <v>13.218932952476091</v>
      </c>
      <c r="BB569" s="284">
        <v>1.9827780472333607</v>
      </c>
    </row>
    <row r="570" spans="45:54" ht="16.5">
      <c r="AS570" s="281" t="s">
        <v>140</v>
      </c>
      <c r="AT570" s="282" t="s">
        <v>258</v>
      </c>
      <c r="AU570" s="281">
        <v>3</v>
      </c>
      <c r="AV570" s="283">
        <v>1.8112159171587254E-2</v>
      </c>
      <c r="AW570" s="283">
        <v>0.31897217793242771</v>
      </c>
      <c r="AX570" s="283">
        <v>0.17136730617633</v>
      </c>
      <c r="AY570" s="284">
        <v>10.246952380952381</v>
      </c>
      <c r="AZ570" s="284">
        <v>4.3439114366623573E-2</v>
      </c>
      <c r="BA570" s="284">
        <v>16.469294495540417</v>
      </c>
      <c r="BB570" s="284">
        <v>2.3895382774271963</v>
      </c>
    </row>
    <row r="571" spans="45:54" ht="16.5">
      <c r="AS571" s="281" t="s">
        <v>140</v>
      </c>
      <c r="AT571" s="282" t="s">
        <v>259</v>
      </c>
      <c r="AU571" s="281">
        <v>3</v>
      </c>
      <c r="AV571" s="283">
        <v>1.7541044141641884E-2</v>
      </c>
      <c r="AW571" s="283">
        <v>0.36526443034866579</v>
      </c>
      <c r="AX571" s="283">
        <v>0.20533129334870179</v>
      </c>
      <c r="AY571" s="284">
        <v>12.580175000000001</v>
      </c>
      <c r="AZ571" s="284">
        <v>0.26214613339254178</v>
      </c>
      <c r="BA571" s="284">
        <v>22.173828826713617</v>
      </c>
      <c r="BB571" s="284">
        <v>1.9711647690327549</v>
      </c>
    </row>
    <row r="572" spans="45:54" ht="16.5">
      <c r="AS572" s="281" t="s">
        <v>140</v>
      </c>
      <c r="AT572" s="282" t="s">
        <v>100</v>
      </c>
      <c r="AU572" s="281">
        <v>3</v>
      </c>
      <c r="AV572" s="283">
        <v>1.7744729756250573E-2</v>
      </c>
      <c r="AW572" s="283">
        <v>0.348754506094135</v>
      </c>
      <c r="AX572" s="283">
        <v>0.19196288360838792</v>
      </c>
      <c r="AY572" s="284">
        <v>11.776934426229511</v>
      </c>
      <c r="AZ572" s="284">
        <v>0.17606186335137766</v>
      </c>
      <c r="BA572" s="284">
        <v>19.928493144251544</v>
      </c>
      <c r="BB572" s="284">
        <v>2.1173347981424948</v>
      </c>
    </row>
    <row r="573" spans="45:54" ht="16.5">
      <c r="AS573" s="281" t="s">
        <v>153</v>
      </c>
      <c r="AT573" s="282" t="s">
        <v>260</v>
      </c>
      <c r="AU573" s="281">
        <v>3</v>
      </c>
      <c r="AV573" s="283">
        <v>2.4783988868476992E-2</v>
      </c>
      <c r="AW573" s="283">
        <v>0.34999501850919645</v>
      </c>
      <c r="AX573" s="283">
        <v>0.16299790493190888</v>
      </c>
      <c r="AY573" s="284">
        <v>12.323705882352945</v>
      </c>
      <c r="AZ573" s="284">
        <v>1.2153554282803871</v>
      </c>
      <c r="BA573" s="284">
        <v>7.2323421418009799</v>
      </c>
      <c r="BB573" s="284">
        <v>2.0337205613900693</v>
      </c>
    </row>
    <row r="574" spans="45:54" ht="16.5">
      <c r="AS574" s="281" t="s">
        <v>153</v>
      </c>
      <c r="AT574" s="282" t="s">
        <v>261</v>
      </c>
      <c r="AU574" s="281">
        <v>3</v>
      </c>
      <c r="AV574" s="283">
        <v>2.764248975915258E-2</v>
      </c>
      <c r="AW574" s="283">
        <v>0.36742180129961599</v>
      </c>
      <c r="AX574" s="283">
        <v>0.14459690741787634</v>
      </c>
      <c r="AY574" s="284">
        <v>12.215571428571426</v>
      </c>
      <c r="AZ574" s="284">
        <v>1.2807062253965338</v>
      </c>
      <c r="BA574" s="284">
        <v>6.7463464297403277</v>
      </c>
      <c r="BB574" s="284">
        <v>1.8686686680637161</v>
      </c>
    </row>
    <row r="575" spans="45:54" ht="16.5">
      <c r="AS575" s="281" t="s">
        <v>153</v>
      </c>
      <c r="AT575" s="282" t="s">
        <v>262</v>
      </c>
      <c r="AU575" s="281">
        <v>3</v>
      </c>
      <c r="AV575" s="283">
        <v>4.0900340243211132E-2</v>
      </c>
      <c r="AW575" s="283">
        <v>0.27968113911407078</v>
      </c>
      <c r="AX575" s="283">
        <v>0.13753129309254131</v>
      </c>
      <c r="AY575" s="284">
        <v>10.824</v>
      </c>
      <c r="AZ575" s="284">
        <v>7.8179797115608518E-2</v>
      </c>
      <c r="BA575" s="284">
        <v>7.6355601849577646</v>
      </c>
      <c r="BB575" s="284">
        <v>2.8886917412604243</v>
      </c>
    </row>
    <row r="576" spans="45:54" ht="16.5">
      <c r="AS576" s="281" t="s">
        <v>153</v>
      </c>
      <c r="AT576" s="282" t="s">
        <v>99</v>
      </c>
      <c r="AU576" s="281">
        <v>3</v>
      </c>
      <c r="AV576" s="283">
        <v>3.4939659002474401E-2</v>
      </c>
      <c r="AW576" s="283">
        <v>0.3757670429509426</v>
      </c>
      <c r="AX576" s="283">
        <v>0.17762897704801778</v>
      </c>
      <c r="AY576" s="284">
        <v>12.189499999999999</v>
      </c>
      <c r="AZ576" s="284">
        <v>0.20456312136048113</v>
      </c>
      <c r="BA576" s="284">
        <v>12.819288938590152</v>
      </c>
      <c r="BB576" s="284">
        <v>2.0711282150864125</v>
      </c>
    </row>
    <row r="577" spans="45:54" ht="16.5">
      <c r="AS577" s="281" t="s">
        <v>153</v>
      </c>
      <c r="AT577" s="282" t="s">
        <v>100</v>
      </c>
      <c r="AU577" s="281">
        <v>3</v>
      </c>
      <c r="AV577" s="283">
        <v>2.7196944261343652E-2</v>
      </c>
      <c r="AW577" s="283">
        <v>0.3487320965097977</v>
      </c>
      <c r="AX577" s="283">
        <v>0.15626423164611455</v>
      </c>
      <c r="AY577" s="284">
        <v>12.089566666666672</v>
      </c>
      <c r="AZ577" s="284">
        <v>1.0802419509912802</v>
      </c>
      <c r="BA577" s="284">
        <v>7.2877777849336951</v>
      </c>
      <c r="BB577" s="284">
        <v>2.0592632858476065</v>
      </c>
    </row>
    <row r="578" spans="45:54" ht="16.5">
      <c r="AS578" s="281" t="s">
        <v>146</v>
      </c>
      <c r="AT578" s="282" t="s">
        <v>263</v>
      </c>
      <c r="AU578" s="281">
        <v>3</v>
      </c>
      <c r="AV578" s="283">
        <v>1.4317546987998779E-2</v>
      </c>
      <c r="AW578" s="283">
        <v>0.34106961151876974</v>
      </c>
      <c r="AX578" s="283">
        <v>0.18393910464358224</v>
      </c>
      <c r="AY578" s="284">
        <v>10.242666666666665</v>
      </c>
      <c r="AZ578" s="284">
        <v>0.15417774487473057</v>
      </c>
      <c r="BA578" s="284">
        <v>21.370046441243392</v>
      </c>
      <c r="BB578" s="284">
        <v>2.0429017254933344</v>
      </c>
    </row>
    <row r="579" spans="45:54" ht="16.5">
      <c r="AS579" s="281" t="s">
        <v>146</v>
      </c>
      <c r="AT579" s="282" t="s">
        <v>264</v>
      </c>
      <c r="AU579" s="281">
        <v>3</v>
      </c>
      <c r="AV579" s="283">
        <v>1.7102536200663293E-2</v>
      </c>
      <c r="AW579" s="283">
        <v>0.35621501768667413</v>
      </c>
      <c r="AX579" s="283">
        <v>0.19298356754179896</v>
      </c>
      <c r="AY579" s="284">
        <v>7.269857142857143</v>
      </c>
      <c r="AZ579" s="284">
        <v>0.53836006295793359</v>
      </c>
      <c r="BA579" s="284">
        <v>4.640151018827904</v>
      </c>
      <c r="BB579" s="284">
        <v>2.1897888493262587</v>
      </c>
    </row>
    <row r="580" spans="45:54" ht="16.5">
      <c r="AS580" s="281" t="s">
        <v>146</v>
      </c>
      <c r="AT580" s="282" t="s">
        <v>265</v>
      </c>
      <c r="AU580" s="281">
        <v>3</v>
      </c>
      <c r="AV580" s="283">
        <v>1.2974435697968056E-2</v>
      </c>
      <c r="AW580" s="283">
        <v>0.36964328687809334</v>
      </c>
      <c r="AX580" s="283">
        <v>0.15373557063373083</v>
      </c>
      <c r="AY580" s="284">
        <v>8.0888888888888886</v>
      </c>
      <c r="AZ580" s="284">
        <v>9.4708159559461685E-2</v>
      </c>
      <c r="BA580" s="284">
        <v>7.0370365068018623</v>
      </c>
      <c r="BB580" s="284">
        <v>2.1690259665590954</v>
      </c>
    </row>
    <row r="581" spans="45:54" ht="16.5">
      <c r="AS581" s="281" t="s">
        <v>146</v>
      </c>
      <c r="AT581" s="282" t="s">
        <v>266</v>
      </c>
      <c r="AU581" s="281">
        <v>3</v>
      </c>
      <c r="AV581" s="283">
        <v>1.5012798543140422E-2</v>
      </c>
      <c r="AW581" s="283">
        <v>0.31389939830602337</v>
      </c>
      <c r="AX581" s="283">
        <v>0.24917187546333697</v>
      </c>
      <c r="AY581" s="284">
        <v>4.6295000000000002</v>
      </c>
      <c r="AZ581" s="284">
        <v>6.4835190821739289E-2</v>
      </c>
      <c r="BA581" s="284">
        <v>2.0883756201528656</v>
      </c>
      <c r="BB581" s="284">
        <v>2.6943900832716632</v>
      </c>
    </row>
    <row r="582" spans="45:54" ht="16.5">
      <c r="AS582" s="281" t="s">
        <v>146</v>
      </c>
      <c r="AT582" s="282" t="s">
        <v>99</v>
      </c>
      <c r="AU582" s="281">
        <v>3</v>
      </c>
      <c r="AV582" s="283">
        <v>2.2358532186699573E-2</v>
      </c>
      <c r="AW582" s="283">
        <v>0.37061189141603257</v>
      </c>
      <c r="AX582" s="283">
        <v>0.17113540066132649</v>
      </c>
      <c r="AY582" s="284">
        <v>10.530999999999999</v>
      </c>
      <c r="AZ582" s="284">
        <v>0.52942119307448254</v>
      </c>
      <c r="BA582" s="284">
        <v>22.169512459993957</v>
      </c>
      <c r="BB582" s="284">
        <v>2.4274889532113524</v>
      </c>
    </row>
    <row r="583" spans="45:54" ht="16.5">
      <c r="AS583" s="281" t="s">
        <v>146</v>
      </c>
      <c r="AT583" s="282" t="s">
        <v>100</v>
      </c>
      <c r="AU583" s="281">
        <v>3</v>
      </c>
      <c r="AV583" s="283">
        <v>1.4764748193290626E-2</v>
      </c>
      <c r="AW583" s="283">
        <v>0.34611809803620375</v>
      </c>
      <c r="AX583" s="283">
        <v>0.1867004801819527</v>
      </c>
      <c r="AY583" s="284">
        <v>8.6954468085106367</v>
      </c>
      <c r="AZ583" s="284">
        <v>0.19410174290195237</v>
      </c>
      <c r="BA583" s="284">
        <v>14.850053156485631</v>
      </c>
      <c r="BB583" s="284">
        <v>2.1464053110778827</v>
      </c>
    </row>
    <row r="584" spans="45:54" ht="16.5">
      <c r="AS584" s="281" t="s">
        <v>139</v>
      </c>
      <c r="AT584" s="282" t="s">
        <v>267</v>
      </c>
      <c r="AU584" s="281">
        <v>3</v>
      </c>
      <c r="AV584" s="283">
        <v>1.2918672310405386E-2</v>
      </c>
      <c r="AW584" s="283">
        <v>0.34301153961115616</v>
      </c>
      <c r="AX584" s="283">
        <v>0.15926817527741699</v>
      </c>
      <c r="AY584" s="284">
        <v>9.9712727272727264</v>
      </c>
      <c r="AZ584" s="284">
        <v>0.17321032669728731</v>
      </c>
      <c r="BA584" s="284">
        <v>12.568414346064248</v>
      </c>
      <c r="BB584" s="284">
        <v>2.4341176744252713</v>
      </c>
    </row>
    <row r="585" spans="45:54" ht="16.5">
      <c r="AS585" s="281" t="s">
        <v>139</v>
      </c>
      <c r="AT585" s="282" t="s">
        <v>268</v>
      </c>
      <c r="AU585" s="281">
        <v>3</v>
      </c>
      <c r="AV585" s="283">
        <v>1.6600096012647628E-2</v>
      </c>
      <c r="AW585" s="283">
        <v>0.31830639941595956</v>
      </c>
      <c r="AX585" s="283">
        <v>0.15950967487527995</v>
      </c>
      <c r="AY585" s="284">
        <v>8.0496999999999996</v>
      </c>
      <c r="AZ585" s="284">
        <v>0.59657464608526456</v>
      </c>
      <c r="BA585" s="284">
        <v>5.1872377028406689</v>
      </c>
      <c r="BB585" s="284">
        <v>2.5211471376121599</v>
      </c>
    </row>
    <row r="586" spans="45:54" ht="16.5">
      <c r="AS586" s="281" t="s">
        <v>139</v>
      </c>
      <c r="AT586" s="282" t="s">
        <v>269</v>
      </c>
      <c r="AU586" s="281">
        <v>3</v>
      </c>
      <c r="AV586" s="283">
        <v>2.3880494932812368E-2</v>
      </c>
      <c r="AW586" s="283">
        <v>0.32892495694771634</v>
      </c>
      <c r="AX586" s="283">
        <v>0.188247670547598</v>
      </c>
      <c r="AY586" s="284">
        <v>8.0080909090909085</v>
      </c>
      <c r="AZ586" s="284">
        <v>7.8764715710292046E-2</v>
      </c>
      <c r="BA586" s="284">
        <v>9.6899353827399768</v>
      </c>
      <c r="BB586" s="284">
        <v>2.9998353345223903</v>
      </c>
    </row>
    <row r="587" spans="45:54" ht="16.5">
      <c r="AS587" s="281" t="s">
        <v>139</v>
      </c>
      <c r="AT587" s="282" t="s">
        <v>270</v>
      </c>
      <c r="AU587" s="281">
        <v>3</v>
      </c>
      <c r="AV587" s="283">
        <v>2.0957461192374516E-2</v>
      </c>
      <c r="AW587" s="283">
        <v>0.36005149327874569</v>
      </c>
      <c r="AX587" s="283">
        <v>0.16201531116984844</v>
      </c>
      <c r="AY587" s="284">
        <v>8.5483750000000001</v>
      </c>
      <c r="AZ587" s="284">
        <v>0.15473514923063653</v>
      </c>
      <c r="BA587" s="284">
        <v>10.215056491012676</v>
      </c>
      <c r="BB587" s="284">
        <v>2.7926101825834442</v>
      </c>
    </row>
    <row r="588" spans="45:54" ht="16.5">
      <c r="AS588" s="281" t="s">
        <v>139</v>
      </c>
      <c r="AT588" s="282" t="s">
        <v>100</v>
      </c>
      <c r="AU588" s="281">
        <v>3</v>
      </c>
      <c r="AV588" s="283">
        <v>1.729014768021573E-2</v>
      </c>
      <c r="AW588" s="283">
        <v>0.33839717272489483</v>
      </c>
      <c r="AX588" s="283">
        <v>0.16574137742059933</v>
      </c>
      <c r="AY588" s="284">
        <v>8.9478627450980408</v>
      </c>
      <c r="AZ588" s="284">
        <v>0.22860343394082336</v>
      </c>
      <c r="BA588" s="284">
        <v>10.254496893916933</v>
      </c>
      <c r="BB588" s="284">
        <v>2.5938519932493946</v>
      </c>
    </row>
    <row r="589" spans="45:54" ht="16.5">
      <c r="AS589" s="281" t="s">
        <v>148</v>
      </c>
      <c r="AT589" s="282" t="s">
        <v>271</v>
      </c>
      <c r="AU589" s="281">
        <v>3</v>
      </c>
      <c r="AV589" s="283">
        <v>3.1436470883342678E-2</v>
      </c>
      <c r="AW589" s="283">
        <v>0.38337354496045806</v>
      </c>
      <c r="AX589" s="283">
        <v>0.18532370457087427</v>
      </c>
      <c r="AY589" s="284">
        <v>13.664785714285713</v>
      </c>
      <c r="AZ589" s="284">
        <v>9.323501838204809E-2</v>
      </c>
      <c r="BA589" s="284">
        <v>19.424981124876215</v>
      </c>
      <c r="BB589" s="284">
        <v>2.2077074312909657</v>
      </c>
    </row>
    <row r="590" spans="45:54" ht="16.5">
      <c r="AS590" s="281" t="s">
        <v>148</v>
      </c>
      <c r="AT590" s="282" t="s">
        <v>272</v>
      </c>
      <c r="AU590" s="281">
        <v>3</v>
      </c>
      <c r="AV590" s="283">
        <v>1.469863264769744E-2</v>
      </c>
      <c r="AW590" s="283">
        <v>0.25690886735717139</v>
      </c>
      <c r="AX590" s="283">
        <v>0.11289963648173131</v>
      </c>
      <c r="AY590" s="284">
        <v>17.441299999999998</v>
      </c>
      <c r="AZ590" s="284">
        <v>2.3417762810223133E-2</v>
      </c>
      <c r="BA590" s="284">
        <v>3.0816041209156588</v>
      </c>
      <c r="BB590" s="284">
        <v>3.126053771703337</v>
      </c>
    </row>
    <row r="591" spans="45:54" ht="16.5">
      <c r="AS591" s="281" t="s">
        <v>148</v>
      </c>
      <c r="AT591" s="282" t="s">
        <v>273</v>
      </c>
      <c r="AU591" s="281">
        <v>3</v>
      </c>
      <c r="AV591" s="283">
        <v>2.1462243359483549E-2</v>
      </c>
      <c r="AW591" s="283">
        <v>0.42181304398860325</v>
      </c>
      <c r="AX591" s="283">
        <v>0.18145361314611849</v>
      </c>
      <c r="AY591" s="284">
        <v>14.807399999999998</v>
      </c>
      <c r="AZ591" s="284">
        <v>9.6258366104691892E-2</v>
      </c>
      <c r="BA591" s="284">
        <v>20.870923543904976</v>
      </c>
      <c r="BB591" s="284">
        <v>2.0053094282053556</v>
      </c>
    </row>
    <row r="592" spans="45:54" ht="16.5">
      <c r="AS592" s="281" t="s">
        <v>148</v>
      </c>
      <c r="AT592" s="282" t="s">
        <v>274</v>
      </c>
      <c r="AU592" s="281">
        <v>3</v>
      </c>
      <c r="AV592" s="283">
        <v>3.1698101464156025E-2</v>
      </c>
      <c r="AW592" s="283">
        <v>0.4163330091012325</v>
      </c>
      <c r="AX592" s="283">
        <v>0.23548234855365038</v>
      </c>
      <c r="AY592" s="284">
        <v>10.2555</v>
      </c>
      <c r="AZ592" s="284">
        <v>2.5660989671665496E-2</v>
      </c>
      <c r="BA592" s="284">
        <v>10.302887353173697</v>
      </c>
      <c r="BB592" s="284">
        <v>2.3715454848905715</v>
      </c>
    </row>
    <row r="593" spans="45:54" ht="16.5">
      <c r="AS593" s="281" t="s">
        <v>148</v>
      </c>
      <c r="AT593" s="282" t="s">
        <v>275</v>
      </c>
      <c r="AU593" s="281">
        <v>3</v>
      </c>
      <c r="AV593" s="283">
        <v>2.1028118573685823E-2</v>
      </c>
      <c r="AW593" s="283">
        <v>0.39040512424967921</v>
      </c>
      <c r="AX593" s="283">
        <v>0.18607133053051353</v>
      </c>
      <c r="AY593" s="284">
        <v>11.855363636363638</v>
      </c>
      <c r="AZ593" s="284">
        <v>0.24722191737886093</v>
      </c>
      <c r="BA593" s="284">
        <v>19.817046940090943</v>
      </c>
      <c r="BB593" s="284">
        <v>2.3249034667248485</v>
      </c>
    </row>
    <row r="594" spans="45:54" ht="16.5">
      <c r="AS594" s="281" t="s">
        <v>148</v>
      </c>
      <c r="AT594" s="282" t="s">
        <v>276</v>
      </c>
      <c r="AU594" s="281">
        <v>3</v>
      </c>
      <c r="AV594" s="283">
        <v>3.1270596572567588E-2</v>
      </c>
      <c r="AW594" s="283">
        <v>0.41641016473719739</v>
      </c>
      <c r="AX594" s="283">
        <v>0.15727382374153759</v>
      </c>
      <c r="AY594" s="284">
        <v>15.375249999999999</v>
      </c>
      <c r="AZ594" s="284">
        <v>1.4306290819424281E-2</v>
      </c>
      <c r="BA594" s="284">
        <v>8.1784295851042135</v>
      </c>
      <c r="BB594" s="284">
        <v>2.012004790863164</v>
      </c>
    </row>
    <row r="595" spans="45:54" ht="16.5">
      <c r="AS595" s="281" t="s">
        <v>148</v>
      </c>
      <c r="AT595" s="282" t="s">
        <v>100</v>
      </c>
      <c r="AU595" s="281">
        <v>3</v>
      </c>
      <c r="AV595" s="283">
        <v>2.3928707414460161E-2</v>
      </c>
      <c r="AW595" s="283">
        <v>0.37822591682051238</v>
      </c>
      <c r="AX595" s="283">
        <v>0.16318636088218946</v>
      </c>
      <c r="AY595" s="284">
        <v>14.021233333333338</v>
      </c>
      <c r="AZ595" s="284">
        <v>8.8676228743199512E-2</v>
      </c>
      <c r="BA595" s="284">
        <v>13.347844300354872</v>
      </c>
      <c r="BB595" s="284">
        <v>2.4003290301484261</v>
      </c>
    </row>
    <row r="596" spans="45:54" ht="16.5">
      <c r="AS596" s="281" t="s">
        <v>151</v>
      </c>
      <c r="AT596" s="282" t="s">
        <v>277</v>
      </c>
      <c r="AU596" s="281">
        <v>3</v>
      </c>
      <c r="AV596" s="283">
        <v>1.4977833868689797E-2</v>
      </c>
      <c r="AW596" s="283">
        <v>0.28207173987557782</v>
      </c>
      <c r="AX596" s="283">
        <v>0.15525437042050513</v>
      </c>
      <c r="AY596" s="284">
        <v>13.446866666666665</v>
      </c>
      <c r="AZ596" s="284">
        <v>0.11603797084651674</v>
      </c>
      <c r="BA596" s="284">
        <v>5.9933242394548039</v>
      </c>
      <c r="BB596" s="284">
        <v>2.6974655866666222</v>
      </c>
    </row>
    <row r="597" spans="45:54" ht="16.5">
      <c r="AS597" s="281" t="s">
        <v>151</v>
      </c>
      <c r="AT597" s="282" t="s">
        <v>278</v>
      </c>
      <c r="AU597" s="281">
        <v>3</v>
      </c>
      <c r="AV597" s="283">
        <v>1.4864194510187393E-2</v>
      </c>
      <c r="AW597" s="283">
        <v>0.25623067936245825</v>
      </c>
      <c r="AX597" s="283">
        <v>0.14831248293184637</v>
      </c>
      <c r="AY597" s="284">
        <v>10.719500000000002</v>
      </c>
      <c r="AZ597" s="284">
        <v>0.18034105414864587</v>
      </c>
      <c r="BA597" s="284">
        <v>6.1532367675517978</v>
      </c>
      <c r="BB597" s="284">
        <v>2.6477613722015212</v>
      </c>
    </row>
    <row r="598" spans="45:54" ht="16.5">
      <c r="AS598" s="281" t="s">
        <v>151</v>
      </c>
      <c r="AT598" s="282" t="s">
        <v>279</v>
      </c>
      <c r="AU598" s="281">
        <v>3</v>
      </c>
      <c r="AV598" s="283">
        <v>1.8072100826195706E-2</v>
      </c>
      <c r="AW598" s="283">
        <v>0.2093570803335229</v>
      </c>
      <c r="AX598" s="283">
        <v>0.11912768412817884</v>
      </c>
      <c r="AY598" s="284">
        <v>17.383499999999998</v>
      </c>
      <c r="AZ598" s="284">
        <v>0.1121578734226297</v>
      </c>
      <c r="BA598" s="284">
        <v>8.9646185971373313</v>
      </c>
      <c r="BB598" s="284">
        <v>2.8514754341779889</v>
      </c>
    </row>
    <row r="599" spans="45:54" ht="16.5">
      <c r="AS599" s="281" t="s">
        <v>151</v>
      </c>
      <c r="AT599" s="282" t="s">
        <v>280</v>
      </c>
      <c r="AU599" s="281">
        <v>3</v>
      </c>
      <c r="AV599" s="283">
        <v>2.187277870268825E-2</v>
      </c>
      <c r="AW599" s="283">
        <v>9.0655324499257409E-2</v>
      </c>
      <c r="AX599" s="283">
        <v>0.15115391977324719</v>
      </c>
      <c r="AY599" s="284">
        <v>9.4849999999999994</v>
      </c>
      <c r="AZ599" s="284">
        <v>1.0969079809379331E-2</v>
      </c>
      <c r="BA599" s="284">
        <v>0.97624810303476051</v>
      </c>
      <c r="BB599" s="284">
        <v>2.3096886207640881</v>
      </c>
    </row>
    <row r="600" spans="45:54" ht="16.5">
      <c r="AS600" s="281" t="s">
        <v>151</v>
      </c>
      <c r="AT600" s="282" t="s">
        <v>281</v>
      </c>
      <c r="AU600" s="281">
        <v>3</v>
      </c>
      <c r="AV600" s="283">
        <v>1.3896524671149844E-2</v>
      </c>
      <c r="AW600" s="283">
        <v>0.30834730422057177</v>
      </c>
      <c r="AX600" s="283">
        <v>0.20760219465177207</v>
      </c>
      <c r="AY600" s="284">
        <v>6.5506666666666673</v>
      </c>
      <c r="AZ600" s="284">
        <v>1.395366767424761</v>
      </c>
      <c r="BA600" s="284">
        <v>6.0308224693782044</v>
      </c>
      <c r="BB600" s="284">
        <v>2.9482760904868588</v>
      </c>
    </row>
    <row r="601" spans="45:54" ht="16.5">
      <c r="AS601" s="281" t="s">
        <v>151</v>
      </c>
      <c r="AT601" s="282" t="s">
        <v>327</v>
      </c>
      <c r="AU601" s="281">
        <v>3</v>
      </c>
      <c r="AV601" s="283">
        <v>2.042271709132832E-2</v>
      </c>
      <c r="AW601" s="283">
        <v>0.23067448529904291</v>
      </c>
      <c r="AX601" s="283">
        <v>0.18257036211937525</v>
      </c>
      <c r="AY601" s="284">
        <v>6.8860000000000001</v>
      </c>
      <c r="AZ601" s="284">
        <v>8.7915102144161428E-2</v>
      </c>
      <c r="BA601" s="284">
        <v>1.5824718385949057</v>
      </c>
      <c r="BB601" s="284">
        <v>2.2497250791139241</v>
      </c>
    </row>
    <row r="602" spans="45:54" ht="16.5">
      <c r="AS602" s="281" t="s">
        <v>151</v>
      </c>
      <c r="AT602" s="282" t="s">
        <v>333</v>
      </c>
      <c r="AU602" s="281">
        <v>3</v>
      </c>
      <c r="AV602" s="283">
        <v>2.5840567649456716E-2</v>
      </c>
      <c r="AW602" s="283">
        <v>0.17326739564631791</v>
      </c>
      <c r="AX602" s="283">
        <v>0.12231555261687257</v>
      </c>
      <c r="AY602" s="284">
        <v>3.74</v>
      </c>
      <c r="AZ602" s="284">
        <v>1.295715599755006E-2</v>
      </c>
      <c r="BA602" s="284">
        <v>0.86812945183585399</v>
      </c>
      <c r="BB602" s="284">
        <v>3.5393853426594979</v>
      </c>
    </row>
    <row r="603" spans="45:54" ht="16.5">
      <c r="AS603" s="281" t="s">
        <v>151</v>
      </c>
      <c r="AT603" s="282" t="s">
        <v>100</v>
      </c>
      <c r="AU603" s="281">
        <v>3</v>
      </c>
      <c r="AV603" s="283">
        <v>1.5713877585146113E-2</v>
      </c>
      <c r="AW603" s="283">
        <v>0.26445181339808504</v>
      </c>
      <c r="AX603" s="283">
        <v>0.15592225116799974</v>
      </c>
      <c r="AY603" s="284">
        <v>11.677064516129034</v>
      </c>
      <c r="AZ603" s="284">
        <v>0.23142000354354827</v>
      </c>
      <c r="BA603" s="284">
        <v>5.7165578924110987</v>
      </c>
      <c r="BB603" s="284">
        <v>2.6869503276308122</v>
      </c>
    </row>
    <row r="604" spans="45:54" ht="16.5">
      <c r="AS604" s="281" t="s">
        <v>162</v>
      </c>
      <c r="AT604" s="282" t="s">
        <v>282</v>
      </c>
      <c r="AU604" s="281">
        <v>3</v>
      </c>
      <c r="AV604" s="283">
        <v>4.9464550015341996E-3</v>
      </c>
      <c r="AW604" s="283">
        <v>0.35195477093318522</v>
      </c>
      <c r="AX604" s="283">
        <v>0.17758417092019621</v>
      </c>
      <c r="AY604" s="284">
        <v>8.2412500000000026</v>
      </c>
      <c r="AZ604" s="284">
        <v>0.3117469734186451</v>
      </c>
      <c r="BA604" s="284">
        <v>1.7387892049627054</v>
      </c>
      <c r="BB604" s="284">
        <v>2.328049016353138</v>
      </c>
    </row>
    <row r="605" spans="45:54" ht="16.5">
      <c r="AS605" s="281" t="s">
        <v>162</v>
      </c>
      <c r="AT605" s="282" t="s">
        <v>187</v>
      </c>
      <c r="AU605" s="281">
        <v>3</v>
      </c>
      <c r="AV605" s="283">
        <v>5.4490910606208353E-3</v>
      </c>
      <c r="AW605" s="283">
        <v>0.2354170085091096</v>
      </c>
      <c r="AX605" s="283">
        <v>0.11337531228913623</v>
      </c>
      <c r="AY605" s="284">
        <v>14.124500000000001</v>
      </c>
      <c r="AZ605" s="284">
        <v>4.1755200948296406E-2</v>
      </c>
      <c r="BA605" s="284">
        <v>1.7219049533916517</v>
      </c>
      <c r="BB605" s="284">
        <v>2.850086630657358</v>
      </c>
    </row>
    <row r="606" spans="45:54" ht="16.5">
      <c r="AS606" s="281" t="s">
        <v>162</v>
      </c>
      <c r="AT606" s="282" t="s">
        <v>283</v>
      </c>
      <c r="AU606" s="281">
        <v>3</v>
      </c>
      <c r="AV606" s="283">
        <v>3.9720739870427518E-3</v>
      </c>
      <c r="AW606" s="283">
        <v>0.34121968371786354</v>
      </c>
      <c r="AX606" s="283">
        <v>0.14890309066684623</v>
      </c>
      <c r="AY606" s="284">
        <v>7.6639999999999988</v>
      </c>
      <c r="AZ606" s="284">
        <v>3.7981359282219546E-2</v>
      </c>
      <c r="BA606" s="284">
        <v>1.2646984526951828</v>
      </c>
      <c r="BB606" s="284">
        <v>2.6386862099106052</v>
      </c>
    </row>
    <row r="607" spans="45:54" ht="16.5">
      <c r="AS607" s="281" t="s">
        <v>162</v>
      </c>
      <c r="AT607" s="282" t="s">
        <v>99</v>
      </c>
      <c r="AU607" s="281">
        <v>3</v>
      </c>
      <c r="AV607" s="283">
        <v>3.7064653108305548E-3</v>
      </c>
      <c r="AW607" s="283">
        <v>0.3352292957097584</v>
      </c>
      <c r="AX607" s="283">
        <v>0.15134509042650446</v>
      </c>
      <c r="AY607" s="284">
        <v>8.1225000000000005</v>
      </c>
      <c r="AZ607" s="284">
        <v>3.4993084491677331E-2</v>
      </c>
      <c r="BA607" s="284">
        <v>1.3122406684379</v>
      </c>
      <c r="BB607" s="284">
        <v>2.7352922314726724</v>
      </c>
    </row>
    <row r="608" spans="45:54" ht="16.5">
      <c r="AS608" s="281" t="s">
        <v>162</v>
      </c>
      <c r="AT608" s="282" t="s">
        <v>100</v>
      </c>
      <c r="AU608" s="281">
        <v>3</v>
      </c>
      <c r="AV608" s="283">
        <v>4.56314678294884E-3</v>
      </c>
      <c r="AW608" s="283">
        <v>0.33712298928401779</v>
      </c>
      <c r="AX608" s="283">
        <v>0.15553034914814259</v>
      </c>
      <c r="AY608" s="284">
        <v>8.5152000000000001</v>
      </c>
      <c r="AZ608" s="284">
        <v>0.15565449076654536</v>
      </c>
      <c r="BA608" s="284">
        <v>1.5415842510887099</v>
      </c>
      <c r="BB608" s="284">
        <v>2.5287460958845465</v>
      </c>
    </row>
    <row r="609" spans="45:54" ht="16.5">
      <c r="AS609" s="281" t="s">
        <v>164</v>
      </c>
      <c r="AT609" s="282" t="s">
        <v>284</v>
      </c>
      <c r="AU609" s="281">
        <v>3</v>
      </c>
      <c r="AV609" s="283">
        <v>5.9195435521763925E-3</v>
      </c>
      <c r="AW609" s="283">
        <v>0.33361504765003125</v>
      </c>
      <c r="AX609" s="283">
        <v>0.16368148783575132</v>
      </c>
      <c r="AY609" s="284">
        <v>7.5644285714285733</v>
      </c>
      <c r="AZ609" s="284">
        <v>0.17428276426051512</v>
      </c>
      <c r="BA609" s="284">
        <v>5.8223764238624325</v>
      </c>
      <c r="BB609" s="284">
        <v>3.0549963141718082</v>
      </c>
    </row>
    <row r="610" spans="45:54" ht="16.5">
      <c r="AS610" s="281" t="s">
        <v>164</v>
      </c>
      <c r="AT610" s="282" t="s">
        <v>285</v>
      </c>
      <c r="AU610" s="281">
        <v>3</v>
      </c>
      <c r="AV610" s="283">
        <v>6.3747726140521354E-3</v>
      </c>
      <c r="AW610" s="283">
        <v>0.32518772935151308</v>
      </c>
      <c r="AX610" s="283">
        <v>0.13865654177534351</v>
      </c>
      <c r="AY610" s="284">
        <v>5.5237777777777781</v>
      </c>
      <c r="AZ610" s="284">
        <v>6.2849252371172906E-2</v>
      </c>
      <c r="BA610" s="284">
        <v>11.989419143512571</v>
      </c>
      <c r="BB610" s="284">
        <v>2.8130851147306521</v>
      </c>
    </row>
    <row r="611" spans="45:54" ht="16.5">
      <c r="AS611" s="281" t="s">
        <v>164</v>
      </c>
      <c r="AT611" s="282" t="s">
        <v>286</v>
      </c>
      <c r="AU611" s="281">
        <v>3</v>
      </c>
      <c r="AV611" s="283">
        <v>7.3322588195196426E-3</v>
      </c>
      <c r="AW611" s="283">
        <v>0.32990298447676886</v>
      </c>
      <c r="AX611" s="283">
        <v>0.11339725773031592</v>
      </c>
      <c r="AY611" s="284">
        <v>3.921555555555555</v>
      </c>
      <c r="AZ611" s="284">
        <v>9.7077652385000608</v>
      </c>
      <c r="BA611" s="284">
        <v>19.689809558433993</v>
      </c>
      <c r="BB611" s="284">
        <v>3.0106651351525433</v>
      </c>
    </row>
    <row r="612" spans="45:54" ht="16.5">
      <c r="AS612" s="281" t="s">
        <v>164</v>
      </c>
      <c r="AT612" s="282" t="s">
        <v>287</v>
      </c>
      <c r="AU612" s="281">
        <v>3</v>
      </c>
      <c r="AV612" s="283">
        <v>8.5178515345539132E-3</v>
      </c>
      <c r="AW612" s="283">
        <v>0.28669369900968089</v>
      </c>
      <c r="AX612" s="283">
        <v>9.8003966913906282E-2</v>
      </c>
      <c r="AY612" s="284">
        <v>4.0289999999999999</v>
      </c>
      <c r="AZ612" s="284">
        <v>3.4127904903275545E-2</v>
      </c>
      <c r="BA612" s="284">
        <v>7.1298881327093167</v>
      </c>
      <c r="BB612" s="284">
        <v>3.396868514069602</v>
      </c>
    </row>
    <row r="613" spans="45:54" ht="16.5">
      <c r="AS613" s="281" t="s">
        <v>164</v>
      </c>
      <c r="AT613" s="282" t="s">
        <v>288</v>
      </c>
      <c r="AU613" s="281">
        <v>3</v>
      </c>
      <c r="AV613" s="283">
        <v>6.4901245653560934E-3</v>
      </c>
      <c r="AW613" s="283">
        <v>0.2857997646779557</v>
      </c>
      <c r="AX613" s="283">
        <v>6.3237238462002882E-2</v>
      </c>
      <c r="AY613" s="284">
        <v>2.4326666666666665</v>
      </c>
      <c r="AZ613" s="284">
        <v>1.5183071805347499</v>
      </c>
      <c r="BA613" s="284">
        <v>1.380279255031591</v>
      </c>
      <c r="BB613" s="284">
        <v>3.4389885172250412</v>
      </c>
    </row>
    <row r="614" spans="45:54" ht="16.5">
      <c r="AS614" s="281" t="s">
        <v>164</v>
      </c>
      <c r="AT614" s="282" t="s">
        <v>99</v>
      </c>
      <c r="AU614" s="281">
        <v>3</v>
      </c>
      <c r="AV614" s="283">
        <v>6.4172580185745485E-3</v>
      </c>
      <c r="AW614" s="283">
        <v>0.32649607957947757</v>
      </c>
      <c r="AX614" s="283">
        <v>0.15602672927437655</v>
      </c>
      <c r="AY614" s="284">
        <v>5.7519999999999998</v>
      </c>
      <c r="AZ614" s="284">
        <v>0.14581937315362295</v>
      </c>
      <c r="BA614" s="284">
        <v>9.9643238321642347</v>
      </c>
      <c r="BB614" s="284">
        <v>2.8624638668407516</v>
      </c>
    </row>
    <row r="615" spans="45:54" ht="16.5">
      <c r="AS615" s="281" t="s">
        <v>164</v>
      </c>
      <c r="AT615" s="282" t="s">
        <v>100</v>
      </c>
      <c r="AU615" s="281">
        <v>3</v>
      </c>
      <c r="AV615" s="283">
        <v>6.7154994010393751E-3</v>
      </c>
      <c r="AW615" s="283">
        <v>0.32147263650432545</v>
      </c>
      <c r="AX615" s="283">
        <v>0.13138549032905009</v>
      </c>
      <c r="AY615" s="284">
        <v>5.4727857142857159</v>
      </c>
      <c r="AZ615" s="284">
        <v>2.3093105330247554</v>
      </c>
      <c r="BA615" s="284">
        <v>10.099589072806065</v>
      </c>
      <c r="BB615" s="284">
        <v>3.0501294714593041</v>
      </c>
    </row>
    <row r="616" spans="45:54" ht="16.5">
      <c r="AS616" s="281" t="s">
        <v>136</v>
      </c>
      <c r="AT616" s="282" t="s">
        <v>289</v>
      </c>
      <c r="AU616" s="281">
        <v>3</v>
      </c>
      <c r="AV616" s="283">
        <v>2.662496073763564E-2</v>
      </c>
      <c r="AW616" s="283">
        <v>0.37891047563196878</v>
      </c>
      <c r="AX616" s="283">
        <v>0.17775874707951703</v>
      </c>
      <c r="AY616" s="284">
        <v>11.844230769230769</v>
      </c>
      <c r="AZ616" s="284">
        <v>0.31276333621759161</v>
      </c>
      <c r="BA616" s="284">
        <v>22.101450659791226</v>
      </c>
      <c r="BB616" s="284">
        <v>1.9131095410180148</v>
      </c>
    </row>
    <row r="617" spans="45:54" ht="16.5">
      <c r="AS617" s="281" t="s">
        <v>136</v>
      </c>
      <c r="AT617" s="282" t="s">
        <v>290</v>
      </c>
      <c r="AU617" s="281">
        <v>3</v>
      </c>
      <c r="AV617" s="283">
        <v>2.8971090053541041E-2</v>
      </c>
      <c r="AW617" s="283">
        <v>0.375383489285324</v>
      </c>
      <c r="AX617" s="283">
        <v>0.1720888425831229</v>
      </c>
      <c r="AY617" s="284">
        <v>11.009416666666667</v>
      </c>
      <c r="AZ617" s="284">
        <v>0.43640740830783964</v>
      </c>
      <c r="BA617" s="284">
        <v>8.7504839783930208</v>
      </c>
      <c r="BB617" s="284">
        <v>2.1159049208349212</v>
      </c>
    </row>
    <row r="618" spans="45:54" ht="16.5">
      <c r="AS618" s="281" t="s">
        <v>136</v>
      </c>
      <c r="AT618" s="282" t="s">
        <v>291</v>
      </c>
      <c r="AU618" s="281">
        <v>3</v>
      </c>
      <c r="AV618" s="283">
        <v>2.9973818993186942E-2</v>
      </c>
      <c r="AW618" s="283">
        <v>0.35958969007949992</v>
      </c>
      <c r="AX618" s="283">
        <v>0.15898200054284078</v>
      </c>
      <c r="AY618" s="284">
        <v>11.799307692307694</v>
      </c>
      <c r="AZ618" s="284">
        <v>0.31390774463240684</v>
      </c>
      <c r="BA618" s="284">
        <v>19.165165841013941</v>
      </c>
      <c r="BB618" s="284">
        <v>1.8333431026336167</v>
      </c>
    </row>
    <row r="619" spans="45:54" ht="16.5">
      <c r="AS619" s="281" t="s">
        <v>136</v>
      </c>
      <c r="AT619" s="282" t="s">
        <v>292</v>
      </c>
      <c r="AU619" s="281">
        <v>3</v>
      </c>
      <c r="AV619" s="283">
        <v>1.3885876966063427E-2</v>
      </c>
      <c r="AW619" s="283">
        <v>0.36695568922089411</v>
      </c>
      <c r="AX619" s="283">
        <v>0.16754027545417527</v>
      </c>
      <c r="AY619" s="284">
        <v>9.832076923076924</v>
      </c>
      <c r="AZ619" s="284">
        <v>1.9638228739647018E-2</v>
      </c>
      <c r="BA619" s="284">
        <v>7.703422526938871</v>
      </c>
      <c r="BB619" s="284">
        <v>2.1691791791993631</v>
      </c>
    </row>
    <row r="620" spans="45:54" ht="16.5">
      <c r="AS620" s="281" t="s">
        <v>136</v>
      </c>
      <c r="AT620" s="282" t="s">
        <v>293</v>
      </c>
      <c r="AU620" s="281">
        <v>3</v>
      </c>
      <c r="AV620" s="283">
        <v>3.3399891878757505E-2</v>
      </c>
      <c r="AW620" s="283">
        <v>0.35384642452180926</v>
      </c>
      <c r="AX620" s="283">
        <v>0.16166495925455335</v>
      </c>
      <c r="AY620" s="284">
        <v>10.077499999999999</v>
      </c>
      <c r="AZ620" s="284">
        <v>9.6762760578378917E-2</v>
      </c>
      <c r="BA620" s="284">
        <v>9.1682715648014028</v>
      </c>
      <c r="BB620" s="284">
        <v>1.9708218677162463</v>
      </c>
    </row>
    <row r="621" spans="45:54" ht="16.5">
      <c r="AS621" s="281" t="s">
        <v>136</v>
      </c>
      <c r="AT621" s="282" t="s">
        <v>328</v>
      </c>
      <c r="AU621" s="281">
        <v>3</v>
      </c>
      <c r="AV621" s="283">
        <v>4.0820241590014669E-2</v>
      </c>
      <c r="AW621" s="283">
        <v>0.36584735527844015</v>
      </c>
      <c r="AX621" s="283">
        <v>0.14242001327837969</v>
      </c>
      <c r="AY621" s="284">
        <v>10.86</v>
      </c>
      <c r="AZ621" s="284">
        <v>0.18510246374101336</v>
      </c>
      <c r="BA621" s="284">
        <v>15.417946391604406</v>
      </c>
      <c r="BB621" s="284">
        <v>1.8070824287200118</v>
      </c>
    </row>
    <row r="622" spans="45:54" ht="16.5">
      <c r="AS622" s="281" t="s">
        <v>136</v>
      </c>
      <c r="AT622" s="282" t="s">
        <v>99</v>
      </c>
      <c r="AU622" s="281">
        <v>3</v>
      </c>
      <c r="AV622" s="283">
        <v>3.18497030059934E-2</v>
      </c>
      <c r="AW622" s="283">
        <v>0.37958952204074303</v>
      </c>
      <c r="AX622" s="283">
        <v>0.20602251336865407</v>
      </c>
      <c r="AY622" s="284">
        <v>11.201750000000001</v>
      </c>
      <c r="AZ622" s="284">
        <v>0.3215028677621341</v>
      </c>
      <c r="BA622" s="284">
        <v>16.891934457556452</v>
      </c>
      <c r="BB622" s="284">
        <v>1.9028303243844726</v>
      </c>
    </row>
    <row r="623" spans="45:54" ht="16.5">
      <c r="AS623" s="281" t="s">
        <v>136</v>
      </c>
      <c r="AT623" s="282" t="s">
        <v>100</v>
      </c>
      <c r="AU623" s="281">
        <v>3</v>
      </c>
      <c r="AV623" s="283">
        <v>2.7208178573594383E-2</v>
      </c>
      <c r="AW623" s="283">
        <v>0.3668998773171735</v>
      </c>
      <c r="AX623" s="283">
        <v>0.16718083430513983</v>
      </c>
      <c r="AY623" s="284">
        <v>10.934150684931506</v>
      </c>
      <c r="AZ623" s="284">
        <v>0.22714715746231035</v>
      </c>
      <c r="BA623" s="284">
        <v>13.690156548189048</v>
      </c>
      <c r="BB623" s="284">
        <v>1.9789339115695717</v>
      </c>
    </row>
    <row r="624" spans="45:54" ht="16.5">
      <c r="AS624" s="281" t="s">
        <v>156</v>
      </c>
      <c r="AT624" s="282" t="s">
        <v>294</v>
      </c>
      <c r="AU624" s="281">
        <v>3</v>
      </c>
      <c r="AV624" s="283">
        <v>2.3357370202327341E-2</v>
      </c>
      <c r="AW624" s="283">
        <v>0.34961693636478758</v>
      </c>
      <c r="AX624" s="283">
        <v>0.23357539975050362</v>
      </c>
      <c r="AY624" s="284">
        <v>12.382142857142856</v>
      </c>
      <c r="AZ624" s="284">
        <v>0.36003436763923702</v>
      </c>
      <c r="BA624" s="284">
        <v>28.109165962675327</v>
      </c>
      <c r="BB624" s="284">
        <v>2.0151905779484518</v>
      </c>
    </row>
    <row r="625" spans="45:54" ht="16.5">
      <c r="AS625" s="281" t="s">
        <v>156</v>
      </c>
      <c r="AT625" s="282" t="s">
        <v>295</v>
      </c>
      <c r="AU625" s="281">
        <v>3</v>
      </c>
      <c r="AV625" s="283">
        <v>1.739194854073552E-2</v>
      </c>
      <c r="AW625" s="283">
        <v>0.31331749936828085</v>
      </c>
      <c r="AX625" s="283">
        <v>0.18597717162283359</v>
      </c>
      <c r="AY625" s="284">
        <v>8.697111111111111</v>
      </c>
      <c r="AZ625" s="284">
        <v>0.55579384622915784</v>
      </c>
      <c r="BA625" s="284">
        <v>5.8953847260735674</v>
      </c>
      <c r="BB625" s="284">
        <v>2.5332222471621795</v>
      </c>
    </row>
    <row r="626" spans="45:54" ht="16.5">
      <c r="AS626" s="281" t="s">
        <v>156</v>
      </c>
      <c r="AT626" s="282" t="s">
        <v>296</v>
      </c>
      <c r="AU626" s="281">
        <v>3</v>
      </c>
      <c r="AV626" s="283">
        <v>3.0555419659352882E-2</v>
      </c>
      <c r="AW626" s="283">
        <v>0.35254764376967296</v>
      </c>
      <c r="AX626" s="283">
        <v>0.22501540186223096</v>
      </c>
      <c r="AY626" s="284">
        <v>11.7357</v>
      </c>
      <c r="AZ626" s="284">
        <v>0.29269324903767763</v>
      </c>
      <c r="BA626" s="284">
        <v>25.636045950152102</v>
      </c>
      <c r="BB626" s="284">
        <v>2.2065422407544619</v>
      </c>
    </row>
    <row r="627" spans="45:54" ht="16.5">
      <c r="AS627" s="281" t="s">
        <v>156</v>
      </c>
      <c r="AT627" s="282" t="s">
        <v>100</v>
      </c>
      <c r="AU627" s="281">
        <v>3</v>
      </c>
      <c r="AV627" s="283">
        <v>2.3694386134133289E-2</v>
      </c>
      <c r="AW627" s="283">
        <v>0.3442178613675253</v>
      </c>
      <c r="AX627" s="283">
        <v>0.22371035032757522</v>
      </c>
      <c r="AY627" s="284">
        <v>11.648259259259257</v>
      </c>
      <c r="AZ627" s="284">
        <v>0.38225092719372994</v>
      </c>
      <c r="BA627" s="284">
        <v>23.777611521494173</v>
      </c>
      <c r="BB627" s="284">
        <v>2.126560743455836</v>
      </c>
    </row>
    <row r="628" spans="45:54" ht="16.5">
      <c r="AS628" s="281" t="s">
        <v>138</v>
      </c>
      <c r="AT628" s="282" t="s">
        <v>297</v>
      </c>
      <c r="AU628" s="281">
        <v>3</v>
      </c>
      <c r="AV628" s="283">
        <v>1.7947062902692535E-2</v>
      </c>
      <c r="AW628" s="283">
        <v>0.37272047609812686</v>
      </c>
      <c r="AX628" s="283">
        <v>0.19839289885738207</v>
      </c>
      <c r="AY628" s="284">
        <v>13.14725</v>
      </c>
      <c r="AZ628" s="284">
        <v>0.20318813893627824</v>
      </c>
      <c r="BA628" s="284">
        <v>25.15875536308997</v>
      </c>
      <c r="BB628" s="284">
        <v>1.9641979883037652</v>
      </c>
    </row>
    <row r="629" spans="45:54" ht="16.5">
      <c r="AS629" s="281" t="s">
        <v>138</v>
      </c>
      <c r="AT629" s="282" t="s">
        <v>298</v>
      </c>
      <c r="AU629" s="281">
        <v>3</v>
      </c>
      <c r="AV629" s="283">
        <v>1.681414537100993E-2</v>
      </c>
      <c r="AW629" s="283">
        <v>0.25009740512006545</v>
      </c>
      <c r="AX629" s="283">
        <v>0.15468707730219447</v>
      </c>
      <c r="AY629" s="284">
        <v>16.566142857142857</v>
      </c>
      <c r="AZ629" s="284">
        <v>2.6072187297473917E-2</v>
      </c>
      <c r="BA629" s="284">
        <v>10.618490826607559</v>
      </c>
      <c r="BB629" s="284">
        <v>3.041362930834878</v>
      </c>
    </row>
    <row r="630" spans="45:54" ht="16.5">
      <c r="AS630" s="281" t="s">
        <v>138</v>
      </c>
      <c r="AT630" s="282" t="s">
        <v>299</v>
      </c>
      <c r="AU630" s="281">
        <v>3</v>
      </c>
      <c r="AV630" s="283">
        <v>1.3274286620380814E-2</v>
      </c>
      <c r="AW630" s="283">
        <v>0.29126896395119883</v>
      </c>
      <c r="AX630" s="283">
        <v>0.18426184862034045</v>
      </c>
      <c r="AY630" s="284">
        <v>17.229100000000003</v>
      </c>
      <c r="AZ630" s="284">
        <v>0.17161004592426854</v>
      </c>
      <c r="BA630" s="284">
        <v>24.701194955071781</v>
      </c>
      <c r="BB630" s="284">
        <v>2.6685933303965097</v>
      </c>
    </row>
    <row r="631" spans="45:54" ht="16.5">
      <c r="AS631" s="281" t="s">
        <v>138</v>
      </c>
      <c r="AT631" s="282" t="s">
        <v>300</v>
      </c>
      <c r="AU631" s="281">
        <v>3</v>
      </c>
      <c r="AV631" s="283">
        <v>2.2874742255579832E-2</v>
      </c>
      <c r="AW631" s="283">
        <v>0.28599277476759194</v>
      </c>
      <c r="AX631" s="283">
        <v>0.13413493454930711</v>
      </c>
      <c r="AY631" s="284">
        <v>19.86633333333333</v>
      </c>
      <c r="AZ631" s="284">
        <v>0.13395523849766389</v>
      </c>
      <c r="BA631" s="284">
        <v>12.911978110799213</v>
      </c>
      <c r="BB631" s="284">
        <v>2.6340642337628339</v>
      </c>
    </row>
    <row r="632" spans="45:54" ht="16.5">
      <c r="AS632" s="281" t="s">
        <v>138</v>
      </c>
      <c r="AT632" s="282" t="s">
        <v>99</v>
      </c>
      <c r="AU632" s="281">
        <v>3</v>
      </c>
      <c r="AV632" s="283">
        <v>2.9302670049750019E-2</v>
      </c>
      <c r="AW632" s="283">
        <v>0.31531362784604516</v>
      </c>
      <c r="AX632" s="283">
        <v>0.16056414549506168</v>
      </c>
      <c r="AY632" s="284">
        <v>16.691600000000001</v>
      </c>
      <c r="AZ632" s="284">
        <v>8.7220029651638442E-2</v>
      </c>
      <c r="BA632" s="284">
        <v>16.635238382648858</v>
      </c>
      <c r="BB632" s="284">
        <v>2.3768700836743593</v>
      </c>
    </row>
    <row r="633" spans="45:54" ht="16.5">
      <c r="AS633" s="281" t="s">
        <v>138</v>
      </c>
      <c r="AT633" s="282" t="s">
        <v>100</v>
      </c>
      <c r="AU633" s="281">
        <v>3</v>
      </c>
      <c r="AV633" s="283">
        <v>1.7659131541254827E-2</v>
      </c>
      <c r="AW633" s="283">
        <v>0.31796935935563575</v>
      </c>
      <c r="AX633" s="283">
        <v>0.17109287627768244</v>
      </c>
      <c r="AY633" s="284">
        <v>15.814872727272723</v>
      </c>
      <c r="AZ633" s="284">
        <v>0.12771783898425731</v>
      </c>
      <c r="BA633" s="284">
        <v>18.451182926424337</v>
      </c>
      <c r="BB633" s="284">
        <v>2.521423879059852</v>
      </c>
    </row>
    <row r="634" spans="45:54" ht="16.5">
      <c r="AS634" s="281" t="s">
        <v>144</v>
      </c>
      <c r="AT634" s="282" t="s">
        <v>301</v>
      </c>
      <c r="AU634" s="281">
        <v>3</v>
      </c>
      <c r="AV634" s="283">
        <v>3.048202397915574E-2</v>
      </c>
      <c r="AW634" s="283">
        <v>0.26006380940741908</v>
      </c>
      <c r="AX634" s="283">
        <v>0.12683197469448174</v>
      </c>
      <c r="AY634" s="284">
        <v>17.619</v>
      </c>
      <c r="AZ634" s="284">
        <v>5.5311948789717152E-2</v>
      </c>
      <c r="BA634" s="284">
        <v>6.1731487088644936</v>
      </c>
      <c r="BB634" s="284">
        <v>3.1643612960165179</v>
      </c>
    </row>
    <row r="635" spans="45:54" ht="16.5">
      <c r="AS635" s="281" t="s">
        <v>144</v>
      </c>
      <c r="AT635" s="282" t="s">
        <v>302</v>
      </c>
      <c r="AU635" s="281">
        <v>3</v>
      </c>
      <c r="AV635" s="283">
        <v>1.2847088388434836E-2</v>
      </c>
      <c r="AW635" s="283">
        <v>0.35812245576067464</v>
      </c>
      <c r="AX635" s="283">
        <v>0.1582311158393008</v>
      </c>
      <c r="AY635" s="284">
        <v>11.761600000000001</v>
      </c>
      <c r="AZ635" s="284">
        <v>0.11897076378894797</v>
      </c>
      <c r="BA635" s="284">
        <v>14.134641897848471</v>
      </c>
      <c r="BB635" s="284">
        <v>2.1021866293938296</v>
      </c>
    </row>
    <row r="636" spans="45:54" ht="16.5">
      <c r="AS636" s="281" t="s">
        <v>144</v>
      </c>
      <c r="AT636" s="282" t="s">
        <v>303</v>
      </c>
      <c r="AU636" s="281">
        <v>3</v>
      </c>
      <c r="AV636" s="283">
        <v>2.5923115566154072E-2</v>
      </c>
      <c r="AW636" s="283">
        <v>0.3720655791519209</v>
      </c>
      <c r="AX636" s="283">
        <v>0.14412101304558955</v>
      </c>
      <c r="AY636" s="284">
        <v>10.259</v>
      </c>
      <c r="AZ636" s="284">
        <v>6.6660968106193139E-2</v>
      </c>
      <c r="BA636" s="284">
        <v>7.2260489427113361</v>
      </c>
      <c r="BB636" s="284">
        <v>2.1597870508592543</v>
      </c>
    </row>
    <row r="637" spans="45:54" ht="16.5">
      <c r="AS637" s="281" t="s">
        <v>144</v>
      </c>
      <c r="AT637" s="282" t="s">
        <v>304</v>
      </c>
      <c r="AU637" s="281">
        <v>3</v>
      </c>
      <c r="AV637" s="283">
        <v>3.4307094605053448E-2</v>
      </c>
      <c r="AW637" s="283">
        <v>0.30628306055518911</v>
      </c>
      <c r="AX637" s="283">
        <v>0.1740932564602522</v>
      </c>
      <c r="AY637" s="284">
        <v>10.354600000000001</v>
      </c>
      <c r="AZ637" s="284">
        <v>2.8907140964757525E-2</v>
      </c>
      <c r="BA637" s="284">
        <v>10.818497506060503</v>
      </c>
      <c r="BB637" s="284">
        <v>2.4676666866399595</v>
      </c>
    </row>
    <row r="638" spans="45:54" ht="16.5">
      <c r="AS638" s="281" t="s">
        <v>144</v>
      </c>
      <c r="AT638" s="282" t="s">
        <v>99</v>
      </c>
      <c r="AU638" s="281">
        <v>3</v>
      </c>
      <c r="AV638" s="283">
        <v>2.7231592129475235E-2</v>
      </c>
      <c r="AW638" s="283">
        <v>0.35236493342311059</v>
      </c>
      <c r="AX638" s="283">
        <v>0.15661911536303008</v>
      </c>
      <c r="AY638" s="284">
        <v>14.098000000000001</v>
      </c>
      <c r="AZ638" s="284">
        <v>0</v>
      </c>
      <c r="BA638" s="284">
        <v>14.079900270009775</v>
      </c>
      <c r="BB638" s="284">
        <v>2.546094348685529</v>
      </c>
    </row>
    <row r="639" spans="45:54" ht="16.5">
      <c r="AS639" s="281" t="s">
        <v>144</v>
      </c>
      <c r="AT639" s="282" t="s">
        <v>100</v>
      </c>
      <c r="AU639" s="281">
        <v>3</v>
      </c>
      <c r="AV639" s="283">
        <v>2.4515973562088206E-2</v>
      </c>
      <c r="AW639" s="283">
        <v>0.32806702976412738</v>
      </c>
      <c r="AX639" s="283">
        <v>0.14461109000980413</v>
      </c>
      <c r="AY639" s="284">
        <v>12.745727272727274</v>
      </c>
      <c r="AZ639" s="284">
        <v>6.7867507474255712E-2</v>
      </c>
      <c r="BA639" s="284">
        <v>8.9805412769860666</v>
      </c>
      <c r="BB639" s="284">
        <v>2.5340224903608362</v>
      </c>
    </row>
    <row r="640" spans="45:54" ht="16.5">
      <c r="AS640" s="281" t="s">
        <v>154</v>
      </c>
      <c r="AT640" s="282" t="s">
        <v>305</v>
      </c>
      <c r="AU640" s="281">
        <v>3</v>
      </c>
      <c r="AV640" s="283">
        <v>2.260571535844411E-2</v>
      </c>
      <c r="AW640" s="283">
        <v>0.36243807448003895</v>
      </c>
      <c r="AX640" s="283">
        <v>0.1502917058394283</v>
      </c>
      <c r="AY640" s="284">
        <v>6.9094000000000007</v>
      </c>
      <c r="AZ640" s="284">
        <v>0.13557241506133996</v>
      </c>
      <c r="BA640" s="284">
        <v>5.0016537413701494</v>
      </c>
      <c r="BB640" s="284">
        <v>2.2102720678925643</v>
      </c>
    </row>
    <row r="641" spans="45:54" ht="16.5">
      <c r="AS641" s="281" t="s">
        <v>154</v>
      </c>
      <c r="AT641" s="282" t="s">
        <v>306</v>
      </c>
      <c r="AU641" s="281">
        <v>3</v>
      </c>
      <c r="AV641" s="283">
        <v>1.6189115895487251E-2</v>
      </c>
      <c r="AW641" s="283">
        <v>0.3692249852182603</v>
      </c>
      <c r="AX641" s="283">
        <v>0.1528310162098509</v>
      </c>
      <c r="AY641" s="284">
        <v>5.3334999999999999</v>
      </c>
      <c r="AZ641" s="284">
        <v>9.7631607406784351E-2</v>
      </c>
      <c r="BA641" s="284">
        <v>5.3472080364331127</v>
      </c>
      <c r="BB641" s="284">
        <v>2.2301450853135143</v>
      </c>
    </row>
    <row r="642" spans="45:54" ht="16.5">
      <c r="AS642" s="281" t="s">
        <v>154</v>
      </c>
      <c r="AT642" s="282" t="s">
        <v>307</v>
      </c>
      <c r="AU642" s="281">
        <v>3</v>
      </c>
      <c r="AV642" s="283">
        <v>3.7276844625639308E-2</v>
      </c>
      <c r="AW642" s="283">
        <v>0.36604004238822685</v>
      </c>
      <c r="AX642" s="283">
        <v>0.10278706010413684</v>
      </c>
      <c r="AY642" s="284">
        <v>5.5154999999999994</v>
      </c>
      <c r="AZ642" s="284">
        <v>0.42771663205838806</v>
      </c>
      <c r="BA642" s="284">
        <v>2.3997154198644299</v>
      </c>
      <c r="BB642" s="284">
        <v>2.4342802537941775</v>
      </c>
    </row>
    <row r="643" spans="45:54" ht="16.5">
      <c r="AS643" s="281" t="s">
        <v>154</v>
      </c>
      <c r="AT643" s="282" t="s">
        <v>308</v>
      </c>
      <c r="AU643" s="281">
        <v>3</v>
      </c>
      <c r="AV643" s="283">
        <v>2.3720613186741329E-2</v>
      </c>
      <c r="AW643" s="283">
        <v>0.35878316399670568</v>
      </c>
      <c r="AX643" s="283">
        <v>0.13254830260249567</v>
      </c>
      <c r="AY643" s="284">
        <v>5.4548888888888891</v>
      </c>
      <c r="AZ643" s="284">
        <v>1.1190579327756611</v>
      </c>
      <c r="BA643" s="284">
        <v>3.4330421327524516</v>
      </c>
      <c r="BB643" s="284">
        <v>2.1666599544473182</v>
      </c>
    </row>
    <row r="644" spans="45:54" ht="16.5">
      <c r="AS644" s="281" t="s">
        <v>154</v>
      </c>
      <c r="AT644" s="282" t="s">
        <v>309</v>
      </c>
      <c r="AU644" s="281">
        <v>3</v>
      </c>
      <c r="AV644" s="283">
        <v>2.621013063322971E-2</v>
      </c>
      <c r="AW644" s="283">
        <v>0.33344620455296237</v>
      </c>
      <c r="AX644" s="283">
        <v>0.24174758470530411</v>
      </c>
      <c r="AY644" s="284">
        <v>8.932500000000001</v>
      </c>
      <c r="AZ644" s="284">
        <v>0.12406547679603389</v>
      </c>
      <c r="BA644" s="284">
        <v>6.9556709248873192</v>
      </c>
      <c r="BB644" s="284">
        <v>2.5169721920110009</v>
      </c>
    </row>
    <row r="645" spans="45:54" ht="16.5">
      <c r="AS645" s="281" t="s">
        <v>154</v>
      </c>
      <c r="AT645" s="282" t="s">
        <v>310</v>
      </c>
      <c r="AU645" s="281">
        <v>3</v>
      </c>
      <c r="AV645" s="283">
        <v>2.6693799668662938E-2</v>
      </c>
      <c r="AW645" s="283">
        <v>0.32855986022067024</v>
      </c>
      <c r="AX645" s="283">
        <v>0.13045469081824612</v>
      </c>
      <c r="AY645" s="284">
        <v>4.8037999999999998</v>
      </c>
      <c r="AZ645" s="284">
        <v>0.24067743477566306</v>
      </c>
      <c r="BA645" s="284">
        <v>1.9630253273890017</v>
      </c>
      <c r="BB645" s="284">
        <v>2.5872774360823501</v>
      </c>
    </row>
    <row r="646" spans="45:54" ht="16.5">
      <c r="AS646" s="281" t="s">
        <v>154</v>
      </c>
      <c r="AT646" s="282" t="s">
        <v>311</v>
      </c>
      <c r="AU646" s="281">
        <v>3</v>
      </c>
      <c r="AV646" s="283">
        <v>3.6248454722727058E-2</v>
      </c>
      <c r="AW646" s="283">
        <v>0.29562160758208267</v>
      </c>
      <c r="AX646" s="283">
        <v>0.18642751340598082</v>
      </c>
      <c r="AY646" s="284">
        <v>5.2089999999999996</v>
      </c>
      <c r="AZ646" s="284">
        <v>0</v>
      </c>
      <c r="BA646" s="284">
        <v>2.55795890487276</v>
      </c>
      <c r="BB646" s="284">
        <v>3.731949138316355</v>
      </c>
    </row>
    <row r="647" spans="45:54" ht="16.5">
      <c r="AS647" s="281" t="s">
        <v>154</v>
      </c>
      <c r="AT647" s="282" t="s">
        <v>312</v>
      </c>
      <c r="AU647" s="281">
        <v>3</v>
      </c>
      <c r="AV647" s="283">
        <v>2.7870082801077431E-2</v>
      </c>
      <c r="AW647" s="283">
        <v>0.34115194892995848</v>
      </c>
      <c r="AX647" s="283">
        <v>0.41651933072430597</v>
      </c>
      <c r="AY647" s="284">
        <v>1.966</v>
      </c>
      <c r="AZ647" s="284">
        <v>2.4866825714883939E-2</v>
      </c>
      <c r="BA647" s="284">
        <v>1.1687408085995452</v>
      </c>
      <c r="BB647" s="284">
        <v>5.7096518627896407</v>
      </c>
    </row>
    <row r="648" spans="45:54" ht="16.5">
      <c r="AS648" s="281" t="s">
        <v>154</v>
      </c>
      <c r="AT648" s="282" t="s">
        <v>313</v>
      </c>
      <c r="AU648" s="281">
        <v>3</v>
      </c>
      <c r="AV648" s="283">
        <v>6.0823930976838414E-2</v>
      </c>
      <c r="AW648" s="283">
        <v>0.37396964184683301</v>
      </c>
      <c r="AX648" s="283">
        <v>0.46188567899498095</v>
      </c>
      <c r="AY648" s="284">
        <v>3.8980000000000001</v>
      </c>
      <c r="AZ648" s="284">
        <v>0.19961814584224577</v>
      </c>
      <c r="BA648" s="284">
        <v>2.6718121058885203</v>
      </c>
      <c r="BB648" s="284">
        <v>4.5885024526278553</v>
      </c>
    </row>
    <row r="649" spans="45:54" ht="16.5">
      <c r="AS649" s="281" t="s">
        <v>154</v>
      </c>
      <c r="AT649" s="282" t="s">
        <v>314</v>
      </c>
      <c r="AU649" s="281">
        <v>3</v>
      </c>
      <c r="AV649" s="283">
        <v>2.8619979056228314E-2</v>
      </c>
      <c r="AW649" s="283">
        <v>0.31972203058563303</v>
      </c>
      <c r="AX649" s="283">
        <v>0.18251679836819051</v>
      </c>
      <c r="AY649" s="284">
        <v>7.5977500000000004</v>
      </c>
      <c r="AZ649" s="284">
        <v>2.036638999831027E-2</v>
      </c>
      <c r="BA649" s="284">
        <v>16.235407226986336</v>
      </c>
      <c r="BB649" s="284">
        <v>2.5216142753745752</v>
      </c>
    </row>
    <row r="650" spans="45:54" ht="16.5">
      <c r="AS650" s="281" t="s">
        <v>154</v>
      </c>
      <c r="AT650" s="282" t="s">
        <v>100</v>
      </c>
      <c r="AU650" s="281">
        <v>3</v>
      </c>
      <c r="AV650" s="283">
        <v>2.7237044209412746E-2</v>
      </c>
      <c r="AW650" s="283">
        <v>0.34681384801625248</v>
      </c>
      <c r="AX650" s="283">
        <v>0.18059698196530244</v>
      </c>
      <c r="AY650" s="284">
        <v>6.1890851063829802</v>
      </c>
      <c r="AZ650" s="284">
        <v>0.28601132575764099</v>
      </c>
      <c r="BA650" s="284">
        <v>5.8674187844949648</v>
      </c>
      <c r="BB650" s="284">
        <v>2.4965755634090563</v>
      </c>
    </row>
    <row r="651" spans="45:54" ht="16.5">
      <c r="AS651" s="281" t="s">
        <v>163</v>
      </c>
      <c r="AT651" s="282" t="s">
        <v>315</v>
      </c>
      <c r="AU651" s="281">
        <v>3</v>
      </c>
      <c r="AV651" s="283">
        <v>1.4938841958206493E-2</v>
      </c>
      <c r="AW651" s="283">
        <v>0.39616212113721722</v>
      </c>
      <c r="AX651" s="283">
        <v>0.20008864385495526</v>
      </c>
      <c r="AY651" s="284">
        <v>12.128285714285717</v>
      </c>
      <c r="AZ651" s="284">
        <v>0.35916695208950844</v>
      </c>
      <c r="BA651" s="284">
        <v>13.897221481556274</v>
      </c>
      <c r="BB651" s="284">
        <v>2.3644763846278116</v>
      </c>
    </row>
    <row r="652" spans="45:54" ht="16.5">
      <c r="AS652" s="281" t="s">
        <v>163</v>
      </c>
      <c r="AT652" s="282" t="s">
        <v>316</v>
      </c>
      <c r="AU652" s="281">
        <v>3</v>
      </c>
      <c r="AV652" s="283">
        <v>1.4653319514005116E-2</v>
      </c>
      <c r="AW652" s="283">
        <v>0.36370327482705045</v>
      </c>
      <c r="AX652" s="283">
        <v>0.14639090251148687</v>
      </c>
      <c r="AY652" s="284">
        <v>7.2679090909090913</v>
      </c>
      <c r="AZ652" s="284">
        <v>2.6006555784595285E-2</v>
      </c>
      <c r="BA652" s="284">
        <v>2.7332890129609648</v>
      </c>
      <c r="BB652" s="284">
        <v>2.5538065567982535</v>
      </c>
    </row>
    <row r="653" spans="45:54" ht="16.5">
      <c r="AS653" s="281" t="s">
        <v>163</v>
      </c>
      <c r="AT653" s="282" t="s">
        <v>317</v>
      </c>
      <c r="AU653" s="281">
        <v>3</v>
      </c>
      <c r="AV653" s="283">
        <v>3.5689250070377487E-2</v>
      </c>
      <c r="AW653" s="283">
        <v>0.56186919639373656</v>
      </c>
      <c r="AX653" s="283">
        <v>0.19342830481279832</v>
      </c>
      <c r="AY653" s="284">
        <v>11.526999999999999</v>
      </c>
      <c r="AZ653" s="284">
        <v>0.41958417529891179</v>
      </c>
      <c r="BA653" s="284">
        <v>7.007055727491827</v>
      </c>
      <c r="BB653" s="284">
        <v>2.1734144951325716</v>
      </c>
    </row>
    <row r="654" spans="45:54" ht="16.5">
      <c r="AS654" s="281" t="s">
        <v>163</v>
      </c>
      <c r="AT654" s="282" t="s">
        <v>318</v>
      </c>
      <c r="AU654" s="281">
        <v>3</v>
      </c>
      <c r="AV654" s="283">
        <v>1.0114033666710938E-2</v>
      </c>
      <c r="AW654" s="283">
        <v>0.57392774404380187</v>
      </c>
      <c r="AX654" s="283">
        <v>0.34635526584245724</v>
      </c>
      <c r="AY654" s="284">
        <v>11.475200000000001</v>
      </c>
      <c r="AZ654" s="284">
        <v>4.4287496169216105</v>
      </c>
      <c r="BA654" s="284">
        <v>2.6707726697466199</v>
      </c>
      <c r="BB654" s="284">
        <v>3.4691034368173885</v>
      </c>
    </row>
    <row r="655" spans="45:54" ht="16.5">
      <c r="AS655" s="281" t="s">
        <v>163</v>
      </c>
      <c r="AT655" s="282" t="s">
        <v>319</v>
      </c>
      <c r="AU655" s="281">
        <v>3</v>
      </c>
      <c r="AV655" s="283">
        <v>2.09019107276355E-2</v>
      </c>
      <c r="AW655" s="283">
        <v>0.50349768031643982</v>
      </c>
      <c r="AX655" s="283">
        <v>0.17368446750243102</v>
      </c>
      <c r="AY655" s="284">
        <v>7.6364000000000001</v>
      </c>
      <c r="AZ655" s="284">
        <v>9.9390253220275268E-2</v>
      </c>
      <c r="BA655" s="284">
        <v>3.863796093938201</v>
      </c>
      <c r="BB655" s="284">
        <v>2.0570948758931493</v>
      </c>
    </row>
    <row r="656" spans="45:54" ht="16.5">
      <c r="AS656" s="281" t="s">
        <v>163</v>
      </c>
      <c r="AT656" s="282" t="s">
        <v>320</v>
      </c>
      <c r="AU656" s="281">
        <v>3</v>
      </c>
      <c r="AV656" s="283">
        <v>4.4962447690991787E-2</v>
      </c>
      <c r="AW656" s="283">
        <v>0.43306445580585673</v>
      </c>
      <c r="AX656" s="283">
        <v>0.38021586587284673</v>
      </c>
      <c r="AY656" s="284">
        <v>3.8246666666666669</v>
      </c>
      <c r="AZ656" s="284">
        <v>0.76122467411456285</v>
      </c>
      <c r="BA656" s="284">
        <v>1.2369900954361646</v>
      </c>
      <c r="BB656" s="284">
        <v>4.179140677360909</v>
      </c>
    </row>
    <row r="657" spans="45:54" ht="16.5">
      <c r="AS657" s="281" t="s">
        <v>163</v>
      </c>
      <c r="AT657" s="282" t="s">
        <v>321</v>
      </c>
      <c r="AU657" s="281">
        <v>3</v>
      </c>
      <c r="AV657" s="283">
        <v>4.5049344063725787E-2</v>
      </c>
      <c r="AW657" s="283">
        <v>0.41588998586048337</v>
      </c>
      <c r="AX657" s="283">
        <v>0.49223588685529274</v>
      </c>
      <c r="AY657" s="284">
        <v>3.45</v>
      </c>
      <c r="AZ657" s="284">
        <v>7.7274079569119733E-2</v>
      </c>
      <c r="BA657" s="284">
        <v>0.56667658350687811</v>
      </c>
      <c r="BB657" s="284">
        <v>3.5817245817245817</v>
      </c>
    </row>
    <row r="658" spans="45:54" ht="16.5">
      <c r="AS658" s="281" t="s">
        <v>163</v>
      </c>
      <c r="AT658" s="282" t="s">
        <v>322</v>
      </c>
      <c r="AU658" s="281">
        <v>3</v>
      </c>
      <c r="AV658" s="283">
        <v>5.0533090964083406E-2</v>
      </c>
      <c r="AW658" s="283">
        <v>0.35568622217370571</v>
      </c>
      <c r="AX658" s="283">
        <v>0.41841152241255991</v>
      </c>
      <c r="AY658" s="284">
        <v>3.5895000000000001</v>
      </c>
      <c r="AZ658" s="284">
        <v>0.57382151645151069</v>
      </c>
      <c r="BA658" s="284">
        <v>0.73640427944610543</v>
      </c>
      <c r="BB658" s="284">
        <v>4.9776984040841432</v>
      </c>
    </row>
    <row r="659" spans="45:54" ht="16.5">
      <c r="AS659" s="281" t="s">
        <v>163</v>
      </c>
      <c r="AT659" s="282" t="s">
        <v>323</v>
      </c>
      <c r="AU659" s="281">
        <v>3</v>
      </c>
      <c r="AV659" s="283">
        <v>2.207260986183503E-2</v>
      </c>
      <c r="AW659" s="283">
        <v>0.41351388172855091</v>
      </c>
      <c r="AX659" s="283">
        <v>0.52340929752941034</v>
      </c>
      <c r="AY659" s="284">
        <v>2.2719999999999998</v>
      </c>
      <c r="AZ659" s="284">
        <v>8.489804285313611E-2</v>
      </c>
      <c r="BA659" s="284">
        <v>1.3017699904147537</v>
      </c>
      <c r="BB659" s="284">
        <v>5.5943782406462574</v>
      </c>
    </row>
    <row r="660" spans="45:54" ht="16.5">
      <c r="AS660" s="281" t="s">
        <v>163</v>
      </c>
      <c r="AT660" s="282" t="s">
        <v>324</v>
      </c>
      <c r="AU660" s="281">
        <v>3</v>
      </c>
      <c r="AV660" s="283">
        <v>1.5450689099604373E-2</v>
      </c>
      <c r="AW660" s="283">
        <v>0.46730301679608993</v>
      </c>
      <c r="AX660" s="283">
        <v>0.18939268812089421</v>
      </c>
      <c r="AY660" s="284">
        <v>8.7536666666666676</v>
      </c>
      <c r="AZ660" s="284">
        <v>0.14918403790468035</v>
      </c>
      <c r="BA660" s="284">
        <v>4.8520332328046045</v>
      </c>
      <c r="BB660" s="284">
        <v>2.0322808522065285</v>
      </c>
    </row>
    <row r="661" spans="45:54" ht="16.5">
      <c r="AS661" s="281" t="s">
        <v>163</v>
      </c>
      <c r="AT661" s="282" t="s">
        <v>329</v>
      </c>
      <c r="AU661" s="281">
        <v>3</v>
      </c>
      <c r="AV661" s="283">
        <v>2.3489278878001122E-2</v>
      </c>
      <c r="AW661" s="283">
        <v>0.33652059346116348</v>
      </c>
      <c r="AX661" s="283">
        <v>0.17693513458284427</v>
      </c>
      <c r="AY661" s="284">
        <v>5.8769999999999998</v>
      </c>
      <c r="AZ661" s="284">
        <v>2.768937943393494E-2</v>
      </c>
      <c r="BA661" s="284">
        <v>1.4121583511306819</v>
      </c>
      <c r="BB661" s="284">
        <v>2.6024408153441621</v>
      </c>
    </row>
    <row r="662" spans="45:54" ht="16.5">
      <c r="AS662" s="281" t="s">
        <v>163</v>
      </c>
      <c r="AT662" s="282" t="s">
        <v>99</v>
      </c>
      <c r="AU662" s="281">
        <v>3</v>
      </c>
      <c r="AV662" s="283">
        <v>4.0520979723488192E-2</v>
      </c>
      <c r="AW662" s="283">
        <v>0.4157312673872105</v>
      </c>
      <c r="AX662" s="283">
        <v>0.45551602439026129</v>
      </c>
      <c r="AY662" s="284">
        <v>3.2989999999999999</v>
      </c>
      <c r="AZ662" s="284">
        <v>0.14268317130470204</v>
      </c>
      <c r="BA662" s="284">
        <v>1.0344529919590899</v>
      </c>
      <c r="BB662" s="284">
        <v>4.3493048035422284</v>
      </c>
    </row>
    <row r="663" spans="45:54" ht="16.5">
      <c r="AS663" s="281" t="s">
        <v>163</v>
      </c>
      <c r="AT663" s="282" t="s">
        <v>100</v>
      </c>
      <c r="AU663" s="281">
        <v>3</v>
      </c>
      <c r="AV663" s="283">
        <v>2.0880835801093872E-2</v>
      </c>
      <c r="AW663" s="283">
        <v>0.42981019321800346</v>
      </c>
      <c r="AX663" s="283">
        <v>0.26133790364866333</v>
      </c>
      <c r="AY663" s="284">
        <v>8.1892676056338001</v>
      </c>
      <c r="AZ663" s="284">
        <v>0.49267365997049234</v>
      </c>
      <c r="BA663" s="284">
        <v>7.2187145408587439</v>
      </c>
      <c r="BB663" s="284">
        <v>2.6839962166812121</v>
      </c>
    </row>
    <row r="664" spans="45:54" ht="16.5">
      <c r="AS664" s="254" t="s">
        <v>63</v>
      </c>
      <c r="AT664" s="254" t="s">
        <v>64</v>
      </c>
      <c r="AU664" s="254">
        <v>4</v>
      </c>
      <c r="AV664" s="283">
        <v>1.3243462354800025E-2</v>
      </c>
      <c r="AW664" s="283">
        <v>0.33294588881697046</v>
      </c>
      <c r="AX664" s="283">
        <v>0.16555547626617492</v>
      </c>
      <c r="AY664" s="284">
        <v>18.066208333333332</v>
      </c>
      <c r="AZ664" s="284">
        <v>7.6928367732908384E-2</v>
      </c>
      <c r="BA664" s="284">
        <v>10.421448450744059</v>
      </c>
      <c r="BB664" s="284">
        <v>2.8697378015370365</v>
      </c>
    </row>
    <row r="665" spans="45:54" ht="16.5">
      <c r="AS665" s="254" t="s">
        <v>63</v>
      </c>
      <c r="AT665" s="254" t="s">
        <v>96</v>
      </c>
      <c r="AU665" s="254">
        <v>4</v>
      </c>
      <c r="AV665" s="283">
        <v>1.488846168844429E-2</v>
      </c>
      <c r="AW665" s="283">
        <v>0.30523382759062889</v>
      </c>
      <c r="AX665" s="283">
        <v>0.14534895915487675</v>
      </c>
      <c r="AY665" s="284">
        <v>20.027923076923077</v>
      </c>
      <c r="AZ665" s="284">
        <v>0.16920717014537456</v>
      </c>
      <c r="BA665" s="284">
        <v>11.459555598095493</v>
      </c>
      <c r="BB665" s="284">
        <v>2.6361143302045322</v>
      </c>
    </row>
    <row r="666" spans="45:54" ht="16.5">
      <c r="AS666" s="254" t="s">
        <v>63</v>
      </c>
      <c r="AT666" s="254" t="s">
        <v>97</v>
      </c>
      <c r="AU666" s="254">
        <v>4</v>
      </c>
      <c r="AV666" s="283">
        <v>1.2036392609907532E-2</v>
      </c>
      <c r="AW666" s="283">
        <v>0.27958071104741677</v>
      </c>
      <c r="AX666" s="283">
        <v>0.13489091441034393</v>
      </c>
      <c r="AY666" s="284">
        <v>18.290624999999999</v>
      </c>
      <c r="AZ666" s="284">
        <v>7.1671819244763998E-2</v>
      </c>
      <c r="BA666" s="284">
        <v>7.0784453863638355</v>
      </c>
      <c r="BB666" s="284">
        <v>2.9683000085333773</v>
      </c>
    </row>
    <row r="667" spans="45:54" ht="16.5">
      <c r="AS667" s="254" t="s">
        <v>63</v>
      </c>
      <c r="AT667" s="254" t="s">
        <v>98</v>
      </c>
      <c r="AU667" s="254">
        <v>4</v>
      </c>
      <c r="AV667" s="283">
        <v>1.0265824860694666E-2</v>
      </c>
      <c r="AW667" s="283">
        <v>0.3183257078895711</v>
      </c>
      <c r="AX667" s="283">
        <v>0.18234476588550882</v>
      </c>
      <c r="AY667" s="284">
        <v>19.101400000000002</v>
      </c>
      <c r="AZ667" s="284">
        <v>0.25235059861767839</v>
      </c>
      <c r="BA667" s="284">
        <v>19.374345959177674</v>
      </c>
      <c r="BB667" s="284">
        <v>2.4582505860323511</v>
      </c>
    </row>
    <row r="668" spans="45:54" ht="16.5">
      <c r="AS668" s="254" t="s">
        <v>63</v>
      </c>
      <c r="AT668" s="254" t="s">
        <v>99</v>
      </c>
      <c r="AU668" s="254">
        <v>4</v>
      </c>
      <c r="AV668" s="283">
        <v>1.6288851603819154E-2</v>
      </c>
      <c r="AW668" s="283">
        <v>0.31407010823829135</v>
      </c>
      <c r="AX668" s="283">
        <v>0.15874270238950017</v>
      </c>
      <c r="AY668" s="284">
        <v>19.616199999999999</v>
      </c>
      <c r="AZ668" s="284">
        <v>0.20085245939334664</v>
      </c>
      <c r="BA668" s="284">
        <v>12.930742816806143</v>
      </c>
      <c r="BB668" s="284">
        <v>2.6906049848590725</v>
      </c>
    </row>
    <row r="669" spans="45:54" ht="16.5">
      <c r="AS669" s="254" t="s">
        <v>63</v>
      </c>
      <c r="AT669" s="254" t="s">
        <v>100</v>
      </c>
      <c r="AU669" s="254">
        <v>4</v>
      </c>
      <c r="AV669" s="283">
        <v>1.3233735166267769E-2</v>
      </c>
      <c r="AW669" s="283">
        <v>0.31550503359901183</v>
      </c>
      <c r="AX669" s="283">
        <v>0.15647536722784261</v>
      </c>
      <c r="AY669" s="284">
        <v>18.79754545454545</v>
      </c>
      <c r="AZ669" s="284">
        <v>0.12470552066472007</v>
      </c>
      <c r="BA669" s="284">
        <v>11.218842221417415</v>
      </c>
      <c r="BB669" s="284">
        <v>2.7607065228253944</v>
      </c>
    </row>
    <row r="670" spans="45:54" ht="16.5">
      <c r="AS670" s="254" t="s">
        <v>134</v>
      </c>
      <c r="AT670" s="254" t="s">
        <v>166</v>
      </c>
      <c r="AU670" s="254">
        <v>4</v>
      </c>
      <c r="AV670" s="283">
        <v>1.2338265906698245E-2</v>
      </c>
      <c r="AW670" s="283">
        <v>0.36946150446374471</v>
      </c>
      <c r="AX670" s="283">
        <v>0.21177499027418145</v>
      </c>
      <c r="AY670" s="284">
        <v>14.508142857142859</v>
      </c>
      <c r="AZ670" s="284">
        <v>0.31738525130621553</v>
      </c>
      <c r="BA670" s="284">
        <v>21.198530580215547</v>
      </c>
      <c r="BB670" s="284">
        <v>1.9839687910166828</v>
      </c>
    </row>
    <row r="671" spans="45:54" ht="16.5">
      <c r="AS671" s="254" t="s">
        <v>134</v>
      </c>
      <c r="AT671" s="254" t="s">
        <v>167</v>
      </c>
      <c r="AU671" s="254">
        <v>4</v>
      </c>
      <c r="AV671" s="283">
        <v>1.531442030759134E-2</v>
      </c>
      <c r="AW671" s="283">
        <v>0.35939130966737376</v>
      </c>
      <c r="AX671" s="283">
        <v>0.17967054646584496</v>
      </c>
      <c r="AY671" s="284">
        <v>15.399749999999999</v>
      </c>
      <c r="AZ671" s="284">
        <v>0.32974061525833448</v>
      </c>
      <c r="BA671" s="284">
        <v>22.758631969958905</v>
      </c>
      <c r="BB671" s="284">
        <v>2.0158065159026779</v>
      </c>
    </row>
    <row r="672" spans="45:54" ht="16.5">
      <c r="AS672" s="254" t="s">
        <v>134</v>
      </c>
      <c r="AT672" s="254" t="s">
        <v>168</v>
      </c>
      <c r="AU672" s="254">
        <v>4</v>
      </c>
      <c r="AV672" s="283">
        <v>8.3586375843019336E-3</v>
      </c>
      <c r="AW672" s="283">
        <v>0.28622833155993338</v>
      </c>
      <c r="AX672" s="283">
        <v>0.17843035741756719</v>
      </c>
      <c r="AY672" s="284">
        <v>14.871</v>
      </c>
      <c r="AZ672" s="284">
        <v>0.24852165799339734</v>
      </c>
      <c r="BA672" s="284">
        <v>37.422992082236526</v>
      </c>
      <c r="BB672" s="284">
        <v>2.3219613442374833</v>
      </c>
    </row>
    <row r="673" spans="45:54" ht="16.5">
      <c r="AS673" s="254" t="s">
        <v>134</v>
      </c>
      <c r="AT673" s="254" t="s">
        <v>169</v>
      </c>
      <c r="AU673" s="254">
        <v>4</v>
      </c>
      <c r="AV673" s="283">
        <v>1.6635683785544406E-2</v>
      </c>
      <c r="AW673" s="283">
        <v>0.30052090951970672</v>
      </c>
      <c r="AX673" s="283">
        <v>0.24382442253232797</v>
      </c>
      <c r="AY673" s="284">
        <v>15.133166666666668</v>
      </c>
      <c r="AZ673" s="284">
        <v>0.15353645637858679</v>
      </c>
      <c r="BA673" s="284">
        <v>13.711658534921016</v>
      </c>
      <c r="BB673" s="284">
        <v>2.8350825382617098</v>
      </c>
    </row>
    <row r="674" spans="45:54" ht="16.5">
      <c r="AS674" s="254" t="s">
        <v>134</v>
      </c>
      <c r="AT674" s="254" t="s">
        <v>99</v>
      </c>
      <c r="AU674" s="254">
        <v>4</v>
      </c>
      <c r="AV674" s="283">
        <v>1.5379731046572684E-2</v>
      </c>
      <c r="AW674" s="283">
        <v>0.31652141621840896</v>
      </c>
      <c r="AX674" s="283">
        <v>0.22189157434859902</v>
      </c>
      <c r="AY674" s="284">
        <v>15.587857142857144</v>
      </c>
      <c r="AZ674" s="284">
        <v>0.43085742591960974</v>
      </c>
      <c r="BA674" s="284">
        <v>28.734388625668089</v>
      </c>
      <c r="BB674" s="284">
        <v>2.4206529581308263</v>
      </c>
    </row>
    <row r="675" spans="45:54" ht="16.5">
      <c r="AS675" s="254" t="s">
        <v>134</v>
      </c>
      <c r="AT675" s="254" t="s">
        <v>100</v>
      </c>
      <c r="AU675" s="254">
        <v>4</v>
      </c>
      <c r="AV675" s="283">
        <v>1.2979885201975953E-2</v>
      </c>
      <c r="AW675" s="283">
        <v>0.34658488567278761</v>
      </c>
      <c r="AX675" s="283">
        <v>0.20208082896279148</v>
      </c>
      <c r="AY675" s="284">
        <v>14.946246153846154</v>
      </c>
      <c r="AZ675" s="284">
        <v>0.29191012699083485</v>
      </c>
      <c r="BA675" s="284">
        <v>24.056201792069281</v>
      </c>
      <c r="BB675" s="284">
        <v>2.1459378503693789</v>
      </c>
    </row>
    <row r="676" spans="45:54" ht="16.5">
      <c r="AS676" s="254" t="s">
        <v>152</v>
      </c>
      <c r="AT676" s="254" t="s">
        <v>170</v>
      </c>
      <c r="AU676" s="254">
        <v>4</v>
      </c>
      <c r="AV676" s="283">
        <v>8.6879734028893277E-3</v>
      </c>
      <c r="AW676" s="283">
        <v>0.36205304803291738</v>
      </c>
      <c r="AX676" s="283">
        <v>0.16207579207118436</v>
      </c>
      <c r="AY676" s="284">
        <v>10.290800000000001</v>
      </c>
      <c r="AZ676" s="284">
        <v>0.18596197597562647</v>
      </c>
      <c r="BA676" s="284">
        <v>5.8460667787289182</v>
      </c>
      <c r="BB676" s="284">
        <v>2.2846601440357603</v>
      </c>
    </row>
    <row r="677" spans="45:54" ht="16.5">
      <c r="AS677" s="254" t="s">
        <v>152</v>
      </c>
      <c r="AT677" s="254" t="s">
        <v>171</v>
      </c>
      <c r="AU677" s="254">
        <v>4</v>
      </c>
      <c r="AV677" s="283">
        <v>1.5850559328889884E-2</v>
      </c>
      <c r="AW677" s="283">
        <v>0.21468041830123974</v>
      </c>
      <c r="AX677" s="283">
        <v>0.18816830646650232</v>
      </c>
      <c r="AY677" s="284">
        <v>13.073</v>
      </c>
      <c r="AZ677" s="284">
        <v>8.0312113098254229E-2</v>
      </c>
      <c r="BA677" s="284">
        <v>15.113549876008507</v>
      </c>
      <c r="BB677" s="284">
        <v>3.3833699911286628</v>
      </c>
    </row>
    <row r="678" spans="45:54" ht="16.5">
      <c r="AS678" s="254" t="s">
        <v>152</v>
      </c>
      <c r="AT678" s="254" t="s">
        <v>172</v>
      </c>
      <c r="AU678" s="254">
        <v>4</v>
      </c>
      <c r="AV678" s="283">
        <v>1.055994334932695E-2</v>
      </c>
      <c r="AW678" s="283">
        <v>0.28972548811990706</v>
      </c>
      <c r="AX678" s="283">
        <v>0.22955678222397788</v>
      </c>
      <c r="AY678" s="284">
        <v>12.222818181818184</v>
      </c>
      <c r="AZ678" s="284">
        <v>0.50494224029200174</v>
      </c>
      <c r="BA678" s="284">
        <v>15.998696245041319</v>
      </c>
      <c r="BB678" s="284">
        <v>2.6484986318671813</v>
      </c>
    </row>
    <row r="679" spans="45:54" ht="16.5">
      <c r="AS679" s="254" t="s">
        <v>152</v>
      </c>
      <c r="AT679" s="254" t="s">
        <v>173</v>
      </c>
      <c r="AU679" s="254">
        <v>4</v>
      </c>
      <c r="AV679" s="283">
        <v>1.0416468151325093E-2</v>
      </c>
      <c r="AW679" s="283">
        <v>0.2642860462759174</v>
      </c>
      <c r="AX679" s="283">
        <v>0.22337261020319044</v>
      </c>
      <c r="AY679" s="284">
        <v>12.548444444444446</v>
      </c>
      <c r="AZ679" s="284">
        <v>1.1630744929222376</v>
      </c>
      <c r="BA679" s="284">
        <v>16.092225991916273</v>
      </c>
      <c r="BB679" s="284">
        <v>2.8187726696438533</v>
      </c>
    </row>
    <row r="680" spans="45:54" ht="16.5">
      <c r="AS680" s="254" t="s">
        <v>152</v>
      </c>
      <c r="AT680" s="254" t="s">
        <v>174</v>
      </c>
      <c r="AU680" s="254">
        <v>4</v>
      </c>
      <c r="AV680" s="283">
        <v>8.6167966104935337E-3</v>
      </c>
      <c r="AW680" s="283">
        <v>0.34703095341092177</v>
      </c>
      <c r="AX680" s="283">
        <v>0.25192982354425225</v>
      </c>
      <c r="AY680" s="284">
        <v>12.3264</v>
      </c>
      <c r="AZ680" s="284">
        <v>0.80145537475158091</v>
      </c>
      <c r="BA680" s="284">
        <v>24.050482139353822</v>
      </c>
      <c r="BB680" s="284">
        <v>2.4485369712149079</v>
      </c>
    </row>
    <row r="681" spans="45:54" ht="16.5">
      <c r="AS681" s="254" t="s">
        <v>152</v>
      </c>
      <c r="AT681" s="254" t="s">
        <v>325</v>
      </c>
      <c r="AU681" s="254">
        <v>4</v>
      </c>
      <c r="AV681" s="283">
        <v>2.0179983363482982E-2</v>
      </c>
      <c r="AW681" s="283">
        <v>0.28446654997099718</v>
      </c>
      <c r="AX681" s="283">
        <v>0.25025896671217257</v>
      </c>
      <c r="AY681" s="284">
        <v>10.542999999999999</v>
      </c>
      <c r="AZ681" s="284">
        <v>0.69880339745109266</v>
      </c>
      <c r="BA681" s="284">
        <v>11.672200498050282</v>
      </c>
      <c r="BB681" s="284">
        <v>2.9429111080477588</v>
      </c>
    </row>
    <row r="682" spans="45:54" ht="16.5">
      <c r="AS682" s="254" t="s">
        <v>152</v>
      </c>
      <c r="AT682" s="254" t="s">
        <v>100</v>
      </c>
      <c r="AU682" s="254">
        <v>4</v>
      </c>
      <c r="AV682" s="283">
        <v>1.0260421855725227E-2</v>
      </c>
      <c r="AW682" s="283">
        <v>0.30864820680969679</v>
      </c>
      <c r="AX682" s="283">
        <v>0.21594884535443426</v>
      </c>
      <c r="AY682" s="284">
        <v>11.919866666666669</v>
      </c>
      <c r="AZ682" s="284">
        <v>0.63068668539598305</v>
      </c>
      <c r="BA682" s="284">
        <v>15.493604298174189</v>
      </c>
      <c r="BB682" s="284">
        <v>2.6420339028428601</v>
      </c>
    </row>
    <row r="683" spans="45:54" ht="16.5">
      <c r="AS683" s="254" t="s">
        <v>149</v>
      </c>
      <c r="AT683" s="254" t="s">
        <v>175</v>
      </c>
      <c r="AU683" s="254">
        <v>4</v>
      </c>
      <c r="AV683" s="283">
        <v>1.639375378220995E-2</v>
      </c>
      <c r="AW683" s="283">
        <v>0.33993731203965921</v>
      </c>
      <c r="AX683" s="283">
        <v>0.17444531816981301</v>
      </c>
      <c r="AY683" s="284">
        <v>9.4659499999999994</v>
      </c>
      <c r="AZ683" s="284">
        <v>3.6280756231989689E-2</v>
      </c>
      <c r="BA683" s="284">
        <v>7.5482578478554965</v>
      </c>
      <c r="BB683" s="284">
        <v>2.1235756639401253</v>
      </c>
    </row>
    <row r="684" spans="45:54" ht="16.5">
      <c r="AS684" s="254" t="s">
        <v>149</v>
      </c>
      <c r="AT684" s="254" t="s">
        <v>176</v>
      </c>
      <c r="AU684" s="254">
        <v>4</v>
      </c>
      <c r="AV684" s="283">
        <v>0.11456044002917973</v>
      </c>
      <c r="AW684" s="283">
        <v>0.31951395356611501</v>
      </c>
      <c r="AX684" s="283">
        <v>0.47320261278308112</v>
      </c>
      <c r="AY684" s="284">
        <v>4.5984999999999996</v>
      </c>
      <c r="AZ684" s="284">
        <v>5.2326127473248926E-2</v>
      </c>
      <c r="BA684" s="284">
        <v>0.91570723078185623</v>
      </c>
      <c r="BB684" s="284">
        <v>4.6149546213752437</v>
      </c>
    </row>
    <row r="685" spans="45:54" ht="16.5">
      <c r="AS685" s="254" t="s">
        <v>149</v>
      </c>
      <c r="AT685" s="254" t="s">
        <v>177</v>
      </c>
      <c r="AU685" s="254">
        <v>4</v>
      </c>
      <c r="AV685" s="283">
        <v>0.11981339010286937</v>
      </c>
      <c r="AW685" s="283">
        <v>0.37445890465738663</v>
      </c>
      <c r="AX685" s="283">
        <v>0.47286479650921975</v>
      </c>
      <c r="AY685" s="284">
        <v>5.0460000000000003</v>
      </c>
      <c r="AZ685" s="284">
        <v>6.7624568682047873E-2</v>
      </c>
      <c r="BA685" s="284">
        <v>0.60016804705317484</v>
      </c>
      <c r="BB685" s="284">
        <v>4.6359874283833253</v>
      </c>
    </row>
    <row r="686" spans="45:54" ht="16.5">
      <c r="AS686" s="254" t="s">
        <v>149</v>
      </c>
      <c r="AT686" s="254" t="s">
        <v>178</v>
      </c>
      <c r="AU686" s="254">
        <v>4</v>
      </c>
      <c r="AV686" s="283">
        <v>0.12137027988221993</v>
      </c>
      <c r="AW686" s="283">
        <v>0.39317137847111905</v>
      </c>
      <c r="AX686" s="283">
        <v>0.46491822115706988</v>
      </c>
      <c r="AY686" s="284">
        <v>6.5305</v>
      </c>
      <c r="AZ686" s="284">
        <v>0</v>
      </c>
      <c r="BA686" s="284">
        <v>0.89074273345686616</v>
      </c>
      <c r="BB686" s="284">
        <v>4.5461138711310243</v>
      </c>
    </row>
    <row r="687" spans="45:54" ht="16.5">
      <c r="AS687" s="254" t="s">
        <v>149</v>
      </c>
      <c r="AT687" s="254" t="s">
        <v>179</v>
      </c>
      <c r="AU687" s="254">
        <v>4</v>
      </c>
      <c r="AV687" s="283">
        <v>0.10776106811005401</v>
      </c>
      <c r="AW687" s="283">
        <v>0.39783178301419814</v>
      </c>
      <c r="AX687" s="283">
        <v>0.47566712459930893</v>
      </c>
      <c r="AY687" s="284">
        <v>5.6094999999999997</v>
      </c>
      <c r="AZ687" s="284">
        <v>9.1586528454269178E-2</v>
      </c>
      <c r="BA687" s="284">
        <v>1.0241039090795554</v>
      </c>
      <c r="BB687" s="284">
        <v>4.691143443023142</v>
      </c>
    </row>
    <row r="688" spans="45:54" ht="16.5">
      <c r="AS688" s="254" t="s">
        <v>149</v>
      </c>
      <c r="AT688" s="254" t="s">
        <v>180</v>
      </c>
      <c r="AU688" s="254">
        <v>4</v>
      </c>
      <c r="AV688" s="283">
        <v>6.1258245958225474E-2</v>
      </c>
      <c r="AW688" s="283">
        <v>0.43108486642965871</v>
      </c>
      <c r="AX688" s="283">
        <v>0.46920765027692135</v>
      </c>
      <c r="AY688" s="284">
        <v>6.7392500000000002</v>
      </c>
      <c r="AZ688" s="284">
        <v>0.14434382627246187</v>
      </c>
      <c r="BA688" s="284">
        <v>2.5169954706260538</v>
      </c>
      <c r="BB688" s="284">
        <v>4.5829020230119921</v>
      </c>
    </row>
    <row r="689" spans="45:54" ht="16.5">
      <c r="AS689" s="254" t="s">
        <v>149</v>
      </c>
      <c r="AT689" s="254" t="s">
        <v>181</v>
      </c>
      <c r="AU689" s="254">
        <v>4</v>
      </c>
      <c r="AV689" s="283">
        <v>7.8122689285169021E-3</v>
      </c>
      <c r="AW689" s="283">
        <v>0.2938607306511879</v>
      </c>
      <c r="AX689" s="283">
        <v>0.16699941317839495</v>
      </c>
      <c r="AY689" s="284">
        <v>6.2479999999999993</v>
      </c>
      <c r="AZ689" s="284">
        <v>4.7776165018526509E-2</v>
      </c>
      <c r="BA689" s="284">
        <v>1.9067033130121036</v>
      </c>
      <c r="BB689" s="284">
        <v>2.8059357692194258</v>
      </c>
    </row>
    <row r="690" spans="45:54" ht="16.5">
      <c r="AS690" s="254" t="s">
        <v>149</v>
      </c>
      <c r="AT690" s="254" t="s">
        <v>182</v>
      </c>
      <c r="AU690" s="254">
        <v>4</v>
      </c>
      <c r="AV690" s="283">
        <v>1.3582260948313609E-2</v>
      </c>
      <c r="AW690" s="283">
        <v>0.26945094737707853</v>
      </c>
      <c r="AX690" s="283">
        <v>0.26882099462209219</v>
      </c>
      <c r="AY690" s="284">
        <v>4.1069999999999993</v>
      </c>
      <c r="AZ690" s="284">
        <v>7.0854242124958403E-3</v>
      </c>
      <c r="BA690" s="284">
        <v>0.52432139172469217</v>
      </c>
      <c r="BB690" s="284">
        <v>3.1033303648976984</v>
      </c>
    </row>
    <row r="691" spans="45:54" ht="16.5">
      <c r="AS691" s="254" t="s">
        <v>149</v>
      </c>
      <c r="AT691" s="254" t="s">
        <v>183</v>
      </c>
      <c r="AU691" s="254">
        <v>4</v>
      </c>
      <c r="AV691" s="283">
        <v>1.8027413703672498E-2</v>
      </c>
      <c r="AW691" s="283">
        <v>0.3331628147753935</v>
      </c>
      <c r="AX691" s="283">
        <v>0.24773048333142433</v>
      </c>
      <c r="AY691" s="284">
        <v>6.4210000000000003</v>
      </c>
      <c r="AZ691" s="284">
        <v>2.9369351906511479E-2</v>
      </c>
      <c r="BA691" s="284">
        <v>1.9677465777362693</v>
      </c>
      <c r="BB691" s="284">
        <v>2.8671707013722783</v>
      </c>
    </row>
    <row r="692" spans="45:54" ht="16.5">
      <c r="AS692" s="254" t="s">
        <v>149</v>
      </c>
      <c r="AT692" s="254" t="s">
        <v>184</v>
      </c>
      <c r="AU692" s="254">
        <v>4</v>
      </c>
      <c r="AV692" s="283">
        <v>1.4226334831011883E-2</v>
      </c>
      <c r="AW692" s="283">
        <v>0.30008254191189315</v>
      </c>
      <c r="AX692" s="283">
        <v>0.18483133987357017</v>
      </c>
      <c r="AY692" s="284">
        <v>5.0489999999999995</v>
      </c>
      <c r="AZ692" s="284">
        <v>0.14523554415210227</v>
      </c>
      <c r="BA692" s="284">
        <v>1.0090048330567105</v>
      </c>
      <c r="BB692" s="284">
        <v>2.7783706191200501</v>
      </c>
    </row>
    <row r="693" spans="45:54" ht="16.5">
      <c r="AS693" s="254" t="s">
        <v>149</v>
      </c>
      <c r="AT693" s="254" t="s">
        <v>185</v>
      </c>
      <c r="AU693" s="254">
        <v>4</v>
      </c>
      <c r="AV693" s="283">
        <v>2.4265900020457858E-2</v>
      </c>
      <c r="AW693" s="283">
        <v>0.29390375151891024</v>
      </c>
      <c r="AX693" s="283">
        <v>0.29247274092791836</v>
      </c>
      <c r="AY693" s="284">
        <v>7.2850000000000001</v>
      </c>
      <c r="AZ693" s="284">
        <v>0</v>
      </c>
      <c r="BA693" s="284">
        <v>2.7227873476609936</v>
      </c>
      <c r="BB693" s="284">
        <v>2.7015284710059224</v>
      </c>
    </row>
    <row r="694" spans="45:54" ht="16.5">
      <c r="AS694" s="254" t="s">
        <v>149</v>
      </c>
      <c r="AT694" s="254" t="s">
        <v>186</v>
      </c>
      <c r="AU694" s="254">
        <v>4</v>
      </c>
      <c r="AV694" s="283">
        <v>1.9984354438364299E-2</v>
      </c>
      <c r="AW694" s="283">
        <v>0.33834143241719922</v>
      </c>
      <c r="AX694" s="283">
        <v>0.26554390359888891</v>
      </c>
      <c r="AY694" s="284">
        <v>7.7345000000000006</v>
      </c>
      <c r="AZ694" s="284">
        <v>0</v>
      </c>
      <c r="BA694" s="284">
        <v>2.6678305988798612</v>
      </c>
      <c r="BB694" s="284">
        <v>2.6658383577253084</v>
      </c>
    </row>
    <row r="695" spans="45:54" ht="16.5">
      <c r="AS695" s="254" t="s">
        <v>149</v>
      </c>
      <c r="AT695" s="254" t="s">
        <v>99</v>
      </c>
      <c r="AU695" s="254">
        <v>4</v>
      </c>
      <c r="AV695" s="283">
        <v>4.2520289157072441E-2</v>
      </c>
      <c r="AW695" s="283">
        <v>0.39281831813366896</v>
      </c>
      <c r="AX695" s="283">
        <v>0.22371503859899275</v>
      </c>
      <c r="AY695" s="284">
        <v>8.5990000000000002</v>
      </c>
      <c r="AZ695" s="284">
        <v>0.38520470222343123</v>
      </c>
      <c r="BA695" s="284">
        <v>7.8522496991699438</v>
      </c>
      <c r="BB695" s="284">
        <v>2.8395796031286595</v>
      </c>
    </row>
    <row r="696" spans="45:54" ht="16.5">
      <c r="AS696" s="254" t="s">
        <v>149</v>
      </c>
      <c r="AT696" s="254" t="s">
        <v>100</v>
      </c>
      <c r="AU696" s="254">
        <v>4</v>
      </c>
      <c r="AV696" s="283">
        <v>4.3470537413778668E-2</v>
      </c>
      <c r="AW696" s="283">
        <v>0.34660265492150472</v>
      </c>
      <c r="AX696" s="283">
        <v>0.27050627124505933</v>
      </c>
      <c r="AY696" s="284">
        <v>7.5916382978723407</v>
      </c>
      <c r="AZ696" s="284">
        <v>5.3698140042775254E-2</v>
      </c>
      <c r="BA696" s="284">
        <v>4.1026135304511886</v>
      </c>
      <c r="BB696" s="284">
        <v>2.7322018806254862</v>
      </c>
    </row>
    <row r="697" spans="45:54" ht="16.5">
      <c r="AS697" s="254" t="s">
        <v>157</v>
      </c>
      <c r="AT697" s="254" t="s">
        <v>187</v>
      </c>
      <c r="AU697" s="254">
        <v>4</v>
      </c>
      <c r="AV697" s="283">
        <v>2.6620338440150864E-2</v>
      </c>
      <c r="AW697" s="283">
        <v>0.35375875659969691</v>
      </c>
      <c r="AX697" s="283">
        <v>0.17668309734652304</v>
      </c>
      <c r="AY697" s="284">
        <v>53.076000000000001</v>
      </c>
      <c r="AZ697" s="284">
        <v>1.3608028161316426</v>
      </c>
      <c r="BA697" s="284">
        <v>20.33459817926796</v>
      </c>
      <c r="BB697" s="284">
        <v>2.3195170032729098</v>
      </c>
    </row>
    <row r="698" spans="45:54" ht="16.5">
      <c r="AS698" s="254" t="s">
        <v>157</v>
      </c>
      <c r="AT698" s="254" t="s">
        <v>188</v>
      </c>
      <c r="AU698" s="254">
        <v>4</v>
      </c>
      <c r="AV698" s="283">
        <v>8.5303442775596684E-3</v>
      </c>
      <c r="AW698" s="283">
        <v>0.36499904109028902</v>
      </c>
      <c r="AX698" s="283">
        <v>0.14194790452817474</v>
      </c>
      <c r="AY698" s="284">
        <v>9.6853333333333325</v>
      </c>
      <c r="AZ698" s="284">
        <v>9.8477238027475045E-2</v>
      </c>
      <c r="BA698" s="284">
        <v>7.5124064438102387</v>
      </c>
      <c r="BB698" s="284">
        <v>2.0974071464152284</v>
      </c>
    </row>
    <row r="699" spans="45:54" ht="16.5">
      <c r="AS699" s="254" t="s">
        <v>157</v>
      </c>
      <c r="AT699" s="254" t="s">
        <v>189</v>
      </c>
      <c r="AU699" s="254">
        <v>4</v>
      </c>
      <c r="AV699" s="283">
        <v>1.4532484014641807E-2</v>
      </c>
      <c r="AW699" s="283">
        <v>0.3731353405061873</v>
      </c>
      <c r="AX699" s="283">
        <v>0.19731847677745423</v>
      </c>
      <c r="AY699" s="284">
        <v>6.7143333333333333</v>
      </c>
      <c r="AZ699" s="284">
        <v>0</v>
      </c>
      <c r="BA699" s="284">
        <v>2.145455317933755</v>
      </c>
      <c r="BB699" s="284">
        <v>2.0933547730937794</v>
      </c>
    </row>
    <row r="700" spans="45:54" ht="16.5">
      <c r="AS700" s="254" t="s">
        <v>157</v>
      </c>
      <c r="AT700" s="254" t="s">
        <v>190</v>
      </c>
      <c r="AU700" s="254">
        <v>4</v>
      </c>
      <c r="AV700" s="283">
        <v>1.633231444625009E-2</v>
      </c>
      <c r="AW700" s="283">
        <v>0.44079289297315039</v>
      </c>
      <c r="AX700" s="283">
        <v>0.16009955281283997</v>
      </c>
      <c r="AY700" s="284">
        <v>7.1899999999999995</v>
      </c>
      <c r="AZ700" s="284">
        <v>3.7803908574460442E-2</v>
      </c>
      <c r="BA700" s="284">
        <v>5.5902529804483381</v>
      </c>
      <c r="BB700" s="284">
        <v>2.1888022879070355</v>
      </c>
    </row>
    <row r="701" spans="45:54" ht="16.5">
      <c r="AS701" s="254" t="s">
        <v>157</v>
      </c>
      <c r="AT701" s="254" t="s">
        <v>326</v>
      </c>
      <c r="AU701" s="254">
        <v>4</v>
      </c>
      <c r="AV701" s="283">
        <v>1.9309212972778735E-2</v>
      </c>
      <c r="AW701" s="283">
        <v>0.4033518182932701</v>
      </c>
      <c r="AX701" s="283">
        <v>0.16594864271774409</v>
      </c>
      <c r="AY701" s="284">
        <v>9.9730000000000008</v>
      </c>
      <c r="AZ701" s="284">
        <v>6.7458797852741503E-2</v>
      </c>
      <c r="BA701" s="284">
        <v>3.2829948288334196</v>
      </c>
      <c r="BB701" s="284">
        <v>2.3496201750502186</v>
      </c>
    </row>
    <row r="702" spans="45:54" ht="16.5">
      <c r="AS702" s="254" t="s">
        <v>157</v>
      </c>
      <c r="AT702" s="254" t="s">
        <v>191</v>
      </c>
      <c r="AU702" s="254">
        <v>4</v>
      </c>
      <c r="AV702" s="283">
        <v>1.3770055674010646E-2</v>
      </c>
      <c r="AW702" s="283">
        <v>0.33816801754256393</v>
      </c>
      <c r="AX702" s="283">
        <v>0.12908659364251943</v>
      </c>
      <c r="AY702" s="284">
        <v>4.4045000000000005</v>
      </c>
      <c r="AZ702" s="284">
        <v>2.7967726114171278E-2</v>
      </c>
      <c r="BA702" s="284">
        <v>2.2964610664858416</v>
      </c>
      <c r="BB702" s="284">
        <v>2.5880889811816363</v>
      </c>
    </row>
    <row r="703" spans="45:54" ht="16.5">
      <c r="AS703" s="254" t="s">
        <v>157</v>
      </c>
      <c r="AT703" s="254" t="s">
        <v>192</v>
      </c>
      <c r="AU703" s="254">
        <v>4</v>
      </c>
      <c r="AV703" s="283">
        <v>1.4599391347753933E-2</v>
      </c>
      <c r="AW703" s="283">
        <v>0.35929738078260259</v>
      </c>
      <c r="AX703" s="283">
        <v>0.18727894953957192</v>
      </c>
      <c r="AY703" s="284">
        <v>11.505461538461539</v>
      </c>
      <c r="AZ703" s="284">
        <v>6.2807347756245191E-2</v>
      </c>
      <c r="BA703" s="284">
        <v>22.981208544010116</v>
      </c>
      <c r="BB703" s="284">
        <v>2.1640805907612179</v>
      </c>
    </row>
    <row r="704" spans="45:54" ht="16.5">
      <c r="AS704" s="254" t="s">
        <v>157</v>
      </c>
      <c r="AT704" s="254" t="s">
        <v>99</v>
      </c>
      <c r="AU704" s="254">
        <v>4</v>
      </c>
      <c r="AV704" s="283">
        <v>1.639430404940628E-2</v>
      </c>
      <c r="AW704" s="283">
        <v>0.38533939784703491</v>
      </c>
      <c r="AX704" s="283">
        <v>0.17310657590654008</v>
      </c>
      <c r="AY704" s="284">
        <v>6.8815000000000008</v>
      </c>
      <c r="AZ704" s="284">
        <v>0.10086326345610493</v>
      </c>
      <c r="BA704" s="284">
        <v>5.3709687790375877</v>
      </c>
      <c r="BB704" s="284">
        <v>2.2493851543126548</v>
      </c>
    </row>
    <row r="705" spans="45:54" ht="16.5">
      <c r="AS705" s="254" t="s">
        <v>157</v>
      </c>
      <c r="AT705" s="254" t="s">
        <v>100</v>
      </c>
      <c r="AU705" s="254">
        <v>4</v>
      </c>
      <c r="AV705" s="283">
        <v>1.4078379554971475E-2</v>
      </c>
      <c r="AW705" s="283">
        <v>0.37059373206069585</v>
      </c>
      <c r="AX705" s="283">
        <v>0.16587681362152243</v>
      </c>
      <c r="AY705" s="284">
        <v>9.6399999999999988</v>
      </c>
      <c r="AZ705" s="284">
        <v>0.11837237463239482</v>
      </c>
      <c r="BA705" s="284">
        <v>12.790235394601982</v>
      </c>
      <c r="BB705" s="284">
        <v>2.2211439467785619</v>
      </c>
    </row>
    <row r="706" spans="45:54" ht="16.5">
      <c r="AS706" s="254" t="s">
        <v>135</v>
      </c>
      <c r="AT706" s="254" t="s">
        <v>193</v>
      </c>
      <c r="AU706" s="254">
        <v>4</v>
      </c>
      <c r="AV706" s="283">
        <v>1.6245153200862894E-2</v>
      </c>
      <c r="AW706" s="283">
        <v>0.359371710116554</v>
      </c>
      <c r="AX706" s="283">
        <v>0.15084476274091427</v>
      </c>
      <c r="AY706" s="284">
        <v>11.209642857142857</v>
      </c>
      <c r="AZ706" s="284">
        <v>1.5602825163759961</v>
      </c>
      <c r="BA706" s="284">
        <v>18.723390196511954</v>
      </c>
      <c r="BB706" s="284">
        <v>2.3263169565330459</v>
      </c>
    </row>
    <row r="707" spans="45:54" ht="16.5">
      <c r="AS707" s="254" t="s">
        <v>135</v>
      </c>
      <c r="AT707" s="254" t="s">
        <v>194</v>
      </c>
      <c r="AU707" s="254">
        <v>4</v>
      </c>
      <c r="AV707" s="283">
        <v>8.3308323367120747E-3</v>
      </c>
      <c r="AW707" s="283">
        <v>0.33999882209906096</v>
      </c>
      <c r="AX707" s="283">
        <v>0.19694508082709711</v>
      </c>
      <c r="AY707" s="284">
        <v>13.341181818181816</v>
      </c>
      <c r="AZ707" s="284">
        <v>0.83594678067085182</v>
      </c>
      <c r="BA707" s="284">
        <v>42.317673254164241</v>
      </c>
      <c r="BB707" s="284">
        <v>2.1822764767224152</v>
      </c>
    </row>
    <row r="708" spans="45:54" ht="16.5">
      <c r="AS708" s="254" t="s">
        <v>135</v>
      </c>
      <c r="AT708" s="254" t="s">
        <v>195</v>
      </c>
      <c r="AU708" s="254">
        <v>4</v>
      </c>
      <c r="AV708" s="283">
        <v>6.6078260251126418E-3</v>
      </c>
      <c r="AW708" s="283">
        <v>0.35731103430609051</v>
      </c>
      <c r="AX708" s="283">
        <v>0.17004409096646336</v>
      </c>
      <c r="AY708" s="284">
        <v>10.544166666666667</v>
      </c>
      <c r="AZ708" s="284">
        <v>0.13205171277123834</v>
      </c>
      <c r="BA708" s="284">
        <v>9.5627448665171766</v>
      </c>
      <c r="BB708" s="284">
        <v>2.1703437039671258</v>
      </c>
    </row>
    <row r="709" spans="45:54" ht="16.5">
      <c r="AS709" s="254" t="s">
        <v>135</v>
      </c>
      <c r="AT709" s="254" t="s">
        <v>196</v>
      </c>
      <c r="AU709" s="254">
        <v>4</v>
      </c>
      <c r="AV709" s="283">
        <v>1.399597627350721E-2</v>
      </c>
      <c r="AW709" s="283">
        <v>0.35440504594231126</v>
      </c>
      <c r="AX709" s="283">
        <v>0.19369116330324862</v>
      </c>
      <c r="AY709" s="284">
        <v>12.671571428571426</v>
      </c>
      <c r="AZ709" s="284">
        <v>0.88173009159772908</v>
      </c>
      <c r="BA709" s="284">
        <v>32.895657508244568</v>
      </c>
      <c r="BB709" s="284">
        <v>2.3037219934118403</v>
      </c>
    </row>
    <row r="710" spans="45:54" ht="16.5">
      <c r="AS710" s="254" t="s">
        <v>135</v>
      </c>
      <c r="AT710" s="254" t="s">
        <v>197</v>
      </c>
      <c r="AU710" s="254">
        <v>4</v>
      </c>
      <c r="AV710" s="283">
        <v>1.647212811313092E-2</v>
      </c>
      <c r="AW710" s="283">
        <v>0.35693224490768649</v>
      </c>
      <c r="AX710" s="283">
        <v>0.19183359301603492</v>
      </c>
      <c r="AY710" s="284">
        <v>13.249777777777776</v>
      </c>
      <c r="AZ710" s="284">
        <v>0.70735100669629392</v>
      </c>
      <c r="BA710" s="284">
        <v>22.969101889442058</v>
      </c>
      <c r="BB710" s="284">
        <v>2.0156269675429552</v>
      </c>
    </row>
    <row r="711" spans="45:54" ht="16.5">
      <c r="AS711" s="254" t="s">
        <v>135</v>
      </c>
      <c r="AT711" s="254" t="s">
        <v>198</v>
      </c>
      <c r="AU711" s="254">
        <v>4</v>
      </c>
      <c r="AV711" s="283">
        <v>1.3592456335883728E-2</v>
      </c>
      <c r="AW711" s="283">
        <v>0.37020724937012472</v>
      </c>
      <c r="AX711" s="283">
        <v>0.16773986241192029</v>
      </c>
      <c r="AY711" s="284">
        <v>9.5751666666666662</v>
      </c>
      <c r="AZ711" s="284">
        <v>9.6805094725287338E-2</v>
      </c>
      <c r="BA711" s="284">
        <v>3.1611870587878315</v>
      </c>
      <c r="BB711" s="284">
        <v>2.3683979755353066</v>
      </c>
    </row>
    <row r="712" spans="45:54" ht="16.5">
      <c r="AS712" s="254" t="s">
        <v>135</v>
      </c>
      <c r="AT712" s="254" t="s">
        <v>99</v>
      </c>
      <c r="AU712" s="254">
        <v>4</v>
      </c>
      <c r="AV712" s="283">
        <v>1.8797688391944817E-2</v>
      </c>
      <c r="AW712" s="283">
        <v>0.37271516834633461</v>
      </c>
      <c r="AX712" s="283">
        <v>0.20089103343538084</v>
      </c>
      <c r="AY712" s="284">
        <v>11.292</v>
      </c>
      <c r="AZ712" s="284">
        <v>0.19224022338313956</v>
      </c>
      <c r="BA712" s="284">
        <v>23.645547476126168</v>
      </c>
      <c r="BB712" s="284">
        <v>2.4526209083300916</v>
      </c>
    </row>
    <row r="713" spans="45:54" ht="16.5">
      <c r="AS713" s="254" t="s">
        <v>135</v>
      </c>
      <c r="AT713" s="254" t="s">
        <v>100</v>
      </c>
      <c r="AU713" s="254">
        <v>4</v>
      </c>
      <c r="AV713" s="283">
        <v>1.2783546762153594E-2</v>
      </c>
      <c r="AW713" s="283">
        <v>0.35509506288335591</v>
      </c>
      <c r="AX713" s="283">
        <v>0.17839544354300704</v>
      </c>
      <c r="AY713" s="284">
        <v>11.907945454545455</v>
      </c>
      <c r="AZ713" s="284">
        <v>0.84292415967752743</v>
      </c>
      <c r="BA713" s="284">
        <v>24.258908610643367</v>
      </c>
      <c r="BB713" s="284">
        <v>2.2176999283533205</v>
      </c>
    </row>
    <row r="714" spans="45:54" ht="16.5">
      <c r="AS714" s="254" t="s">
        <v>142</v>
      </c>
      <c r="AT714" s="254" t="s">
        <v>199</v>
      </c>
      <c r="AU714" s="254">
        <v>4</v>
      </c>
      <c r="AV714" s="283">
        <v>1.2719879373983689E-2</v>
      </c>
      <c r="AW714" s="283">
        <v>0.3551857392435116</v>
      </c>
      <c r="AX714" s="283">
        <v>0.16848999247217608</v>
      </c>
      <c r="AY714" s="284">
        <v>10.924933333333334</v>
      </c>
      <c r="AZ714" s="284">
        <v>0.12513631448580398</v>
      </c>
      <c r="BA714" s="284">
        <v>12.84732828720921</v>
      </c>
      <c r="BB714" s="284">
        <v>2.227020885836394</v>
      </c>
    </row>
    <row r="715" spans="45:54" ht="16.5">
      <c r="AS715" s="254" t="s">
        <v>142</v>
      </c>
      <c r="AT715" s="254" t="s">
        <v>200</v>
      </c>
      <c r="AU715" s="254">
        <v>4</v>
      </c>
      <c r="AV715" s="283">
        <v>1.0004959671098636E-2</v>
      </c>
      <c r="AW715" s="283">
        <v>0.36105069292501341</v>
      </c>
      <c r="AX715" s="283">
        <v>0.19301637832270682</v>
      </c>
      <c r="AY715" s="284">
        <v>11.685774193548385</v>
      </c>
      <c r="AZ715" s="284">
        <v>0.21325865975693242</v>
      </c>
      <c r="BA715" s="284">
        <v>11.985713053095701</v>
      </c>
      <c r="BB715" s="284">
        <v>2.1430537164426173</v>
      </c>
    </row>
    <row r="716" spans="45:54" ht="16.5">
      <c r="AS716" s="254" t="s">
        <v>142</v>
      </c>
      <c r="AT716" s="254" t="s">
        <v>201</v>
      </c>
      <c r="AU716" s="254">
        <v>4</v>
      </c>
      <c r="AV716" s="283">
        <v>9.6183091341501929E-3</v>
      </c>
      <c r="AW716" s="283">
        <v>0.32746867174049743</v>
      </c>
      <c r="AX716" s="283">
        <v>0.17269994850741505</v>
      </c>
      <c r="AY716" s="284">
        <v>9.876333333333335</v>
      </c>
      <c r="AZ716" s="284">
        <v>0.22312248829090109</v>
      </c>
      <c r="BA716" s="284">
        <v>9.0945983255474321</v>
      </c>
      <c r="BB716" s="284">
        <v>2.6393183210295148</v>
      </c>
    </row>
    <row r="717" spans="45:54" ht="16.5">
      <c r="AS717" s="254" t="s">
        <v>142</v>
      </c>
      <c r="AT717" s="254" t="s">
        <v>202</v>
      </c>
      <c r="AU717" s="254">
        <v>4</v>
      </c>
      <c r="AV717" s="283">
        <v>8.2057599124904165E-3</v>
      </c>
      <c r="AW717" s="283">
        <v>0.33579786835263292</v>
      </c>
      <c r="AX717" s="283">
        <v>0.18511820423680309</v>
      </c>
      <c r="AY717" s="284">
        <v>10.851861111111113</v>
      </c>
      <c r="AZ717" s="284">
        <v>0.12931189332737464</v>
      </c>
      <c r="BA717" s="284">
        <v>11.583054066666254</v>
      </c>
      <c r="BB717" s="284">
        <v>2.2772282221301108</v>
      </c>
    </row>
    <row r="718" spans="45:54" ht="16.5">
      <c r="AS718" s="254" t="s">
        <v>142</v>
      </c>
      <c r="AT718" s="254" t="s">
        <v>203</v>
      </c>
      <c r="AU718" s="254">
        <v>4</v>
      </c>
      <c r="AV718" s="283">
        <v>8.6682764135750066E-3</v>
      </c>
      <c r="AW718" s="283">
        <v>0.37428133271365172</v>
      </c>
      <c r="AX718" s="283">
        <v>0.16861882533880929</v>
      </c>
      <c r="AY718" s="284">
        <v>11.109333333333334</v>
      </c>
      <c r="AZ718" s="284">
        <v>0.24092206651661258</v>
      </c>
      <c r="BA718" s="284">
        <v>8.2831934802921552</v>
      </c>
      <c r="BB718" s="284">
        <v>2.4035670664473363</v>
      </c>
    </row>
    <row r="719" spans="45:54" ht="16.5">
      <c r="AS719" s="254" t="s">
        <v>142</v>
      </c>
      <c r="AT719" s="254" t="s">
        <v>100</v>
      </c>
      <c r="AU719" s="254">
        <v>4</v>
      </c>
      <c r="AV719" s="283">
        <v>9.5267680215552503E-3</v>
      </c>
      <c r="AW719" s="283">
        <v>0.3497829572198104</v>
      </c>
      <c r="AX719" s="283">
        <v>0.18195532077644874</v>
      </c>
      <c r="AY719" s="284">
        <v>11.058242718446607</v>
      </c>
      <c r="AZ719" s="284">
        <v>0.17705420668563157</v>
      </c>
      <c r="BA719" s="284">
        <v>11.178444998350992</v>
      </c>
      <c r="BB719" s="284">
        <v>2.2777680811598144</v>
      </c>
    </row>
    <row r="720" spans="45:54" ht="16.5">
      <c r="AS720" s="254" t="s">
        <v>158</v>
      </c>
      <c r="AT720" s="254" t="s">
        <v>204</v>
      </c>
      <c r="AU720" s="254">
        <v>4</v>
      </c>
      <c r="AV720" s="283">
        <v>4.9542323541655262E-2</v>
      </c>
      <c r="AW720" s="283">
        <v>0.36266031773185931</v>
      </c>
      <c r="AX720" s="283">
        <v>0.20468306253516766</v>
      </c>
      <c r="AY720" s="284">
        <v>16.046500000000002</v>
      </c>
      <c r="AZ720" s="284">
        <v>1.2890345541336894</v>
      </c>
      <c r="BA720" s="284">
        <v>23.065906188361929</v>
      </c>
      <c r="BB720" s="284">
        <v>1.6827281559013842</v>
      </c>
    </row>
    <row r="721" spans="45:54" ht="16.5">
      <c r="AS721" s="254" t="s">
        <v>158</v>
      </c>
      <c r="AT721" s="254" t="s">
        <v>205</v>
      </c>
      <c r="AU721" s="254">
        <v>4</v>
      </c>
      <c r="AV721" s="283">
        <v>1.7665534236639368E-2</v>
      </c>
      <c r="AW721" s="283">
        <v>0.34695921174220801</v>
      </c>
      <c r="AX721" s="283">
        <v>0.24513673020110135</v>
      </c>
      <c r="AY721" s="284">
        <v>14.67625</v>
      </c>
      <c r="AZ721" s="284">
        <v>0.73320175159248335</v>
      </c>
      <c r="BA721" s="284">
        <v>10.830184909064874</v>
      </c>
      <c r="BB721" s="284">
        <v>1.8567675155122052</v>
      </c>
    </row>
    <row r="722" spans="45:54" ht="16.5">
      <c r="AS722" s="254" t="s">
        <v>158</v>
      </c>
      <c r="AT722" s="254" t="s">
        <v>206</v>
      </c>
      <c r="AU722" s="254">
        <v>4</v>
      </c>
      <c r="AV722" s="283">
        <v>2.859709100670486E-2</v>
      </c>
      <c r="AW722" s="283">
        <v>0.34444589116221314</v>
      </c>
      <c r="AX722" s="283">
        <v>0.15579837907261118</v>
      </c>
      <c r="AY722" s="284">
        <v>17.117333333333335</v>
      </c>
      <c r="AZ722" s="284">
        <v>0.21434968880373731</v>
      </c>
      <c r="BA722" s="284">
        <v>13.643169666315069</v>
      </c>
      <c r="BB722" s="284">
        <v>2.3870053743403257</v>
      </c>
    </row>
    <row r="723" spans="45:54" ht="16.5">
      <c r="AS723" s="254" t="s">
        <v>158</v>
      </c>
      <c r="AT723" s="254" t="s">
        <v>207</v>
      </c>
      <c r="AU723" s="254">
        <v>4</v>
      </c>
      <c r="AV723" s="283">
        <v>1.975937866025106E-2</v>
      </c>
      <c r="AW723" s="283">
        <v>0.36541768063588459</v>
      </c>
      <c r="AX723" s="283">
        <v>0.26479950034510941</v>
      </c>
      <c r="AY723" s="284">
        <v>17.241599999999998</v>
      </c>
      <c r="AZ723" s="284">
        <v>0.14659738856511051</v>
      </c>
      <c r="BA723" s="284">
        <v>13.598501239289707</v>
      </c>
      <c r="BB723" s="284">
        <v>1.8553963792685153</v>
      </c>
    </row>
    <row r="724" spans="45:54" ht="16.5">
      <c r="AS724" s="254" t="s">
        <v>158</v>
      </c>
      <c r="AT724" s="254" t="s">
        <v>99</v>
      </c>
      <c r="AU724" s="254">
        <v>4</v>
      </c>
      <c r="AV724" s="283">
        <v>4.7307732152272089E-2</v>
      </c>
      <c r="AW724" s="283">
        <v>0.38336528254782887</v>
      </c>
      <c r="AX724" s="283">
        <v>0.19275710085146874</v>
      </c>
      <c r="AY724" s="284">
        <v>22.516000000000002</v>
      </c>
      <c r="AZ724" s="284">
        <v>3.4056024885418505</v>
      </c>
      <c r="BA724" s="284">
        <v>32.591615815345513</v>
      </c>
      <c r="BB724" s="284">
        <v>2.0458835513453475</v>
      </c>
    </row>
    <row r="725" spans="45:54" ht="16.5">
      <c r="AS725" s="254" t="s">
        <v>158</v>
      </c>
      <c r="AT725" s="254" t="s">
        <v>100</v>
      </c>
      <c r="AU725" s="254">
        <v>4</v>
      </c>
      <c r="AV725" s="283">
        <v>2.4997853083789615E-2</v>
      </c>
      <c r="AW725" s="283">
        <v>0.35476311498254498</v>
      </c>
      <c r="AX725" s="283">
        <v>0.22123126794501249</v>
      </c>
      <c r="AY725" s="284">
        <v>17.091684210526314</v>
      </c>
      <c r="AZ725" s="284">
        <v>0.49059747938458625</v>
      </c>
      <c r="BA725" s="284">
        <v>14.080711563486343</v>
      </c>
      <c r="BB725" s="284">
        <v>2.0314190132020662</v>
      </c>
    </row>
    <row r="726" spans="45:54" ht="16.5">
      <c r="AS726" s="254" t="s">
        <v>147</v>
      </c>
      <c r="AT726" s="254" t="s">
        <v>208</v>
      </c>
      <c r="AU726" s="254">
        <v>4</v>
      </c>
      <c r="AV726" s="283">
        <v>1.4607340504181287E-2</v>
      </c>
      <c r="AW726" s="283">
        <v>0.44227479044570489</v>
      </c>
      <c r="AX726" s="283">
        <v>0.21731941989276241</v>
      </c>
      <c r="AY726" s="284">
        <v>10.028272727272729</v>
      </c>
      <c r="AZ726" s="284">
        <v>0.88961166037972916</v>
      </c>
      <c r="BA726" s="284">
        <v>12.179475372034229</v>
      </c>
      <c r="BB726" s="284">
        <v>2.098407525538514</v>
      </c>
    </row>
    <row r="727" spans="45:54" ht="16.5">
      <c r="AS727" s="254" t="s">
        <v>147</v>
      </c>
      <c r="AT727" s="254" t="s">
        <v>209</v>
      </c>
      <c r="AU727" s="254">
        <v>4</v>
      </c>
      <c r="AV727" s="283">
        <v>1.8856536632998817E-2</v>
      </c>
      <c r="AW727" s="283">
        <v>0.38049803128583359</v>
      </c>
      <c r="AX727" s="283">
        <v>0.16347117934683805</v>
      </c>
      <c r="AY727" s="284">
        <v>4.7860000000000005</v>
      </c>
      <c r="AZ727" s="284">
        <v>0.11404051481978118</v>
      </c>
      <c r="BA727" s="284">
        <v>3.8577153461450115</v>
      </c>
      <c r="BB727" s="284">
        <v>2.2052267468551778</v>
      </c>
    </row>
    <row r="728" spans="45:54" ht="16.5">
      <c r="AS728" s="254" t="s">
        <v>147</v>
      </c>
      <c r="AT728" s="254" t="s">
        <v>210</v>
      </c>
      <c r="AU728" s="254">
        <v>4</v>
      </c>
      <c r="AV728" s="283">
        <v>3.5092512614911163E-2</v>
      </c>
      <c r="AW728" s="283">
        <v>0.36176875307581663</v>
      </c>
      <c r="AX728" s="283">
        <v>0.19137520197474314</v>
      </c>
      <c r="AY728" s="284">
        <v>7.8070000000000004</v>
      </c>
      <c r="AZ728" s="284">
        <v>2.414321303297853E-2</v>
      </c>
      <c r="BA728" s="284">
        <v>4.4933202033598931</v>
      </c>
      <c r="BB728" s="284">
        <v>2.5957199288107793</v>
      </c>
    </row>
    <row r="729" spans="45:54" ht="16.5">
      <c r="AS729" s="254" t="s">
        <v>147</v>
      </c>
      <c r="AT729" s="254" t="s">
        <v>211</v>
      </c>
      <c r="AU729" s="254">
        <v>4</v>
      </c>
      <c r="AV729" s="283">
        <v>2.0092944752944184E-2</v>
      </c>
      <c r="AW729" s="283">
        <v>0.33638568151883419</v>
      </c>
      <c r="AX729" s="283">
        <v>0.22199093035875148</v>
      </c>
      <c r="AY729" s="284">
        <v>6.4355714285714294</v>
      </c>
      <c r="AZ729" s="284">
        <v>8.8852489505293411E-2</v>
      </c>
      <c r="BA729" s="284">
        <v>3.6897165378777106</v>
      </c>
      <c r="BB729" s="284">
        <v>2.6996403216022293</v>
      </c>
    </row>
    <row r="730" spans="45:54" ht="16.5">
      <c r="AS730" s="254" t="s">
        <v>147</v>
      </c>
      <c r="AT730" s="254" t="s">
        <v>212</v>
      </c>
      <c r="AU730" s="254">
        <v>4</v>
      </c>
      <c r="AV730" s="283">
        <v>2.7125919932352024E-2</v>
      </c>
      <c r="AW730" s="283">
        <v>0.36187196871222238</v>
      </c>
      <c r="AX730" s="283">
        <v>0.22222189402366546</v>
      </c>
      <c r="AY730" s="284">
        <v>9.2550000000000008</v>
      </c>
      <c r="AZ730" s="284">
        <v>1.0661957224187155</v>
      </c>
      <c r="BA730" s="284">
        <v>9.9214873296800388</v>
      </c>
      <c r="BB730" s="284">
        <v>2.8762656527788959</v>
      </c>
    </row>
    <row r="731" spans="45:54" ht="16.5">
      <c r="AS731" s="254" t="s">
        <v>147</v>
      </c>
      <c r="AT731" s="254" t="s">
        <v>213</v>
      </c>
      <c r="AU731" s="254">
        <v>4</v>
      </c>
      <c r="AV731" s="283">
        <v>2.9503613297436591E-2</v>
      </c>
      <c r="AW731" s="283">
        <v>0.37881741486495801</v>
      </c>
      <c r="AX731" s="283">
        <v>0.25926851509908799</v>
      </c>
      <c r="AY731" s="284">
        <v>9.1660000000000021</v>
      </c>
      <c r="AZ731" s="284">
        <v>0.17116964066785259</v>
      </c>
      <c r="BA731" s="284">
        <v>6.6114273707958064</v>
      </c>
      <c r="BB731" s="284">
        <v>2.5522948723252128</v>
      </c>
    </row>
    <row r="732" spans="45:54" ht="16.5">
      <c r="AS732" s="254" t="s">
        <v>147</v>
      </c>
      <c r="AT732" s="254" t="s">
        <v>214</v>
      </c>
      <c r="AU732" s="254">
        <v>4</v>
      </c>
      <c r="AV732" s="283">
        <v>2.6216072373387755E-2</v>
      </c>
      <c r="AW732" s="283">
        <v>0.38070898698312355</v>
      </c>
      <c r="AX732" s="283">
        <v>0.18606917264493797</v>
      </c>
      <c r="AY732" s="284">
        <v>10.698400000000001</v>
      </c>
      <c r="AZ732" s="284">
        <v>3.73858092515447E-3</v>
      </c>
      <c r="BA732" s="284">
        <v>16.131976692041537</v>
      </c>
      <c r="BB732" s="284">
        <v>2.1911372212933236</v>
      </c>
    </row>
    <row r="733" spans="45:54" ht="16.5">
      <c r="AS733" s="254" t="s">
        <v>147</v>
      </c>
      <c r="AT733" s="254" t="s">
        <v>99</v>
      </c>
      <c r="AU733" s="254">
        <v>4</v>
      </c>
      <c r="AV733" s="283">
        <v>2.4861892053514099E-2</v>
      </c>
      <c r="AW733" s="283">
        <v>0.41794101530548677</v>
      </c>
      <c r="AX733" s="283">
        <v>0.19692664940905819</v>
      </c>
      <c r="AY733" s="284">
        <v>11.106333333333334</v>
      </c>
      <c r="AZ733" s="284">
        <v>0.179841688958044</v>
      </c>
      <c r="BA733" s="284">
        <v>12.732791578229516</v>
      </c>
      <c r="BB733" s="284">
        <v>2.252718541749128</v>
      </c>
    </row>
    <row r="734" spans="45:54" ht="16.5">
      <c r="AS734" s="254" t="s">
        <v>147</v>
      </c>
      <c r="AT734" s="254" t="s">
        <v>100</v>
      </c>
      <c r="AU734" s="254">
        <v>4</v>
      </c>
      <c r="AV734" s="283">
        <v>2.3902741603883886E-2</v>
      </c>
      <c r="AW734" s="283">
        <v>0.38115616816291276</v>
      </c>
      <c r="AX734" s="283">
        <v>0.21104798863864033</v>
      </c>
      <c r="AY734" s="284">
        <v>8.4559444444444445</v>
      </c>
      <c r="AZ734" s="284">
        <v>0.4552786476504061</v>
      </c>
      <c r="BA734" s="284">
        <v>8.4399714435667601</v>
      </c>
      <c r="BB734" s="284">
        <v>2.4295536763719849</v>
      </c>
    </row>
    <row r="735" spans="45:54" ht="16.5">
      <c r="AS735" s="254" t="s">
        <v>150</v>
      </c>
      <c r="AT735" s="254" t="s">
        <v>215</v>
      </c>
      <c r="AU735" s="254">
        <v>4</v>
      </c>
      <c r="AV735" s="283">
        <v>2.1932540311645772E-2</v>
      </c>
      <c r="AW735" s="283">
        <v>0.28436844704338199</v>
      </c>
      <c r="AX735" s="283">
        <v>0.16772206188359629</v>
      </c>
      <c r="AY735" s="284">
        <v>20.262944444444443</v>
      </c>
      <c r="AZ735" s="284">
        <v>9.7696592496869503E-2</v>
      </c>
      <c r="BA735" s="284">
        <v>20.862819984787375</v>
      </c>
      <c r="BB735" s="284">
        <v>2.6590109264665269</v>
      </c>
    </row>
    <row r="736" spans="45:54" ht="16.5">
      <c r="AS736" s="254" t="s">
        <v>150</v>
      </c>
      <c r="AT736" s="254" t="s">
        <v>216</v>
      </c>
      <c r="AU736" s="254">
        <v>4</v>
      </c>
      <c r="AV736" s="283">
        <v>1.4289218898955019E-2</v>
      </c>
      <c r="AW736" s="283">
        <v>0.39976006612317466</v>
      </c>
      <c r="AX736" s="283">
        <v>0.2020328058822716</v>
      </c>
      <c r="AY736" s="284">
        <v>15.723916666666668</v>
      </c>
      <c r="AZ736" s="284">
        <v>0.33852024297903693</v>
      </c>
      <c r="BA736" s="284">
        <v>27.068536530381735</v>
      </c>
      <c r="BB736" s="284">
        <v>1.8395153510532039</v>
      </c>
    </row>
    <row r="737" spans="45:54" ht="16.5">
      <c r="AS737" s="254" t="s">
        <v>150</v>
      </c>
      <c r="AT737" s="254" t="s">
        <v>217</v>
      </c>
      <c r="AU737" s="254">
        <v>4</v>
      </c>
      <c r="AV737" s="283">
        <v>1.3998623809256776E-2</v>
      </c>
      <c r="AW737" s="283">
        <v>0.24472650344844574</v>
      </c>
      <c r="AX737" s="283">
        <v>0.10164202888619542</v>
      </c>
      <c r="AY737" s="284">
        <v>19.763500000000001</v>
      </c>
      <c r="AZ737" s="284">
        <v>3.2734952942413985E-2</v>
      </c>
      <c r="BA737" s="284">
        <v>3.0552622746253051</v>
      </c>
      <c r="BB737" s="284">
        <v>2.7517053066729602</v>
      </c>
    </row>
    <row r="738" spans="45:54" ht="16.5">
      <c r="AS738" s="254" t="s">
        <v>150</v>
      </c>
      <c r="AT738" s="254" t="s">
        <v>98</v>
      </c>
      <c r="AU738" s="254">
        <v>4</v>
      </c>
      <c r="AV738" s="283">
        <v>1.4639674844721043E-2</v>
      </c>
      <c r="AW738" s="283">
        <v>0.30698897339751074</v>
      </c>
      <c r="AX738" s="283">
        <v>0.19877298955199321</v>
      </c>
      <c r="AY738" s="284">
        <v>20.334600000000002</v>
      </c>
      <c r="AZ738" s="284">
        <v>0.26359287342639243</v>
      </c>
      <c r="BA738" s="284">
        <v>13.881759234173559</v>
      </c>
      <c r="BB738" s="284">
        <v>2.6416193939363253</v>
      </c>
    </row>
    <row r="739" spans="45:54" ht="16.5">
      <c r="AS739" s="254" t="s">
        <v>150</v>
      </c>
      <c r="AT739" s="254" t="s">
        <v>99</v>
      </c>
      <c r="AU739" s="254">
        <v>4</v>
      </c>
      <c r="AV739" s="283">
        <v>3.7364521622496018E-2</v>
      </c>
      <c r="AW739" s="283">
        <v>0.28564290229282729</v>
      </c>
      <c r="AX739" s="283">
        <v>0.20836492955133346</v>
      </c>
      <c r="AY739" s="284">
        <v>18.810666666666666</v>
      </c>
      <c r="AZ739" s="284">
        <v>0.16632904390890188</v>
      </c>
      <c r="BA739" s="284">
        <v>25.629793584144426</v>
      </c>
      <c r="BB739" s="284">
        <v>2.2396202390184596</v>
      </c>
    </row>
    <row r="740" spans="45:54" ht="16.5">
      <c r="AS740" s="254" t="s">
        <v>150</v>
      </c>
      <c r="AT740" s="254" t="s">
        <v>100</v>
      </c>
      <c r="AU740" s="254">
        <v>4</v>
      </c>
      <c r="AV740" s="283">
        <v>1.8464188394091072E-2</v>
      </c>
      <c r="AW740" s="283">
        <v>0.32412015109151915</v>
      </c>
      <c r="AX740" s="283">
        <v>0.17584398786108946</v>
      </c>
      <c r="AY740" s="284">
        <v>18.776299999999999</v>
      </c>
      <c r="AZ740" s="284">
        <v>0.16698138461043632</v>
      </c>
      <c r="BA740" s="284">
        <v>20.177911243907548</v>
      </c>
      <c r="BB740" s="284">
        <v>2.4322706225879216</v>
      </c>
    </row>
    <row r="741" spans="45:54" ht="16.5">
      <c r="AS741" s="254" t="s">
        <v>145</v>
      </c>
      <c r="AT741" s="254" t="s">
        <v>218</v>
      </c>
      <c r="AU741" s="254">
        <v>4</v>
      </c>
      <c r="AV741" s="283">
        <v>1.0980688490118816E-2</v>
      </c>
      <c r="AW741" s="283">
        <v>0.3528619300839308</v>
      </c>
      <c r="AX741" s="283">
        <v>0.18442733373892237</v>
      </c>
      <c r="AY741" s="284">
        <v>9.7439130434782619</v>
      </c>
      <c r="AZ741" s="284">
        <v>9.9103515629998931E-2</v>
      </c>
      <c r="BA741" s="284">
        <v>18.478927701339714</v>
      </c>
      <c r="BB741" s="284">
        <v>1.9611077155728123</v>
      </c>
    </row>
    <row r="742" spans="45:54" ht="16.5">
      <c r="AS742" s="254" t="s">
        <v>145</v>
      </c>
      <c r="AT742" s="254" t="s">
        <v>219</v>
      </c>
      <c r="AU742" s="254">
        <v>4</v>
      </c>
      <c r="AV742" s="283">
        <v>2.7269341161435666E-2</v>
      </c>
      <c r="AW742" s="283">
        <v>0.35069735028010335</v>
      </c>
      <c r="AX742" s="283">
        <v>0.23773988808030772</v>
      </c>
      <c r="AY742" s="284">
        <v>8.6829999999999998</v>
      </c>
      <c r="AZ742" s="284">
        <v>6.2667574399518769E-2</v>
      </c>
      <c r="BA742" s="284">
        <v>6.6678299161087979</v>
      </c>
      <c r="BB742" s="284">
        <v>2.4926627011765259</v>
      </c>
    </row>
    <row r="743" spans="45:54" ht="16.5">
      <c r="AS743" s="254" t="s">
        <v>145</v>
      </c>
      <c r="AT743" s="254" t="s">
        <v>220</v>
      </c>
      <c r="AU743" s="254">
        <v>4</v>
      </c>
      <c r="AV743" s="283">
        <v>1.9309649941562146E-2</v>
      </c>
      <c r="AW743" s="283">
        <v>0.29925592891932928</v>
      </c>
      <c r="AX743" s="283">
        <v>0.29871569415288951</v>
      </c>
      <c r="AY743" s="284">
        <v>7.0191250000000007</v>
      </c>
      <c r="AZ743" s="284">
        <v>0.55672243551146261</v>
      </c>
      <c r="BA743" s="284">
        <v>5.5694248390494536</v>
      </c>
      <c r="BB743" s="284">
        <v>2.832485241418083</v>
      </c>
    </row>
    <row r="744" spans="45:54" ht="16.5">
      <c r="AS744" s="254" t="s">
        <v>145</v>
      </c>
      <c r="AT744" s="254" t="s">
        <v>221</v>
      </c>
      <c r="AU744" s="254">
        <v>4</v>
      </c>
      <c r="AV744" s="283">
        <v>2.4846493000235337E-2</v>
      </c>
      <c r="AW744" s="283">
        <v>0.35733436882314645</v>
      </c>
      <c r="AX744" s="283">
        <v>0.23667757105246995</v>
      </c>
      <c r="AY744" s="284">
        <v>8.7439999999999998</v>
      </c>
      <c r="AZ744" s="284">
        <v>0.18583501653002471</v>
      </c>
      <c r="BA744" s="284">
        <v>11.397881013841516</v>
      </c>
      <c r="BB744" s="284">
        <v>2.1110739365266213</v>
      </c>
    </row>
    <row r="745" spans="45:54" ht="16.5">
      <c r="AS745" s="254" t="s">
        <v>145</v>
      </c>
      <c r="AT745" s="254" t="s">
        <v>100</v>
      </c>
      <c r="AU745" s="254">
        <v>4</v>
      </c>
      <c r="AV745" s="283">
        <v>1.7182506339500133E-2</v>
      </c>
      <c r="AW745" s="283">
        <v>0.34218675441542484</v>
      </c>
      <c r="AX745" s="283">
        <v>0.22281569894363901</v>
      </c>
      <c r="AY745" s="284">
        <v>8.9465813953488382</v>
      </c>
      <c r="AZ745" s="284">
        <v>0.18971720917771459</v>
      </c>
      <c r="BA745" s="284">
        <v>12.832176816647342</v>
      </c>
      <c r="BB745" s="284">
        <v>2.20717468589423</v>
      </c>
    </row>
    <row r="746" spans="45:54" ht="16.5">
      <c r="AS746" s="254" t="s">
        <v>137</v>
      </c>
      <c r="AT746" s="254" t="s">
        <v>222</v>
      </c>
      <c r="AU746" s="254">
        <v>4</v>
      </c>
      <c r="AV746" s="283">
        <v>2.5610550760768611E-2</v>
      </c>
      <c r="AW746" s="283">
        <v>0.32995228632585827</v>
      </c>
      <c r="AX746" s="283">
        <v>0.19748461333193693</v>
      </c>
      <c r="AY746" s="284">
        <v>13.167749999999998</v>
      </c>
      <c r="AZ746" s="284">
        <v>8.364811208194993E-2</v>
      </c>
      <c r="BA746" s="284">
        <v>7.86506735909001</v>
      </c>
      <c r="BB746" s="284">
        <v>1.9477859932562169</v>
      </c>
    </row>
    <row r="747" spans="45:54" ht="16.5">
      <c r="AS747" s="254" t="s">
        <v>137</v>
      </c>
      <c r="AT747" s="254" t="s">
        <v>223</v>
      </c>
      <c r="AU747" s="254">
        <v>4</v>
      </c>
      <c r="AV747" s="283">
        <v>2.6052385076571843E-2</v>
      </c>
      <c r="AW747" s="283">
        <v>0.35480890139350368</v>
      </c>
      <c r="AX747" s="283">
        <v>0.1983979781069268</v>
      </c>
      <c r="AY747" s="284">
        <v>13.667531250000003</v>
      </c>
      <c r="AZ747" s="284">
        <v>0.27830118523440195</v>
      </c>
      <c r="BA747" s="284">
        <v>12.935411119726638</v>
      </c>
      <c r="BB747" s="284">
        <v>1.8944369992812002</v>
      </c>
    </row>
    <row r="748" spans="45:54" ht="16.5">
      <c r="AS748" s="254" t="s">
        <v>137</v>
      </c>
      <c r="AT748" s="254" t="s">
        <v>224</v>
      </c>
      <c r="AU748" s="254">
        <v>4</v>
      </c>
      <c r="AV748" s="283">
        <v>1.9239010470632555E-2</v>
      </c>
      <c r="AW748" s="283">
        <v>0.2559753277985905</v>
      </c>
      <c r="AX748" s="283">
        <v>0.28011631506772056</v>
      </c>
      <c r="AY748" s="284">
        <v>8.2093333333333334</v>
      </c>
      <c r="AZ748" s="284">
        <v>0.24061273217355483</v>
      </c>
      <c r="BA748" s="284">
        <v>8.0425703537712838</v>
      </c>
      <c r="BB748" s="284">
        <v>2.3541791184273886</v>
      </c>
    </row>
    <row r="749" spans="45:54" ht="16.5">
      <c r="AS749" s="254" t="s">
        <v>137</v>
      </c>
      <c r="AT749" s="254" t="s">
        <v>99</v>
      </c>
      <c r="AU749" s="254">
        <v>4</v>
      </c>
      <c r="AV749" s="283">
        <v>2.7615560374222945E-2</v>
      </c>
      <c r="AW749" s="283">
        <v>0.35895213436375628</v>
      </c>
      <c r="AX749" s="283">
        <v>0.20544209193776666</v>
      </c>
      <c r="AY749" s="284">
        <v>12.714</v>
      </c>
      <c r="AZ749" s="284">
        <v>7.6752960873387302E-2</v>
      </c>
      <c r="BA749" s="284">
        <v>11.845540294792773</v>
      </c>
      <c r="BB749" s="284">
        <v>1.9179528196572493</v>
      </c>
    </row>
    <row r="750" spans="45:54" ht="16.5">
      <c r="AS750" s="254" t="s">
        <v>137</v>
      </c>
      <c r="AT750" s="254" t="s">
        <v>100</v>
      </c>
      <c r="AU750" s="254">
        <v>4</v>
      </c>
      <c r="AV750" s="283">
        <v>2.5131006960933545E-2</v>
      </c>
      <c r="AW750" s="283">
        <v>0.3351514360327803</v>
      </c>
      <c r="AX750" s="283">
        <v>0.21358550215235628</v>
      </c>
      <c r="AY750" s="284">
        <v>12.926881355932206</v>
      </c>
      <c r="AZ750" s="284">
        <v>0.2071939244819585</v>
      </c>
      <c r="BA750" s="284">
        <v>10.401946208698652</v>
      </c>
      <c r="BB750" s="284">
        <v>2.0113628976401672</v>
      </c>
    </row>
    <row r="751" spans="45:54" ht="16.5">
      <c r="AS751" s="254" t="s">
        <v>155</v>
      </c>
      <c r="AT751" s="254" t="s">
        <v>225</v>
      </c>
      <c r="AU751" s="254">
        <v>4</v>
      </c>
      <c r="AV751" s="283">
        <v>1.5370970519892894E-2</v>
      </c>
      <c r="AW751" s="283">
        <v>0.33913478037176675</v>
      </c>
      <c r="AX751" s="283">
        <v>0.18547243002242397</v>
      </c>
      <c r="AY751" s="284">
        <v>9.8055263157894732</v>
      </c>
      <c r="AZ751" s="284">
        <v>0.52640900284305481</v>
      </c>
      <c r="BA751" s="284">
        <v>10.786923465038191</v>
      </c>
      <c r="BB751" s="284">
        <v>1.9103727998366735</v>
      </c>
    </row>
    <row r="752" spans="45:54" ht="16.5">
      <c r="AS752" s="254" t="s">
        <v>155</v>
      </c>
      <c r="AT752" s="254" t="s">
        <v>226</v>
      </c>
      <c r="AU752" s="254">
        <v>4</v>
      </c>
      <c r="AV752" s="283">
        <v>1.7519168967458344E-2</v>
      </c>
      <c r="AW752" s="283">
        <v>0.3612260796673139</v>
      </c>
      <c r="AX752" s="283">
        <v>0.20385647525630876</v>
      </c>
      <c r="AY752" s="284">
        <v>11.04352380952381</v>
      </c>
      <c r="AZ752" s="284">
        <v>9.1609576534933818E-2</v>
      </c>
      <c r="BA752" s="284">
        <v>11.57099420541241</v>
      </c>
      <c r="BB752" s="284">
        <v>1.8281192261419152</v>
      </c>
    </row>
    <row r="753" spans="45:54" ht="16.5">
      <c r="AS753" s="254" t="s">
        <v>155</v>
      </c>
      <c r="AT753" s="254" t="s">
        <v>227</v>
      </c>
      <c r="AU753" s="254">
        <v>4</v>
      </c>
      <c r="AV753" s="283">
        <v>1.6989609907885794E-2</v>
      </c>
      <c r="AW753" s="283">
        <v>0.32198334189475508</v>
      </c>
      <c r="AX753" s="283">
        <v>0.23467010800193283</v>
      </c>
      <c r="AY753" s="284">
        <v>8.9304347826086978</v>
      </c>
      <c r="AZ753" s="284">
        <v>0.22184303022846638</v>
      </c>
      <c r="BA753" s="284">
        <v>13.361065323792024</v>
      </c>
      <c r="BB753" s="284">
        <v>2.6214076468692089</v>
      </c>
    </row>
    <row r="754" spans="45:54" ht="16.5">
      <c r="AS754" s="254" t="s">
        <v>155</v>
      </c>
      <c r="AT754" s="254" t="s">
        <v>228</v>
      </c>
      <c r="AU754" s="254">
        <v>4</v>
      </c>
      <c r="AV754" s="283">
        <v>1.5833431704923243E-2</v>
      </c>
      <c r="AW754" s="283">
        <v>0.37379870885175043</v>
      </c>
      <c r="AX754" s="283">
        <v>0.24356400505496084</v>
      </c>
      <c r="AY754" s="284">
        <v>10.759749999999999</v>
      </c>
      <c r="AZ754" s="284">
        <v>8.3113463591523926E-2</v>
      </c>
      <c r="BA754" s="284">
        <v>12.29386648957958</v>
      </c>
      <c r="BB754" s="284">
        <v>2.4705223835776047</v>
      </c>
    </row>
    <row r="755" spans="45:54" ht="16.5">
      <c r="AS755" s="254" t="s">
        <v>155</v>
      </c>
      <c r="AT755" s="254" t="s">
        <v>229</v>
      </c>
      <c r="AU755" s="254">
        <v>4</v>
      </c>
      <c r="AV755" s="283">
        <v>1.0362574592070278E-2</v>
      </c>
      <c r="AW755" s="283">
        <v>0.36060181422987175</v>
      </c>
      <c r="AX755" s="283">
        <v>0.19195913142099807</v>
      </c>
      <c r="AY755" s="284">
        <v>10.016380952380953</v>
      </c>
      <c r="AZ755" s="284">
        <v>8.4403524220081988E-2</v>
      </c>
      <c r="BA755" s="284">
        <v>7.0094182555793667</v>
      </c>
      <c r="BB755" s="284">
        <v>2.0701426638543694</v>
      </c>
    </row>
    <row r="756" spans="45:54" ht="16.5">
      <c r="AS756" s="254" t="s">
        <v>155</v>
      </c>
      <c r="AT756" s="254" t="s">
        <v>230</v>
      </c>
      <c r="AU756" s="254">
        <v>4</v>
      </c>
      <c r="AV756" s="283">
        <v>1.5490366186420275E-2</v>
      </c>
      <c r="AW756" s="283">
        <v>0.34785351306443113</v>
      </c>
      <c r="AX756" s="283">
        <v>0.21620057774416862</v>
      </c>
      <c r="AY756" s="284">
        <v>10.417133333333334</v>
      </c>
      <c r="AZ756" s="284">
        <v>0.13993564902535185</v>
      </c>
      <c r="BA756" s="284">
        <v>18.977989177147158</v>
      </c>
      <c r="BB756" s="284">
        <v>2.1247508959403203</v>
      </c>
    </row>
    <row r="757" spans="45:54" ht="16.5">
      <c r="AS757" s="254" t="s">
        <v>155</v>
      </c>
      <c r="AT757" s="254" t="s">
        <v>231</v>
      </c>
      <c r="AU757" s="254">
        <v>4</v>
      </c>
      <c r="AV757" s="283">
        <v>1.4040134945448989E-2</v>
      </c>
      <c r="AW757" s="283">
        <v>0.33344158311827188</v>
      </c>
      <c r="AX757" s="283">
        <v>0.21860239052027844</v>
      </c>
      <c r="AY757" s="284">
        <v>10.786777777777779</v>
      </c>
      <c r="AZ757" s="284">
        <v>0.37890661763080485</v>
      </c>
      <c r="BA757" s="284">
        <v>8.1975896445104421</v>
      </c>
      <c r="BB757" s="284">
        <v>2.7139768819779628</v>
      </c>
    </row>
    <row r="758" spans="45:54" ht="16.5">
      <c r="AS758" s="254" t="s">
        <v>155</v>
      </c>
      <c r="AT758" s="254" t="s">
        <v>99</v>
      </c>
      <c r="AU758" s="254">
        <v>4</v>
      </c>
      <c r="AV758" s="283">
        <v>1.6997528370472081E-2</v>
      </c>
      <c r="AW758" s="283">
        <v>0.36791401964695669</v>
      </c>
      <c r="AX758" s="283">
        <v>0.25283845528524773</v>
      </c>
      <c r="AY758" s="284">
        <v>10.046000000000001</v>
      </c>
      <c r="AZ758" s="284">
        <v>0.2541090002866811</v>
      </c>
      <c r="BA758" s="284">
        <v>21.345156024081213</v>
      </c>
      <c r="BB758" s="284">
        <v>2.3597419294348012</v>
      </c>
    </row>
    <row r="759" spans="45:54" ht="16.5">
      <c r="AS759" s="254" t="s">
        <v>155</v>
      </c>
      <c r="AT759" s="254" t="s">
        <v>100</v>
      </c>
      <c r="AU759" s="254">
        <v>4</v>
      </c>
      <c r="AV759" s="283">
        <v>1.5176041965153814E-2</v>
      </c>
      <c r="AW759" s="283">
        <v>0.34734857844106998</v>
      </c>
      <c r="AX759" s="283">
        <v>0.21363390024099696</v>
      </c>
      <c r="AY759" s="284">
        <v>10.133887096774194</v>
      </c>
      <c r="AZ759" s="284">
        <v>0.21626806578155908</v>
      </c>
      <c r="BA759" s="284">
        <v>12.067963064038278</v>
      </c>
      <c r="BB759" s="284">
        <v>2.1931355413503706</v>
      </c>
    </row>
    <row r="760" spans="45:54" ht="16.5">
      <c r="AS760" s="254" t="s">
        <v>141</v>
      </c>
      <c r="AT760" s="254" t="s">
        <v>232</v>
      </c>
      <c r="AU760" s="254">
        <v>4</v>
      </c>
      <c r="AV760" s="283">
        <v>1.4667268090314179E-2</v>
      </c>
      <c r="AW760" s="283">
        <v>0.35195643210096889</v>
      </c>
      <c r="AX760" s="283">
        <v>0.23676573195534828</v>
      </c>
      <c r="AY760" s="284">
        <v>10.622428571428571</v>
      </c>
      <c r="AZ760" s="284">
        <v>7.0803149508178315E-3</v>
      </c>
      <c r="BA760" s="284">
        <v>7.0059716438342443</v>
      </c>
      <c r="BB760" s="284">
        <v>3.1408038081925023</v>
      </c>
    </row>
    <row r="761" spans="45:54" ht="16.5">
      <c r="AS761" s="254" t="s">
        <v>141</v>
      </c>
      <c r="AT761" s="254" t="s">
        <v>233</v>
      </c>
      <c r="AU761" s="254">
        <v>4</v>
      </c>
      <c r="AV761" s="283">
        <v>1.8660236790732348E-2</v>
      </c>
      <c r="AW761" s="283">
        <v>0.3438560046607822</v>
      </c>
      <c r="AX761" s="283">
        <v>0.21785261898599184</v>
      </c>
      <c r="AY761" s="284">
        <v>9.0349374999999981</v>
      </c>
      <c r="AZ761" s="284">
        <v>6.4135894798807977E-2</v>
      </c>
      <c r="BA761" s="284">
        <v>2.2290495682116327</v>
      </c>
      <c r="BB761" s="284">
        <v>2.6826091847853912</v>
      </c>
    </row>
    <row r="762" spans="45:54" ht="16.5">
      <c r="AS762" s="254" t="s">
        <v>141</v>
      </c>
      <c r="AT762" s="254" t="s">
        <v>234</v>
      </c>
      <c r="AU762" s="254">
        <v>4</v>
      </c>
      <c r="AV762" s="283">
        <v>1.1694544477305412E-2</v>
      </c>
      <c r="AW762" s="283">
        <v>0.35554906069116105</v>
      </c>
      <c r="AX762" s="283">
        <v>0.21534768123644202</v>
      </c>
      <c r="AY762" s="284">
        <v>6.297625</v>
      </c>
      <c r="AZ762" s="284">
        <v>0</v>
      </c>
      <c r="BA762" s="284">
        <v>2.5567911981852478</v>
      </c>
      <c r="BB762" s="284">
        <v>1.8117564255830461</v>
      </c>
    </row>
    <row r="763" spans="45:54" ht="16.5">
      <c r="AS763" s="254" t="s">
        <v>141</v>
      </c>
      <c r="AT763" s="254" t="s">
        <v>235</v>
      </c>
      <c r="AU763" s="254">
        <v>4</v>
      </c>
      <c r="AV763" s="283">
        <v>1.2004661781745245E-2</v>
      </c>
      <c r="AW763" s="283">
        <v>0.35954899262202777</v>
      </c>
      <c r="AX763" s="283">
        <v>0.22371282070753368</v>
      </c>
      <c r="AY763" s="284">
        <v>7.5169999999999995</v>
      </c>
      <c r="AZ763" s="284">
        <v>1.1718848648901712E-2</v>
      </c>
      <c r="BA763" s="284">
        <v>1.7168113270641008</v>
      </c>
      <c r="BB763" s="284">
        <v>2.6733870020291808</v>
      </c>
    </row>
    <row r="764" spans="45:54" ht="16.5">
      <c r="AS764" s="254" t="s">
        <v>141</v>
      </c>
      <c r="AT764" s="254" t="s">
        <v>236</v>
      </c>
      <c r="AU764" s="254">
        <v>4</v>
      </c>
      <c r="AV764" s="283">
        <v>2.6670086524465602E-2</v>
      </c>
      <c r="AW764" s="283">
        <v>0.34298005824104472</v>
      </c>
      <c r="AX764" s="283">
        <v>0.1459970451490506</v>
      </c>
      <c r="AY764" s="284">
        <v>4.9545714285714286</v>
      </c>
      <c r="AZ764" s="284">
        <v>8.4289850458917834E-2</v>
      </c>
      <c r="BA764" s="284">
        <v>2.1669515722146793</v>
      </c>
      <c r="BB764" s="284">
        <v>2.5989661523138126</v>
      </c>
    </row>
    <row r="765" spans="45:54" ht="16.5">
      <c r="AS765" s="254" t="s">
        <v>141</v>
      </c>
      <c r="AT765" s="254" t="s">
        <v>237</v>
      </c>
      <c r="AU765" s="254">
        <v>4</v>
      </c>
      <c r="AV765" s="283">
        <v>1.2333020392914645E-2</v>
      </c>
      <c r="AW765" s="283">
        <v>0.34828637276401803</v>
      </c>
      <c r="AX765" s="283">
        <v>0.14430321819796993</v>
      </c>
      <c r="AY765" s="284">
        <v>9.8846000000000007</v>
      </c>
      <c r="AZ765" s="284">
        <v>6.561225440950437E-2</v>
      </c>
      <c r="BA765" s="284">
        <v>4.6322251613110081</v>
      </c>
      <c r="BB765" s="284">
        <v>3.0540540829381437</v>
      </c>
    </row>
    <row r="766" spans="45:54" ht="16.5">
      <c r="AS766" s="254" t="s">
        <v>141</v>
      </c>
      <c r="AT766" s="254" t="s">
        <v>100</v>
      </c>
      <c r="AU766" s="254">
        <v>4</v>
      </c>
      <c r="AV766" s="283">
        <v>1.6952546516547439E-2</v>
      </c>
      <c r="AW766" s="283">
        <v>0.34844836454730316</v>
      </c>
      <c r="AX766" s="283">
        <v>0.20205427611893895</v>
      </c>
      <c r="AY766" s="284">
        <v>8.1589361702127654</v>
      </c>
      <c r="AZ766" s="284">
        <v>4.5982767038397029E-2</v>
      </c>
      <c r="BA766" s="284">
        <v>3.1698120495381952</v>
      </c>
      <c r="BB766" s="284">
        <v>2.5911195452113063</v>
      </c>
    </row>
    <row r="767" spans="45:54" ht="16.5">
      <c r="AS767" s="254" t="s">
        <v>160</v>
      </c>
      <c r="AT767" s="254" t="s">
        <v>238</v>
      </c>
      <c r="AU767" s="254">
        <v>4</v>
      </c>
      <c r="AV767" s="283">
        <v>1.2312364528979096E-2</v>
      </c>
      <c r="AW767" s="283">
        <v>0.34556884805140503</v>
      </c>
      <c r="AX767" s="283">
        <v>0.20421152229479295</v>
      </c>
      <c r="AY767" s="284">
        <v>10.968249999999999</v>
      </c>
      <c r="AZ767" s="284">
        <v>9.1024515751554985E-2</v>
      </c>
      <c r="BA767" s="284">
        <v>15.553319430591788</v>
      </c>
      <c r="BB767" s="284">
        <v>2.6673130533982645</v>
      </c>
    </row>
    <row r="768" spans="45:54" ht="16.5">
      <c r="AS768" s="254" t="s">
        <v>160</v>
      </c>
      <c r="AT768" s="254" t="s">
        <v>239</v>
      </c>
      <c r="AU768" s="254">
        <v>4</v>
      </c>
      <c r="AV768" s="283">
        <v>1.2271483121535642E-2</v>
      </c>
      <c r="AW768" s="283">
        <v>0.28417339636349837</v>
      </c>
      <c r="AX768" s="283">
        <v>0.13943445643082703</v>
      </c>
      <c r="AY768" s="284">
        <v>5.950333333333333</v>
      </c>
      <c r="AZ768" s="284">
        <v>1.0775460311501315E-2</v>
      </c>
      <c r="BA768" s="284">
        <v>1.9611337766932393</v>
      </c>
      <c r="BB768" s="284">
        <v>2.7192308379753389</v>
      </c>
    </row>
    <row r="769" spans="45:54" ht="16.5">
      <c r="AS769" s="254" t="s">
        <v>160</v>
      </c>
      <c r="AT769" s="254" t="s">
        <v>240</v>
      </c>
      <c r="AU769" s="254">
        <v>4</v>
      </c>
      <c r="AV769" s="283">
        <v>1.2169069645904244E-2</v>
      </c>
      <c r="AW769" s="283">
        <v>0.31234550352792351</v>
      </c>
      <c r="AX769" s="283">
        <v>0.19951361928908337</v>
      </c>
      <c r="AY769" s="284">
        <v>10.425875000000001</v>
      </c>
      <c r="AZ769" s="284">
        <v>0.26979814345784875</v>
      </c>
      <c r="BA769" s="284">
        <v>15.174037771508226</v>
      </c>
      <c r="BB769" s="284">
        <v>1.9721872978802057</v>
      </c>
    </row>
    <row r="770" spans="45:54" ht="16.5">
      <c r="AS770" s="254" t="s">
        <v>160</v>
      </c>
      <c r="AT770" s="254" t="s">
        <v>241</v>
      </c>
      <c r="AU770" s="254">
        <v>4</v>
      </c>
      <c r="AV770" s="283">
        <v>9.3321712563387161E-3</v>
      </c>
      <c r="AW770" s="283">
        <v>0.35229500943882924</v>
      </c>
      <c r="AX770" s="283">
        <v>0.21185185376714188</v>
      </c>
      <c r="AY770" s="284">
        <v>9.7070000000000025</v>
      </c>
      <c r="AZ770" s="284">
        <v>0.38865932105428447</v>
      </c>
      <c r="BA770" s="284">
        <v>11.762229578182593</v>
      </c>
      <c r="BB770" s="284">
        <v>2.5911948049053133</v>
      </c>
    </row>
    <row r="771" spans="45:54" ht="16.5">
      <c r="AS771" s="254" t="s">
        <v>160</v>
      </c>
      <c r="AT771" s="254" t="s">
        <v>242</v>
      </c>
      <c r="AU771" s="254">
        <v>4</v>
      </c>
      <c r="AV771" s="283">
        <v>7.0147223619788012E-3</v>
      </c>
      <c r="AW771" s="283">
        <v>0.37648894893854978</v>
      </c>
      <c r="AX771" s="283">
        <v>0.21635011674956986</v>
      </c>
      <c r="AY771" s="284">
        <v>13.605285714285715</v>
      </c>
      <c r="AZ771" s="284">
        <v>7.9312954178196532E-2</v>
      </c>
      <c r="BA771" s="284">
        <v>18.931160964336652</v>
      </c>
      <c r="BB771" s="284">
        <v>1.9993902092758657</v>
      </c>
    </row>
    <row r="772" spans="45:54" ht="16.5">
      <c r="AS772" s="254" t="s">
        <v>160</v>
      </c>
      <c r="AT772" s="254" t="s">
        <v>99</v>
      </c>
      <c r="AU772" s="254">
        <v>4</v>
      </c>
      <c r="AV772" s="283">
        <v>8.6040009915677382E-3</v>
      </c>
      <c r="AW772" s="283">
        <v>0.34482728197118157</v>
      </c>
      <c r="AX772" s="283">
        <v>0.2303264884954013</v>
      </c>
      <c r="AY772" s="284">
        <v>12.046000000000001</v>
      </c>
      <c r="AZ772" s="284">
        <v>4.6530603736444708E-2</v>
      </c>
      <c r="BA772" s="284">
        <v>16.248486824766491</v>
      </c>
      <c r="BB772" s="284">
        <v>2.4782879137286971</v>
      </c>
    </row>
    <row r="773" spans="45:54" ht="16.5">
      <c r="AS773" s="254" t="s">
        <v>160</v>
      </c>
      <c r="AT773" s="254" t="s">
        <v>100</v>
      </c>
      <c r="AU773" s="254">
        <v>4</v>
      </c>
      <c r="AV773" s="283">
        <v>9.232628972557529E-3</v>
      </c>
      <c r="AW773" s="283">
        <v>0.3507335834990058</v>
      </c>
      <c r="AX773" s="283">
        <v>0.20783994577896581</v>
      </c>
      <c r="AY773" s="284">
        <v>11.326279999999999</v>
      </c>
      <c r="AZ773" s="284">
        <v>0.204157813780426</v>
      </c>
      <c r="BA773" s="284">
        <v>15.132058672959676</v>
      </c>
      <c r="BB773" s="284">
        <v>2.2004303982724496</v>
      </c>
    </row>
    <row r="774" spans="45:54" ht="16.5">
      <c r="AS774" s="254" t="s">
        <v>161</v>
      </c>
      <c r="AT774" s="254" t="s">
        <v>243</v>
      </c>
      <c r="AU774" s="254">
        <v>4</v>
      </c>
      <c r="AV774" s="283">
        <v>2.2061466729346647E-2</v>
      </c>
      <c r="AW774" s="283">
        <v>0.37797654543302073</v>
      </c>
      <c r="AX774" s="283">
        <v>0.14894964612511211</v>
      </c>
      <c r="AY774" s="284">
        <v>7.5830000000000011</v>
      </c>
      <c r="AZ774" s="284">
        <v>0.17036724229996483</v>
      </c>
      <c r="BA774" s="284">
        <v>4.6530170202185204</v>
      </c>
      <c r="BB774" s="284">
        <v>2.5109732795535811</v>
      </c>
    </row>
    <row r="775" spans="45:54" ht="16.5">
      <c r="AS775" s="254" t="s">
        <v>161</v>
      </c>
      <c r="AT775" s="254" t="s">
        <v>244</v>
      </c>
      <c r="AU775" s="254">
        <v>4</v>
      </c>
      <c r="AV775" s="283">
        <v>4.2657860853375043E-2</v>
      </c>
      <c r="AW775" s="283">
        <v>0.3820533048456759</v>
      </c>
      <c r="AX775" s="283">
        <v>0.16466793896931831</v>
      </c>
      <c r="AY775" s="284">
        <v>8.9394999999999989</v>
      </c>
      <c r="AZ775" s="284">
        <v>0.49468146274733482</v>
      </c>
      <c r="BA775" s="284">
        <v>7.7590448608999774</v>
      </c>
      <c r="BB775" s="284">
        <v>2.2755092458453796</v>
      </c>
    </row>
    <row r="776" spans="45:54" ht="16.5">
      <c r="AS776" s="254" t="s">
        <v>161</v>
      </c>
      <c r="AT776" s="254" t="s">
        <v>245</v>
      </c>
      <c r="AU776" s="254">
        <v>4</v>
      </c>
      <c r="AV776" s="283">
        <v>2.7871670926846125E-2</v>
      </c>
      <c r="AW776" s="283">
        <v>0.41938094064192266</v>
      </c>
      <c r="AX776" s="283">
        <v>0.20180558665240358</v>
      </c>
      <c r="AY776" s="284">
        <v>9.0458888888888893</v>
      </c>
      <c r="AZ776" s="284">
        <v>12.633094509540514</v>
      </c>
      <c r="BA776" s="284">
        <v>42.350019901982741</v>
      </c>
      <c r="BB776" s="284">
        <v>2.0580840217695751</v>
      </c>
    </row>
    <row r="777" spans="45:54" ht="16.5">
      <c r="AS777" s="254" t="s">
        <v>161</v>
      </c>
      <c r="AT777" s="254" t="s">
        <v>246</v>
      </c>
      <c r="AU777" s="254">
        <v>4</v>
      </c>
      <c r="AV777" s="283">
        <v>2.5352485834182526E-2</v>
      </c>
      <c r="AW777" s="283">
        <v>0.40860159656738421</v>
      </c>
      <c r="AX777" s="283">
        <v>0.22560070914421484</v>
      </c>
      <c r="AY777" s="284">
        <v>9.7480714285714303</v>
      </c>
      <c r="AZ777" s="284">
        <v>0.81438044007512278</v>
      </c>
      <c r="BA777" s="284">
        <v>14.458797020211898</v>
      </c>
      <c r="BB777" s="284">
        <v>2.2172944505087262</v>
      </c>
    </row>
    <row r="778" spans="45:54" ht="16.5">
      <c r="AS778" s="254" t="s">
        <v>161</v>
      </c>
      <c r="AT778" s="254" t="s">
        <v>100</v>
      </c>
      <c r="AU778" s="254">
        <v>4</v>
      </c>
      <c r="AV778" s="283">
        <v>2.6895990306016984E-2</v>
      </c>
      <c r="AW778" s="283">
        <v>0.40162293256017495</v>
      </c>
      <c r="AX778" s="283">
        <v>0.19340273343001213</v>
      </c>
      <c r="AY778" s="284">
        <v>8.8369230769230764</v>
      </c>
      <c r="AZ778" s="284">
        <v>3.8393055340198878</v>
      </c>
      <c r="BA778" s="284">
        <v>18.874278149290959</v>
      </c>
      <c r="BB778" s="284">
        <v>2.2285866999510513</v>
      </c>
    </row>
    <row r="779" spans="45:54" ht="16.5">
      <c r="AS779" s="254" t="s">
        <v>159</v>
      </c>
      <c r="AT779" s="254" t="s">
        <v>247</v>
      </c>
      <c r="AU779" s="254">
        <v>4</v>
      </c>
      <c r="AV779" s="283">
        <v>7.7537783585744958E-3</v>
      </c>
      <c r="AW779" s="283">
        <v>0.34039320403330453</v>
      </c>
      <c r="AX779" s="283">
        <v>0.18249952465085587</v>
      </c>
      <c r="AY779" s="284">
        <v>7.7622307692307695</v>
      </c>
      <c r="AZ779" s="284">
        <v>1.9930781723792052E-2</v>
      </c>
      <c r="BA779" s="284">
        <v>1.9714864921784303</v>
      </c>
      <c r="BB779" s="284">
        <v>2.8925951554234119</v>
      </c>
    </row>
    <row r="780" spans="45:54" ht="16.5">
      <c r="AS780" s="254" t="s">
        <v>159</v>
      </c>
      <c r="AT780" s="254" t="s">
        <v>248</v>
      </c>
      <c r="AU780" s="254">
        <v>4</v>
      </c>
      <c r="AV780" s="283">
        <v>1.207313309871625E-2</v>
      </c>
      <c r="AW780" s="283">
        <v>0.3687255217215239</v>
      </c>
      <c r="AX780" s="283">
        <v>0.12682731162017039</v>
      </c>
      <c r="AY780" s="284">
        <v>5.6925714285714282</v>
      </c>
      <c r="AZ780" s="284">
        <v>6.3740324975585065E-3</v>
      </c>
      <c r="BA780" s="284">
        <v>2.535271425903896</v>
      </c>
      <c r="BB780" s="284">
        <v>2.6818126282234025</v>
      </c>
    </row>
    <row r="781" spans="45:54" ht="16.5">
      <c r="AS781" s="254" t="s">
        <v>159</v>
      </c>
      <c r="AT781" s="254" t="s">
        <v>249</v>
      </c>
      <c r="AU781" s="254">
        <v>4</v>
      </c>
      <c r="AV781" s="283">
        <v>2.0430315918210307E-2</v>
      </c>
      <c r="AW781" s="283">
        <v>0.29238969471962378</v>
      </c>
      <c r="AX781" s="283">
        <v>0.13529660448024305</v>
      </c>
      <c r="AY781" s="284">
        <v>9.0591428571428576</v>
      </c>
      <c r="AZ781" s="284">
        <v>7.7275547537501973E-2</v>
      </c>
      <c r="BA781" s="284">
        <v>4.836161350055332</v>
      </c>
      <c r="BB781" s="284">
        <v>2.1701269933148692</v>
      </c>
    </row>
    <row r="782" spans="45:54" ht="16.5">
      <c r="AS782" s="254" t="s">
        <v>159</v>
      </c>
      <c r="AT782" s="254" t="s">
        <v>250</v>
      </c>
      <c r="AU782" s="254">
        <v>4</v>
      </c>
      <c r="AV782" s="283">
        <v>2.8038540130989428E-2</v>
      </c>
      <c r="AW782" s="283">
        <v>0.40569715306457277</v>
      </c>
      <c r="AX782" s="283">
        <v>0.21285037443157173</v>
      </c>
      <c r="AY782" s="284">
        <v>10.339857142857142</v>
      </c>
      <c r="AZ782" s="284">
        <v>0.14302199072477151</v>
      </c>
      <c r="BA782" s="284">
        <v>3.9793765654598192</v>
      </c>
      <c r="BB782" s="284">
        <v>2.7175804920518498</v>
      </c>
    </row>
    <row r="783" spans="45:54" ht="16.5">
      <c r="AS783" s="254" t="s">
        <v>159</v>
      </c>
      <c r="AT783" s="254" t="s">
        <v>251</v>
      </c>
      <c r="AU783" s="254">
        <v>4</v>
      </c>
      <c r="AV783" s="283">
        <v>3.0903700272325675E-2</v>
      </c>
      <c r="AW783" s="283">
        <v>0.37395577998317608</v>
      </c>
      <c r="AX783" s="283">
        <v>0.43655862387418048</v>
      </c>
      <c r="AY783" s="284">
        <v>8.3807999999999989</v>
      </c>
      <c r="AZ783" s="284">
        <v>0.29074088680145216</v>
      </c>
      <c r="BA783" s="284">
        <v>0.36528983213515787</v>
      </c>
      <c r="BB783" s="284">
        <v>3.7203802918114781</v>
      </c>
    </row>
    <row r="784" spans="45:54" ht="16.5">
      <c r="AS784" s="254" t="s">
        <v>159</v>
      </c>
      <c r="AT784" s="254" t="s">
        <v>252</v>
      </c>
      <c r="AU784" s="254">
        <v>4</v>
      </c>
      <c r="AV784" s="283">
        <v>3.7741227610706911E-2</v>
      </c>
      <c r="AW784" s="283">
        <v>0.28111637422629998</v>
      </c>
      <c r="AX784" s="283">
        <v>0.20188293650239128</v>
      </c>
      <c r="AY784" s="284">
        <v>5.9080000000000004</v>
      </c>
      <c r="AZ784" s="284">
        <v>1.6439978542540007E-2</v>
      </c>
      <c r="BA784" s="284">
        <v>5.6224726615486817</v>
      </c>
      <c r="BB784" s="284">
        <v>2.845737685667622</v>
      </c>
    </row>
    <row r="785" spans="45:54" ht="16.5">
      <c r="AS785" s="254" t="s">
        <v>159</v>
      </c>
      <c r="AT785" s="254" t="s">
        <v>100</v>
      </c>
      <c r="AU785" s="254">
        <v>4</v>
      </c>
      <c r="AV785" s="283">
        <v>1.5248971698042863E-2</v>
      </c>
      <c r="AW785" s="283">
        <v>0.34978858369790178</v>
      </c>
      <c r="AX785" s="283">
        <v>0.17671167326310963</v>
      </c>
      <c r="AY785" s="284">
        <v>7.710791666666668</v>
      </c>
      <c r="AZ785" s="284">
        <v>5.2318262389041401E-2</v>
      </c>
      <c r="BA785" s="284">
        <v>2.7744859972085458</v>
      </c>
      <c r="BB785" s="284">
        <v>2.7009818178321834</v>
      </c>
    </row>
    <row r="786" spans="45:54" ht="16.5">
      <c r="AS786" s="254" t="s">
        <v>143</v>
      </c>
      <c r="AT786" s="254" t="s">
        <v>253</v>
      </c>
      <c r="AU786" s="254">
        <v>4</v>
      </c>
      <c r="AV786" s="283">
        <v>2.4496932181282006E-2</v>
      </c>
      <c r="AW786" s="283">
        <v>0.37527389937836558</v>
      </c>
      <c r="AX786" s="283">
        <v>0.18167749080153825</v>
      </c>
      <c r="AY786" s="284">
        <v>16.247500000000002</v>
      </c>
      <c r="AZ786" s="284">
        <v>0.26469242069750443</v>
      </c>
      <c r="BA786" s="284">
        <v>18.64665769248559</v>
      </c>
      <c r="BB786" s="284">
        <v>1.8787414000006615</v>
      </c>
    </row>
    <row r="787" spans="45:54" ht="16.5">
      <c r="AS787" s="254" t="s">
        <v>143</v>
      </c>
      <c r="AT787" s="254" t="s">
        <v>254</v>
      </c>
      <c r="AU787" s="254">
        <v>4</v>
      </c>
      <c r="AV787" s="283">
        <v>2.2651287326264938E-2</v>
      </c>
      <c r="AW787" s="283">
        <v>0.33164119419187332</v>
      </c>
      <c r="AX787" s="283">
        <v>0.15229046778901748</v>
      </c>
      <c r="AY787" s="284">
        <v>11.82676923076923</v>
      </c>
      <c r="AZ787" s="284">
        <v>5.1619282632973551E-2</v>
      </c>
      <c r="BA787" s="284">
        <v>14.746814006935812</v>
      </c>
      <c r="BB787" s="284">
        <v>2.1708052661560755</v>
      </c>
    </row>
    <row r="788" spans="45:54" ht="16.5">
      <c r="AS788" s="254" t="s">
        <v>143</v>
      </c>
      <c r="AT788" s="254" t="s">
        <v>255</v>
      </c>
      <c r="AU788" s="254">
        <v>4</v>
      </c>
      <c r="AV788" s="283">
        <v>2.6568686644526246E-2</v>
      </c>
      <c r="AW788" s="283">
        <v>0.34398359547073143</v>
      </c>
      <c r="AX788" s="283">
        <v>0.14879323227535646</v>
      </c>
      <c r="AY788" s="284">
        <v>13.363</v>
      </c>
      <c r="AZ788" s="284">
        <v>0.29735772783699216</v>
      </c>
      <c r="BA788" s="284">
        <v>9.3610500090222324</v>
      </c>
      <c r="BB788" s="284">
        <v>1.9001910312301644</v>
      </c>
    </row>
    <row r="789" spans="45:54" ht="16.5">
      <c r="AS789" s="254" t="s">
        <v>143</v>
      </c>
      <c r="AT789" s="254" t="s">
        <v>256</v>
      </c>
      <c r="AU789" s="254">
        <v>4</v>
      </c>
      <c r="AV789" s="283">
        <v>2.5511627731221603E-2</v>
      </c>
      <c r="AW789" s="283">
        <v>0.36891537071249098</v>
      </c>
      <c r="AX789" s="283">
        <v>0.14388615924269457</v>
      </c>
      <c r="AY789" s="284">
        <v>14.413999999999998</v>
      </c>
      <c r="AZ789" s="284">
        <v>3.3378302465293178E-2</v>
      </c>
      <c r="BA789" s="284">
        <v>5.0555290426278665</v>
      </c>
      <c r="BB789" s="284">
        <v>2.0540022698338865</v>
      </c>
    </row>
    <row r="790" spans="45:54" ht="16.5">
      <c r="AS790" s="254" t="s">
        <v>143</v>
      </c>
      <c r="AT790" s="254" t="s">
        <v>257</v>
      </c>
      <c r="AU790" s="254">
        <v>4</v>
      </c>
      <c r="AV790" s="283">
        <v>2.8345159816224694E-2</v>
      </c>
      <c r="AW790" s="283">
        <v>0.36652827500609214</v>
      </c>
      <c r="AX790" s="283">
        <v>0.172931774480895</v>
      </c>
      <c r="AY790" s="284">
        <v>14.212571428571428</v>
      </c>
      <c r="AZ790" s="284">
        <v>0.23437026551137752</v>
      </c>
      <c r="BA790" s="284">
        <v>8.665003530620643</v>
      </c>
      <c r="BB790" s="284">
        <v>1.8273234978817137</v>
      </c>
    </row>
    <row r="791" spans="45:54" ht="16.5">
      <c r="AS791" s="254" t="s">
        <v>143</v>
      </c>
      <c r="AT791" s="254" t="s">
        <v>99</v>
      </c>
      <c r="AU791" s="254">
        <v>4</v>
      </c>
      <c r="AV791" s="283">
        <v>2.93103119814619E-2</v>
      </c>
      <c r="AW791" s="283">
        <v>0.3684661770847395</v>
      </c>
      <c r="AX791" s="283">
        <v>0.12811945119404519</v>
      </c>
      <c r="AY791" s="284">
        <v>11.6325</v>
      </c>
      <c r="AZ791" s="284">
        <v>0.80910509365759231</v>
      </c>
      <c r="BA791" s="284">
        <v>11.862416827674123</v>
      </c>
      <c r="BB791" s="284">
        <v>1.8952108230891691</v>
      </c>
    </row>
    <row r="792" spans="45:54" ht="16.5">
      <c r="AS792" s="254" t="s">
        <v>143</v>
      </c>
      <c r="AT792" s="254" t="s">
        <v>100</v>
      </c>
      <c r="AU792" s="254">
        <v>4</v>
      </c>
      <c r="AV792" s="283">
        <v>2.5228876281622448E-2</v>
      </c>
      <c r="AW792" s="283">
        <v>0.35860212284610615</v>
      </c>
      <c r="AX792" s="283">
        <v>0.16030397174152802</v>
      </c>
      <c r="AY792" s="284">
        <v>13.978793103448275</v>
      </c>
      <c r="AZ792" s="284">
        <v>0.20505398943611561</v>
      </c>
      <c r="BA792" s="284">
        <v>13.014897329504043</v>
      </c>
      <c r="BB792" s="284">
        <v>1.9933606422329238</v>
      </c>
    </row>
    <row r="793" spans="45:54" ht="16.5">
      <c r="AS793" s="254" t="s">
        <v>140</v>
      </c>
      <c r="AT793" s="254" t="s">
        <v>258</v>
      </c>
      <c r="AU793" s="254">
        <v>4</v>
      </c>
      <c r="AV793" s="283">
        <v>1.6178128314403788E-2</v>
      </c>
      <c r="AW793" s="283">
        <v>0.32399287039133379</v>
      </c>
      <c r="AX793" s="283">
        <v>0.18359436355432535</v>
      </c>
      <c r="AY793" s="284">
        <v>10.69</v>
      </c>
      <c r="AZ793" s="284">
        <v>6.0894715933457536E-2</v>
      </c>
      <c r="BA793" s="284">
        <v>15.598021237102692</v>
      </c>
      <c r="BB793" s="284">
        <v>2.3468614980163216</v>
      </c>
    </row>
    <row r="794" spans="45:54" ht="16.5">
      <c r="AS794" s="254" t="s">
        <v>140</v>
      </c>
      <c r="AT794" s="254" t="s">
        <v>259</v>
      </c>
      <c r="AU794" s="254">
        <v>4</v>
      </c>
      <c r="AV794" s="283">
        <v>1.7990079109725037E-2</v>
      </c>
      <c r="AW794" s="283">
        <v>0.36335272405362845</v>
      </c>
      <c r="AX794" s="283">
        <v>0.2120314140150141</v>
      </c>
      <c r="AY794" s="284">
        <v>12.926333333333332</v>
      </c>
      <c r="AZ794" s="284">
        <v>0.21665509876579497</v>
      </c>
      <c r="BA794" s="284">
        <v>24.066236395053338</v>
      </c>
      <c r="BB794" s="284">
        <v>1.9217669582198307</v>
      </c>
    </row>
    <row r="795" spans="45:54" ht="16.5">
      <c r="AS795" s="254" t="s">
        <v>140</v>
      </c>
      <c r="AT795" s="254" t="s">
        <v>100</v>
      </c>
      <c r="AU795" s="254">
        <v>4</v>
      </c>
      <c r="AV795" s="283">
        <v>1.7329068772259273E-2</v>
      </c>
      <c r="AW795" s="283">
        <v>0.34899401728350155</v>
      </c>
      <c r="AX795" s="283">
        <v>0.20065665338515842</v>
      </c>
      <c r="AY795" s="284">
        <v>12.143616666666665</v>
      </c>
      <c r="AZ795" s="284">
        <v>0.15435127183473724</v>
      </c>
      <c r="BA795" s="284">
        <v>20.678968066470478</v>
      </c>
      <c r="BB795" s="284">
        <v>2.0718807292445893</v>
      </c>
    </row>
    <row r="796" spans="45:54" ht="16.5">
      <c r="AS796" s="254" t="s">
        <v>153</v>
      </c>
      <c r="AT796" s="254" t="s">
        <v>260</v>
      </c>
      <c r="AU796" s="254">
        <v>4</v>
      </c>
      <c r="AV796" s="283">
        <v>2.3368096959383845E-2</v>
      </c>
      <c r="AW796" s="283">
        <v>0.34982528122670081</v>
      </c>
      <c r="AX796" s="283">
        <v>0.16597795145397615</v>
      </c>
      <c r="AY796" s="284">
        <v>12.135250000000003</v>
      </c>
      <c r="AZ796" s="284">
        <v>2.2010735736355405</v>
      </c>
      <c r="BA796" s="284">
        <v>8.2977167392365576</v>
      </c>
      <c r="BB796" s="284">
        <v>2.0055427290564216</v>
      </c>
    </row>
    <row r="797" spans="45:54" ht="16.5">
      <c r="AS797" s="254" t="s">
        <v>153</v>
      </c>
      <c r="AT797" s="254" t="s">
        <v>261</v>
      </c>
      <c r="AU797" s="254">
        <v>4</v>
      </c>
      <c r="AV797" s="283">
        <v>2.856021631220718E-2</v>
      </c>
      <c r="AW797" s="283">
        <v>0.3645378390463207</v>
      </c>
      <c r="AX797" s="283">
        <v>0.16369489001176293</v>
      </c>
      <c r="AY797" s="284">
        <v>12.374000000000001</v>
      </c>
      <c r="AZ797" s="284">
        <v>0.2557732656433796</v>
      </c>
      <c r="BA797" s="284">
        <v>8.7403898707789374</v>
      </c>
      <c r="BB797" s="284">
        <v>1.8642692847825877</v>
      </c>
    </row>
    <row r="798" spans="45:54" ht="16.5">
      <c r="AS798" s="254" t="s">
        <v>153</v>
      </c>
      <c r="AT798" s="254" t="s">
        <v>262</v>
      </c>
      <c r="AU798" s="254">
        <v>4</v>
      </c>
      <c r="AV798" s="283">
        <v>4.0742328274262135E-2</v>
      </c>
      <c r="AW798" s="283">
        <v>0.27761936834294249</v>
      </c>
      <c r="AX798" s="283">
        <v>0.14278466382269367</v>
      </c>
      <c r="AY798" s="284">
        <v>10.582333333333333</v>
      </c>
      <c r="AZ798" s="284">
        <v>0.51839735878799598</v>
      </c>
      <c r="BA798" s="284">
        <v>10.210174066563573</v>
      </c>
      <c r="BB798" s="284">
        <v>2.6506034389283002</v>
      </c>
    </row>
    <row r="799" spans="45:54" ht="16.5">
      <c r="AS799" s="254" t="s">
        <v>153</v>
      </c>
      <c r="AT799" s="254" t="s">
        <v>99</v>
      </c>
      <c r="AU799" s="254">
        <v>4</v>
      </c>
      <c r="AV799" s="283">
        <v>6.5585650985916691E-2</v>
      </c>
      <c r="AW799" s="283">
        <v>0.35832323724526088</v>
      </c>
      <c r="AX799" s="283">
        <v>0.17275978835283723</v>
      </c>
      <c r="AY799" s="284">
        <v>12.224</v>
      </c>
      <c r="AZ799" s="284">
        <v>2.167708370967159</v>
      </c>
      <c r="BA799" s="284">
        <v>16.093592451119818</v>
      </c>
      <c r="BB799" s="284">
        <v>1.9946162806085213</v>
      </c>
    </row>
    <row r="800" spans="45:54" ht="16.5">
      <c r="AS800" s="254" t="s">
        <v>153</v>
      </c>
      <c r="AT800" s="254" t="s">
        <v>100</v>
      </c>
      <c r="AU800" s="254">
        <v>4</v>
      </c>
      <c r="AV800" s="283">
        <v>2.7122684522449654E-2</v>
      </c>
      <c r="AW800" s="283">
        <v>0.34396949467456361</v>
      </c>
      <c r="AX800" s="283">
        <v>0.16240018390350022</v>
      </c>
      <c r="AY800" s="284">
        <v>12.022333333333334</v>
      </c>
      <c r="AZ800" s="284">
        <v>1.6164997639215413</v>
      </c>
      <c r="BA800" s="284">
        <v>8.7387329690062412</v>
      </c>
      <c r="BB800" s="284">
        <v>2.0907129454911595</v>
      </c>
    </row>
    <row r="801" spans="45:54" ht="16.5">
      <c r="AS801" s="254" t="s">
        <v>146</v>
      </c>
      <c r="AT801" s="254" t="s">
        <v>263</v>
      </c>
      <c r="AU801" s="254">
        <v>4</v>
      </c>
      <c r="AV801" s="283">
        <v>1.1612602897495909E-2</v>
      </c>
      <c r="AW801" s="283">
        <v>0.34009082350931397</v>
      </c>
      <c r="AX801" s="283">
        <v>0.18995039682807097</v>
      </c>
      <c r="AY801" s="284">
        <v>10.472476190476192</v>
      </c>
      <c r="AZ801" s="284">
        <v>0.17379134820702585</v>
      </c>
      <c r="BA801" s="284">
        <v>21.970063823134716</v>
      </c>
      <c r="BB801" s="284">
        <v>2.0211560257544563</v>
      </c>
    </row>
    <row r="802" spans="45:54" ht="16.5">
      <c r="AS802" s="254" t="s">
        <v>146</v>
      </c>
      <c r="AT802" s="254" t="s">
        <v>264</v>
      </c>
      <c r="AU802" s="254">
        <v>4</v>
      </c>
      <c r="AV802" s="283">
        <v>1.6150549612398594E-2</v>
      </c>
      <c r="AW802" s="283">
        <v>0.35522048496241893</v>
      </c>
      <c r="AX802" s="283">
        <v>0.20567852492479283</v>
      </c>
      <c r="AY802" s="284">
        <v>7.7985714285714289</v>
      </c>
      <c r="AZ802" s="284">
        <v>1.259657951692511</v>
      </c>
      <c r="BA802" s="284">
        <v>7.5546673509058673</v>
      </c>
      <c r="BB802" s="284">
        <v>2.1379940292218444</v>
      </c>
    </row>
    <row r="803" spans="45:54" ht="16.5">
      <c r="AS803" s="254" t="s">
        <v>146</v>
      </c>
      <c r="AT803" s="254" t="s">
        <v>265</v>
      </c>
      <c r="AU803" s="254">
        <v>4</v>
      </c>
      <c r="AV803" s="283">
        <v>1.2880297103908972E-2</v>
      </c>
      <c r="AW803" s="283">
        <v>0.36915614115070838</v>
      </c>
      <c r="AX803" s="283">
        <v>0.15887971434764431</v>
      </c>
      <c r="AY803" s="284">
        <v>8.6171111111111109</v>
      </c>
      <c r="AZ803" s="284">
        <v>0.1013663679568747</v>
      </c>
      <c r="BA803" s="284">
        <v>6.1205978366341487</v>
      </c>
      <c r="BB803" s="284">
        <v>2.0997821507985548</v>
      </c>
    </row>
    <row r="804" spans="45:54" ht="16.5">
      <c r="AS804" s="254" t="s">
        <v>146</v>
      </c>
      <c r="AT804" s="254" t="s">
        <v>266</v>
      </c>
      <c r="AU804" s="254">
        <v>4</v>
      </c>
      <c r="AV804" s="283">
        <v>1.1301838389518367E-2</v>
      </c>
      <c r="AW804" s="283">
        <v>0.31491712189242582</v>
      </c>
      <c r="AX804" s="283">
        <v>0.2537769918931802</v>
      </c>
      <c r="AY804" s="284">
        <v>5.0375000000000005</v>
      </c>
      <c r="AZ804" s="284">
        <v>0.13284766252260405</v>
      </c>
      <c r="BA804" s="284">
        <v>2.565857710436581</v>
      </c>
      <c r="BB804" s="284">
        <v>2.6281948430014164</v>
      </c>
    </row>
    <row r="805" spans="45:54" ht="16.5">
      <c r="AS805" s="254" t="s">
        <v>146</v>
      </c>
      <c r="AT805" s="254" t="s">
        <v>99</v>
      </c>
      <c r="AU805" s="254">
        <v>4</v>
      </c>
      <c r="AV805" s="283">
        <v>2.3875155773911926E-2</v>
      </c>
      <c r="AW805" s="283">
        <v>0.3627119282219865</v>
      </c>
      <c r="AX805" s="283">
        <v>0.20364794551894458</v>
      </c>
      <c r="AY805" s="284">
        <v>10.789750000000002</v>
      </c>
      <c r="AZ805" s="284">
        <v>0.54237246111576864</v>
      </c>
      <c r="BA805" s="284">
        <v>26.460027924433572</v>
      </c>
      <c r="BB805" s="284">
        <v>2.3757817255394764</v>
      </c>
    </row>
    <row r="806" spans="45:54" ht="16.5">
      <c r="AS806" s="254" t="s">
        <v>146</v>
      </c>
      <c r="AT806" s="254" t="s">
        <v>100</v>
      </c>
      <c r="AU806" s="254">
        <v>4</v>
      </c>
      <c r="AV806" s="283">
        <v>1.2844745255908572E-2</v>
      </c>
      <c r="AW806" s="283">
        <v>0.34547236747939647</v>
      </c>
      <c r="AX806" s="283">
        <v>0.19391720507870028</v>
      </c>
      <c r="AY806" s="284">
        <v>9.0521276595744684</v>
      </c>
      <c r="AZ806" s="284">
        <v>0.30285645258042304</v>
      </c>
      <c r="BA806" s="284">
        <v>15.60277574417003</v>
      </c>
      <c r="BB806" s="284">
        <v>2.1105265819972874</v>
      </c>
    </row>
    <row r="807" spans="45:54" ht="16.5">
      <c r="AS807" s="254" t="s">
        <v>139</v>
      </c>
      <c r="AT807" s="254" t="s">
        <v>267</v>
      </c>
      <c r="AU807" s="254">
        <v>4</v>
      </c>
      <c r="AV807" s="283">
        <v>9.0170172630871671E-3</v>
      </c>
      <c r="AW807" s="283">
        <v>0.3367317198587485</v>
      </c>
      <c r="AX807" s="283">
        <v>0.16256592627976071</v>
      </c>
      <c r="AY807" s="284">
        <v>9.9280909090909102</v>
      </c>
      <c r="AZ807" s="284">
        <v>0.17059890972462</v>
      </c>
      <c r="BA807" s="284">
        <v>12.663631242297553</v>
      </c>
      <c r="BB807" s="284">
        <v>2.4156338760367428</v>
      </c>
    </row>
    <row r="808" spans="45:54" ht="16.5">
      <c r="AS808" s="254" t="s">
        <v>139</v>
      </c>
      <c r="AT808" s="254" t="s">
        <v>268</v>
      </c>
      <c r="AU808" s="254">
        <v>4</v>
      </c>
      <c r="AV808" s="283">
        <v>1.8610108671326352E-2</v>
      </c>
      <c r="AW808" s="283">
        <v>0.33184749022624127</v>
      </c>
      <c r="AX808" s="283">
        <v>0.17461122596572576</v>
      </c>
      <c r="AY808" s="284">
        <v>8.939222222222222</v>
      </c>
      <c r="AZ808" s="284">
        <v>0.29930526054473461</v>
      </c>
      <c r="BA808" s="284">
        <v>7.6310473452934398</v>
      </c>
      <c r="BB808" s="284">
        <v>2.4479953446435241</v>
      </c>
    </row>
    <row r="809" spans="45:54" ht="16.5">
      <c r="AS809" s="254" t="s">
        <v>139</v>
      </c>
      <c r="AT809" s="254" t="s">
        <v>269</v>
      </c>
      <c r="AU809" s="254">
        <v>4</v>
      </c>
      <c r="AV809" s="283">
        <v>1.9230449402444675E-2</v>
      </c>
      <c r="AW809" s="283">
        <v>0.33626803694116447</v>
      </c>
      <c r="AX809" s="283">
        <v>0.19797305003701024</v>
      </c>
      <c r="AY809" s="284">
        <v>8.5295454545454543</v>
      </c>
      <c r="AZ809" s="284">
        <v>7.2956146191471227E-2</v>
      </c>
      <c r="BA809" s="284">
        <v>10.926585894984191</v>
      </c>
      <c r="BB809" s="284">
        <v>2.9082464102667198</v>
      </c>
    </row>
    <row r="810" spans="45:54" ht="16.5">
      <c r="AS810" s="254" t="s">
        <v>139</v>
      </c>
      <c r="AT810" s="254" t="s">
        <v>270</v>
      </c>
      <c r="AU810" s="254">
        <v>4</v>
      </c>
      <c r="AV810" s="283">
        <v>1.4832775191469649E-2</v>
      </c>
      <c r="AW810" s="283">
        <v>0.35376197039903307</v>
      </c>
      <c r="AX810" s="283">
        <v>0.16814995533156332</v>
      </c>
      <c r="AY810" s="284">
        <v>8.5052500000000002</v>
      </c>
      <c r="AZ810" s="284">
        <v>0.57676765681011166</v>
      </c>
      <c r="BA810" s="284">
        <v>6.8265628303473722</v>
      </c>
      <c r="BB810" s="284">
        <v>2.8038291979286112</v>
      </c>
    </row>
    <row r="811" spans="45:54" ht="16.5">
      <c r="AS811" s="254" t="s">
        <v>139</v>
      </c>
      <c r="AT811" s="254" t="s">
        <v>100</v>
      </c>
      <c r="AU811" s="254">
        <v>4</v>
      </c>
      <c r="AV811" s="283">
        <v>1.3476175856895185E-2</v>
      </c>
      <c r="AW811" s="283">
        <v>0.33828022605734925</v>
      </c>
      <c r="AX811" s="283">
        <v>0.17235022753227991</v>
      </c>
      <c r="AY811" s="284">
        <v>9.2147600000000018</v>
      </c>
      <c r="AZ811" s="284">
        <v>0.22284696999907999</v>
      </c>
      <c r="BA811" s="284">
        <v>10.783126803015312</v>
      </c>
      <c r="BB811" s="284">
        <v>2.5544959860141851</v>
      </c>
    </row>
    <row r="812" spans="45:54" ht="16.5">
      <c r="AS812" s="254" t="s">
        <v>148</v>
      </c>
      <c r="AT812" s="254" t="s">
        <v>271</v>
      </c>
      <c r="AU812" s="254">
        <v>4</v>
      </c>
      <c r="AV812" s="283">
        <v>2.5759652221635076E-2</v>
      </c>
      <c r="AW812" s="283">
        <v>0.36648648043060877</v>
      </c>
      <c r="AX812" s="283">
        <v>0.19684451552718615</v>
      </c>
      <c r="AY812" s="284">
        <v>13.441583333333332</v>
      </c>
      <c r="AZ812" s="284">
        <v>8.9583365682882055E-2</v>
      </c>
      <c r="BA812" s="284">
        <v>18.852819307962527</v>
      </c>
      <c r="BB812" s="284">
        <v>2.2092873515172724</v>
      </c>
    </row>
    <row r="813" spans="45:54" ht="16.5">
      <c r="AS813" s="254" t="s">
        <v>148</v>
      </c>
      <c r="AT813" s="254" t="s">
        <v>272</v>
      </c>
      <c r="AU813" s="254">
        <v>4</v>
      </c>
      <c r="AV813" s="283">
        <v>1.0789978062636395E-2</v>
      </c>
      <c r="AW813" s="283">
        <v>0.24097250148057134</v>
      </c>
      <c r="AX813" s="283">
        <v>0.10723346595436223</v>
      </c>
      <c r="AY813" s="284">
        <v>16.763333333333332</v>
      </c>
      <c r="AZ813" s="284">
        <v>5.4918840981087541E-2</v>
      </c>
      <c r="BA813" s="284">
        <v>2.712282114259517</v>
      </c>
      <c r="BB813" s="284">
        <v>3.2126172800685238</v>
      </c>
    </row>
    <row r="814" spans="45:54" ht="16.5">
      <c r="AS814" s="254" t="s">
        <v>148</v>
      </c>
      <c r="AT814" s="254" t="s">
        <v>273</v>
      </c>
      <c r="AU814" s="254">
        <v>4</v>
      </c>
      <c r="AV814" s="283">
        <v>1.8817860767988748E-2</v>
      </c>
      <c r="AW814" s="283">
        <v>0.39398820655141314</v>
      </c>
      <c r="AX814" s="283">
        <v>0.18568240413631495</v>
      </c>
      <c r="AY814" s="284">
        <v>14.886933333333333</v>
      </c>
      <c r="AZ814" s="284">
        <v>0.17805884755222701</v>
      </c>
      <c r="BA814" s="284">
        <v>15.032123596686899</v>
      </c>
      <c r="BB814" s="284">
        <v>2.0211923386685826</v>
      </c>
    </row>
    <row r="815" spans="45:54" ht="16.5">
      <c r="AS815" s="254" t="s">
        <v>148</v>
      </c>
      <c r="AT815" s="254" t="s">
        <v>274</v>
      </c>
      <c r="AU815" s="254">
        <v>4</v>
      </c>
      <c r="AV815" s="283">
        <v>3.2214175547998991E-2</v>
      </c>
      <c r="AW815" s="283">
        <v>0.40771451830356681</v>
      </c>
      <c r="AX815" s="283">
        <v>0.22457249272674271</v>
      </c>
      <c r="AY815" s="284">
        <v>10.570666666666668</v>
      </c>
      <c r="AZ815" s="284">
        <v>3.4371148685937283E-2</v>
      </c>
      <c r="BA815" s="284">
        <v>12.897773544397966</v>
      </c>
      <c r="BB815" s="284">
        <v>2.3303609269126233</v>
      </c>
    </row>
    <row r="816" spans="45:54" ht="16.5">
      <c r="AS816" s="254" t="s">
        <v>148</v>
      </c>
      <c r="AT816" s="254" t="s">
        <v>275</v>
      </c>
      <c r="AU816" s="254">
        <v>4</v>
      </c>
      <c r="AV816" s="283">
        <v>1.71671250459439E-2</v>
      </c>
      <c r="AW816" s="283">
        <v>0.37582748638361929</v>
      </c>
      <c r="AX816" s="283">
        <v>0.18980337986990789</v>
      </c>
      <c r="AY816" s="284">
        <v>11.82818181818182</v>
      </c>
      <c r="AZ816" s="284">
        <v>6.1849774079369126E-2</v>
      </c>
      <c r="BA816" s="284">
        <v>16.538026176393263</v>
      </c>
      <c r="BB816" s="284">
        <v>2.3216576351293963</v>
      </c>
    </row>
    <row r="817" spans="45:54" ht="16.5">
      <c r="AS817" s="254" t="s">
        <v>148</v>
      </c>
      <c r="AT817" s="254" t="s">
        <v>276</v>
      </c>
      <c r="AU817" s="254">
        <v>4</v>
      </c>
      <c r="AV817" s="283">
        <v>3.2126109175495361E-2</v>
      </c>
      <c r="AW817" s="283">
        <v>0.37345950777115983</v>
      </c>
      <c r="AX817" s="283">
        <v>0.18020499153259334</v>
      </c>
      <c r="AY817" s="284">
        <v>14.83825</v>
      </c>
      <c r="AZ817" s="284">
        <v>3.4275794870678715E-2</v>
      </c>
      <c r="BA817" s="284">
        <v>7.5192524997551429</v>
      </c>
      <c r="BB817" s="284">
        <v>2.0573280185007228</v>
      </c>
    </row>
    <row r="818" spans="45:54" ht="16.5">
      <c r="AS818" s="254" t="s">
        <v>148</v>
      </c>
      <c r="AT818" s="254" t="s">
        <v>100</v>
      </c>
      <c r="AU818" s="254">
        <v>4</v>
      </c>
      <c r="AV818" s="283">
        <v>2.081034083429362E-2</v>
      </c>
      <c r="AW818" s="283">
        <v>0.35862086103741492</v>
      </c>
      <c r="AX818" s="283">
        <v>0.16653314777560313</v>
      </c>
      <c r="AY818" s="284">
        <v>13.830877192982458</v>
      </c>
      <c r="AZ818" s="284">
        <v>8.5188746723912787E-2</v>
      </c>
      <c r="BA818" s="284">
        <v>11.613342332050353</v>
      </c>
      <c r="BB818" s="284">
        <v>2.4114147134200561</v>
      </c>
    </row>
    <row r="819" spans="45:54" ht="16.5">
      <c r="AS819" s="254" t="s">
        <v>151</v>
      </c>
      <c r="AT819" s="254" t="s">
        <v>277</v>
      </c>
      <c r="AU819" s="254">
        <v>4</v>
      </c>
      <c r="AV819" s="283">
        <v>1.5113083303497527E-2</v>
      </c>
      <c r="AW819" s="283">
        <v>0.28731716913665961</v>
      </c>
      <c r="AX819" s="283">
        <v>0.1636844450834633</v>
      </c>
      <c r="AY819" s="284">
        <v>14.360000000000001</v>
      </c>
      <c r="AZ819" s="284">
        <v>0.15112127314834153</v>
      </c>
      <c r="BA819" s="284">
        <v>7.9050046228840625</v>
      </c>
      <c r="BB819" s="284">
        <v>2.6182508243634484</v>
      </c>
    </row>
    <row r="820" spans="45:54" ht="16.5">
      <c r="AS820" s="254" t="s">
        <v>151</v>
      </c>
      <c r="AT820" s="254" t="s">
        <v>278</v>
      </c>
      <c r="AU820" s="254">
        <v>4</v>
      </c>
      <c r="AV820" s="283">
        <v>1.5181132666437691E-2</v>
      </c>
      <c r="AW820" s="283">
        <v>0.26296669655602611</v>
      </c>
      <c r="AX820" s="283">
        <v>0.15230644428068404</v>
      </c>
      <c r="AY820" s="284">
        <v>12.123285714285714</v>
      </c>
      <c r="AZ820" s="284">
        <v>0.22185559295628096</v>
      </c>
      <c r="BA820" s="284">
        <v>7.6858344567567416</v>
      </c>
      <c r="BB820" s="284">
        <v>2.5007344029054073</v>
      </c>
    </row>
    <row r="821" spans="45:54" ht="16.5">
      <c r="AS821" s="254" t="s">
        <v>151</v>
      </c>
      <c r="AT821" s="254" t="s">
        <v>279</v>
      </c>
      <c r="AU821" s="254">
        <v>4</v>
      </c>
      <c r="AV821" s="283">
        <v>1.4001114637323437E-2</v>
      </c>
      <c r="AW821" s="283">
        <v>0.21043810743481361</v>
      </c>
      <c r="AX821" s="283">
        <v>0.1317668258245665</v>
      </c>
      <c r="AY821" s="284">
        <v>16.992000000000001</v>
      </c>
      <c r="AZ821" s="284">
        <v>4.994320625062533E-2</v>
      </c>
      <c r="BA821" s="284">
        <v>13.363969605896495</v>
      </c>
      <c r="BB821" s="284">
        <v>2.7940102135315574</v>
      </c>
    </row>
    <row r="822" spans="45:54" ht="16.5">
      <c r="AS822" s="254" t="s">
        <v>151</v>
      </c>
      <c r="AT822" s="254" t="s">
        <v>280</v>
      </c>
      <c r="AU822" s="254">
        <v>4</v>
      </c>
      <c r="AV822" s="283">
        <v>1.8004704211804626E-2</v>
      </c>
      <c r="AW822" s="283">
        <v>8.5955356213440096E-2</v>
      </c>
      <c r="AX822" s="283">
        <v>0.16139628287161786</v>
      </c>
      <c r="AY822" s="284">
        <v>8.8849999999999998</v>
      </c>
      <c r="AZ822" s="284">
        <v>9.7168141403743431E-3</v>
      </c>
      <c r="BA822" s="284">
        <v>0.64130973326470675</v>
      </c>
      <c r="BB822" s="284">
        <v>2.4031891862734271</v>
      </c>
    </row>
    <row r="823" spans="45:54" ht="16.5">
      <c r="AS823" s="254" t="s">
        <v>151</v>
      </c>
      <c r="AT823" s="254" t="s">
        <v>281</v>
      </c>
      <c r="AU823" s="254">
        <v>4</v>
      </c>
      <c r="AV823" s="283">
        <v>1.4268011628214835E-2</v>
      </c>
      <c r="AW823" s="283">
        <v>0.28881921585907327</v>
      </c>
      <c r="AX823" s="283">
        <v>0.21680347816023662</v>
      </c>
      <c r="AY823" s="284">
        <v>6.5803333333333329</v>
      </c>
      <c r="AZ823" s="284">
        <v>1.3948601019473033</v>
      </c>
      <c r="BA823" s="284">
        <v>6.0802655482510044</v>
      </c>
      <c r="BB823" s="284">
        <v>2.9398110962431336</v>
      </c>
    </row>
    <row r="824" spans="45:54" ht="16.5">
      <c r="AS824" s="254" t="s">
        <v>151</v>
      </c>
      <c r="AT824" s="254" t="s">
        <v>333</v>
      </c>
      <c r="AU824" s="254">
        <v>4</v>
      </c>
      <c r="AV824" s="283">
        <v>2.4359925857354317E-2</v>
      </c>
      <c r="AW824" s="283">
        <v>0.18442055533869992</v>
      </c>
      <c r="AX824" s="283">
        <v>0.14386895065179342</v>
      </c>
      <c r="AY824" s="284">
        <v>4.0999999999999996</v>
      </c>
      <c r="AZ824" s="284">
        <v>1.1565028187443201E-2</v>
      </c>
      <c r="BA824" s="284">
        <v>1.0524175650573313</v>
      </c>
      <c r="BB824" s="284">
        <v>3.433077337521802</v>
      </c>
    </row>
    <row r="825" spans="45:54" ht="16.5">
      <c r="AS825" s="254" t="s">
        <v>151</v>
      </c>
      <c r="AT825" s="254" t="s">
        <v>99</v>
      </c>
      <c r="AU825" s="254">
        <v>4</v>
      </c>
      <c r="AV825" s="283">
        <v>2.9870462645964848E-2</v>
      </c>
      <c r="AW825" s="283">
        <v>0.25394723521708756</v>
      </c>
      <c r="AX825" s="283">
        <v>0.22134937401993657</v>
      </c>
      <c r="AY825" s="284">
        <v>13.374000000000001</v>
      </c>
      <c r="AZ825" s="284">
        <v>0</v>
      </c>
      <c r="BA825" s="284">
        <v>6.1009736347180699</v>
      </c>
      <c r="BB825" s="284">
        <v>1.673056758354992</v>
      </c>
    </row>
    <row r="826" spans="45:54" ht="16.5">
      <c r="AS826" s="254" t="s">
        <v>151</v>
      </c>
      <c r="AT826" s="254" t="s">
        <v>100</v>
      </c>
      <c r="AU826" s="254">
        <v>4</v>
      </c>
      <c r="AV826" s="283">
        <v>1.5480738195406078E-2</v>
      </c>
      <c r="AW826" s="283">
        <v>0.26656044678386187</v>
      </c>
      <c r="AX826" s="283">
        <v>0.16288270689462447</v>
      </c>
      <c r="AY826" s="284">
        <v>12.678233333333333</v>
      </c>
      <c r="AZ826" s="284">
        <v>0.2533438843303315</v>
      </c>
      <c r="BA826" s="284">
        <v>7.6802637584854345</v>
      </c>
      <c r="BB826" s="284">
        <v>2.6240929219276077</v>
      </c>
    </row>
    <row r="827" spans="45:54" ht="16.5">
      <c r="AS827" s="254" t="s">
        <v>162</v>
      </c>
      <c r="AT827" s="254" t="s">
        <v>282</v>
      </c>
      <c r="AU827" s="254">
        <v>4</v>
      </c>
      <c r="AV827" s="283">
        <v>5.0692214298607048E-3</v>
      </c>
      <c r="AW827" s="283">
        <v>0.36189034839560363</v>
      </c>
      <c r="AX827" s="283">
        <v>0.1831537463798536</v>
      </c>
      <c r="AY827" s="284">
        <v>9.2281000000000013</v>
      </c>
      <c r="AZ827" s="284">
        <v>0.22470345864135507</v>
      </c>
      <c r="BA827" s="284">
        <v>1.7812855994114694</v>
      </c>
      <c r="BB827" s="284">
        <v>2.2111768360320769</v>
      </c>
    </row>
    <row r="828" spans="45:54" ht="16.5">
      <c r="AS828" s="254" t="s">
        <v>162</v>
      </c>
      <c r="AT828" s="254" t="s">
        <v>187</v>
      </c>
      <c r="AU828" s="254">
        <v>4</v>
      </c>
      <c r="AV828" s="283">
        <v>5.6710027471047328E-3</v>
      </c>
      <c r="AW828" s="283">
        <v>0.24306761730915286</v>
      </c>
      <c r="AX828" s="283">
        <v>0.12587610955508305</v>
      </c>
      <c r="AY828" s="284">
        <v>14.72625</v>
      </c>
      <c r="AZ828" s="284">
        <v>3.1553545815061104E-2</v>
      </c>
      <c r="BA828" s="284">
        <v>1.2621418326024443</v>
      </c>
      <c r="BB828" s="284">
        <v>2.7817124553808075</v>
      </c>
    </row>
    <row r="829" spans="45:54" ht="16.5">
      <c r="AS829" s="254" t="s">
        <v>162</v>
      </c>
      <c r="AT829" s="254" t="s">
        <v>283</v>
      </c>
      <c r="AU829" s="254">
        <v>4</v>
      </c>
      <c r="AV829" s="283">
        <v>3.9063774219340961E-3</v>
      </c>
      <c r="AW829" s="283">
        <v>0.34887499264124278</v>
      </c>
      <c r="AX829" s="283">
        <v>0.15467580718918225</v>
      </c>
      <c r="AY829" s="284">
        <v>8.4455263157894738</v>
      </c>
      <c r="AZ829" s="284">
        <v>2.3439826233716491E-2</v>
      </c>
      <c r="BA829" s="284">
        <v>1.3892604702368121</v>
      </c>
      <c r="BB829" s="284">
        <v>2.520418987928009</v>
      </c>
    </row>
    <row r="830" spans="45:54" ht="16.5">
      <c r="AS830" s="254" t="s">
        <v>162</v>
      </c>
      <c r="AT830" s="254" t="s">
        <v>99</v>
      </c>
      <c r="AU830" s="254">
        <v>4</v>
      </c>
      <c r="AV830" s="283">
        <v>2.0094028986695135E-2</v>
      </c>
      <c r="AW830" s="283">
        <v>0.32596487709023603</v>
      </c>
      <c r="AX830" s="283">
        <v>0.15582170915055105</v>
      </c>
      <c r="AY830" s="284">
        <v>8.7330000000000005</v>
      </c>
      <c r="AZ830" s="284">
        <v>7.0032228831708343E-2</v>
      </c>
      <c r="BA830" s="284">
        <v>2.1009668649512503</v>
      </c>
      <c r="BB830" s="284">
        <v>2.6812466670171777</v>
      </c>
    </row>
    <row r="831" spans="45:54" ht="16.5">
      <c r="AS831" s="254" t="s">
        <v>162</v>
      </c>
      <c r="AT831" s="254" t="s">
        <v>100</v>
      </c>
      <c r="AU831" s="254">
        <v>4</v>
      </c>
      <c r="AV831" s="283">
        <v>4.7850504111230799E-3</v>
      </c>
      <c r="AW831" s="283">
        <v>0.34598683482436654</v>
      </c>
      <c r="AX831" s="283">
        <v>0.16255618716716966</v>
      </c>
      <c r="AY831" s="284">
        <v>9.3644000000000034</v>
      </c>
      <c r="AZ831" s="284">
        <v>0.11300011256522254</v>
      </c>
      <c r="BA831" s="284">
        <v>1.5474242544026215</v>
      </c>
      <c r="BB831" s="284">
        <v>2.4106264081394464</v>
      </c>
    </row>
    <row r="832" spans="45:54" ht="16.5">
      <c r="AS832" s="254" t="s">
        <v>164</v>
      </c>
      <c r="AT832" s="254" t="s">
        <v>284</v>
      </c>
      <c r="AU832" s="254">
        <v>4</v>
      </c>
      <c r="AV832" s="283">
        <v>5.2538223064200447E-3</v>
      </c>
      <c r="AW832" s="283">
        <v>0.32897061693154361</v>
      </c>
      <c r="AX832" s="283">
        <v>0.18477837571419398</v>
      </c>
      <c r="AY832" s="284">
        <v>7.7841428571428564</v>
      </c>
      <c r="AZ832" s="284">
        <v>0.22978389973149749</v>
      </c>
      <c r="BA832" s="284">
        <v>5.5444631290051651</v>
      </c>
      <c r="BB832" s="284">
        <v>3.0124517939758495</v>
      </c>
    </row>
    <row r="833" spans="45:54" ht="16.5">
      <c r="AS833" s="254" t="s">
        <v>164</v>
      </c>
      <c r="AT833" s="254" t="s">
        <v>285</v>
      </c>
      <c r="AU833" s="254">
        <v>4</v>
      </c>
      <c r="AV833" s="283">
        <v>5.5785484619481742E-3</v>
      </c>
      <c r="AW833" s="283">
        <v>0.32376866768612295</v>
      </c>
      <c r="AX833" s="283">
        <v>0.13195093605126332</v>
      </c>
      <c r="AY833" s="284">
        <v>5.8937777777777773</v>
      </c>
      <c r="AZ833" s="284">
        <v>4.9155677505329703E-2</v>
      </c>
      <c r="BA833" s="284">
        <v>13.547732161142827</v>
      </c>
      <c r="BB833" s="284">
        <v>2.7187843932759561</v>
      </c>
    </row>
    <row r="834" spans="45:54" ht="16.5">
      <c r="AS834" s="254" t="s">
        <v>164</v>
      </c>
      <c r="AT834" s="254" t="s">
        <v>286</v>
      </c>
      <c r="AU834" s="254">
        <v>4</v>
      </c>
      <c r="AV834" s="283">
        <v>6.8856448771750451E-3</v>
      </c>
      <c r="AW834" s="283">
        <v>0.33983042340315983</v>
      </c>
      <c r="AX834" s="283">
        <v>0.13046756559077002</v>
      </c>
      <c r="AY834" s="284">
        <v>4.5005555555555548</v>
      </c>
      <c r="AZ834" s="284">
        <v>11.71492906284432</v>
      </c>
      <c r="BA834" s="284">
        <v>23.176176697834794</v>
      </c>
      <c r="BB834" s="284">
        <v>2.9249932653310031</v>
      </c>
    </row>
    <row r="835" spans="45:54" ht="16.5">
      <c r="AS835" s="254" t="s">
        <v>164</v>
      </c>
      <c r="AT835" s="254" t="s">
        <v>287</v>
      </c>
      <c r="AU835" s="254">
        <v>4</v>
      </c>
      <c r="AV835" s="283">
        <v>6.118105741876931E-3</v>
      </c>
      <c r="AW835" s="283">
        <v>0.27746201171444057</v>
      </c>
      <c r="AX835" s="283">
        <v>9.8144681082528509E-2</v>
      </c>
      <c r="AY835" s="284">
        <v>3.7698</v>
      </c>
      <c r="AZ835" s="284">
        <v>6.0367398529234118E-2</v>
      </c>
      <c r="BA835" s="284">
        <v>3.8476273483632903</v>
      </c>
      <c r="BB835" s="284">
        <v>3.4617543848071453</v>
      </c>
    </row>
    <row r="836" spans="45:54" ht="16.5">
      <c r="AS836" s="254" t="s">
        <v>164</v>
      </c>
      <c r="AT836" s="254" t="s">
        <v>288</v>
      </c>
      <c r="AU836" s="254">
        <v>4</v>
      </c>
      <c r="AV836" s="283">
        <v>6.1460563852466839E-3</v>
      </c>
      <c r="AW836" s="283">
        <v>0.2831041208742367</v>
      </c>
      <c r="AX836" s="283">
        <v>7.464218884990334E-2</v>
      </c>
      <c r="AY836" s="284">
        <v>2.6263333333333332</v>
      </c>
      <c r="AZ836" s="284">
        <v>2.1178752545647317</v>
      </c>
      <c r="BA836" s="284">
        <v>1.1170500580478615</v>
      </c>
      <c r="BB836" s="284">
        <v>3.3929807680510931</v>
      </c>
    </row>
    <row r="837" spans="45:54" ht="16.5">
      <c r="AS837" s="254" t="s">
        <v>164</v>
      </c>
      <c r="AT837" s="254" t="s">
        <v>99</v>
      </c>
      <c r="AU837" s="254">
        <v>4</v>
      </c>
      <c r="AV837" s="283">
        <v>5.3930372534661142E-3</v>
      </c>
      <c r="AW837" s="283">
        <v>0.32005234816089312</v>
      </c>
      <c r="AX837" s="283">
        <v>0.16976194167063943</v>
      </c>
      <c r="AY837" s="284">
        <v>5.2130000000000001</v>
      </c>
      <c r="AZ837" s="284">
        <v>0.1914968321157805</v>
      </c>
      <c r="BA837" s="284">
        <v>7.0853827882838791</v>
      </c>
      <c r="BB837" s="284">
        <v>2.9361397489615029</v>
      </c>
    </row>
    <row r="838" spans="45:54" ht="16.5">
      <c r="AS838" s="254" t="s">
        <v>164</v>
      </c>
      <c r="AT838" s="254" t="s">
        <v>100</v>
      </c>
      <c r="AU838" s="254">
        <v>4</v>
      </c>
      <c r="AV838" s="283">
        <v>5.8640510963020222E-3</v>
      </c>
      <c r="AW838" s="283">
        <v>0.32058882369260816</v>
      </c>
      <c r="AX838" s="283">
        <v>0.14317613548391148</v>
      </c>
      <c r="AY838" s="284">
        <v>5.7066904761904755</v>
      </c>
      <c r="AZ838" s="284">
        <v>2.7534198709952973</v>
      </c>
      <c r="BA838" s="284">
        <v>10.46061857880054</v>
      </c>
      <c r="BB838" s="284">
        <v>2.9995648300926314</v>
      </c>
    </row>
    <row r="839" spans="45:54" ht="16.5">
      <c r="AS839" s="254" t="s">
        <v>136</v>
      </c>
      <c r="AT839" s="254" t="s">
        <v>289</v>
      </c>
      <c r="AU839" s="254">
        <v>4</v>
      </c>
      <c r="AV839" s="283">
        <v>2.653588216029398E-2</v>
      </c>
      <c r="AW839" s="283">
        <v>0.3761948980623776</v>
      </c>
      <c r="AX839" s="283">
        <v>0.18161776046703856</v>
      </c>
      <c r="AY839" s="284">
        <v>12.078384615384614</v>
      </c>
      <c r="AZ839" s="284">
        <v>0.57032298488771616</v>
      </c>
      <c r="BA839" s="284">
        <v>23.958878933466263</v>
      </c>
      <c r="BB839" s="284">
        <v>1.9085672368332094</v>
      </c>
    </row>
    <row r="840" spans="45:54" ht="16.5">
      <c r="AS840" s="254" t="s">
        <v>136</v>
      </c>
      <c r="AT840" s="254" t="s">
        <v>290</v>
      </c>
      <c r="AU840" s="254">
        <v>4</v>
      </c>
      <c r="AV840" s="283">
        <v>2.7677677104457638E-2</v>
      </c>
      <c r="AW840" s="283">
        <v>0.37645202509287679</v>
      </c>
      <c r="AX840" s="283">
        <v>0.17373060423032349</v>
      </c>
      <c r="AY840" s="284">
        <v>11.639250000000002</v>
      </c>
      <c r="AZ840" s="284">
        <v>0.314535377458598</v>
      </c>
      <c r="BA840" s="284">
        <v>10.946834971870247</v>
      </c>
      <c r="BB840" s="284">
        <v>2.062007605293112</v>
      </c>
    </row>
    <row r="841" spans="45:54" ht="16.5">
      <c r="AS841" s="254" t="s">
        <v>136</v>
      </c>
      <c r="AT841" s="254" t="s">
        <v>291</v>
      </c>
      <c r="AU841" s="254">
        <v>4</v>
      </c>
      <c r="AV841" s="283">
        <v>3.0249170238371554E-2</v>
      </c>
      <c r="AW841" s="283">
        <v>0.35913031042034343</v>
      </c>
      <c r="AX841" s="283">
        <v>0.16320847440456959</v>
      </c>
      <c r="AY841" s="284">
        <v>11.912000000000003</v>
      </c>
      <c r="AZ841" s="284">
        <v>0.22842440997821592</v>
      </c>
      <c r="BA841" s="284">
        <v>16.96166222818108</v>
      </c>
      <c r="BB841" s="284">
        <v>1.8406354751740424</v>
      </c>
    </row>
    <row r="842" spans="45:54" ht="16.5">
      <c r="AS842" s="254" t="s">
        <v>136</v>
      </c>
      <c r="AT842" s="254" t="s">
        <v>292</v>
      </c>
      <c r="AU842" s="254">
        <v>4</v>
      </c>
      <c r="AV842" s="283">
        <v>1.5373230356713667E-2</v>
      </c>
      <c r="AW842" s="283">
        <v>0.36856362381117824</v>
      </c>
      <c r="AX842" s="283">
        <v>0.17860794708558056</v>
      </c>
      <c r="AY842" s="284">
        <v>10.67246153846154</v>
      </c>
      <c r="AZ842" s="284">
        <v>0.11294088794932826</v>
      </c>
      <c r="BA842" s="284">
        <v>9.3404803402855165</v>
      </c>
      <c r="BB842" s="284">
        <v>2.0987708528753681</v>
      </c>
    </row>
    <row r="843" spans="45:54" ht="16.5">
      <c r="AS843" s="254" t="s">
        <v>136</v>
      </c>
      <c r="AT843" s="254" t="s">
        <v>293</v>
      </c>
      <c r="AU843" s="254">
        <v>4</v>
      </c>
      <c r="AV843" s="283">
        <v>3.1174946671189429E-2</v>
      </c>
      <c r="AW843" s="283">
        <v>0.34831263421058895</v>
      </c>
      <c r="AX843" s="283">
        <v>0.18717277666143228</v>
      </c>
      <c r="AY843" s="284">
        <v>10.31725</v>
      </c>
      <c r="AZ843" s="284">
        <v>5.9337817345113467E-2</v>
      </c>
      <c r="BA843" s="284">
        <v>9.2901721207503289</v>
      </c>
      <c r="BB843" s="284">
        <v>1.9677312454412734</v>
      </c>
    </row>
    <row r="844" spans="45:54" ht="16.5">
      <c r="AS844" s="254" t="s">
        <v>136</v>
      </c>
      <c r="AT844" s="254" t="s">
        <v>328</v>
      </c>
      <c r="AU844" s="254">
        <v>4</v>
      </c>
      <c r="AV844" s="283">
        <v>3.7554593034027445E-2</v>
      </c>
      <c r="AW844" s="283">
        <v>0.36384994333306819</v>
      </c>
      <c r="AX844" s="283">
        <v>0.14245126715461881</v>
      </c>
      <c r="AY844" s="284">
        <v>11.234833333333333</v>
      </c>
      <c r="AZ844" s="284">
        <v>0.13900396873011203</v>
      </c>
      <c r="BA844" s="284">
        <v>18.259561332387516</v>
      </c>
      <c r="BB844" s="284">
        <v>1.7809856139529483</v>
      </c>
    </row>
    <row r="845" spans="45:54" ht="16.5">
      <c r="AS845" s="254" t="s">
        <v>136</v>
      </c>
      <c r="AT845" s="254" t="s">
        <v>99</v>
      </c>
      <c r="AU845" s="254">
        <v>4</v>
      </c>
      <c r="AV845" s="283">
        <v>3.2787982659783048E-2</v>
      </c>
      <c r="AW845" s="283">
        <v>0.37186285344528541</v>
      </c>
      <c r="AX845" s="283">
        <v>0.20998254158697124</v>
      </c>
      <c r="AY845" s="284">
        <v>11.38</v>
      </c>
      <c r="AZ845" s="284">
        <v>0.20856053791933937</v>
      </c>
      <c r="BA845" s="284">
        <v>16.466802471176933</v>
      </c>
      <c r="BB845" s="284">
        <v>1.8968045165848411</v>
      </c>
    </row>
    <row r="846" spans="45:54" ht="16.5">
      <c r="AS846" s="254" t="s">
        <v>136</v>
      </c>
      <c r="AT846" s="254" t="s">
        <v>100</v>
      </c>
      <c r="AU846" s="254">
        <v>4</v>
      </c>
      <c r="AV846" s="283">
        <v>2.6640293058640539E-2</v>
      </c>
      <c r="AW846" s="283">
        <v>0.36568859001096155</v>
      </c>
      <c r="AX846" s="283">
        <v>0.1760872216247962</v>
      </c>
      <c r="AY846" s="284">
        <v>11.329095890410962</v>
      </c>
      <c r="AZ846" s="284">
        <v>0.23679385327259406</v>
      </c>
      <c r="BA846" s="284">
        <v>14.055671811625825</v>
      </c>
      <c r="BB846" s="284">
        <v>1.9612436380461677</v>
      </c>
    </row>
    <row r="847" spans="45:54" ht="16.5">
      <c r="AS847" s="254" t="s">
        <v>156</v>
      </c>
      <c r="AT847" s="254" t="s">
        <v>294</v>
      </c>
      <c r="AU847" s="254">
        <v>4</v>
      </c>
      <c r="AV847" s="283">
        <v>1.9211746303372461E-2</v>
      </c>
      <c r="AW847" s="283">
        <v>0.35221392302349003</v>
      </c>
      <c r="AX847" s="283">
        <v>0.23457273727291114</v>
      </c>
      <c r="AY847" s="284">
        <v>12.748571428571427</v>
      </c>
      <c r="AZ847" s="284">
        <v>0.27157984314209799</v>
      </c>
      <c r="BA847" s="284">
        <v>29.287535872694232</v>
      </c>
      <c r="BB847" s="284">
        <v>1.9658494249347571</v>
      </c>
    </row>
    <row r="848" spans="45:54" ht="16.5">
      <c r="AS848" s="254" t="s">
        <v>156</v>
      </c>
      <c r="AT848" s="254" t="s">
        <v>295</v>
      </c>
      <c r="AU848" s="254">
        <v>4</v>
      </c>
      <c r="AV848" s="283">
        <v>1.6912199062385547E-2</v>
      </c>
      <c r="AW848" s="283">
        <v>0.31418109629613761</v>
      </c>
      <c r="AX848" s="283">
        <v>0.19586983634257035</v>
      </c>
      <c r="AY848" s="284">
        <v>9.011444444444443</v>
      </c>
      <c r="AZ848" s="284">
        <v>0.69285029963964084</v>
      </c>
      <c r="BA848" s="284">
        <v>7.5836163516112318</v>
      </c>
      <c r="BB848" s="284">
        <v>2.464440880253155</v>
      </c>
    </row>
    <row r="849" spans="45:54" ht="16.5">
      <c r="AS849" s="254" t="s">
        <v>156</v>
      </c>
      <c r="AT849" s="254" t="s">
        <v>296</v>
      </c>
      <c r="AU849" s="254">
        <v>4</v>
      </c>
      <c r="AV849" s="283">
        <v>2.1912642685146849E-2</v>
      </c>
      <c r="AW849" s="283">
        <v>0.3520892175984468</v>
      </c>
      <c r="AX849" s="283">
        <v>0.22538175941208644</v>
      </c>
      <c r="AY849" s="284">
        <v>11.566300000000002</v>
      </c>
      <c r="AZ849" s="284">
        <v>0.21121599493945531</v>
      </c>
      <c r="BA849" s="284">
        <v>22.992369734837848</v>
      </c>
      <c r="BB849" s="284">
        <v>2.186056769965655</v>
      </c>
    </row>
    <row r="850" spans="45:54" ht="16.5">
      <c r="AS850" s="254" t="s">
        <v>156</v>
      </c>
      <c r="AT850" s="254" t="s">
        <v>100</v>
      </c>
      <c r="AU850" s="254">
        <v>4</v>
      </c>
      <c r="AV850" s="283">
        <v>1.9303207426957587E-2</v>
      </c>
      <c r="AW850" s="283">
        <v>0.34568062156525098</v>
      </c>
      <c r="AX850" s="283">
        <v>0.22581819274094334</v>
      </c>
      <c r="AY850" s="284">
        <v>11.90677777777778</v>
      </c>
      <c r="AZ850" s="284">
        <v>0.33873425322023942</v>
      </c>
      <c r="BA850" s="284">
        <v>24.17799301665352</v>
      </c>
      <c r="BB850" s="284">
        <v>2.0802752526703294</v>
      </c>
    </row>
    <row r="851" spans="45:54" ht="16.5">
      <c r="AS851" s="254" t="s">
        <v>138</v>
      </c>
      <c r="AT851" s="254" t="s">
        <v>297</v>
      </c>
      <c r="AU851" s="254">
        <v>4</v>
      </c>
      <c r="AV851" s="283">
        <v>1.4231406696348984E-2</v>
      </c>
      <c r="AW851" s="283">
        <v>0.36556322746597542</v>
      </c>
      <c r="AX851" s="283">
        <v>0.21313295580337432</v>
      </c>
      <c r="AY851" s="284">
        <v>13.822749999999996</v>
      </c>
      <c r="AZ851" s="284">
        <v>0.17565902950827555</v>
      </c>
      <c r="BA851" s="284">
        <v>22.507181526656389</v>
      </c>
      <c r="BB851" s="284">
        <v>1.929328747751387</v>
      </c>
    </row>
    <row r="852" spans="45:54" ht="16.5">
      <c r="AS852" s="254" t="s">
        <v>138</v>
      </c>
      <c r="AT852" s="254" t="s">
        <v>298</v>
      </c>
      <c r="AU852" s="254">
        <v>4</v>
      </c>
      <c r="AV852" s="283">
        <v>1.3896699930858188E-2</v>
      </c>
      <c r="AW852" s="283">
        <v>0.25186871110334508</v>
      </c>
      <c r="AX852" s="283">
        <v>0.15681411871731593</v>
      </c>
      <c r="AY852" s="284">
        <v>17.504642857142859</v>
      </c>
      <c r="AZ852" s="284">
        <v>1.9367124675328775E-2</v>
      </c>
      <c r="BA852" s="284">
        <v>11.968883049353183</v>
      </c>
      <c r="BB852" s="284">
        <v>2.9412584003956974</v>
      </c>
    </row>
    <row r="853" spans="45:54" ht="16.5">
      <c r="AS853" s="254" t="s">
        <v>138</v>
      </c>
      <c r="AT853" s="254" t="s">
        <v>299</v>
      </c>
      <c r="AU853" s="254">
        <v>4</v>
      </c>
      <c r="AV853" s="283">
        <v>1.3811019085825129E-2</v>
      </c>
      <c r="AW853" s="283">
        <v>0.29682182520614264</v>
      </c>
      <c r="AX853" s="283">
        <v>0.1997507525140336</v>
      </c>
      <c r="AY853" s="284">
        <v>18.9208</v>
      </c>
      <c r="AZ853" s="284">
        <v>0.23906492169405613</v>
      </c>
      <c r="BA853" s="284">
        <v>27.876800031606898</v>
      </c>
      <c r="BB853" s="284">
        <v>2.5098089995926265</v>
      </c>
    </row>
    <row r="854" spans="45:54" ht="16.5">
      <c r="AS854" s="254" t="s">
        <v>138</v>
      </c>
      <c r="AT854" s="254" t="s">
        <v>300</v>
      </c>
      <c r="AU854" s="254">
        <v>4</v>
      </c>
      <c r="AV854" s="283">
        <v>1.7377819053151004E-2</v>
      </c>
      <c r="AW854" s="283">
        <v>0.28638606405485295</v>
      </c>
      <c r="AX854" s="283">
        <v>0.13643305725312591</v>
      </c>
      <c r="AY854" s="284">
        <v>20.504999999999999</v>
      </c>
      <c r="AZ854" s="284">
        <v>0.12056353189240472</v>
      </c>
      <c r="BA854" s="284">
        <v>13.447039510604025</v>
      </c>
      <c r="BB854" s="284">
        <v>2.6071664644664914</v>
      </c>
    </row>
    <row r="855" spans="45:54" ht="16.5">
      <c r="AS855" s="254" t="s">
        <v>138</v>
      </c>
      <c r="AT855" s="254" t="s">
        <v>99</v>
      </c>
      <c r="AU855" s="254">
        <v>4</v>
      </c>
      <c r="AV855" s="283">
        <v>2.0197494282851114E-2</v>
      </c>
      <c r="AW855" s="283">
        <v>0.33695413532571328</v>
      </c>
      <c r="AX855" s="283">
        <v>0.18378835491392478</v>
      </c>
      <c r="AY855" s="284">
        <v>17.989999999999998</v>
      </c>
      <c r="AZ855" s="284">
        <v>0.23264348723281619</v>
      </c>
      <c r="BA855" s="284">
        <v>36.722774459700034</v>
      </c>
      <c r="BB855" s="284">
        <v>2.1462676439263553</v>
      </c>
    </row>
    <row r="856" spans="45:54" ht="16.5">
      <c r="AS856" s="254" t="s">
        <v>138</v>
      </c>
      <c r="AT856" s="254" t="s">
        <v>100</v>
      </c>
      <c r="AU856" s="254">
        <v>4</v>
      </c>
      <c r="AV856" s="283">
        <v>1.4602118689830733E-2</v>
      </c>
      <c r="AW856" s="283">
        <v>0.31064984912568833</v>
      </c>
      <c r="AX856" s="283">
        <v>0.17721019131354079</v>
      </c>
      <c r="AY856" s="284">
        <v>16.794690909090903</v>
      </c>
      <c r="AZ856" s="284">
        <v>0.128739154173617</v>
      </c>
      <c r="BA856" s="284">
        <v>18.855315462721624</v>
      </c>
      <c r="BB856" s="284">
        <v>2.4524144645134589</v>
      </c>
    </row>
    <row r="857" spans="45:54" ht="16.5">
      <c r="AS857" s="254" t="s">
        <v>144</v>
      </c>
      <c r="AT857" s="254" t="s">
        <v>301</v>
      </c>
      <c r="AU857" s="254">
        <v>4</v>
      </c>
      <c r="AV857" s="283">
        <v>2.5022228306604187E-2</v>
      </c>
      <c r="AW857" s="283">
        <v>0.25976423835976914</v>
      </c>
      <c r="AX857" s="283">
        <v>0.13597252516330374</v>
      </c>
      <c r="AY857" s="284">
        <v>17.821375</v>
      </c>
      <c r="AZ857" s="284">
        <v>6.1076422539161651E-2</v>
      </c>
      <c r="BA857" s="284">
        <v>5.9900473508183758</v>
      </c>
      <c r="BB857" s="284">
        <v>3.1475475349445978</v>
      </c>
    </row>
    <row r="858" spans="45:54" ht="16.5">
      <c r="AS858" s="254" t="s">
        <v>144</v>
      </c>
      <c r="AT858" s="254" t="s">
        <v>302</v>
      </c>
      <c r="AU858" s="254">
        <v>4</v>
      </c>
      <c r="AV858" s="283">
        <v>1.3666191700375002E-2</v>
      </c>
      <c r="AW858" s="283">
        <v>0.35836177505110706</v>
      </c>
      <c r="AX858" s="283">
        <v>0.16447384005672105</v>
      </c>
      <c r="AY858" s="284">
        <v>12.329800000000001</v>
      </c>
      <c r="AZ858" s="284">
        <v>7.3143814053928904E-2</v>
      </c>
      <c r="BA858" s="284">
        <v>13.972130843710737</v>
      </c>
      <c r="BB858" s="284">
        <v>2.0323907995756789</v>
      </c>
    </row>
    <row r="859" spans="45:54" ht="16.5">
      <c r="AS859" s="254" t="s">
        <v>144</v>
      </c>
      <c r="AT859" s="254" t="s">
        <v>303</v>
      </c>
      <c r="AU859" s="254">
        <v>4</v>
      </c>
      <c r="AV859" s="283">
        <v>2.5868072835438474E-2</v>
      </c>
      <c r="AW859" s="283">
        <v>0.36845876838861841</v>
      </c>
      <c r="AX859" s="283">
        <v>0.15057605021038259</v>
      </c>
      <c r="AY859" s="284">
        <v>11.001875</v>
      </c>
      <c r="AZ859" s="284">
        <v>0.22608387908690836</v>
      </c>
      <c r="BA859" s="284">
        <v>8.7795906378749411</v>
      </c>
      <c r="BB859" s="284">
        <v>2.0994247772734171</v>
      </c>
    </row>
    <row r="860" spans="45:54" ht="16.5">
      <c r="AS860" s="254" t="s">
        <v>144</v>
      </c>
      <c r="AT860" s="254" t="s">
        <v>304</v>
      </c>
      <c r="AU860" s="254">
        <v>4</v>
      </c>
      <c r="AV860" s="283">
        <v>3.4851312709720729E-2</v>
      </c>
      <c r="AW860" s="283">
        <v>0.28412172383462114</v>
      </c>
      <c r="AX860" s="283">
        <v>0.17106221968765686</v>
      </c>
      <c r="AY860" s="284">
        <v>10.143000000000001</v>
      </c>
      <c r="AZ860" s="284">
        <v>1.3088157588956149E-2</v>
      </c>
      <c r="BA860" s="284">
        <v>9.6197958278827702</v>
      </c>
      <c r="BB860" s="284">
        <v>2.4945439629023958</v>
      </c>
    </row>
    <row r="861" spans="45:54" ht="16.5">
      <c r="AS861" s="254" t="s">
        <v>144</v>
      </c>
      <c r="AT861" s="254" t="s">
        <v>99</v>
      </c>
      <c r="AU861" s="254">
        <v>4</v>
      </c>
      <c r="AV861" s="283">
        <v>4.0990973257195494E-2</v>
      </c>
      <c r="AW861" s="283">
        <v>0.3042828535610721</v>
      </c>
      <c r="AX861" s="283">
        <v>0.15834329596624061</v>
      </c>
      <c r="AY861" s="284">
        <v>12.815</v>
      </c>
      <c r="AZ861" s="284">
        <v>9.625732277583017E-2</v>
      </c>
      <c r="BA861" s="284">
        <v>15.401171644132827</v>
      </c>
      <c r="BB861" s="284">
        <v>2.6207921291624623</v>
      </c>
    </row>
    <row r="862" spans="45:54" ht="16.5">
      <c r="AS862" s="254" t="s">
        <v>144</v>
      </c>
      <c r="AT862" s="254" t="s">
        <v>100</v>
      </c>
      <c r="AU862" s="254">
        <v>4</v>
      </c>
      <c r="AV862" s="283">
        <v>2.3440939920053062E-2</v>
      </c>
      <c r="AW862" s="283">
        <v>0.3231313683002518</v>
      </c>
      <c r="AX862" s="283">
        <v>0.15070323744302991</v>
      </c>
      <c r="AY862" s="284">
        <v>13.037242424242425</v>
      </c>
      <c r="AZ862" s="284">
        <v>8.7629432840519619E-2</v>
      </c>
      <c r="BA862" s="284">
        <v>8.9820168661532609</v>
      </c>
      <c r="BB862" s="284">
        <v>2.4963752236706949</v>
      </c>
    </row>
    <row r="863" spans="45:54" ht="16.5">
      <c r="AS863" s="254" t="s">
        <v>154</v>
      </c>
      <c r="AT863" s="254" t="s">
        <v>305</v>
      </c>
      <c r="AU863" s="254">
        <v>4</v>
      </c>
      <c r="AV863" s="283">
        <v>2.2111507885537757E-2</v>
      </c>
      <c r="AW863" s="283">
        <v>0.35384669617092196</v>
      </c>
      <c r="AX863" s="283">
        <v>0.17212287187365155</v>
      </c>
      <c r="AY863" s="284">
        <v>6.8938000000000006</v>
      </c>
      <c r="AZ863" s="284">
        <v>4.4179381897754506E-2</v>
      </c>
      <c r="BA863" s="284">
        <v>4.744865615818834</v>
      </c>
      <c r="BB863" s="284">
        <v>2.200151867388588</v>
      </c>
    </row>
    <row r="864" spans="45:54" ht="16.5">
      <c r="AS864" s="254" t="s">
        <v>154</v>
      </c>
      <c r="AT864" s="254" t="s">
        <v>306</v>
      </c>
      <c r="AU864" s="254">
        <v>4</v>
      </c>
      <c r="AV864" s="283">
        <v>1.1152652870651441E-2</v>
      </c>
      <c r="AW864" s="283">
        <v>0.36130730209300294</v>
      </c>
      <c r="AX864" s="283">
        <v>0.14768285152935559</v>
      </c>
      <c r="AY864" s="284">
        <v>5.1783333333333337</v>
      </c>
      <c r="AZ864" s="284">
        <v>8.3052728365179518E-2</v>
      </c>
      <c r="BA864" s="284">
        <v>6.2742561155876535</v>
      </c>
      <c r="BB864" s="284">
        <v>2.2495599467324725</v>
      </c>
    </row>
    <row r="865" spans="45:54" ht="16.5">
      <c r="AS865" s="254" t="s">
        <v>154</v>
      </c>
      <c r="AT865" s="254" t="s">
        <v>307</v>
      </c>
      <c r="AU865" s="254">
        <v>4</v>
      </c>
      <c r="AV865" s="283">
        <v>3.7906320639659818E-2</v>
      </c>
      <c r="AW865" s="283">
        <v>0.36150804036773015</v>
      </c>
      <c r="AX865" s="283">
        <v>0.1114812264704042</v>
      </c>
      <c r="AY865" s="284">
        <v>5.8368333333333338</v>
      </c>
      <c r="AZ865" s="284">
        <v>0.53767686045624741</v>
      </c>
      <c r="BA865" s="284">
        <v>2.5106040500336069</v>
      </c>
      <c r="BB865" s="284">
        <v>2.3872354181749373</v>
      </c>
    </row>
    <row r="866" spans="45:54" ht="16.5">
      <c r="AS866" s="254" t="s">
        <v>154</v>
      </c>
      <c r="AT866" s="254" t="s">
        <v>308</v>
      </c>
      <c r="AU866" s="254">
        <v>4</v>
      </c>
      <c r="AV866" s="283">
        <v>2.2633073842395404E-2</v>
      </c>
      <c r="AW866" s="283">
        <v>0.35681888893407893</v>
      </c>
      <c r="AX866" s="283">
        <v>0.12918505546687697</v>
      </c>
      <c r="AY866" s="284">
        <v>5.7781111111111114</v>
      </c>
      <c r="AZ866" s="284">
        <v>2.9191012278411881</v>
      </c>
      <c r="BA866" s="284">
        <v>4.9090980016742325</v>
      </c>
      <c r="BB866" s="284">
        <v>2.139894213034331</v>
      </c>
    </row>
    <row r="867" spans="45:54" ht="16.5">
      <c r="AS867" s="254" t="s">
        <v>154</v>
      </c>
      <c r="AT867" s="254" t="s">
        <v>309</v>
      </c>
      <c r="AU867" s="254">
        <v>4</v>
      </c>
      <c r="AV867" s="283">
        <v>2.7433462846986625E-2</v>
      </c>
      <c r="AW867" s="283">
        <v>0.33013884073622135</v>
      </c>
      <c r="AX867" s="283">
        <v>0.25230719309775018</v>
      </c>
      <c r="AY867" s="284">
        <v>9.3618749999999995</v>
      </c>
      <c r="AZ867" s="284">
        <v>7.1440232374875567E-2</v>
      </c>
      <c r="BA867" s="284">
        <v>8.1614306847573364</v>
      </c>
      <c r="BB867" s="284">
        <v>2.4543468651392537</v>
      </c>
    </row>
    <row r="868" spans="45:54" ht="16.5">
      <c r="AS868" s="254" t="s">
        <v>154</v>
      </c>
      <c r="AT868" s="254" t="s">
        <v>310</v>
      </c>
      <c r="AU868" s="254">
        <v>4</v>
      </c>
      <c r="AV868" s="283">
        <v>1.9886882299665471E-2</v>
      </c>
      <c r="AW868" s="283">
        <v>0.31401086050234672</v>
      </c>
      <c r="AX868" s="283">
        <v>0.15325200636485958</v>
      </c>
      <c r="AY868" s="284">
        <v>5.0355999999999996</v>
      </c>
      <c r="AZ868" s="284">
        <v>0.16942838292508824</v>
      </c>
      <c r="BA868" s="284">
        <v>3.1263570658796045</v>
      </c>
      <c r="BB868" s="284">
        <v>2.6018808431949481</v>
      </c>
    </row>
    <row r="869" spans="45:54" ht="16.5">
      <c r="AS869" s="254" t="s">
        <v>154</v>
      </c>
      <c r="AT869" s="254" t="s">
        <v>311</v>
      </c>
      <c r="AU869" s="254">
        <v>4</v>
      </c>
      <c r="AV869" s="283">
        <v>3.2265812159104949E-2</v>
      </c>
      <c r="AW869" s="283">
        <v>0.28531957246868322</v>
      </c>
      <c r="AX869" s="283">
        <v>0.19201882563698072</v>
      </c>
      <c r="AY869" s="284">
        <v>5.4744999999999999</v>
      </c>
      <c r="AZ869" s="284">
        <v>9.2762717699024499E-3</v>
      </c>
      <c r="BA869" s="284">
        <v>2.281962855396003</v>
      </c>
      <c r="BB869" s="284">
        <v>3.6545987963092594</v>
      </c>
    </row>
    <row r="870" spans="45:54" ht="16.5">
      <c r="AS870" s="254" t="s">
        <v>154</v>
      </c>
      <c r="AT870" s="254" t="s">
        <v>312</v>
      </c>
      <c r="AU870" s="254">
        <v>4</v>
      </c>
      <c r="AV870" s="283">
        <v>5.0052195063858447E-2</v>
      </c>
      <c r="AW870" s="283">
        <v>0.41031147407893465</v>
      </c>
      <c r="AX870" s="283">
        <v>0.41962310215915161</v>
      </c>
      <c r="AY870" s="284">
        <v>3.758</v>
      </c>
      <c r="AZ870" s="284">
        <v>0</v>
      </c>
      <c r="BA870" s="284">
        <v>0</v>
      </c>
      <c r="BB870" s="284">
        <v>4.7679156056747907</v>
      </c>
    </row>
    <row r="871" spans="45:54" ht="16.5">
      <c r="AS871" s="254" t="s">
        <v>154</v>
      </c>
      <c r="AT871" s="254" t="s">
        <v>313</v>
      </c>
      <c r="AU871" s="254">
        <v>4</v>
      </c>
      <c r="AV871" s="283">
        <v>7.2129140870487163E-2</v>
      </c>
      <c r="AW871" s="283">
        <v>0.35157388018347491</v>
      </c>
      <c r="AX871" s="283">
        <v>0.46001651731486276</v>
      </c>
      <c r="AY871" s="284">
        <v>4.3470000000000004</v>
      </c>
      <c r="AZ871" s="284">
        <v>0.18596772107546825</v>
      </c>
      <c r="BA871" s="284">
        <v>2.6204542515179616</v>
      </c>
      <c r="BB871" s="284">
        <v>4.4700687022150811</v>
      </c>
    </row>
    <row r="872" spans="45:54" ht="16.5">
      <c r="AS872" s="254" t="s">
        <v>154</v>
      </c>
      <c r="AT872" s="254" t="s">
        <v>314</v>
      </c>
      <c r="AU872" s="254">
        <v>4</v>
      </c>
      <c r="AV872" s="283">
        <v>1.9487227587062637E-2</v>
      </c>
      <c r="AW872" s="283">
        <v>0.31832673508420417</v>
      </c>
      <c r="AX872" s="283">
        <v>0.19016024753094429</v>
      </c>
      <c r="AY872" s="284">
        <v>7.5342500000000001</v>
      </c>
      <c r="AZ872" s="284">
        <v>6.5459637704283757E-2</v>
      </c>
      <c r="BA872" s="284">
        <v>15.654204788138715</v>
      </c>
      <c r="BB872" s="284">
        <v>2.5184619915482211</v>
      </c>
    </row>
    <row r="873" spans="45:54" ht="16.5">
      <c r="AS873" s="254" t="s">
        <v>154</v>
      </c>
      <c r="AT873" s="254" t="s">
        <v>100</v>
      </c>
      <c r="AU873" s="254">
        <v>4</v>
      </c>
      <c r="AV873" s="283">
        <v>2.5262751651879915E-2</v>
      </c>
      <c r="AW873" s="283">
        <v>0.34192456417811634</v>
      </c>
      <c r="AX873" s="283">
        <v>0.18084831650257183</v>
      </c>
      <c r="AY873" s="284">
        <v>6.4218510638297888</v>
      </c>
      <c r="AZ873" s="284">
        <v>0.55227152259217471</v>
      </c>
      <c r="BA873" s="284">
        <v>6.1297775141442248</v>
      </c>
      <c r="BB873" s="284">
        <v>2.4498972576918336</v>
      </c>
    </row>
    <row r="874" spans="45:54" ht="16.5">
      <c r="AS874" s="254" t="s">
        <v>163</v>
      </c>
      <c r="AT874" s="254" t="s">
        <v>315</v>
      </c>
      <c r="AU874" s="254">
        <v>4</v>
      </c>
      <c r="AV874" s="283">
        <v>1.6226102183705179E-2</v>
      </c>
      <c r="AW874" s="283">
        <v>0.38702482138039479</v>
      </c>
      <c r="AX874" s="283">
        <v>0.20179119029952305</v>
      </c>
      <c r="AY874" s="284">
        <v>12.605238095238091</v>
      </c>
      <c r="AZ874" s="284">
        <v>0.47433620990218078</v>
      </c>
      <c r="BA874" s="284">
        <v>14.736150681543</v>
      </c>
      <c r="BB874" s="284">
        <v>2.3154404670635813</v>
      </c>
    </row>
    <row r="875" spans="45:54" ht="16.5">
      <c r="AS875" s="254" t="s">
        <v>163</v>
      </c>
      <c r="AT875" s="254" t="s">
        <v>316</v>
      </c>
      <c r="AU875" s="254">
        <v>4</v>
      </c>
      <c r="AV875" s="283">
        <v>1.174137212530948E-2</v>
      </c>
      <c r="AW875" s="283">
        <v>0.36851378507241578</v>
      </c>
      <c r="AX875" s="283">
        <v>0.14808280749647698</v>
      </c>
      <c r="AY875" s="284">
        <v>7.8204000000000011</v>
      </c>
      <c r="AZ875" s="284">
        <v>1.5995118545741736E-2</v>
      </c>
      <c r="BA875" s="284">
        <v>3.0934559267464516</v>
      </c>
      <c r="BB875" s="284">
        <v>2.5206256921038337</v>
      </c>
    </row>
    <row r="876" spans="45:54" ht="16.5">
      <c r="AS876" s="254" t="s">
        <v>163</v>
      </c>
      <c r="AT876" s="254" t="s">
        <v>317</v>
      </c>
      <c r="AU876" s="254">
        <v>4</v>
      </c>
      <c r="AV876" s="283">
        <v>4.3178680369344233E-2</v>
      </c>
      <c r="AW876" s="283">
        <v>0.45215067836378142</v>
      </c>
      <c r="AX876" s="283">
        <v>0.26479793158709763</v>
      </c>
      <c r="AY876" s="284">
        <v>9.0649999999999995</v>
      </c>
      <c r="AZ876" s="284">
        <v>0.42153071598524955</v>
      </c>
      <c r="BA876" s="284">
        <v>2.6824681926334062</v>
      </c>
      <c r="BB876" s="284">
        <v>2.4195671080764831</v>
      </c>
    </row>
    <row r="877" spans="45:54" ht="16.5">
      <c r="AS877" s="254" t="s">
        <v>163</v>
      </c>
      <c r="AT877" s="254" t="s">
        <v>318</v>
      </c>
      <c r="AU877" s="254">
        <v>4</v>
      </c>
      <c r="AV877" s="283">
        <v>1.1943155183649299E-2</v>
      </c>
      <c r="AW877" s="283">
        <v>0.569743643437567</v>
      </c>
      <c r="AX877" s="283">
        <v>0.35128227029528819</v>
      </c>
      <c r="AY877" s="284">
        <v>11.407799999999998</v>
      </c>
      <c r="AZ877" s="284">
        <v>5.4191451134084918</v>
      </c>
      <c r="BA877" s="284">
        <v>3.3458410264916121</v>
      </c>
      <c r="BB877" s="284">
        <v>3.4645471908751913</v>
      </c>
    </row>
    <row r="878" spans="45:54" ht="16.5">
      <c r="AS878" s="254" t="s">
        <v>163</v>
      </c>
      <c r="AT878" s="254" t="s">
        <v>319</v>
      </c>
      <c r="AU878" s="254">
        <v>4</v>
      </c>
      <c r="AV878" s="283">
        <v>2.5114934695087538E-2</v>
      </c>
      <c r="AW878" s="283">
        <v>0.48307301631295224</v>
      </c>
      <c r="AX878" s="283">
        <v>0.17838874978351313</v>
      </c>
      <c r="AY878" s="284">
        <v>7.7585999999999995</v>
      </c>
      <c r="AZ878" s="284">
        <v>7.769024278678964E-2</v>
      </c>
      <c r="BA878" s="284">
        <v>4.9901040559207193</v>
      </c>
      <c r="BB878" s="284">
        <v>2.0415802034123298</v>
      </c>
    </row>
    <row r="879" spans="45:54" ht="16.5">
      <c r="AS879" s="254" t="s">
        <v>163</v>
      </c>
      <c r="AT879" s="254" t="s">
        <v>320</v>
      </c>
      <c r="AU879" s="254">
        <v>4</v>
      </c>
      <c r="AV879" s="283">
        <v>4.3562279044072033E-2</v>
      </c>
      <c r="AW879" s="283">
        <v>0.43173770810844653</v>
      </c>
      <c r="AX879" s="283">
        <v>0.36641981997931844</v>
      </c>
      <c r="AY879" s="284">
        <v>4.4891999999999994</v>
      </c>
      <c r="AZ879" s="284">
        <v>1.0651146366575459</v>
      </c>
      <c r="BA879" s="284">
        <v>1.426947838584272</v>
      </c>
      <c r="BB879" s="284">
        <v>4.1193023786496523</v>
      </c>
    </row>
    <row r="880" spans="45:54" ht="16.5">
      <c r="AS880" s="254" t="s">
        <v>163</v>
      </c>
      <c r="AT880" s="254" t="s">
        <v>321</v>
      </c>
      <c r="AU880" s="254">
        <v>4</v>
      </c>
      <c r="AV880" s="283">
        <v>6.6658144647279122E-2</v>
      </c>
      <c r="AW880" s="283">
        <v>0.40022206168186109</v>
      </c>
      <c r="AX880" s="283">
        <v>0.4742033091117116</v>
      </c>
      <c r="AY880" s="284">
        <v>4.1929999999999996</v>
      </c>
      <c r="AZ880" s="284">
        <v>0.12349044508117489</v>
      </c>
      <c r="BA880" s="284">
        <v>0.30872611270293721</v>
      </c>
      <c r="BB880" s="284">
        <v>3.6044816811256175</v>
      </c>
    </row>
    <row r="881" spans="45:54" ht="16.5">
      <c r="AS881" s="254" t="s">
        <v>163</v>
      </c>
      <c r="AT881" s="254" t="s">
        <v>322</v>
      </c>
      <c r="AU881" s="254">
        <v>4</v>
      </c>
      <c r="AV881" s="283">
        <v>5.0852702730536763E-2</v>
      </c>
      <c r="AW881" s="283">
        <v>0.32777636381053166</v>
      </c>
      <c r="AX881" s="283">
        <v>0.44418503020436789</v>
      </c>
      <c r="AY881" s="284">
        <v>2.8839999999999999</v>
      </c>
      <c r="AZ881" s="284">
        <v>0.65305584098497083</v>
      </c>
      <c r="BA881" s="284">
        <v>0.65305584098497083</v>
      </c>
      <c r="BB881" s="284">
        <v>5.3313839666396889</v>
      </c>
    </row>
    <row r="882" spans="45:54" ht="16.5">
      <c r="AS882" s="254" t="s">
        <v>163</v>
      </c>
      <c r="AT882" s="254" t="s">
        <v>323</v>
      </c>
      <c r="AU882" s="254">
        <v>4</v>
      </c>
      <c r="AV882" s="283">
        <v>2.22695651301003E-2</v>
      </c>
      <c r="AW882" s="283">
        <v>0.41225755321612606</v>
      </c>
      <c r="AX882" s="283">
        <v>0.52845038850961479</v>
      </c>
      <c r="AY882" s="284">
        <v>2.3792499999999999</v>
      </c>
      <c r="AZ882" s="284">
        <v>0.17896383874570687</v>
      </c>
      <c r="BA882" s="284">
        <v>1.1930922583047125</v>
      </c>
      <c r="BB882" s="284">
        <v>5.5762441601443964</v>
      </c>
    </row>
    <row r="883" spans="45:54" ht="16.5">
      <c r="AS883" s="254" t="s">
        <v>163</v>
      </c>
      <c r="AT883" s="254" t="s">
        <v>324</v>
      </c>
      <c r="AU883" s="254">
        <v>4</v>
      </c>
      <c r="AV883" s="283">
        <v>1.5879314350563171E-2</v>
      </c>
      <c r="AW883" s="283">
        <v>0.44216917217086366</v>
      </c>
      <c r="AX883" s="283">
        <v>0.19848674356366719</v>
      </c>
      <c r="AY883" s="284">
        <v>8.4128888888888884</v>
      </c>
      <c r="AZ883" s="284">
        <v>0.19908925050598794</v>
      </c>
      <c r="BA883" s="284">
        <v>3.924153911289078</v>
      </c>
      <c r="BB883" s="284">
        <v>2.0854537140784313</v>
      </c>
    </row>
    <row r="884" spans="45:54" ht="16.5">
      <c r="AS884" s="254" t="s">
        <v>163</v>
      </c>
      <c r="AT884" s="254" t="s">
        <v>329</v>
      </c>
      <c r="AU884" s="254">
        <v>4</v>
      </c>
      <c r="AV884" s="283">
        <v>1.980824059687324E-2</v>
      </c>
      <c r="AW884" s="283">
        <v>0.33462652399127912</v>
      </c>
      <c r="AX884" s="283">
        <v>0.17822945952480418</v>
      </c>
      <c r="AY884" s="284">
        <v>6.0549999999999997</v>
      </c>
      <c r="AZ884" s="284">
        <v>0</v>
      </c>
      <c r="BA884" s="284">
        <v>1.729652982730167</v>
      </c>
      <c r="BB884" s="284">
        <v>2.5767459570802806</v>
      </c>
    </row>
    <row r="885" spans="45:54" ht="16.5">
      <c r="AS885" s="254" t="s">
        <v>163</v>
      </c>
      <c r="AT885" s="254" t="s">
        <v>99</v>
      </c>
      <c r="AU885" s="254">
        <v>4</v>
      </c>
      <c r="AV885" s="283">
        <v>4.2419265271973705E-2</v>
      </c>
      <c r="AW885" s="283">
        <v>0.41213578067364032</v>
      </c>
      <c r="AX885" s="283">
        <v>0.48121359721835066</v>
      </c>
      <c r="AY885" s="284">
        <v>3.2519999999999998</v>
      </c>
      <c r="AZ885" s="284">
        <v>0.47681225334135358</v>
      </c>
      <c r="BA885" s="284">
        <v>1.833893282082129</v>
      </c>
      <c r="BB885" s="284">
        <v>4.172977672203209</v>
      </c>
    </row>
    <row r="886" spans="45:54" ht="16.5">
      <c r="AS886" s="254" t="s">
        <v>163</v>
      </c>
      <c r="AT886" s="254" t="s">
        <v>100</v>
      </c>
      <c r="AU886" s="254">
        <v>4</v>
      </c>
      <c r="AV886" s="283">
        <v>2.1563308994636033E-2</v>
      </c>
      <c r="AW886" s="283">
        <v>0.42076466730414747</v>
      </c>
      <c r="AX886" s="283">
        <v>0.26271649257198149</v>
      </c>
      <c r="AY886" s="284">
        <v>8.4677536231884023</v>
      </c>
      <c r="AZ886" s="284">
        <v>0.63660557115881056</v>
      </c>
      <c r="BA886" s="284">
        <v>7.7246772737491858</v>
      </c>
      <c r="BB886" s="284">
        <v>2.6453191970751262</v>
      </c>
    </row>
    <row r="887" spans="45:54" ht="16.5">
      <c r="AS887" s="281" t="s">
        <v>63</v>
      </c>
      <c r="AT887" s="281" t="s">
        <v>64</v>
      </c>
      <c r="AU887" s="281">
        <v>5</v>
      </c>
      <c r="AV887" s="283">
        <v>1.2882871396800409E-2</v>
      </c>
      <c r="AW887" s="283">
        <v>0.33326969997071426</v>
      </c>
      <c r="AX887" s="283">
        <v>0.16191176260550114</v>
      </c>
      <c r="AY887" s="284">
        <v>18.672875000000005</v>
      </c>
      <c r="AZ887" s="284">
        <v>6.5629372018544782E-2</v>
      </c>
      <c r="BA887" s="284">
        <v>11.655366286918438</v>
      </c>
      <c r="BB887" s="284">
        <v>2.7950623530473817</v>
      </c>
    </row>
    <row r="888" spans="45:54" ht="16.5">
      <c r="AS888" s="281" t="s">
        <v>63</v>
      </c>
      <c r="AT888" s="281" t="s">
        <v>96</v>
      </c>
      <c r="AU888" s="281">
        <v>5</v>
      </c>
      <c r="AV888" s="283">
        <v>1.7178810727885175E-2</v>
      </c>
      <c r="AW888" s="283">
        <v>0.30048985542656126</v>
      </c>
      <c r="AX888" s="283">
        <v>0.14222972409013118</v>
      </c>
      <c r="AY888" s="284">
        <v>20.665916666666668</v>
      </c>
      <c r="AZ888" s="284">
        <v>0.15202614024963185</v>
      </c>
      <c r="BA888" s="284">
        <v>11.504300066792872</v>
      </c>
      <c r="BB888" s="284">
        <v>2.5568230358771071</v>
      </c>
    </row>
    <row r="889" spans="45:54" ht="16.5">
      <c r="AS889" s="281" t="s">
        <v>63</v>
      </c>
      <c r="AT889" s="281" t="s">
        <v>97</v>
      </c>
      <c r="AU889" s="281">
        <v>5</v>
      </c>
      <c r="AV889" s="283">
        <v>1.240889308843183E-2</v>
      </c>
      <c r="AW889" s="283">
        <v>0.28053265749719691</v>
      </c>
      <c r="AX889" s="283">
        <v>0.13464091462087069</v>
      </c>
      <c r="AY889" s="284">
        <v>18.863</v>
      </c>
      <c r="AZ889" s="284">
        <v>1.951003431955943E-2</v>
      </c>
      <c r="BA889" s="284">
        <v>5.4194539776553965</v>
      </c>
      <c r="BB889" s="284">
        <v>2.909240762472812</v>
      </c>
    </row>
    <row r="890" spans="45:54" ht="16.5">
      <c r="AS890" s="281" t="s">
        <v>63</v>
      </c>
      <c r="AT890" s="281" t="s">
        <v>98</v>
      </c>
      <c r="AU890" s="281">
        <v>5</v>
      </c>
      <c r="AV890" s="283">
        <v>1.0652872029394776E-2</v>
      </c>
      <c r="AW890" s="283">
        <v>0.32334689758821095</v>
      </c>
      <c r="AX890" s="283">
        <v>0.17344016204798962</v>
      </c>
      <c r="AY890" s="284">
        <v>18.871400000000001</v>
      </c>
      <c r="AZ890" s="284">
        <v>0.25210387995178607</v>
      </c>
      <c r="BA890" s="284">
        <v>18.980864584775777</v>
      </c>
      <c r="BB890" s="284">
        <v>2.4672258181122433</v>
      </c>
    </row>
    <row r="891" spans="45:54" ht="16.5">
      <c r="AS891" s="281" t="s">
        <v>63</v>
      </c>
      <c r="AT891" s="281" t="s">
        <v>99</v>
      </c>
      <c r="AU891" s="281">
        <v>5</v>
      </c>
      <c r="AV891" s="283">
        <v>1.7959262147171001E-2</v>
      </c>
      <c r="AW891" s="283">
        <v>0.3252346019522897</v>
      </c>
      <c r="AX891" s="283">
        <v>0.16816593609815481</v>
      </c>
      <c r="AY891" s="284">
        <v>20.428200000000004</v>
      </c>
      <c r="AZ891" s="284">
        <v>0.17149495582895211</v>
      </c>
      <c r="BA891" s="284">
        <v>18.571894922417698</v>
      </c>
      <c r="BB891" s="284">
        <v>2.5658453731023405</v>
      </c>
    </row>
    <row r="892" spans="45:54" ht="16.5">
      <c r="AS892" s="281" t="s">
        <v>63</v>
      </c>
      <c r="AT892" s="281" t="s">
        <v>100</v>
      </c>
      <c r="AU892" s="281">
        <v>5</v>
      </c>
      <c r="AV892" s="283">
        <v>1.3691619397703299E-2</v>
      </c>
      <c r="AW892" s="283">
        <v>0.31635392532733392</v>
      </c>
      <c r="AX892" s="283">
        <v>0.15355216526963975</v>
      </c>
      <c r="AY892" s="284">
        <v>19.32485185185185</v>
      </c>
      <c r="AZ892" s="284">
        <v>0.10045730518035652</v>
      </c>
      <c r="BA892" s="284">
        <v>11.419829605065845</v>
      </c>
      <c r="BB892" s="284">
        <v>2.7085644375629228</v>
      </c>
    </row>
    <row r="893" spans="45:54" ht="16.5">
      <c r="AS893" s="281" t="s">
        <v>134</v>
      </c>
      <c r="AT893" s="281" t="s">
        <v>166</v>
      </c>
      <c r="AU893" s="281">
        <v>5</v>
      </c>
      <c r="AV893" s="283">
        <v>1.1716049508424087E-2</v>
      </c>
      <c r="AW893" s="283">
        <v>0.36985533084383454</v>
      </c>
      <c r="AX893" s="283">
        <v>0.20279006959124299</v>
      </c>
      <c r="AY893" s="284">
        <v>15.02448148148148</v>
      </c>
      <c r="AZ893" s="284">
        <v>0.66812179518888648</v>
      </c>
      <c r="BA893" s="284">
        <v>22.983811282444186</v>
      </c>
      <c r="BB893" s="284">
        <v>1.9572075027765967</v>
      </c>
    </row>
    <row r="894" spans="45:54" ht="16.5">
      <c r="AS894" s="281" t="s">
        <v>134</v>
      </c>
      <c r="AT894" s="281" t="s">
        <v>167</v>
      </c>
      <c r="AU894" s="281">
        <v>5</v>
      </c>
      <c r="AV894" s="283">
        <v>1.8221053663061926E-2</v>
      </c>
      <c r="AW894" s="283">
        <v>0.34811181889294079</v>
      </c>
      <c r="AX894" s="283">
        <v>0.18578380937078645</v>
      </c>
      <c r="AY894" s="284">
        <v>15.829588235294114</v>
      </c>
      <c r="AZ894" s="284">
        <v>0.39367668166608666</v>
      </c>
      <c r="BA894" s="284">
        <v>20.109095140576866</v>
      </c>
      <c r="BB894" s="284">
        <v>1.986311097687514</v>
      </c>
    </row>
    <row r="895" spans="45:54" ht="16.5">
      <c r="AS895" s="281" t="s">
        <v>134</v>
      </c>
      <c r="AT895" s="281" t="s">
        <v>168</v>
      </c>
      <c r="AU895" s="281">
        <v>5</v>
      </c>
      <c r="AV895" s="283">
        <v>6.9511273747487768E-3</v>
      </c>
      <c r="AW895" s="283">
        <v>0.28100811189227765</v>
      </c>
      <c r="AX895" s="283">
        <v>0.17241455106545026</v>
      </c>
      <c r="AY895" s="284">
        <v>14.351875</v>
      </c>
      <c r="AZ895" s="284">
        <v>0.22884222635302512</v>
      </c>
      <c r="BA895" s="284">
        <v>30.905744885361184</v>
      </c>
      <c r="BB895" s="284">
        <v>2.34202363782379</v>
      </c>
    </row>
    <row r="896" spans="45:54" ht="16.5">
      <c r="AS896" s="281" t="s">
        <v>134</v>
      </c>
      <c r="AT896" s="281" t="s">
        <v>169</v>
      </c>
      <c r="AU896" s="281">
        <v>5</v>
      </c>
      <c r="AV896" s="283">
        <v>9.5552830133684794E-3</v>
      </c>
      <c r="AW896" s="283">
        <v>0.30237556485036571</v>
      </c>
      <c r="AX896" s="283">
        <v>0.25387941864046298</v>
      </c>
      <c r="AY896" s="284">
        <v>15.38475</v>
      </c>
      <c r="AZ896" s="284">
        <v>0.19179074358902942</v>
      </c>
      <c r="BA896" s="284">
        <v>14.347092639824112</v>
      </c>
      <c r="BB896" s="284">
        <v>2.6544384419999019</v>
      </c>
    </row>
    <row r="897" spans="45:54" ht="16.5">
      <c r="AS897" s="281" t="s">
        <v>134</v>
      </c>
      <c r="AT897" s="281" t="s">
        <v>99</v>
      </c>
      <c r="AU897" s="281">
        <v>5</v>
      </c>
      <c r="AV897" s="283">
        <v>1.1950760919318399E-2</v>
      </c>
      <c r="AW897" s="283">
        <v>0.32599746106089</v>
      </c>
      <c r="AX897" s="283">
        <v>0.19990785282614568</v>
      </c>
      <c r="AY897" s="284">
        <v>15.270833333333334</v>
      </c>
      <c r="AZ897" s="284">
        <v>0.46305112489588579</v>
      </c>
      <c r="BA897" s="284">
        <v>30.944838455932867</v>
      </c>
      <c r="BB897" s="284">
        <v>2.2953516256854654</v>
      </c>
    </row>
    <row r="898" spans="45:54" ht="16.5">
      <c r="AS898" s="281" t="s">
        <v>134</v>
      </c>
      <c r="AT898" s="281" t="s">
        <v>100</v>
      </c>
      <c r="AU898" s="281">
        <v>5</v>
      </c>
      <c r="AV898" s="283">
        <v>1.260415423980253E-2</v>
      </c>
      <c r="AW898" s="283">
        <v>0.34406554708833537</v>
      </c>
      <c r="AX898" s="283">
        <v>0.19764719101393646</v>
      </c>
      <c r="AY898" s="284">
        <v>15.205532258064515</v>
      </c>
      <c r="AZ898" s="284">
        <v>0.45729330065487861</v>
      </c>
      <c r="BA898" s="284">
        <v>23.21391809685748</v>
      </c>
      <c r="BB898" s="284">
        <v>2.1247438009516117</v>
      </c>
    </row>
    <row r="899" spans="45:54" ht="16.5">
      <c r="AS899" s="281" t="s">
        <v>152</v>
      </c>
      <c r="AT899" s="281" t="s">
        <v>170</v>
      </c>
      <c r="AU899" s="281">
        <v>5</v>
      </c>
      <c r="AV899" s="283">
        <v>9.4562495149130184E-3</v>
      </c>
      <c r="AW899" s="283">
        <v>0.36469975324742337</v>
      </c>
      <c r="AX899" s="283">
        <v>0.15958440913385208</v>
      </c>
      <c r="AY899" s="284">
        <v>11.021333333333333</v>
      </c>
      <c r="AZ899" s="284">
        <v>0.21658141931760064</v>
      </c>
      <c r="BA899" s="284">
        <v>8.6831100694748056</v>
      </c>
      <c r="BB899" s="284">
        <v>2.1999340572660713</v>
      </c>
    </row>
    <row r="900" spans="45:54" ht="16.5">
      <c r="AS900" s="281" t="s">
        <v>152</v>
      </c>
      <c r="AT900" s="281" t="s">
        <v>171</v>
      </c>
      <c r="AU900" s="281">
        <v>5</v>
      </c>
      <c r="AV900" s="283">
        <v>1.8205266469485833E-2</v>
      </c>
      <c r="AW900" s="283">
        <v>0.22383054219949797</v>
      </c>
      <c r="AX900" s="283">
        <v>0.19292807715658944</v>
      </c>
      <c r="AY900" s="284">
        <v>14.354166666666666</v>
      </c>
      <c r="AZ900" s="284">
        <v>3.5045972235529417E-2</v>
      </c>
      <c r="BA900" s="284">
        <v>19.382369644705296</v>
      </c>
      <c r="BB900" s="284">
        <v>3.1475960233532359</v>
      </c>
    </row>
    <row r="901" spans="45:54" ht="16.5">
      <c r="AS901" s="281" t="s">
        <v>152</v>
      </c>
      <c r="AT901" s="281" t="s">
        <v>172</v>
      </c>
      <c r="AU901" s="281">
        <v>5</v>
      </c>
      <c r="AV901" s="283">
        <v>1.2172057798553342E-2</v>
      </c>
      <c r="AW901" s="283">
        <v>0.2993861882329048</v>
      </c>
      <c r="AX901" s="283">
        <v>0.22638999088039499</v>
      </c>
      <c r="AY901" s="284">
        <v>13.941555555555556</v>
      </c>
      <c r="AZ901" s="284">
        <v>0.53899293885563049</v>
      </c>
      <c r="BA901" s="284">
        <v>20.638506064979179</v>
      </c>
      <c r="BB901" s="284">
        <v>2.4406723458331512</v>
      </c>
    </row>
    <row r="902" spans="45:54" ht="16.5">
      <c r="AS902" s="281" t="s">
        <v>152</v>
      </c>
      <c r="AT902" s="281" t="s">
        <v>173</v>
      </c>
      <c r="AU902" s="281">
        <v>5</v>
      </c>
      <c r="AV902" s="283">
        <v>1.0742127574024447E-2</v>
      </c>
      <c r="AW902" s="283">
        <v>0.26402604627971638</v>
      </c>
      <c r="AX902" s="283">
        <v>0.22924176083356596</v>
      </c>
      <c r="AY902" s="284">
        <v>12.989624999999998</v>
      </c>
      <c r="AZ902" s="284">
        <v>3.1489252861753567E-2</v>
      </c>
      <c r="BA902" s="284">
        <v>14.554880311882703</v>
      </c>
      <c r="BB902" s="284">
        <v>2.748497486792755</v>
      </c>
    </row>
    <row r="903" spans="45:54" ht="16.5">
      <c r="AS903" s="281" t="s">
        <v>152</v>
      </c>
      <c r="AT903" s="281" t="s">
        <v>174</v>
      </c>
      <c r="AU903" s="281">
        <v>5</v>
      </c>
      <c r="AV903" s="283">
        <v>8.4118907557172874E-3</v>
      </c>
      <c r="AW903" s="283">
        <v>0.34742120649590336</v>
      </c>
      <c r="AX903" s="283">
        <v>0.25406789426678839</v>
      </c>
      <c r="AY903" s="284">
        <v>12.43418181818182</v>
      </c>
      <c r="AZ903" s="284">
        <v>0.86935664904715537</v>
      </c>
      <c r="BA903" s="284">
        <v>25.975361366493619</v>
      </c>
      <c r="BB903" s="284">
        <v>2.4474776293163427</v>
      </c>
    </row>
    <row r="904" spans="45:54" ht="16.5">
      <c r="AS904" s="281" t="s">
        <v>152</v>
      </c>
      <c r="AT904" s="281" t="s">
        <v>325</v>
      </c>
      <c r="AU904" s="281">
        <v>5</v>
      </c>
      <c r="AV904" s="283">
        <v>2.7474283815461811E-2</v>
      </c>
      <c r="AW904" s="283">
        <v>0.29200802274357895</v>
      </c>
      <c r="AX904" s="283">
        <v>0.26398020710821057</v>
      </c>
      <c r="AY904" s="284">
        <v>11.01</v>
      </c>
      <c r="AZ904" s="284">
        <v>0.83097108119913654</v>
      </c>
      <c r="BA904" s="284">
        <v>15.326799942117407</v>
      </c>
      <c r="BB904" s="284">
        <v>2.9324222975675496</v>
      </c>
    </row>
    <row r="905" spans="45:54" ht="16.5">
      <c r="AS905" s="281" t="s">
        <v>152</v>
      </c>
      <c r="AT905" s="281" t="s">
        <v>100</v>
      </c>
      <c r="AU905" s="281">
        <v>5</v>
      </c>
      <c r="AV905" s="283">
        <v>1.1407295803761876E-2</v>
      </c>
      <c r="AW905" s="283">
        <v>0.3110337077800146</v>
      </c>
      <c r="AX905" s="283">
        <v>0.2189607857430747</v>
      </c>
      <c r="AY905" s="284">
        <v>12.783954545454547</v>
      </c>
      <c r="AZ905" s="284">
        <v>0.39143281326685847</v>
      </c>
      <c r="BA905" s="284">
        <v>18.297255067762137</v>
      </c>
      <c r="BB905" s="284">
        <v>2.5573965261116522</v>
      </c>
    </row>
    <row r="906" spans="45:54" ht="16.5">
      <c r="AS906" s="281" t="s">
        <v>149</v>
      </c>
      <c r="AT906" s="281" t="s">
        <v>175</v>
      </c>
      <c r="AU906" s="281">
        <v>5</v>
      </c>
      <c r="AV906" s="283">
        <v>1.6654091667770321E-2</v>
      </c>
      <c r="AW906" s="283">
        <v>0.33470597549096454</v>
      </c>
      <c r="AX906" s="283">
        <v>0.16813505018068453</v>
      </c>
      <c r="AY906" s="284">
        <v>9.7329499999999989</v>
      </c>
      <c r="AZ906" s="284">
        <v>3.291970662521794E-2</v>
      </c>
      <c r="BA906" s="284">
        <v>7.4210424363705583</v>
      </c>
      <c r="BB906" s="284">
        <v>2.1125861492592546</v>
      </c>
    </row>
    <row r="907" spans="45:54" ht="16.5">
      <c r="AS907" s="281" t="s">
        <v>149</v>
      </c>
      <c r="AT907" s="281" t="s">
        <v>176</v>
      </c>
      <c r="AU907" s="281">
        <v>5</v>
      </c>
      <c r="AV907" s="283">
        <v>0.10469313650608322</v>
      </c>
      <c r="AW907" s="283">
        <v>0.33408309168229749</v>
      </c>
      <c r="AX907" s="283">
        <v>0.46472693684332061</v>
      </c>
      <c r="AY907" s="284">
        <v>5.3654999999999999</v>
      </c>
      <c r="AZ907" s="284">
        <v>3.608128391640688E-2</v>
      </c>
      <c r="BA907" s="284">
        <v>0.63142246853712047</v>
      </c>
      <c r="BB907" s="284">
        <v>4.373201925204822</v>
      </c>
    </row>
    <row r="908" spans="45:54" ht="16.5">
      <c r="AS908" s="281" t="s">
        <v>149</v>
      </c>
      <c r="AT908" s="281" t="s">
        <v>177</v>
      </c>
      <c r="AU908" s="281">
        <v>5</v>
      </c>
      <c r="AV908" s="283">
        <v>0.11177560163810965</v>
      </c>
      <c r="AW908" s="283">
        <v>0.38660811432082209</v>
      </c>
      <c r="AX908" s="283">
        <v>0.44113219566896317</v>
      </c>
      <c r="AY908" s="284">
        <v>6.9190000000000005</v>
      </c>
      <c r="AZ908" s="284">
        <v>0.13089976132610184</v>
      </c>
      <c r="BA908" s="284">
        <v>1.1344645981595491</v>
      </c>
      <c r="BB908" s="284">
        <v>4.153060699346117</v>
      </c>
    </row>
    <row r="909" spans="45:54" ht="16.5">
      <c r="AS909" s="281" t="s">
        <v>149</v>
      </c>
      <c r="AT909" s="281" t="s">
        <v>178</v>
      </c>
      <c r="AU909" s="281">
        <v>5</v>
      </c>
      <c r="AV909" s="283">
        <v>0.13278929735424724</v>
      </c>
      <c r="AW909" s="283">
        <v>0.4019798287046481</v>
      </c>
      <c r="AX909" s="283">
        <v>0.44030312901597618</v>
      </c>
      <c r="AY909" s="284">
        <v>8.5060000000000002</v>
      </c>
      <c r="AZ909" s="284">
        <v>1.7046191599534501E-2</v>
      </c>
      <c r="BA909" s="284">
        <v>1.0227714959720702</v>
      </c>
      <c r="BB909" s="284">
        <v>4.0758480967629653</v>
      </c>
    </row>
    <row r="910" spans="45:54" ht="16.5">
      <c r="AS910" s="281" t="s">
        <v>149</v>
      </c>
      <c r="AT910" s="281" t="s">
        <v>179</v>
      </c>
      <c r="AU910" s="281">
        <v>5</v>
      </c>
      <c r="AV910" s="283">
        <v>0.11435842312371217</v>
      </c>
      <c r="AW910" s="283">
        <v>0.39924941464674285</v>
      </c>
      <c r="AX910" s="283">
        <v>0.44769071612491601</v>
      </c>
      <c r="AY910" s="284">
        <v>6.9365000000000006</v>
      </c>
      <c r="AZ910" s="284">
        <v>0.15219401693278592</v>
      </c>
      <c r="BA910" s="284">
        <v>1.0493376956944713</v>
      </c>
      <c r="BB910" s="284">
        <v>4.347297613525722</v>
      </c>
    </row>
    <row r="911" spans="45:54" ht="16.5">
      <c r="AS911" s="281" t="s">
        <v>149</v>
      </c>
      <c r="AT911" s="281" t="s">
        <v>180</v>
      </c>
      <c r="AU911" s="281">
        <v>5</v>
      </c>
      <c r="AV911" s="283">
        <v>5.1061875412128394E-2</v>
      </c>
      <c r="AW911" s="283">
        <v>0.44536092409463973</v>
      </c>
      <c r="AX911" s="283">
        <v>0.44980993547436821</v>
      </c>
      <c r="AY911" s="284">
        <v>7.6564999999999994</v>
      </c>
      <c r="AZ911" s="284">
        <v>0.29911794197791741</v>
      </c>
      <c r="BA911" s="284">
        <v>3.1316742107081956</v>
      </c>
      <c r="BB911" s="284">
        <v>4.2780695007494662</v>
      </c>
    </row>
    <row r="912" spans="45:54" ht="16.5">
      <c r="AS912" s="281" t="s">
        <v>149</v>
      </c>
      <c r="AT912" s="281" t="s">
        <v>181</v>
      </c>
      <c r="AU912" s="281">
        <v>5</v>
      </c>
      <c r="AV912" s="283">
        <v>7.9394831727268699E-3</v>
      </c>
      <c r="AW912" s="283">
        <v>0.29147549537583983</v>
      </c>
      <c r="AX912" s="283">
        <v>0.16185597954841108</v>
      </c>
      <c r="AY912" s="284">
        <v>6.4597499999999997</v>
      </c>
      <c r="AZ912" s="284">
        <v>2.2343453830537145E-2</v>
      </c>
      <c r="BA912" s="284">
        <v>2.2432827645859295</v>
      </c>
      <c r="BB912" s="284">
        <v>2.7687556094785868</v>
      </c>
    </row>
    <row r="913" spans="45:54" ht="16.5">
      <c r="AS913" s="281" t="s">
        <v>149</v>
      </c>
      <c r="AT913" s="281" t="s">
        <v>183</v>
      </c>
      <c r="AU913" s="281">
        <v>5</v>
      </c>
      <c r="AV913" s="283">
        <v>1.8461118707938869E-2</v>
      </c>
      <c r="AW913" s="283">
        <v>0.30986060878655947</v>
      </c>
      <c r="AX913" s="283">
        <v>0.2433205614136553</v>
      </c>
      <c r="AY913" s="284">
        <v>6.0979999999999999</v>
      </c>
      <c r="AZ913" s="284">
        <v>2.7540527607657645E-2</v>
      </c>
      <c r="BA913" s="284">
        <v>2.1894719448087829</v>
      </c>
      <c r="BB913" s="284">
        <v>2.8542789865339966</v>
      </c>
    </row>
    <row r="914" spans="45:54" ht="16.5">
      <c r="AS914" s="281" t="s">
        <v>149</v>
      </c>
      <c r="AT914" s="281" t="s">
        <v>184</v>
      </c>
      <c r="AU914" s="281">
        <v>5</v>
      </c>
      <c r="AV914" s="283">
        <v>1.5651605018333296E-2</v>
      </c>
      <c r="AW914" s="283">
        <v>0.30952993455341321</v>
      </c>
      <c r="AX914" s="283">
        <v>0.16978663911045525</v>
      </c>
      <c r="AY914" s="284">
        <v>5.5254999999999992</v>
      </c>
      <c r="AZ914" s="284">
        <v>0</v>
      </c>
      <c r="BA914" s="284">
        <v>1.3799452931743332</v>
      </c>
      <c r="BB914" s="284">
        <v>2.6880915345314147</v>
      </c>
    </row>
    <row r="915" spans="45:54" ht="16.5">
      <c r="AS915" s="281" t="s">
        <v>149</v>
      </c>
      <c r="AT915" s="281" t="s">
        <v>186</v>
      </c>
      <c r="AU915" s="281">
        <v>5</v>
      </c>
      <c r="AV915" s="283">
        <v>1.4386332611450912E-2</v>
      </c>
      <c r="AW915" s="283">
        <v>0.33581466116802466</v>
      </c>
      <c r="AX915" s="283">
        <v>0.25090698906899944</v>
      </c>
      <c r="AY915" s="284">
        <v>7.1514999999999995</v>
      </c>
      <c r="AZ915" s="284">
        <v>0</v>
      </c>
      <c r="BA915" s="284">
        <v>2.608626154559663</v>
      </c>
      <c r="BB915" s="284">
        <v>2.6086248472014457</v>
      </c>
    </row>
    <row r="916" spans="45:54" ht="16.5">
      <c r="AS916" s="281" t="s">
        <v>149</v>
      </c>
      <c r="AT916" s="281" t="s">
        <v>99</v>
      </c>
      <c r="AU916" s="281">
        <v>5</v>
      </c>
      <c r="AV916" s="283">
        <v>4.3565254258795573E-2</v>
      </c>
      <c r="AW916" s="283">
        <v>0.38029650034041707</v>
      </c>
      <c r="AX916" s="283">
        <v>0.18260623170002202</v>
      </c>
      <c r="AY916" s="284">
        <v>9.5730000000000004</v>
      </c>
      <c r="AZ916" s="284">
        <v>0.75561199324147044</v>
      </c>
      <c r="BA916" s="284">
        <v>6.6955618290008072</v>
      </c>
      <c r="BB916" s="284">
        <v>2.5135096494481397</v>
      </c>
    </row>
    <row r="917" spans="45:54" ht="16.5">
      <c r="AS917" s="281" t="s">
        <v>149</v>
      </c>
      <c r="AT917" s="281" t="s">
        <v>100</v>
      </c>
      <c r="AU917" s="281">
        <v>5</v>
      </c>
      <c r="AV917" s="283">
        <v>4.1993160382102941E-2</v>
      </c>
      <c r="AW917" s="283">
        <v>0.35279447287893639</v>
      </c>
      <c r="AX917" s="283">
        <v>0.25616834967386831</v>
      </c>
      <c r="AY917" s="284">
        <v>8.208127659574469</v>
      </c>
      <c r="AZ917" s="284">
        <v>7.0137159008380107E-2</v>
      </c>
      <c r="BA917" s="284">
        <v>4.2798914203591947</v>
      </c>
      <c r="BB917" s="284">
        <v>2.6461911950880719</v>
      </c>
    </row>
    <row r="918" spans="45:54" ht="16.5">
      <c r="AS918" s="281" t="s">
        <v>157</v>
      </c>
      <c r="AT918" s="281" t="s">
        <v>187</v>
      </c>
      <c r="AU918" s="281">
        <v>5</v>
      </c>
      <c r="AV918" s="283">
        <v>2.9842778632738726E-2</v>
      </c>
      <c r="AW918" s="283">
        <v>0.3569476643367559</v>
      </c>
      <c r="AX918" s="283">
        <v>0.16642322013670494</v>
      </c>
      <c r="AY918" s="284">
        <v>55.871000000000002</v>
      </c>
      <c r="AZ918" s="284">
        <v>1.0333860600546301</v>
      </c>
      <c r="BA918" s="284">
        <v>22.590299917473306</v>
      </c>
      <c r="BB918" s="284">
        <v>2.2423479491873328</v>
      </c>
    </row>
    <row r="919" spans="45:54" ht="16.5">
      <c r="AS919" s="281" t="s">
        <v>157</v>
      </c>
      <c r="AT919" s="281" t="s">
        <v>188</v>
      </c>
      <c r="AU919" s="281">
        <v>5</v>
      </c>
      <c r="AV919" s="283">
        <v>7.6236294635325724E-3</v>
      </c>
      <c r="AW919" s="283">
        <v>0.36818407114443991</v>
      </c>
      <c r="AX919" s="283">
        <v>0.15600700674429191</v>
      </c>
      <c r="AY919" s="284">
        <v>9.7958888888888893</v>
      </c>
      <c r="AZ919" s="284">
        <v>5.9626588726605985E-2</v>
      </c>
      <c r="BA919" s="284">
        <v>7.1241848210548833</v>
      </c>
      <c r="BB919" s="284">
        <v>2.095540307444776</v>
      </c>
    </row>
    <row r="920" spans="45:54" ht="16.5">
      <c r="AS920" s="281" t="s">
        <v>157</v>
      </c>
      <c r="AT920" s="281" t="s">
        <v>189</v>
      </c>
      <c r="AU920" s="281">
        <v>5</v>
      </c>
      <c r="AV920" s="283">
        <v>1.0921823916073135E-2</v>
      </c>
      <c r="AW920" s="283">
        <v>0.3629203138993885</v>
      </c>
      <c r="AX920" s="283">
        <v>0.17429729934691385</v>
      </c>
      <c r="AY920" s="284">
        <v>6.9926666666666675</v>
      </c>
      <c r="AZ920" s="284">
        <v>3.4109060537556524E-2</v>
      </c>
      <c r="BA920" s="284">
        <v>2.0579133190992436</v>
      </c>
      <c r="BB920" s="284">
        <v>2.0586043282731796</v>
      </c>
    </row>
    <row r="921" spans="45:54" ht="16.5">
      <c r="AS921" s="281" t="s">
        <v>157</v>
      </c>
      <c r="AT921" s="281" t="s">
        <v>190</v>
      </c>
      <c r="AU921" s="281">
        <v>5</v>
      </c>
      <c r="AV921" s="283">
        <v>1.8565700190609692E-2</v>
      </c>
      <c r="AW921" s="283">
        <v>0.43493222675482629</v>
      </c>
      <c r="AX921" s="283">
        <v>0.16135693052684488</v>
      </c>
      <c r="AY921" s="284">
        <v>7.7931999999999988</v>
      </c>
      <c r="AZ921" s="284">
        <v>2.9021030670295843E-2</v>
      </c>
      <c r="BA921" s="284">
        <v>5.9202902567403521</v>
      </c>
      <c r="BB921" s="284">
        <v>2.1423814220422583</v>
      </c>
    </row>
    <row r="922" spans="45:54" ht="16.5">
      <c r="AS922" s="281" t="s">
        <v>157</v>
      </c>
      <c r="AT922" s="281" t="s">
        <v>326</v>
      </c>
      <c r="AU922" s="281">
        <v>5</v>
      </c>
      <c r="AV922" s="283">
        <v>1.5139809077399199E-2</v>
      </c>
      <c r="AW922" s="283">
        <v>0.40636422997004346</v>
      </c>
      <c r="AX922" s="283">
        <v>0.18692749836607231</v>
      </c>
      <c r="AY922" s="284">
        <v>10.095000000000001</v>
      </c>
      <c r="AZ922" s="284">
        <v>0</v>
      </c>
      <c r="BA922" s="284">
        <v>3.8581527010541241</v>
      </c>
      <c r="BB922" s="284">
        <v>2.3569389694415275</v>
      </c>
    </row>
    <row r="923" spans="45:54" ht="16.5">
      <c r="AS923" s="281" t="s">
        <v>157</v>
      </c>
      <c r="AT923" s="281" t="s">
        <v>191</v>
      </c>
      <c r="AU923" s="281">
        <v>5</v>
      </c>
      <c r="AV923" s="283">
        <v>1.3467845893822926E-2</v>
      </c>
      <c r="AW923" s="283">
        <v>0.34084741385315659</v>
      </c>
      <c r="AX923" s="283">
        <v>0.11980448219685946</v>
      </c>
      <c r="AY923" s="284">
        <v>4.4560000000000004</v>
      </c>
      <c r="AZ923" s="284">
        <v>3.8897559154824498E-3</v>
      </c>
      <c r="BA923" s="284">
        <v>1.5714613898549097</v>
      </c>
      <c r="BB923" s="284">
        <v>2.579183842545965</v>
      </c>
    </row>
    <row r="924" spans="45:54" ht="16.5">
      <c r="AS924" s="281" t="s">
        <v>157</v>
      </c>
      <c r="AT924" s="281" t="s">
        <v>192</v>
      </c>
      <c r="AU924" s="281">
        <v>5</v>
      </c>
      <c r="AV924" s="283">
        <v>1.6562321901886955E-2</v>
      </c>
      <c r="AW924" s="283">
        <v>0.35951884541127188</v>
      </c>
      <c r="AX924" s="283">
        <v>0.18777172151301053</v>
      </c>
      <c r="AY924" s="284">
        <v>12.39476923076923</v>
      </c>
      <c r="AZ924" s="284">
        <v>8.5954069760247165E-2</v>
      </c>
      <c r="BA924" s="284">
        <v>26.50419021665974</v>
      </c>
      <c r="BB924" s="284">
        <v>2.0882221102103355</v>
      </c>
    </row>
    <row r="925" spans="45:54" ht="16.5">
      <c r="AS925" s="281" t="s">
        <v>157</v>
      </c>
      <c r="AT925" s="281" t="s">
        <v>99</v>
      </c>
      <c r="AU925" s="281">
        <v>5</v>
      </c>
      <c r="AV925" s="283">
        <v>1.7908629500149605E-2</v>
      </c>
      <c r="AW925" s="283">
        <v>0.36813010672601881</v>
      </c>
      <c r="AX925" s="283">
        <v>0.14283202827982891</v>
      </c>
      <c r="AY925" s="284">
        <v>6.0839999999999996</v>
      </c>
      <c r="AZ925" s="284">
        <v>3.4224926904112357E-2</v>
      </c>
      <c r="BA925" s="284">
        <v>4.4150155706304943</v>
      </c>
      <c r="BB925" s="284">
        <v>2.2575431153820498</v>
      </c>
    </row>
    <row r="926" spans="45:54" ht="16.5">
      <c r="AS926" s="281" t="s">
        <v>157</v>
      </c>
      <c r="AT926" s="281" t="s">
        <v>100</v>
      </c>
      <c r="AU926" s="281">
        <v>5</v>
      </c>
      <c r="AV926" s="283">
        <v>1.4468967783032013E-2</v>
      </c>
      <c r="AW926" s="283">
        <v>0.37071161530423391</v>
      </c>
      <c r="AX926" s="283">
        <v>0.1660086299398103</v>
      </c>
      <c r="AY926" s="284">
        <v>10.071928571428574</v>
      </c>
      <c r="AZ926" s="284">
        <v>9.6730469328528967E-2</v>
      </c>
      <c r="BA926" s="284">
        <v>14.222905622988028</v>
      </c>
      <c r="BB926" s="284">
        <v>2.1658804412850068</v>
      </c>
    </row>
    <row r="927" spans="45:54" ht="16.5">
      <c r="AS927" s="281" t="s">
        <v>135</v>
      </c>
      <c r="AT927" s="281" t="s">
        <v>193</v>
      </c>
      <c r="AU927" s="281">
        <v>5</v>
      </c>
      <c r="AV927" s="283">
        <v>1.6655078375209593E-2</v>
      </c>
      <c r="AW927" s="283">
        <v>0.36083007856149274</v>
      </c>
      <c r="AX927" s="283">
        <v>0.15224480428175818</v>
      </c>
      <c r="AY927" s="284">
        <v>12.023</v>
      </c>
      <c r="AZ927" s="284">
        <v>0.56645411137456536</v>
      </c>
      <c r="BA927" s="284">
        <v>21.211927750337892</v>
      </c>
      <c r="BB927" s="284">
        <v>2.2496776368285496</v>
      </c>
    </row>
    <row r="928" spans="45:54" ht="16.5">
      <c r="AS928" s="281" t="s">
        <v>135</v>
      </c>
      <c r="AT928" s="281" t="s">
        <v>194</v>
      </c>
      <c r="AU928" s="281">
        <v>5</v>
      </c>
      <c r="AV928" s="283">
        <v>9.1285869395922748E-3</v>
      </c>
      <c r="AW928" s="283">
        <v>0.34337845010152535</v>
      </c>
      <c r="AX928" s="283">
        <v>0.20601426434917025</v>
      </c>
      <c r="AY928" s="284">
        <v>14.324363636363637</v>
      </c>
      <c r="AZ928" s="284">
        <v>0.78493305065318619</v>
      </c>
      <c r="BA928" s="284">
        <v>49.697606841844411</v>
      </c>
      <c r="BB928" s="284">
        <v>2.112196423845464</v>
      </c>
    </row>
    <row r="929" spans="45:54" ht="16.5">
      <c r="AS929" s="281" t="s">
        <v>135</v>
      </c>
      <c r="AT929" s="281" t="s">
        <v>195</v>
      </c>
      <c r="AU929" s="281">
        <v>5</v>
      </c>
      <c r="AV929" s="283">
        <v>8.1828615132611814E-3</v>
      </c>
      <c r="AW929" s="283">
        <v>0.35535748302859688</v>
      </c>
      <c r="AX929" s="283">
        <v>0.17686128368213594</v>
      </c>
      <c r="AY929" s="284">
        <v>11.761625</v>
      </c>
      <c r="AZ929" s="284">
        <v>0.20579857048297356</v>
      </c>
      <c r="BA929" s="284">
        <v>12.124547487844454</v>
      </c>
      <c r="BB929" s="284">
        <v>2.1082731739859342</v>
      </c>
    </row>
    <row r="930" spans="45:54" ht="16.5">
      <c r="AS930" s="281" t="s">
        <v>135</v>
      </c>
      <c r="AT930" s="281" t="s">
        <v>196</v>
      </c>
      <c r="AU930" s="281">
        <v>5</v>
      </c>
      <c r="AV930" s="283">
        <v>1.1987877865152107E-2</v>
      </c>
      <c r="AW930" s="283">
        <v>0.35443560347427622</v>
      </c>
      <c r="AX930" s="283">
        <v>0.2024843586302647</v>
      </c>
      <c r="AY930" s="284">
        <v>13.359857142857141</v>
      </c>
      <c r="AZ930" s="284">
        <v>0.64695246454424071</v>
      </c>
      <c r="BA930" s="284">
        <v>32.712269161773335</v>
      </c>
      <c r="BB930" s="284">
        <v>2.2335350891112831</v>
      </c>
    </row>
    <row r="931" spans="45:54" ht="16.5">
      <c r="AS931" s="281" t="s">
        <v>135</v>
      </c>
      <c r="AT931" s="281" t="s">
        <v>197</v>
      </c>
      <c r="AU931" s="281">
        <v>5</v>
      </c>
      <c r="AV931" s="283">
        <v>1.4137914264750044E-2</v>
      </c>
      <c r="AW931" s="283">
        <v>0.35540957023546998</v>
      </c>
      <c r="AX931" s="283">
        <v>0.19557714329307513</v>
      </c>
      <c r="AY931" s="284">
        <v>13.311888888888888</v>
      </c>
      <c r="AZ931" s="284">
        <v>0.61167971487936112</v>
      </c>
      <c r="BA931" s="284">
        <v>19.674552027655256</v>
      </c>
      <c r="BB931" s="284">
        <v>2.0012178233627513</v>
      </c>
    </row>
    <row r="932" spans="45:54" ht="16.5">
      <c r="AS932" s="281" t="s">
        <v>135</v>
      </c>
      <c r="AT932" s="281" t="s">
        <v>198</v>
      </c>
      <c r="AU932" s="281">
        <v>5</v>
      </c>
      <c r="AV932" s="283">
        <v>1.6258849961311113E-2</v>
      </c>
      <c r="AW932" s="283">
        <v>0.37461896118092358</v>
      </c>
      <c r="AX932" s="283">
        <v>0.16740862981755633</v>
      </c>
      <c r="AY932" s="284">
        <v>10.810666666666668</v>
      </c>
      <c r="AZ932" s="284">
        <v>8.1945892629438147E-2</v>
      </c>
      <c r="BA932" s="284">
        <v>4.4558079117256986</v>
      </c>
      <c r="BB932" s="284">
        <v>2.2246252086562812</v>
      </c>
    </row>
    <row r="933" spans="45:54" ht="16.5">
      <c r="AS933" s="281" t="s">
        <v>135</v>
      </c>
      <c r="AT933" s="281" t="s">
        <v>99</v>
      </c>
      <c r="AU933" s="281">
        <v>5</v>
      </c>
      <c r="AV933" s="283">
        <v>1.1777291973476978E-2</v>
      </c>
      <c r="AW933" s="283">
        <v>0.3561381933501272</v>
      </c>
      <c r="AX933" s="283">
        <v>0.18071506863994202</v>
      </c>
      <c r="AY933" s="284">
        <v>11.225</v>
      </c>
      <c r="AZ933" s="284">
        <v>0.2724347768441337</v>
      </c>
      <c r="BA933" s="284">
        <v>24.337506731409277</v>
      </c>
      <c r="BB933" s="284">
        <v>2.3797715924451972</v>
      </c>
    </row>
    <row r="934" spans="45:54" ht="16.5">
      <c r="AS934" s="281" t="s">
        <v>135</v>
      </c>
      <c r="AT934" s="281" t="s">
        <v>100</v>
      </c>
      <c r="AU934" s="281">
        <v>5</v>
      </c>
      <c r="AV934" s="283">
        <v>1.2772819814573873E-2</v>
      </c>
      <c r="AW934" s="283">
        <v>0.35626362347814478</v>
      </c>
      <c r="AX934" s="283">
        <v>0.18274429065738215</v>
      </c>
      <c r="AY934" s="284">
        <v>12.653571428571427</v>
      </c>
      <c r="AZ934" s="284">
        <v>0.5341324513729282</v>
      </c>
      <c r="BA934" s="284">
        <v>26.059240515241878</v>
      </c>
      <c r="BB934" s="284">
        <v>2.1559902733102563</v>
      </c>
    </row>
    <row r="935" spans="45:54" ht="16.5">
      <c r="AS935" s="281" t="s">
        <v>142</v>
      </c>
      <c r="AT935" s="281" t="s">
        <v>199</v>
      </c>
      <c r="AU935" s="281">
        <v>5</v>
      </c>
      <c r="AV935" s="283">
        <v>1.1256996899064601E-2</v>
      </c>
      <c r="AW935" s="283">
        <v>0.35280827891663163</v>
      </c>
      <c r="AX935" s="283">
        <v>0.16690701947671513</v>
      </c>
      <c r="AY935" s="284">
        <v>11.745133333333335</v>
      </c>
      <c r="AZ935" s="284">
        <v>0.11139814094978545</v>
      </c>
      <c r="BA935" s="284">
        <v>11.672351549275081</v>
      </c>
      <c r="BB935" s="284">
        <v>2.1918120329511535</v>
      </c>
    </row>
    <row r="936" spans="45:54" ht="16.5">
      <c r="AS936" s="281" t="s">
        <v>142</v>
      </c>
      <c r="AT936" s="281" t="s">
        <v>200</v>
      </c>
      <c r="AU936" s="281">
        <v>5</v>
      </c>
      <c r="AV936" s="283">
        <v>9.8303311333821676E-3</v>
      </c>
      <c r="AW936" s="283">
        <v>0.35912677571939539</v>
      </c>
      <c r="AX936" s="283">
        <v>0.19178794670434193</v>
      </c>
      <c r="AY936" s="284">
        <v>12.182677419354839</v>
      </c>
      <c r="AZ936" s="284">
        <v>0.18966323827555875</v>
      </c>
      <c r="BA936" s="284">
        <v>13.033945830354538</v>
      </c>
      <c r="BB936" s="284">
        <v>2.0956980159904193</v>
      </c>
    </row>
    <row r="937" spans="45:54" ht="16.5">
      <c r="AS937" s="281" t="s">
        <v>142</v>
      </c>
      <c r="AT937" s="281" t="s">
        <v>201</v>
      </c>
      <c r="AU937" s="281">
        <v>5</v>
      </c>
      <c r="AV937" s="283">
        <v>8.0250527542714955E-3</v>
      </c>
      <c r="AW937" s="283">
        <v>0.32849759500528608</v>
      </c>
      <c r="AX937" s="283">
        <v>0.17258484948740993</v>
      </c>
      <c r="AY937" s="284">
        <v>10.344000000000001</v>
      </c>
      <c r="AZ937" s="284">
        <v>0.19497559526638877</v>
      </c>
      <c r="BA937" s="284">
        <v>9.8840047729396758</v>
      </c>
      <c r="BB937" s="284">
        <v>2.5728109755873083</v>
      </c>
    </row>
    <row r="938" spans="45:54" ht="16.5">
      <c r="AS938" s="281" t="s">
        <v>142</v>
      </c>
      <c r="AT938" s="281" t="s">
        <v>202</v>
      </c>
      <c r="AU938" s="281">
        <v>5</v>
      </c>
      <c r="AV938" s="283">
        <v>7.6915855243166976E-3</v>
      </c>
      <c r="AW938" s="283">
        <v>0.33410806932236281</v>
      </c>
      <c r="AX938" s="283">
        <v>0.18391460101268253</v>
      </c>
      <c r="AY938" s="284">
        <v>11.755027777777777</v>
      </c>
      <c r="AZ938" s="284">
        <v>0.16230403207695501</v>
      </c>
      <c r="BA938" s="284">
        <v>13.250255120171703</v>
      </c>
      <c r="BB938" s="284">
        <v>2.1962077310475148</v>
      </c>
    </row>
    <row r="939" spans="45:54" ht="16.5">
      <c r="AS939" s="281" t="s">
        <v>142</v>
      </c>
      <c r="AT939" s="281" t="s">
        <v>203</v>
      </c>
      <c r="AU939" s="281">
        <v>5</v>
      </c>
      <c r="AV939" s="283">
        <v>9.9818343197268112E-3</v>
      </c>
      <c r="AW939" s="283">
        <v>0.37133108054869501</v>
      </c>
      <c r="AX939" s="283">
        <v>0.17228737798645144</v>
      </c>
      <c r="AY939" s="284">
        <v>12.082272727272731</v>
      </c>
      <c r="AZ939" s="284">
        <v>0.34612940499533956</v>
      </c>
      <c r="BA939" s="284">
        <v>10.356015799458019</v>
      </c>
      <c r="BB939" s="284">
        <v>2.3073658619619581</v>
      </c>
    </row>
    <row r="940" spans="45:54" ht="16.5">
      <c r="AS940" s="281" t="s">
        <v>142</v>
      </c>
      <c r="AT940" s="281" t="s">
        <v>100</v>
      </c>
      <c r="AU940" s="281">
        <v>5</v>
      </c>
      <c r="AV940" s="283">
        <v>9.0930169028559642E-3</v>
      </c>
      <c r="AW940" s="283">
        <v>0.34768450423313335</v>
      </c>
      <c r="AX940" s="283">
        <v>0.18142295552593418</v>
      </c>
      <c r="AY940" s="284">
        <v>11.794333333333329</v>
      </c>
      <c r="AZ940" s="284">
        <v>0.18874295949546774</v>
      </c>
      <c r="BA940" s="284">
        <v>12.284063804329458</v>
      </c>
      <c r="BB940" s="284">
        <v>2.2131123861393842</v>
      </c>
    </row>
    <row r="941" spans="45:54" ht="16.5">
      <c r="AS941" s="281" t="s">
        <v>158</v>
      </c>
      <c r="AT941" s="281" t="s">
        <v>204</v>
      </c>
      <c r="AU941" s="281">
        <v>5</v>
      </c>
      <c r="AV941" s="283">
        <v>5.4089391656377467E-2</v>
      </c>
      <c r="AW941" s="283">
        <v>0.37113626855753151</v>
      </c>
      <c r="AX941" s="283">
        <v>0.19906496513660871</v>
      </c>
      <c r="AY941" s="284">
        <v>16.053999999999998</v>
      </c>
      <c r="AZ941" s="284">
        <v>1.1409455015371239</v>
      </c>
      <c r="BA941" s="284">
        <v>18.855625656981942</v>
      </c>
      <c r="BB941" s="284">
        <v>1.6951567038570163</v>
      </c>
    </row>
    <row r="942" spans="45:54" ht="16.5">
      <c r="AS942" s="281" t="s">
        <v>158</v>
      </c>
      <c r="AT942" s="281" t="s">
        <v>205</v>
      </c>
      <c r="AU942" s="281">
        <v>5</v>
      </c>
      <c r="AV942" s="283">
        <v>2.0840244154956972E-2</v>
      </c>
      <c r="AW942" s="283">
        <v>0.33725342875533942</v>
      </c>
      <c r="AX942" s="283">
        <v>0.23252928921815771</v>
      </c>
      <c r="AY942" s="284">
        <v>14.555499999999999</v>
      </c>
      <c r="AZ942" s="284">
        <v>0.29944639084598496</v>
      </c>
      <c r="BA942" s="284">
        <v>10.23006649543222</v>
      </c>
      <c r="BB942" s="284">
        <v>1.8308881629076286</v>
      </c>
    </row>
    <row r="943" spans="45:54" ht="16.5">
      <c r="AS943" s="281" t="s">
        <v>158</v>
      </c>
      <c r="AT943" s="281" t="s">
        <v>206</v>
      </c>
      <c r="AU943" s="281">
        <v>5</v>
      </c>
      <c r="AV943" s="283">
        <v>3.940986250566729E-2</v>
      </c>
      <c r="AW943" s="283">
        <v>0.35945961413551902</v>
      </c>
      <c r="AX943" s="283">
        <v>0.15984122438377879</v>
      </c>
      <c r="AY943" s="284">
        <v>11.297666666666666</v>
      </c>
      <c r="AZ943" s="284">
        <v>0.42135016631778421</v>
      </c>
      <c r="BA943" s="284">
        <v>19.83064169863378</v>
      </c>
      <c r="BB943" s="284">
        <v>2.5238242417173784</v>
      </c>
    </row>
    <row r="944" spans="45:54" ht="16.5">
      <c r="AS944" s="281" t="s">
        <v>158</v>
      </c>
      <c r="AT944" s="281" t="s">
        <v>207</v>
      </c>
      <c r="AU944" s="281">
        <v>5</v>
      </c>
      <c r="AV944" s="283">
        <v>2.1741795657762849E-2</v>
      </c>
      <c r="AW944" s="283">
        <v>0.3631551549422094</v>
      </c>
      <c r="AX944" s="283">
        <v>0.24108433079428368</v>
      </c>
      <c r="AY944" s="284">
        <v>16.490200000000002</v>
      </c>
      <c r="AZ944" s="284">
        <v>0.13859506045072323</v>
      </c>
      <c r="BA944" s="284">
        <v>10.138761729895215</v>
      </c>
      <c r="BB944" s="284">
        <v>1.8552178740497043</v>
      </c>
    </row>
    <row r="945" spans="45:54" ht="16.5">
      <c r="AS945" s="281" t="s">
        <v>158</v>
      </c>
      <c r="AT945" s="281" t="s">
        <v>99</v>
      </c>
      <c r="AU945" s="281">
        <v>5</v>
      </c>
      <c r="AV945" s="283">
        <v>4.2606513342427377E-2</v>
      </c>
      <c r="AW945" s="283">
        <v>0.37907463649128736</v>
      </c>
      <c r="AX945" s="283">
        <v>0.1988540654406229</v>
      </c>
      <c r="AY945" s="284">
        <v>27.188000000000002</v>
      </c>
      <c r="AZ945" s="284">
        <v>2.4020598118974328</v>
      </c>
      <c r="BA945" s="284">
        <v>53.7270846534527</v>
      </c>
      <c r="BB945" s="284">
        <v>1.8846930337547398</v>
      </c>
    </row>
    <row r="946" spans="45:54" ht="16.5">
      <c r="AS946" s="281" t="s">
        <v>158</v>
      </c>
      <c r="AT946" s="281" t="s">
        <v>100</v>
      </c>
      <c r="AU946" s="281">
        <v>5</v>
      </c>
      <c r="AV946" s="283">
        <v>2.7212720474049792E-2</v>
      </c>
      <c r="AW946" s="283">
        <v>0.35703401521290851</v>
      </c>
      <c r="AX946" s="283">
        <v>0.22370126342992042</v>
      </c>
      <c r="AY946" s="284">
        <v>16.333066666666664</v>
      </c>
      <c r="AZ946" s="284">
        <v>0.4035583104224218</v>
      </c>
      <c r="BA946" s="284">
        <v>14.331449998518293</v>
      </c>
      <c r="BB946" s="284">
        <v>1.9747189379513785</v>
      </c>
    </row>
    <row r="947" spans="45:54" ht="16.5">
      <c r="AS947" s="281" t="s">
        <v>147</v>
      </c>
      <c r="AT947" s="281" t="s">
        <v>208</v>
      </c>
      <c r="AU947" s="281">
        <v>5</v>
      </c>
      <c r="AV947" s="283">
        <v>1.5616878761826618E-2</v>
      </c>
      <c r="AW947" s="283">
        <v>0.43199109695061166</v>
      </c>
      <c r="AX947" s="283">
        <v>0.20631080420010819</v>
      </c>
      <c r="AY947" s="284">
        <v>10.631400000000003</v>
      </c>
      <c r="AZ947" s="284">
        <v>3.758298446598328E-2</v>
      </c>
      <c r="BA947" s="284">
        <v>12.279745661306535</v>
      </c>
      <c r="BB947" s="284">
        <v>2.0551550923825568</v>
      </c>
    </row>
    <row r="948" spans="45:54" ht="16.5">
      <c r="AS948" s="281" t="s">
        <v>147</v>
      </c>
      <c r="AT948" s="281" t="s">
        <v>209</v>
      </c>
      <c r="AU948" s="281">
        <v>5</v>
      </c>
      <c r="AV948" s="283">
        <v>1.9624730736391326E-2</v>
      </c>
      <c r="AW948" s="283">
        <v>0.38756952165873826</v>
      </c>
      <c r="AX948" s="283">
        <v>0.17763524689506044</v>
      </c>
      <c r="AY948" s="284">
        <v>5.7911666666666664</v>
      </c>
      <c r="AZ948" s="284">
        <v>0.12492496945886736</v>
      </c>
      <c r="BA948" s="284">
        <v>6.3349049028819193</v>
      </c>
      <c r="BB948" s="284">
        <v>2.0558774358812477</v>
      </c>
    </row>
    <row r="949" spans="45:54" ht="16.5">
      <c r="AS949" s="281" t="s">
        <v>147</v>
      </c>
      <c r="AT949" s="281" t="s">
        <v>210</v>
      </c>
      <c r="AU949" s="281">
        <v>5</v>
      </c>
      <c r="AV949" s="283">
        <v>3.2536526999274895E-2</v>
      </c>
      <c r="AW949" s="283">
        <v>0.35072025887663877</v>
      </c>
      <c r="AX949" s="283">
        <v>0.1946489675777012</v>
      </c>
      <c r="AY949" s="284">
        <v>8.1754285714285722</v>
      </c>
      <c r="AZ949" s="284">
        <v>1.2278755248553931E-2</v>
      </c>
      <c r="BA949" s="284">
        <v>4.2883552705574601</v>
      </c>
      <c r="BB949" s="284">
        <v>2.5180453286300168</v>
      </c>
    </row>
    <row r="950" spans="45:54" ht="16.5">
      <c r="AS950" s="281" t="s">
        <v>147</v>
      </c>
      <c r="AT950" s="281" t="s">
        <v>211</v>
      </c>
      <c r="AU950" s="281">
        <v>5</v>
      </c>
      <c r="AV950" s="283">
        <v>2.1414436773820631E-2</v>
      </c>
      <c r="AW950" s="283">
        <v>0.32704769526101396</v>
      </c>
      <c r="AX950" s="283">
        <v>0.23951046818738489</v>
      </c>
      <c r="AY950" s="284">
        <v>7.0258571428571424</v>
      </c>
      <c r="AZ950" s="284">
        <v>9.0060876520825853E-2</v>
      </c>
      <c r="BA950" s="284">
        <v>4.8272629815162658</v>
      </c>
      <c r="BB950" s="284">
        <v>2.6546031705697852</v>
      </c>
    </row>
    <row r="951" spans="45:54" ht="16.5">
      <c r="AS951" s="281" t="s">
        <v>147</v>
      </c>
      <c r="AT951" s="281" t="s">
        <v>212</v>
      </c>
      <c r="AU951" s="281">
        <v>5</v>
      </c>
      <c r="AV951" s="283">
        <v>2.3313569528612781E-2</v>
      </c>
      <c r="AW951" s="283">
        <v>0.35302061362870368</v>
      </c>
      <c r="AX951" s="283">
        <v>0.23363508742896555</v>
      </c>
      <c r="AY951" s="284">
        <v>9.2591111111111122</v>
      </c>
      <c r="AZ951" s="284">
        <v>1.011073636651646</v>
      </c>
      <c r="BA951" s="284">
        <v>9.1631382048115544</v>
      </c>
      <c r="BB951" s="284">
        <v>2.8643780443110654</v>
      </c>
    </row>
    <row r="952" spans="45:54" ht="16.5">
      <c r="AS952" s="281" t="s">
        <v>147</v>
      </c>
      <c r="AT952" s="281" t="s">
        <v>213</v>
      </c>
      <c r="AU952" s="281">
        <v>5</v>
      </c>
      <c r="AV952" s="283">
        <v>2.4692901452229386E-2</v>
      </c>
      <c r="AW952" s="283">
        <v>0.35773488429199091</v>
      </c>
      <c r="AX952" s="283">
        <v>0.25100334886313708</v>
      </c>
      <c r="AY952" s="284">
        <v>8.9266666666666676</v>
      </c>
      <c r="AZ952" s="284">
        <v>0.17359211505555192</v>
      </c>
      <c r="BA952" s="284">
        <v>4.5242444986353219</v>
      </c>
      <c r="BB952" s="284">
        <v>2.5749020060303551</v>
      </c>
    </row>
    <row r="953" spans="45:54" ht="16.5">
      <c r="AS953" s="281" t="s">
        <v>147</v>
      </c>
      <c r="AT953" s="281" t="s">
        <v>214</v>
      </c>
      <c r="AU953" s="281">
        <v>5</v>
      </c>
      <c r="AV953" s="283">
        <v>2.5558678225801362E-2</v>
      </c>
      <c r="AW953" s="283">
        <v>0.37302126115904316</v>
      </c>
      <c r="AX953" s="283">
        <v>0.17915927193331729</v>
      </c>
      <c r="AY953" s="284">
        <v>11.449249999999999</v>
      </c>
      <c r="AZ953" s="284">
        <v>1.2364338987806577E-2</v>
      </c>
      <c r="BA953" s="284">
        <v>14.614648683587374</v>
      </c>
      <c r="BB953" s="284">
        <v>2.2098436035075046</v>
      </c>
    </row>
    <row r="954" spans="45:54" ht="16.5">
      <c r="AS954" s="281" t="s">
        <v>147</v>
      </c>
      <c r="AT954" s="281" t="s">
        <v>99</v>
      </c>
      <c r="AU954" s="281">
        <v>5</v>
      </c>
      <c r="AV954" s="283">
        <v>2.0393624346593243E-2</v>
      </c>
      <c r="AW954" s="283">
        <v>0.41085022302871149</v>
      </c>
      <c r="AX954" s="283">
        <v>0.21401370052627558</v>
      </c>
      <c r="AY954" s="284">
        <v>13.18</v>
      </c>
      <c r="AZ954" s="284">
        <v>0.28674186428611831</v>
      </c>
      <c r="BA954" s="284">
        <v>15.145183922748613</v>
      </c>
      <c r="BB954" s="284">
        <v>2.3036425771808533</v>
      </c>
    </row>
    <row r="955" spans="45:54" ht="16.5">
      <c r="AS955" s="281" t="s">
        <v>147</v>
      </c>
      <c r="AT955" s="281" t="s">
        <v>100</v>
      </c>
      <c r="AU955" s="281">
        <v>5</v>
      </c>
      <c r="AV955" s="283">
        <v>2.307261844183613E-2</v>
      </c>
      <c r="AW955" s="283">
        <v>0.37155561772807449</v>
      </c>
      <c r="AX955" s="283">
        <v>0.21452624701677855</v>
      </c>
      <c r="AY955" s="284">
        <v>8.8709400000000009</v>
      </c>
      <c r="AZ955" s="284">
        <v>0.26792509437631101</v>
      </c>
      <c r="BA955" s="284">
        <v>8.3133676187066534</v>
      </c>
      <c r="BB955" s="284">
        <v>2.4055732985268183</v>
      </c>
    </row>
    <row r="956" spans="45:54" ht="16.5">
      <c r="AS956" s="281" t="s">
        <v>150</v>
      </c>
      <c r="AT956" s="281" t="s">
        <v>215</v>
      </c>
      <c r="AU956" s="281">
        <v>5</v>
      </c>
      <c r="AV956" s="283">
        <v>2.5189294520259864E-2</v>
      </c>
      <c r="AW956" s="283">
        <v>0.2875019310324235</v>
      </c>
      <c r="AX956" s="283">
        <v>0.16448990081763454</v>
      </c>
      <c r="AY956" s="284">
        <v>21.733470588235292</v>
      </c>
      <c r="AZ956" s="284">
        <v>8.5425311674538262E-2</v>
      </c>
      <c r="BA956" s="284">
        <v>24.657323577193242</v>
      </c>
      <c r="BB956" s="284">
        <v>2.5392712222346381</v>
      </c>
    </row>
    <row r="957" spans="45:54" ht="16.5">
      <c r="AS957" s="281" t="s">
        <v>150</v>
      </c>
      <c r="AT957" s="281" t="s">
        <v>216</v>
      </c>
      <c r="AU957" s="281">
        <v>5</v>
      </c>
      <c r="AV957" s="283">
        <v>1.7610861572482706E-2</v>
      </c>
      <c r="AW957" s="283">
        <v>0.39550639507124774</v>
      </c>
      <c r="AX957" s="283">
        <v>0.20065962588176964</v>
      </c>
      <c r="AY957" s="284">
        <v>16.390384615384612</v>
      </c>
      <c r="AZ957" s="284">
        <v>0.58210571440202941</v>
      </c>
      <c r="BA957" s="284">
        <v>27.297791861687529</v>
      </c>
      <c r="BB957" s="284">
        <v>1.8329983104379974</v>
      </c>
    </row>
    <row r="958" spans="45:54" ht="16.5">
      <c r="AS958" s="281" t="s">
        <v>150</v>
      </c>
      <c r="AT958" s="281" t="s">
        <v>217</v>
      </c>
      <c r="AU958" s="281">
        <v>5</v>
      </c>
      <c r="AV958" s="283">
        <v>1.638046733397731E-2</v>
      </c>
      <c r="AW958" s="283">
        <v>0.25223073220611519</v>
      </c>
      <c r="AX958" s="283">
        <v>0.10328892038706652</v>
      </c>
      <c r="AY958" s="284">
        <v>20.975999999999999</v>
      </c>
      <c r="AZ958" s="284">
        <v>5.5264269870019542E-3</v>
      </c>
      <c r="BA958" s="284">
        <v>4.2885073419135162</v>
      </c>
      <c r="BB958" s="284">
        <v>2.6750450340573519</v>
      </c>
    </row>
    <row r="959" spans="45:54" ht="16.5">
      <c r="AS959" s="281" t="s">
        <v>150</v>
      </c>
      <c r="AT959" s="281" t="s">
        <v>98</v>
      </c>
      <c r="AU959" s="281">
        <v>5</v>
      </c>
      <c r="AV959" s="283">
        <v>1.6636619888156266E-2</v>
      </c>
      <c r="AW959" s="283">
        <v>0.30894393962718525</v>
      </c>
      <c r="AX959" s="283">
        <v>0.18642451235202945</v>
      </c>
      <c r="AY959" s="284">
        <v>20.672800000000002</v>
      </c>
      <c r="AZ959" s="284">
        <v>0.15616713076609795</v>
      </c>
      <c r="BA959" s="284">
        <v>12.889644555606811</v>
      </c>
      <c r="BB959" s="284">
        <v>2.5954444215887253</v>
      </c>
    </row>
    <row r="960" spans="45:54" ht="16.5">
      <c r="AS960" s="281" t="s">
        <v>150</v>
      </c>
      <c r="AT960" s="281" t="s">
        <v>99</v>
      </c>
      <c r="AU960" s="281">
        <v>5</v>
      </c>
      <c r="AV960" s="283">
        <v>2.1879189300529789E-2</v>
      </c>
      <c r="AW960" s="283">
        <v>0.35387304807770159</v>
      </c>
      <c r="AX960" s="283">
        <v>0.17467772287241878</v>
      </c>
      <c r="AY960" s="284">
        <v>18.951666666666664</v>
      </c>
      <c r="AZ960" s="284">
        <v>0.47104105044247763</v>
      </c>
      <c r="BA960" s="284">
        <v>36.754286408136657</v>
      </c>
      <c r="BB960" s="284">
        <v>2.2092396920738593</v>
      </c>
    </row>
    <row r="961" spans="45:54" ht="16.5">
      <c r="AS961" s="281" t="s">
        <v>150</v>
      </c>
      <c r="AT961" s="281" t="s">
        <v>100</v>
      </c>
      <c r="AU961" s="281">
        <v>5</v>
      </c>
      <c r="AV961" s="283">
        <v>2.1225785242393672E-2</v>
      </c>
      <c r="AW961" s="283">
        <v>0.32285417811496736</v>
      </c>
      <c r="AX961" s="283">
        <v>0.17121390504149236</v>
      </c>
      <c r="AY961" s="284">
        <v>19.617874999999998</v>
      </c>
      <c r="AZ961" s="284">
        <v>0.190361876908795</v>
      </c>
      <c r="BA961" s="284">
        <v>22.23584535249676</v>
      </c>
      <c r="BB961" s="284">
        <v>2.3833447036000162</v>
      </c>
    </row>
    <row r="962" spans="45:54" ht="16.5">
      <c r="AS962" s="281" t="s">
        <v>145</v>
      </c>
      <c r="AT962" s="281" t="s">
        <v>218</v>
      </c>
      <c r="AU962" s="281">
        <v>5</v>
      </c>
      <c r="AV962" s="283">
        <v>1.1581936960574808E-2</v>
      </c>
      <c r="AW962" s="283">
        <v>0.34947765733430269</v>
      </c>
      <c r="AX962" s="283">
        <v>0.17848943756572094</v>
      </c>
      <c r="AY962" s="284">
        <v>10.066913043478262</v>
      </c>
      <c r="AZ962" s="284">
        <v>9.647024250153613E-2</v>
      </c>
      <c r="BA962" s="284">
        <v>17.989264109301601</v>
      </c>
      <c r="BB962" s="284">
        <v>1.9257477388269184</v>
      </c>
    </row>
    <row r="963" spans="45:54" ht="16.5">
      <c r="AS963" s="281" t="s">
        <v>145</v>
      </c>
      <c r="AT963" s="281" t="s">
        <v>219</v>
      </c>
      <c r="AU963" s="281">
        <v>5</v>
      </c>
      <c r="AV963" s="283">
        <v>3.1993790582595459E-2</v>
      </c>
      <c r="AW963" s="283">
        <v>0.35689909800416653</v>
      </c>
      <c r="AX963" s="283">
        <v>0.2320766133245602</v>
      </c>
      <c r="AY963" s="284">
        <v>9.93</v>
      </c>
      <c r="AZ963" s="284">
        <v>4.3110206809515828E-2</v>
      </c>
      <c r="BA963" s="284">
        <v>9.6895321971864146</v>
      </c>
      <c r="BB963" s="284">
        <v>2.3533236657371863</v>
      </c>
    </row>
    <row r="964" spans="45:54" ht="16.5">
      <c r="AS964" s="281" t="s">
        <v>145</v>
      </c>
      <c r="AT964" s="281" t="s">
        <v>220</v>
      </c>
      <c r="AU964" s="281">
        <v>5</v>
      </c>
      <c r="AV964" s="283">
        <v>1.931429495169917E-2</v>
      </c>
      <c r="AW964" s="283">
        <v>0.29717494836395558</v>
      </c>
      <c r="AX964" s="283">
        <v>0.28109054913628606</v>
      </c>
      <c r="AY964" s="284">
        <v>7.739749999999999</v>
      </c>
      <c r="AZ964" s="284">
        <v>0.57866720896050827</v>
      </c>
      <c r="BA964" s="284">
        <v>5.4182146014506358</v>
      </c>
      <c r="BB964" s="284">
        <v>2.7004198283374525</v>
      </c>
    </row>
    <row r="965" spans="45:54" ht="16.5">
      <c r="AS965" s="281" t="s">
        <v>145</v>
      </c>
      <c r="AT965" s="281" t="s">
        <v>221</v>
      </c>
      <c r="AU965" s="281">
        <v>5</v>
      </c>
      <c r="AV965" s="283">
        <v>2.8953510150248128E-2</v>
      </c>
      <c r="AW965" s="283">
        <v>0.3546983041306595</v>
      </c>
      <c r="AX965" s="283">
        <v>0.23710067997608131</v>
      </c>
      <c r="AY965" s="284">
        <v>9.6156666666666677</v>
      </c>
      <c r="AZ965" s="284">
        <v>0.11071302333609105</v>
      </c>
      <c r="BA965" s="284">
        <v>12.714516679965826</v>
      </c>
      <c r="BB965" s="284">
        <v>2.0269279334790564</v>
      </c>
    </row>
    <row r="966" spans="45:54" ht="16.5">
      <c r="AS966" s="281" t="s">
        <v>145</v>
      </c>
      <c r="AT966" s="281" t="s">
        <v>100</v>
      </c>
      <c r="AU966" s="281">
        <v>5</v>
      </c>
      <c r="AV966" s="283">
        <v>1.9157848425936493E-2</v>
      </c>
      <c r="AW966" s="283">
        <v>0.34085828020884862</v>
      </c>
      <c r="AX966" s="283">
        <v>0.21624509805274728</v>
      </c>
      <c r="AY966" s="284">
        <v>9.565333333333335</v>
      </c>
      <c r="AZ966" s="284">
        <v>0.18213308837571274</v>
      </c>
      <c r="BA966" s="284">
        <v>13.117851107310123</v>
      </c>
      <c r="BB966" s="284">
        <v>2.1484320316479</v>
      </c>
    </row>
    <row r="967" spans="45:54" ht="16.5">
      <c r="AS967" s="281" t="s">
        <v>137</v>
      </c>
      <c r="AT967" s="281" t="s">
        <v>222</v>
      </c>
      <c r="AU967" s="281">
        <v>5</v>
      </c>
      <c r="AV967" s="283">
        <v>2.469632071392807E-2</v>
      </c>
      <c r="AW967" s="283">
        <v>0.32804551890274319</v>
      </c>
      <c r="AX967" s="283">
        <v>0.19132461361731865</v>
      </c>
      <c r="AY967" s="284">
        <v>13.543333333333333</v>
      </c>
      <c r="AZ967" s="284">
        <v>0.23060738964680969</v>
      </c>
      <c r="BA967" s="284">
        <v>7.7810114058414923</v>
      </c>
      <c r="BB967" s="284">
        <v>1.9546185423725493</v>
      </c>
    </row>
    <row r="968" spans="45:54" ht="16.5">
      <c r="AS968" s="281" t="s">
        <v>137</v>
      </c>
      <c r="AT968" s="281" t="s">
        <v>223</v>
      </c>
      <c r="AU968" s="281">
        <v>5</v>
      </c>
      <c r="AV968" s="283">
        <v>2.8822666006437746E-2</v>
      </c>
      <c r="AW968" s="283">
        <v>0.34805138246121869</v>
      </c>
      <c r="AX968" s="283">
        <v>0.19901164903532986</v>
      </c>
      <c r="AY968" s="284">
        <v>13.987032258064515</v>
      </c>
      <c r="AZ968" s="284">
        <v>2.1141464132648355</v>
      </c>
      <c r="BA968" s="284">
        <v>13.545839437981435</v>
      </c>
      <c r="BB968" s="284">
        <v>1.8900458607539499</v>
      </c>
    </row>
    <row r="969" spans="45:54" ht="16.5">
      <c r="AS969" s="281" t="s">
        <v>137</v>
      </c>
      <c r="AT969" s="281" t="s">
        <v>224</v>
      </c>
      <c r="AU969" s="281">
        <v>5</v>
      </c>
      <c r="AV969" s="283">
        <v>1.9534542227517576E-2</v>
      </c>
      <c r="AW969" s="283">
        <v>0.26509781604777449</v>
      </c>
      <c r="AX969" s="283">
        <v>0.27177454040980337</v>
      </c>
      <c r="AY969" s="284">
        <v>9.0399999999999991</v>
      </c>
      <c r="AZ969" s="284">
        <v>0.49180766304623064</v>
      </c>
      <c r="BA969" s="284">
        <v>10.809607271664879</v>
      </c>
      <c r="BB969" s="284">
        <v>2.228911088711075</v>
      </c>
    </row>
    <row r="970" spans="45:54" ht="16.5">
      <c r="AS970" s="281" t="s">
        <v>137</v>
      </c>
      <c r="AT970" s="281" t="s">
        <v>99</v>
      </c>
      <c r="AU970" s="281">
        <v>5</v>
      </c>
      <c r="AV970" s="283">
        <v>3.394208857408422E-2</v>
      </c>
      <c r="AW970" s="283">
        <v>0.354155895817372</v>
      </c>
      <c r="AX970" s="283">
        <v>0.18735553549959158</v>
      </c>
      <c r="AY970" s="284">
        <v>13.5915</v>
      </c>
      <c r="AZ970" s="284">
        <v>0.21412061199953325</v>
      </c>
      <c r="BA970" s="284">
        <v>13.963722768255275</v>
      </c>
      <c r="BB970" s="284">
        <v>2.0050245431376266</v>
      </c>
    </row>
    <row r="971" spans="45:54" ht="16.5">
      <c r="AS971" s="281" t="s">
        <v>137</v>
      </c>
      <c r="AT971" s="281" t="s">
        <v>100</v>
      </c>
      <c r="AU971" s="281">
        <v>5</v>
      </c>
      <c r="AV971" s="283">
        <v>2.6541321118326699E-2</v>
      </c>
      <c r="AW971" s="283">
        <v>0.33180829748962865</v>
      </c>
      <c r="AX971" s="283">
        <v>0.21046275172505616</v>
      </c>
      <c r="AY971" s="284">
        <v>13.312298245614036</v>
      </c>
      <c r="AZ971" s="284">
        <v>1.1963450925127392</v>
      </c>
      <c r="BA971" s="284">
        <v>11.325922345549408</v>
      </c>
      <c r="BB971" s="284">
        <v>2.0058236206737452</v>
      </c>
    </row>
    <row r="972" spans="45:54" ht="16.5">
      <c r="AS972" s="281" t="s">
        <v>155</v>
      </c>
      <c r="AT972" s="281" t="s">
        <v>225</v>
      </c>
      <c r="AU972" s="281">
        <v>5</v>
      </c>
      <c r="AV972" s="283">
        <v>1.5708706882930763E-2</v>
      </c>
      <c r="AW972" s="283">
        <v>0.34032361964193936</v>
      </c>
      <c r="AX972" s="283">
        <v>0.18233846205446544</v>
      </c>
      <c r="AY972" s="284">
        <v>10.132736842105263</v>
      </c>
      <c r="AZ972" s="284">
        <v>0.41643184067647304</v>
      </c>
      <c r="BA972" s="284">
        <v>10.32841248203545</v>
      </c>
      <c r="BB972" s="284">
        <v>1.8897126391494097</v>
      </c>
    </row>
    <row r="973" spans="45:54" ht="16.5">
      <c r="AS973" s="281" t="s">
        <v>155</v>
      </c>
      <c r="AT973" s="281" t="s">
        <v>226</v>
      </c>
      <c r="AU973" s="281">
        <v>5</v>
      </c>
      <c r="AV973" s="283">
        <v>1.8086991008133626E-2</v>
      </c>
      <c r="AW973" s="283">
        <v>0.36092961256048223</v>
      </c>
      <c r="AX973" s="283">
        <v>0.2026149166703797</v>
      </c>
      <c r="AY973" s="284">
        <v>11.313428571428572</v>
      </c>
      <c r="AZ973" s="284">
        <v>7.4239848907059522E-2</v>
      </c>
      <c r="BA973" s="284">
        <v>11.589798347926276</v>
      </c>
      <c r="BB973" s="284">
        <v>1.8374754460481484</v>
      </c>
    </row>
    <row r="974" spans="45:54" ht="16.5">
      <c r="AS974" s="281" t="s">
        <v>155</v>
      </c>
      <c r="AT974" s="281" t="s">
        <v>227</v>
      </c>
      <c r="AU974" s="281">
        <v>5</v>
      </c>
      <c r="AV974" s="283">
        <v>1.7981020119865465E-2</v>
      </c>
      <c r="AW974" s="283">
        <v>0.32393572414249366</v>
      </c>
      <c r="AX974" s="283">
        <v>0.23013294591257902</v>
      </c>
      <c r="AY974" s="284">
        <v>9.5891739130434779</v>
      </c>
      <c r="AZ974" s="284">
        <v>0.25744558171853649</v>
      </c>
      <c r="BA974" s="284">
        <v>14.441136858157057</v>
      </c>
      <c r="BB974" s="284">
        <v>2.519316668448643</v>
      </c>
    </row>
    <row r="975" spans="45:54" ht="16.5">
      <c r="AS975" s="281" t="s">
        <v>155</v>
      </c>
      <c r="AT975" s="281" t="s">
        <v>228</v>
      </c>
      <c r="AU975" s="281">
        <v>5</v>
      </c>
      <c r="AV975" s="283">
        <v>1.4204354947694828E-2</v>
      </c>
      <c r="AW975" s="283">
        <v>0.37140592661230004</v>
      </c>
      <c r="AX975" s="283">
        <v>0.24218976888602314</v>
      </c>
      <c r="AY975" s="284">
        <v>10.844999999999999</v>
      </c>
      <c r="AZ975" s="284">
        <v>6.050062626070881E-2</v>
      </c>
      <c r="BA975" s="284">
        <v>11.534012249273701</v>
      </c>
      <c r="BB975" s="284">
        <v>2.4491042646787018</v>
      </c>
    </row>
    <row r="976" spans="45:54" ht="16.5">
      <c r="AS976" s="281" t="s">
        <v>155</v>
      </c>
      <c r="AT976" s="281" t="s">
        <v>229</v>
      </c>
      <c r="AU976" s="281">
        <v>5</v>
      </c>
      <c r="AV976" s="283">
        <v>1.0656061321381929E-2</v>
      </c>
      <c r="AW976" s="283">
        <v>0.36270665721681078</v>
      </c>
      <c r="AX976" s="283">
        <v>0.19590387225741721</v>
      </c>
      <c r="AY976" s="284">
        <v>10.664142857142856</v>
      </c>
      <c r="AZ976" s="284">
        <v>5.4052294391395243E-2</v>
      </c>
      <c r="BA976" s="284">
        <v>7.6958228958012924</v>
      </c>
      <c r="BB976" s="284">
        <v>2.0196230527698273</v>
      </c>
    </row>
    <row r="977" spans="45:54" ht="16.5">
      <c r="AS977" s="281" t="s">
        <v>155</v>
      </c>
      <c r="AT977" s="281" t="s">
        <v>230</v>
      </c>
      <c r="AU977" s="281">
        <v>5</v>
      </c>
      <c r="AV977" s="283">
        <v>1.5236283959433567E-2</v>
      </c>
      <c r="AW977" s="283">
        <v>0.34613836545496574</v>
      </c>
      <c r="AX977" s="283">
        <v>0.21555055212453958</v>
      </c>
      <c r="AY977" s="284">
        <v>10.781733333333333</v>
      </c>
      <c r="AZ977" s="284">
        <v>0.13398219301624786</v>
      </c>
      <c r="BA977" s="284">
        <v>20.104831955246091</v>
      </c>
      <c r="BB977" s="284">
        <v>2.0928779860127809</v>
      </c>
    </row>
    <row r="978" spans="45:54" ht="16.5">
      <c r="AS978" s="281" t="s">
        <v>155</v>
      </c>
      <c r="AT978" s="281" t="s">
        <v>231</v>
      </c>
      <c r="AU978" s="281">
        <v>5</v>
      </c>
      <c r="AV978" s="283">
        <v>1.5088971751659266E-2</v>
      </c>
      <c r="AW978" s="283">
        <v>0.33077674214377806</v>
      </c>
      <c r="AX978" s="283">
        <v>0.2155097205279751</v>
      </c>
      <c r="AY978" s="284">
        <v>10.949111111111112</v>
      </c>
      <c r="AZ978" s="284">
        <v>5.8904186005282397E-2</v>
      </c>
      <c r="BA978" s="284">
        <v>7.7180403717191641</v>
      </c>
      <c r="BB978" s="284">
        <v>2.6879746886360922</v>
      </c>
    </row>
    <row r="979" spans="45:54" ht="16.5">
      <c r="AS979" s="281" t="s">
        <v>155</v>
      </c>
      <c r="AT979" s="281" t="s">
        <v>99</v>
      </c>
      <c r="AU979" s="281">
        <v>5</v>
      </c>
      <c r="AV979" s="283">
        <v>1.8612577666874481E-2</v>
      </c>
      <c r="AW979" s="283">
        <v>0.36824641911699069</v>
      </c>
      <c r="AX979" s="283">
        <v>0.23373658878835696</v>
      </c>
      <c r="AY979" s="284">
        <v>10.2925</v>
      </c>
      <c r="AZ979" s="284">
        <v>0.20170572039036674</v>
      </c>
      <c r="BA979" s="284">
        <v>18.129310148686162</v>
      </c>
      <c r="BB979" s="284">
        <v>2.2627957480020267</v>
      </c>
    </row>
    <row r="980" spans="45:54" ht="16.5">
      <c r="AS980" s="281" t="s">
        <v>155</v>
      </c>
      <c r="AT980" s="281" t="s">
        <v>100</v>
      </c>
      <c r="AU980" s="281">
        <v>5</v>
      </c>
      <c r="AV980" s="283">
        <v>1.5385300893400526E-2</v>
      </c>
      <c r="AW980" s="283">
        <v>0.34773229177200393</v>
      </c>
      <c r="AX980" s="283">
        <v>0.21239429257246772</v>
      </c>
      <c r="AY980" s="284">
        <v>10.533709677419356</v>
      </c>
      <c r="AZ980" s="284">
        <v>0.16392062271304014</v>
      </c>
      <c r="BA980" s="284">
        <v>12.37608559614935</v>
      </c>
      <c r="BB980" s="284">
        <v>2.1676228067263312</v>
      </c>
    </row>
    <row r="981" spans="45:54" ht="16.5">
      <c r="AS981" s="281" t="s">
        <v>141</v>
      </c>
      <c r="AT981" s="281" t="s">
        <v>232</v>
      </c>
      <c r="AU981" s="281">
        <v>5</v>
      </c>
      <c r="AV981" s="283">
        <v>1.4382320131839673E-2</v>
      </c>
      <c r="AW981" s="283">
        <v>0.35363583032748441</v>
      </c>
      <c r="AX981" s="283">
        <v>0.24437097114054479</v>
      </c>
      <c r="AY981" s="284">
        <v>11.197857142857144</v>
      </c>
      <c r="AZ981" s="284">
        <v>2.1926511542444575E-2</v>
      </c>
      <c r="BA981" s="284">
        <v>6.0919157902091845</v>
      </c>
      <c r="BB981" s="284">
        <v>3.0876844375779418</v>
      </c>
    </row>
    <row r="982" spans="45:54" ht="16.5">
      <c r="AS982" s="281" t="s">
        <v>141</v>
      </c>
      <c r="AT982" s="281" t="s">
        <v>233</v>
      </c>
      <c r="AU982" s="281">
        <v>5</v>
      </c>
      <c r="AV982" s="283">
        <v>1.9102250224066728E-2</v>
      </c>
      <c r="AW982" s="283">
        <v>0.34197266411335359</v>
      </c>
      <c r="AX982" s="283">
        <v>0.21095948488012436</v>
      </c>
      <c r="AY982" s="284">
        <v>9.2923333333333336</v>
      </c>
      <c r="AZ982" s="284">
        <v>7.629145078002561E-2</v>
      </c>
      <c r="BA982" s="284">
        <v>2.7682897854466435</v>
      </c>
      <c r="BB982" s="284">
        <v>2.5722384110323206</v>
      </c>
    </row>
    <row r="983" spans="45:54" ht="16.5">
      <c r="AS983" s="281" t="s">
        <v>141</v>
      </c>
      <c r="AT983" s="281" t="s">
        <v>234</v>
      </c>
      <c r="AU983" s="281">
        <v>5</v>
      </c>
      <c r="AV983" s="283">
        <v>1.0898652869526314E-2</v>
      </c>
      <c r="AW983" s="283">
        <v>0.34072248448044479</v>
      </c>
      <c r="AX983" s="283">
        <v>0.21913420081431453</v>
      </c>
      <c r="AY983" s="284">
        <v>5.866714285714286</v>
      </c>
      <c r="AZ983" s="284">
        <v>4.1731898841042567E-3</v>
      </c>
      <c r="BA983" s="284">
        <v>1.5732925863073048</v>
      </c>
      <c r="BB983" s="284">
        <v>1.8625914603907676</v>
      </c>
    </row>
    <row r="984" spans="45:54" ht="16.5">
      <c r="AS984" s="281" t="s">
        <v>141</v>
      </c>
      <c r="AT984" s="281" t="s">
        <v>235</v>
      </c>
      <c r="AU984" s="281">
        <v>5</v>
      </c>
      <c r="AV984" s="283">
        <v>1.0525088752762403E-2</v>
      </c>
      <c r="AW984" s="283">
        <v>0.36343036852602084</v>
      </c>
      <c r="AX984" s="283">
        <v>0.21684289553936864</v>
      </c>
      <c r="AY984" s="284">
        <v>8.066749999999999</v>
      </c>
      <c r="AZ984" s="284">
        <v>4.6221080047977481E-2</v>
      </c>
      <c r="BA984" s="284">
        <v>1.8950642819670769</v>
      </c>
      <c r="BB984" s="284">
        <v>2.6025682665704317</v>
      </c>
    </row>
    <row r="985" spans="45:54" ht="16.5">
      <c r="AS985" s="281" t="s">
        <v>141</v>
      </c>
      <c r="AT985" s="281" t="s">
        <v>236</v>
      </c>
      <c r="AU985" s="281">
        <v>5</v>
      </c>
      <c r="AV985" s="283">
        <v>2.6559280453420563E-2</v>
      </c>
      <c r="AW985" s="283">
        <v>0.34690955047537581</v>
      </c>
      <c r="AX985" s="283">
        <v>0.15232388255880702</v>
      </c>
      <c r="AY985" s="284">
        <v>5.2958571428571437</v>
      </c>
      <c r="AZ985" s="284">
        <v>6.9395846268249212E-2</v>
      </c>
      <c r="BA985" s="284">
        <v>2.2033181190169127</v>
      </c>
      <c r="BB985" s="284">
        <v>2.5511905965895951</v>
      </c>
    </row>
    <row r="986" spans="45:54" ht="16.5">
      <c r="AS986" s="281" t="s">
        <v>141</v>
      </c>
      <c r="AT986" s="281" t="s">
        <v>237</v>
      </c>
      <c r="AU986" s="281">
        <v>5</v>
      </c>
      <c r="AV986" s="283">
        <v>1.2575315288219379E-2</v>
      </c>
      <c r="AW986" s="283">
        <v>0.35374360588414305</v>
      </c>
      <c r="AX986" s="283">
        <v>0.1554812952138141</v>
      </c>
      <c r="AY986" s="284">
        <v>10.895599999999998</v>
      </c>
      <c r="AZ986" s="284">
        <v>6.2174753870134172E-2</v>
      </c>
      <c r="BA986" s="284">
        <v>4.3522327709093922</v>
      </c>
      <c r="BB986" s="284">
        <v>2.9129935536118792</v>
      </c>
    </row>
    <row r="987" spans="45:54" ht="16.5">
      <c r="AS987" s="281" t="s">
        <v>141</v>
      </c>
      <c r="AT987" s="281" t="s">
        <v>100</v>
      </c>
      <c r="AU987" s="281">
        <v>5</v>
      </c>
      <c r="AV987" s="283">
        <v>1.6731815398506208E-2</v>
      </c>
      <c r="AW987" s="283">
        <v>0.34706471664297184</v>
      </c>
      <c r="AX987" s="283">
        <v>0.20340015058836919</v>
      </c>
      <c r="AY987" s="284">
        <v>8.5033999999999992</v>
      </c>
      <c r="AZ987" s="284">
        <v>5.3923687854816861E-2</v>
      </c>
      <c r="BA987" s="284">
        <v>3.1550749763853343</v>
      </c>
      <c r="BB987" s="284">
        <v>2.5425904623832989</v>
      </c>
    </row>
    <row r="988" spans="45:54" ht="16.5">
      <c r="AS988" s="281" t="s">
        <v>160</v>
      </c>
      <c r="AT988" s="281" t="s">
        <v>238</v>
      </c>
      <c r="AU988" s="281">
        <v>5</v>
      </c>
      <c r="AV988" s="283">
        <v>1.2484057727333081E-2</v>
      </c>
      <c r="AW988" s="283">
        <v>0.34489973308812111</v>
      </c>
      <c r="AX988" s="283">
        <v>0.2082408584100823</v>
      </c>
      <c r="AY988" s="284">
        <v>11.454000000000001</v>
      </c>
      <c r="AZ988" s="284">
        <v>0.10023627360292771</v>
      </c>
      <c r="BA988" s="284">
        <v>14.947734301036594</v>
      </c>
      <c r="BB988" s="284">
        <v>2.5825739614367103</v>
      </c>
    </row>
    <row r="989" spans="45:54" ht="16.5">
      <c r="AS989" s="281" t="s">
        <v>160</v>
      </c>
      <c r="AT989" s="281" t="s">
        <v>239</v>
      </c>
      <c r="AU989" s="281">
        <v>5</v>
      </c>
      <c r="AV989" s="283">
        <v>1.2431881119688298E-2</v>
      </c>
      <c r="AW989" s="283">
        <v>0.28808067799032883</v>
      </c>
      <c r="AX989" s="283">
        <v>0.14755602420541214</v>
      </c>
      <c r="AY989" s="284">
        <v>6.4460000000000006</v>
      </c>
      <c r="AZ989" s="284">
        <v>1.0731347214939065E-2</v>
      </c>
      <c r="BA989" s="284">
        <v>3.1389190603696764</v>
      </c>
      <c r="BB989" s="284">
        <v>2.6433000806166582</v>
      </c>
    </row>
    <row r="990" spans="45:54" ht="16.5">
      <c r="AS990" s="281" t="s">
        <v>160</v>
      </c>
      <c r="AT990" s="281" t="s">
        <v>240</v>
      </c>
      <c r="AU990" s="281">
        <v>5</v>
      </c>
      <c r="AV990" s="283">
        <v>1.2587670893744485E-2</v>
      </c>
      <c r="AW990" s="283">
        <v>0.31270303361931556</v>
      </c>
      <c r="AX990" s="283">
        <v>0.18585115227280985</v>
      </c>
      <c r="AY990" s="284">
        <v>10.371933333333335</v>
      </c>
      <c r="AZ990" s="284">
        <v>0.2229025013932954</v>
      </c>
      <c r="BA990" s="284">
        <v>11.733340003897077</v>
      </c>
      <c r="BB990" s="284">
        <v>1.9230226736410321</v>
      </c>
    </row>
    <row r="991" spans="45:54" ht="16.5">
      <c r="AS991" s="281" t="s">
        <v>160</v>
      </c>
      <c r="AT991" s="281" t="s">
        <v>241</v>
      </c>
      <c r="AU991" s="281">
        <v>5</v>
      </c>
      <c r="AV991" s="283">
        <v>9.8205717260843612E-3</v>
      </c>
      <c r="AW991" s="283">
        <v>0.35306829327832534</v>
      </c>
      <c r="AX991" s="283">
        <v>0.21055325807755107</v>
      </c>
      <c r="AY991" s="284">
        <v>10.584476190476193</v>
      </c>
      <c r="AZ991" s="284">
        <v>0.3800171606588626</v>
      </c>
      <c r="BA991" s="284">
        <v>14.266760323931718</v>
      </c>
      <c r="BB991" s="284">
        <v>2.4916244732721053</v>
      </c>
    </row>
    <row r="992" spans="45:54" ht="16.5">
      <c r="AS992" s="281" t="s">
        <v>160</v>
      </c>
      <c r="AT992" s="281" t="s">
        <v>242</v>
      </c>
      <c r="AU992" s="281">
        <v>5</v>
      </c>
      <c r="AV992" s="283">
        <v>7.9431835608007977E-3</v>
      </c>
      <c r="AW992" s="283">
        <v>0.37525659095112018</v>
      </c>
      <c r="AX992" s="283">
        <v>0.21511807174133588</v>
      </c>
      <c r="AY992" s="284">
        <v>14.415285714285716</v>
      </c>
      <c r="AZ992" s="284">
        <v>0.16975174801017137</v>
      </c>
      <c r="BA992" s="284">
        <v>22.457953371210202</v>
      </c>
      <c r="BB992" s="284">
        <v>1.9546064826402896</v>
      </c>
    </row>
    <row r="993" spans="45:54" ht="16.5">
      <c r="AS993" s="281" t="s">
        <v>160</v>
      </c>
      <c r="AT993" s="281" t="s">
        <v>99</v>
      </c>
      <c r="AU993" s="281">
        <v>5</v>
      </c>
      <c r="AV993" s="283">
        <v>1.1141952488734036E-2</v>
      </c>
      <c r="AW993" s="283">
        <v>0.34640848643334116</v>
      </c>
      <c r="AX993" s="283">
        <v>0.23309562312680451</v>
      </c>
      <c r="AY993" s="284">
        <v>13.015333333333333</v>
      </c>
      <c r="AZ993" s="284">
        <v>0.1521291231429471</v>
      </c>
      <c r="BA993" s="284">
        <v>18.982333921058846</v>
      </c>
      <c r="BB993" s="284">
        <v>2.3761124672035923</v>
      </c>
    </row>
    <row r="994" spans="45:54" ht="16.5">
      <c r="AS994" s="281" t="s">
        <v>160</v>
      </c>
      <c r="AT994" s="281" t="s">
        <v>100</v>
      </c>
      <c r="AU994" s="281">
        <v>5</v>
      </c>
      <c r="AV994" s="283">
        <v>9.9179403163550811E-3</v>
      </c>
      <c r="AW994" s="283">
        <v>0.35053683405107239</v>
      </c>
      <c r="AX994" s="283">
        <v>0.20486001885130212</v>
      </c>
      <c r="AY994" s="284">
        <v>11.968662162162163</v>
      </c>
      <c r="AZ994" s="284">
        <v>0.23022183485091299</v>
      </c>
      <c r="BA994" s="284">
        <v>16.440033972761132</v>
      </c>
      <c r="BB994" s="284">
        <v>2.1524998267311286</v>
      </c>
    </row>
    <row r="995" spans="45:54" ht="16.5">
      <c r="AS995" s="281" t="s">
        <v>161</v>
      </c>
      <c r="AT995" s="281" t="s">
        <v>243</v>
      </c>
      <c r="AU995" s="281">
        <v>5</v>
      </c>
      <c r="AV995" s="283">
        <v>2.3126462473379471E-2</v>
      </c>
      <c r="AW995" s="283">
        <v>0.37801390406908553</v>
      </c>
      <c r="AX995" s="283">
        <v>0.16570854696042808</v>
      </c>
      <c r="AY995" s="284">
        <v>8.5448888888888881</v>
      </c>
      <c r="AZ995" s="284">
        <v>0.22322529943934505</v>
      </c>
      <c r="BA995" s="284">
        <v>6.2213180856731753</v>
      </c>
      <c r="BB995" s="284">
        <v>2.3622919444102592</v>
      </c>
    </row>
    <row r="996" spans="45:54" ht="16.5">
      <c r="AS996" s="281" t="s">
        <v>161</v>
      </c>
      <c r="AT996" s="281" t="s">
        <v>244</v>
      </c>
      <c r="AU996" s="281">
        <v>5</v>
      </c>
      <c r="AV996" s="283">
        <v>3.9226285460597032E-2</v>
      </c>
      <c r="AW996" s="283">
        <v>0.38908763337259045</v>
      </c>
      <c r="AX996" s="283">
        <v>0.17790259520675222</v>
      </c>
      <c r="AY996" s="284">
        <v>8.1189999999999998</v>
      </c>
      <c r="AZ996" s="284">
        <v>0.48650913791234279</v>
      </c>
      <c r="BA996" s="284">
        <v>14.805852719451746</v>
      </c>
      <c r="BB996" s="284">
        <v>2.1399275833434852</v>
      </c>
    </row>
    <row r="997" spans="45:54" ht="16.5">
      <c r="AS997" s="281" t="s">
        <v>161</v>
      </c>
      <c r="AT997" s="281" t="s">
        <v>245</v>
      </c>
      <c r="AU997" s="281">
        <v>5</v>
      </c>
      <c r="AV997" s="283">
        <v>3.077662111504233E-2</v>
      </c>
      <c r="AW997" s="283">
        <v>0.41786702987341789</v>
      </c>
      <c r="AX997" s="283">
        <v>0.19634907258855397</v>
      </c>
      <c r="AY997" s="284">
        <v>10.446375000000002</v>
      </c>
      <c r="AZ997" s="284">
        <v>14.477496115472045</v>
      </c>
      <c r="BA997" s="284">
        <v>50.988817446569151</v>
      </c>
      <c r="BB997" s="284">
        <v>1.8746807488565218</v>
      </c>
    </row>
    <row r="998" spans="45:54" ht="16.5">
      <c r="AS998" s="281" t="s">
        <v>161</v>
      </c>
      <c r="AT998" s="281" t="s">
        <v>246</v>
      </c>
      <c r="AU998" s="281">
        <v>5</v>
      </c>
      <c r="AV998" s="283">
        <v>2.7079587837603725E-2</v>
      </c>
      <c r="AW998" s="283">
        <v>0.4060055445746294</v>
      </c>
      <c r="AX998" s="283">
        <v>0.22360371157630854</v>
      </c>
      <c r="AY998" s="284">
        <v>10.561357142857142</v>
      </c>
      <c r="AZ998" s="284">
        <v>0.83497588500013953</v>
      </c>
      <c r="BA998" s="284">
        <v>18.344310121302499</v>
      </c>
      <c r="BB998" s="284">
        <v>2.1405170032435934</v>
      </c>
    </row>
    <row r="999" spans="45:54" ht="16.5">
      <c r="AS999" s="281" t="s">
        <v>161</v>
      </c>
      <c r="AT999" s="281" t="s">
        <v>100</v>
      </c>
      <c r="AU999" s="281">
        <v>5</v>
      </c>
      <c r="AV999" s="283">
        <v>2.8381423003544442E-2</v>
      </c>
      <c r="AW999" s="283">
        <v>0.40144081631516104</v>
      </c>
      <c r="AX999" s="283">
        <v>0.19916506181095395</v>
      </c>
      <c r="AY999" s="284">
        <v>9.7850294117647039</v>
      </c>
      <c r="AZ999" s="284">
        <v>4.1284055903559649</v>
      </c>
      <c r="BA999" s="284">
        <v>23.524776678497449</v>
      </c>
      <c r="BB999" s="284">
        <v>2.1303293369923799</v>
      </c>
    </row>
    <row r="1000" spans="45:54" ht="16.5">
      <c r="AS1000" s="281" t="s">
        <v>159</v>
      </c>
      <c r="AT1000" s="281" t="s">
        <v>247</v>
      </c>
      <c r="AU1000" s="281">
        <v>5</v>
      </c>
      <c r="AV1000" s="283">
        <v>8.5439864776311273E-3</v>
      </c>
      <c r="AW1000" s="283">
        <v>0.34014017197629348</v>
      </c>
      <c r="AX1000" s="283">
        <v>0.18442993013111075</v>
      </c>
      <c r="AY1000" s="284">
        <v>8.1266923076923074</v>
      </c>
      <c r="AZ1000" s="284">
        <v>3.1444442502612205E-2</v>
      </c>
      <c r="BA1000" s="284">
        <v>1.7344092496177681</v>
      </c>
      <c r="BB1000" s="284">
        <v>2.8345679753659554</v>
      </c>
    </row>
    <row r="1001" spans="45:54" ht="16.5">
      <c r="AS1001" s="281" t="s">
        <v>159</v>
      </c>
      <c r="AT1001" s="281" t="s">
        <v>248</v>
      </c>
      <c r="AU1001" s="281">
        <v>5</v>
      </c>
      <c r="AV1001" s="283">
        <v>1.1854478956080133E-2</v>
      </c>
      <c r="AW1001" s="283">
        <v>0.36677660186785693</v>
      </c>
      <c r="AX1001" s="283">
        <v>0.12796389127478389</v>
      </c>
      <c r="AY1001" s="284">
        <v>6.0239285714285717</v>
      </c>
      <c r="AZ1001" s="284">
        <v>7.0377501044841962E-3</v>
      </c>
      <c r="BA1001" s="284">
        <v>2.3259764095320268</v>
      </c>
      <c r="BB1001" s="284">
        <v>2.6411324364925743</v>
      </c>
    </row>
    <row r="1002" spans="45:54" ht="16.5">
      <c r="AS1002" s="281" t="s">
        <v>159</v>
      </c>
      <c r="AT1002" s="281" t="s">
        <v>249</v>
      </c>
      <c r="AU1002" s="281">
        <v>5</v>
      </c>
      <c r="AV1002" s="283">
        <v>2.3597576205486817E-2</v>
      </c>
      <c r="AW1002" s="283">
        <v>0.28511414879055014</v>
      </c>
      <c r="AX1002" s="283">
        <v>0.1398546106706425</v>
      </c>
      <c r="AY1002" s="284">
        <v>9.9533333333333349</v>
      </c>
      <c r="AZ1002" s="284">
        <v>1.6518261102831791E-2</v>
      </c>
      <c r="BA1002" s="284">
        <v>3.6725600518629347</v>
      </c>
      <c r="BB1002" s="284">
        <v>2.14045123185105</v>
      </c>
    </row>
    <row r="1003" spans="45:54" ht="16.5">
      <c r="AS1003" s="281" t="s">
        <v>159</v>
      </c>
      <c r="AT1003" s="281" t="s">
        <v>250</v>
      </c>
      <c r="AU1003" s="281">
        <v>5</v>
      </c>
      <c r="AV1003" s="283">
        <v>3.0457392872622526E-2</v>
      </c>
      <c r="AW1003" s="283">
        <v>0.42175842059591429</v>
      </c>
      <c r="AX1003" s="283">
        <v>0.22093896145343445</v>
      </c>
      <c r="AY1003" s="284">
        <v>12.657999999999999</v>
      </c>
      <c r="AZ1003" s="284">
        <v>0.17385669021218789</v>
      </c>
      <c r="BA1003" s="284">
        <v>6.0990806458221591</v>
      </c>
      <c r="BB1003" s="284">
        <v>2.4445121628341124</v>
      </c>
    </row>
    <row r="1004" spans="45:54" ht="16.5">
      <c r="AS1004" s="281" t="s">
        <v>159</v>
      </c>
      <c r="AT1004" s="281" t="s">
        <v>251</v>
      </c>
      <c r="AU1004" s="281">
        <v>5</v>
      </c>
      <c r="AV1004" s="283">
        <v>3.0361755574738695E-2</v>
      </c>
      <c r="AW1004" s="283">
        <v>0.37149447203631442</v>
      </c>
      <c r="AX1004" s="283">
        <v>0.4228034229917576</v>
      </c>
      <c r="AY1004" s="284">
        <v>8.4867999999999988</v>
      </c>
      <c r="AZ1004" s="284">
        <v>0.38679621198514086</v>
      </c>
      <c r="BA1004" s="284">
        <v>0.28130633598919336</v>
      </c>
      <c r="BB1004" s="284">
        <v>3.6618095337425367</v>
      </c>
    </row>
    <row r="1005" spans="45:54" ht="16.5">
      <c r="AS1005" s="281" t="s">
        <v>159</v>
      </c>
      <c r="AT1005" s="281" t="s">
        <v>252</v>
      </c>
      <c r="AU1005" s="281">
        <v>5</v>
      </c>
      <c r="AV1005" s="283">
        <v>3.0569751411922422E-2</v>
      </c>
      <c r="AW1005" s="283">
        <v>0.25225480095826491</v>
      </c>
      <c r="AX1005" s="283">
        <v>0.21574965565697501</v>
      </c>
      <c r="AY1005" s="284">
        <v>4.0730000000000004</v>
      </c>
      <c r="AZ1005" s="284">
        <v>1.7301496043061349E-2</v>
      </c>
      <c r="BA1005" s="284">
        <v>6.5745684963633124</v>
      </c>
      <c r="BB1005" s="284">
        <v>3.0856427329054603</v>
      </c>
    </row>
    <row r="1006" spans="45:54" ht="16.5">
      <c r="AS1006" s="281" t="s">
        <v>159</v>
      </c>
      <c r="AT1006" s="281" t="s">
        <v>100</v>
      </c>
      <c r="AU1006" s="281">
        <v>5</v>
      </c>
      <c r="AV1006" s="283">
        <v>1.6393504671234776E-2</v>
      </c>
      <c r="AW1006" s="283">
        <v>0.3561080627239111</v>
      </c>
      <c r="AX1006" s="283">
        <v>0.18628976486126489</v>
      </c>
      <c r="AY1006" s="284">
        <v>8.2701555555555544</v>
      </c>
      <c r="AZ1006" s="284">
        <v>6.7344559263899761E-2</v>
      </c>
      <c r="BA1006" s="284">
        <v>2.6909527672255744</v>
      </c>
      <c r="BB1006" s="284">
        <v>2.6861201211380132</v>
      </c>
    </row>
    <row r="1007" spans="45:54" ht="16.5">
      <c r="AS1007" s="281" t="s">
        <v>143</v>
      </c>
      <c r="AT1007" s="281" t="s">
        <v>253</v>
      </c>
      <c r="AU1007" s="281">
        <v>5</v>
      </c>
      <c r="AV1007" s="283">
        <v>2.6135894160840802E-2</v>
      </c>
      <c r="AW1007" s="283">
        <v>0.37357657297393426</v>
      </c>
      <c r="AX1007" s="283">
        <v>0.18757570234591658</v>
      </c>
      <c r="AY1007" s="284">
        <v>16.261538461538461</v>
      </c>
      <c r="AZ1007" s="284">
        <v>0.17596578582465919</v>
      </c>
      <c r="BA1007" s="284">
        <v>18.704015430210241</v>
      </c>
      <c r="BB1007" s="284">
        <v>1.8862968293385052</v>
      </c>
    </row>
    <row r="1008" spans="45:54" ht="16.5">
      <c r="AS1008" s="281" t="s">
        <v>143</v>
      </c>
      <c r="AT1008" s="281" t="s">
        <v>254</v>
      </c>
      <c r="AU1008" s="281">
        <v>5</v>
      </c>
      <c r="AV1008" s="283">
        <v>2.5458772991765525E-2</v>
      </c>
      <c r="AW1008" s="283">
        <v>0.3335413646128389</v>
      </c>
      <c r="AX1008" s="283">
        <v>0.14104042881204878</v>
      </c>
      <c r="AY1008" s="284">
        <v>12.889333333333335</v>
      </c>
      <c r="AZ1008" s="284">
        <v>5.513083547489063E-2</v>
      </c>
      <c r="BA1008" s="284">
        <v>15.811523614198633</v>
      </c>
      <c r="BB1008" s="284">
        <v>2.1177614090214316</v>
      </c>
    </row>
    <row r="1009" spans="45:54" ht="16.5">
      <c r="AS1009" s="281" t="s">
        <v>143</v>
      </c>
      <c r="AT1009" s="281" t="s">
        <v>255</v>
      </c>
      <c r="AU1009" s="281">
        <v>5</v>
      </c>
      <c r="AV1009" s="283">
        <v>2.8401452930471586E-2</v>
      </c>
      <c r="AW1009" s="283">
        <v>0.33386872781924992</v>
      </c>
      <c r="AX1009" s="283">
        <v>0.14201147787262833</v>
      </c>
      <c r="AY1009" s="284">
        <v>12.796285714285716</v>
      </c>
      <c r="AZ1009" s="284">
        <v>0.33644416012242717</v>
      </c>
      <c r="BA1009" s="284">
        <v>8.2092375069872237</v>
      </c>
      <c r="BB1009" s="284">
        <v>1.9503016777455879</v>
      </c>
    </row>
    <row r="1010" spans="45:54" ht="16.5">
      <c r="AS1010" s="281" t="s">
        <v>143</v>
      </c>
      <c r="AT1010" s="281" t="s">
        <v>256</v>
      </c>
      <c r="AU1010" s="281">
        <v>5</v>
      </c>
      <c r="AV1010" s="283">
        <v>2.9102796392331622E-2</v>
      </c>
      <c r="AW1010" s="283">
        <v>0.36927313806261891</v>
      </c>
      <c r="AX1010" s="283">
        <v>0.14466610804096458</v>
      </c>
      <c r="AY1010" s="284">
        <v>13.774499999999998</v>
      </c>
      <c r="AZ1010" s="284">
        <v>2.458739885973479E-2</v>
      </c>
      <c r="BA1010" s="284">
        <v>5.8763883274766151</v>
      </c>
      <c r="BB1010" s="284">
        <v>2.0764819739404863</v>
      </c>
    </row>
    <row r="1011" spans="45:54" ht="16.5">
      <c r="AS1011" s="281" t="s">
        <v>143</v>
      </c>
      <c r="AT1011" s="281" t="s">
        <v>257</v>
      </c>
      <c r="AU1011" s="281">
        <v>5</v>
      </c>
      <c r="AV1011" s="283">
        <v>2.7731749189131301E-2</v>
      </c>
      <c r="AW1011" s="283">
        <v>0.35222584878102153</v>
      </c>
      <c r="AX1011" s="283">
        <v>0.16059582699892361</v>
      </c>
      <c r="AY1011" s="284">
        <v>13.314500000000001</v>
      </c>
      <c r="AZ1011" s="284">
        <v>0.24538016896072706</v>
      </c>
      <c r="BA1011" s="284">
        <v>7.3430931159142947</v>
      </c>
      <c r="BB1011" s="284">
        <v>1.8305584789679905</v>
      </c>
    </row>
    <row r="1012" spans="45:54" ht="16.5">
      <c r="AS1012" s="281" t="s">
        <v>143</v>
      </c>
      <c r="AT1012" s="281" t="s">
        <v>99</v>
      </c>
      <c r="AU1012" s="281">
        <v>5</v>
      </c>
      <c r="AV1012" s="283">
        <v>3.2470857708951278E-2</v>
      </c>
      <c r="AW1012" s="283">
        <v>0.36736604723425392</v>
      </c>
      <c r="AX1012" s="283">
        <v>0.13344823404215342</v>
      </c>
      <c r="AY1012" s="284">
        <v>12.35975</v>
      </c>
      <c r="AZ1012" s="284">
        <v>0.49108950127512457</v>
      </c>
      <c r="BA1012" s="284">
        <v>16.035139802505153</v>
      </c>
      <c r="BB1012" s="284">
        <v>1.8809480141893153</v>
      </c>
    </row>
    <row r="1013" spans="45:54" ht="16.5">
      <c r="AS1013" s="281" t="s">
        <v>143</v>
      </c>
      <c r="AT1013" s="281" t="s">
        <v>100</v>
      </c>
      <c r="AU1013" s="281">
        <v>5</v>
      </c>
      <c r="AV1013" s="283">
        <v>2.7414650630482061E-2</v>
      </c>
      <c r="AW1013" s="283">
        <v>0.35403004594150678</v>
      </c>
      <c r="AX1013" s="283">
        <v>0.15466186002718635</v>
      </c>
      <c r="AY1013" s="284">
        <v>13.903359999999997</v>
      </c>
      <c r="AZ1013" s="284">
        <v>0.17023670775826133</v>
      </c>
      <c r="BA1013" s="284">
        <v>12.925765345187774</v>
      </c>
      <c r="BB1013" s="284">
        <v>2.0002261769687921</v>
      </c>
    </row>
    <row r="1014" spans="45:54" ht="16.5">
      <c r="AS1014" s="281" t="s">
        <v>140</v>
      </c>
      <c r="AT1014" s="281" t="s">
        <v>258</v>
      </c>
      <c r="AU1014" s="281">
        <v>5</v>
      </c>
      <c r="AV1014" s="283">
        <v>1.5620540297539388E-2</v>
      </c>
      <c r="AW1014" s="283">
        <v>0.32359070904521853</v>
      </c>
      <c r="AX1014" s="283">
        <v>0.1840817610342376</v>
      </c>
      <c r="AY1014" s="284">
        <v>11.24309523809524</v>
      </c>
      <c r="AZ1014" s="284">
        <v>7.1695571243493475E-2</v>
      </c>
      <c r="BA1014" s="284">
        <v>15.630310904395195</v>
      </c>
      <c r="BB1014" s="284">
        <v>2.2816607053320821</v>
      </c>
    </row>
    <row r="1015" spans="45:54" ht="16.5">
      <c r="AS1015" s="281" t="s">
        <v>140</v>
      </c>
      <c r="AT1015" s="281" t="s">
        <v>259</v>
      </c>
      <c r="AU1015" s="281">
        <v>5</v>
      </c>
      <c r="AV1015" s="283">
        <v>1.9270951125821018E-2</v>
      </c>
      <c r="AW1015" s="283">
        <v>0.35804234879495966</v>
      </c>
      <c r="AX1015" s="283">
        <v>0.20537678165452505</v>
      </c>
      <c r="AY1015" s="284">
        <v>13.203461538461537</v>
      </c>
      <c r="AZ1015" s="284">
        <v>0.22067193783133673</v>
      </c>
      <c r="BA1015" s="284">
        <v>24.146155723755214</v>
      </c>
      <c r="BB1015" s="284">
        <v>1.9092856625459849</v>
      </c>
    </row>
    <row r="1016" spans="45:54" ht="16.5">
      <c r="AS1016" s="281" t="s">
        <v>140</v>
      </c>
      <c r="AT1016" s="281" t="s">
        <v>100</v>
      </c>
      <c r="AU1016" s="281">
        <v>5</v>
      </c>
      <c r="AV1016" s="283">
        <v>1.7942244840920423E-2</v>
      </c>
      <c r="AW1016" s="283">
        <v>0.34550236017067637</v>
      </c>
      <c r="AX1016" s="283">
        <v>0.19690668349014642</v>
      </c>
      <c r="AY1016" s="284">
        <v>12.517333333333333</v>
      </c>
      <c r="AZ1016" s="284">
        <v>0.16141656204788482</v>
      </c>
      <c r="BA1016" s="284">
        <v>20.758976962168227</v>
      </c>
      <c r="BB1016" s="284">
        <v>2.0418294398155967</v>
      </c>
    </row>
    <row r="1017" spans="45:54" ht="16.5">
      <c r="AS1017" s="281" t="s">
        <v>153</v>
      </c>
      <c r="AT1017" s="281" t="s">
        <v>260</v>
      </c>
      <c r="AU1017" s="281">
        <v>5</v>
      </c>
      <c r="AV1017" s="283">
        <v>2.5426342344101741E-2</v>
      </c>
      <c r="AW1017" s="283">
        <v>0.34559058866079145</v>
      </c>
      <c r="AX1017" s="283">
        <v>0.16979898340779231</v>
      </c>
      <c r="AY1017" s="284">
        <v>12.200071428571428</v>
      </c>
      <c r="AZ1017" s="284">
        <v>3.9347227883405007</v>
      </c>
      <c r="BA1017" s="284">
        <v>9.833156949711789</v>
      </c>
      <c r="BB1017" s="284">
        <v>1.9921795915646325</v>
      </c>
    </row>
    <row r="1018" spans="45:54" ht="16.5">
      <c r="AS1018" s="281" t="s">
        <v>153</v>
      </c>
      <c r="AT1018" s="281" t="s">
        <v>261</v>
      </c>
      <c r="AU1018" s="281">
        <v>5</v>
      </c>
      <c r="AV1018" s="283">
        <v>3.0729332115138876E-2</v>
      </c>
      <c r="AW1018" s="283">
        <v>0.36229089911415208</v>
      </c>
      <c r="AX1018" s="283">
        <v>0.16469421457375302</v>
      </c>
      <c r="AY1018" s="284">
        <v>12.835599999999999</v>
      </c>
      <c r="AZ1018" s="284">
        <v>0.45719853702632623</v>
      </c>
      <c r="BA1018" s="284">
        <v>10.777556524508229</v>
      </c>
      <c r="BB1018" s="284">
        <v>1.8423908213509119</v>
      </c>
    </row>
    <row r="1019" spans="45:54" ht="16.5">
      <c r="AS1019" s="281" t="s">
        <v>153</v>
      </c>
      <c r="AT1019" s="281" t="s">
        <v>262</v>
      </c>
      <c r="AU1019" s="281">
        <v>5</v>
      </c>
      <c r="AV1019" s="283">
        <v>4.2806141534408898E-2</v>
      </c>
      <c r="AW1019" s="283">
        <v>0.27118384261704315</v>
      </c>
      <c r="AX1019" s="283">
        <v>0.13638115368627959</v>
      </c>
      <c r="AY1019" s="284">
        <v>11.223666666666668</v>
      </c>
      <c r="AZ1019" s="284">
        <v>0.88856427870626387</v>
      </c>
      <c r="BA1019" s="284">
        <v>16.573070107385014</v>
      </c>
      <c r="BB1019" s="284">
        <v>2.5454557760487941</v>
      </c>
    </row>
    <row r="1020" spans="45:54" ht="16.5">
      <c r="AS1020" s="281" t="s">
        <v>153</v>
      </c>
      <c r="AT1020" s="281" t="s">
        <v>99</v>
      </c>
      <c r="AU1020" s="281">
        <v>5</v>
      </c>
      <c r="AV1020" s="283">
        <v>2.1408785172156743E-2</v>
      </c>
      <c r="AW1020" s="283">
        <v>0.37538911721144319</v>
      </c>
      <c r="AX1020" s="283">
        <v>0.17350753083563661</v>
      </c>
      <c r="AY1020" s="284">
        <v>11.183999999999999</v>
      </c>
      <c r="AZ1020" s="284">
        <v>1.826395061427754</v>
      </c>
      <c r="BA1020" s="284">
        <v>21.206475991022252</v>
      </c>
      <c r="BB1020" s="284">
        <v>2.2228367021972422</v>
      </c>
    </row>
    <row r="1021" spans="45:54" ht="16.5">
      <c r="AS1021" s="281" t="s">
        <v>153</v>
      </c>
      <c r="AT1021" s="281" t="s">
        <v>100</v>
      </c>
      <c r="AU1021" s="281">
        <v>5</v>
      </c>
      <c r="AV1021" s="283">
        <v>2.874155489391049E-2</v>
      </c>
      <c r="AW1021" s="283">
        <v>0.33988128247114791</v>
      </c>
      <c r="AX1021" s="283">
        <v>0.16409424475924908</v>
      </c>
      <c r="AY1021" s="284">
        <v>12.166695652173914</v>
      </c>
      <c r="AZ1021" s="284">
        <v>2.8265867088806242</v>
      </c>
      <c r="BA1021" s="284">
        <v>11.082840320028188</v>
      </c>
      <c r="BB1021" s="284">
        <v>2.0930482854276145</v>
      </c>
    </row>
    <row r="1022" spans="45:54" ht="16.5">
      <c r="AS1022" s="281" t="s">
        <v>146</v>
      </c>
      <c r="AT1022" s="281" t="s">
        <v>263</v>
      </c>
      <c r="AU1022" s="281">
        <v>5</v>
      </c>
      <c r="AV1022" s="283">
        <v>1.1977718287262249E-2</v>
      </c>
      <c r="AW1022" s="283">
        <v>0.34236293859396472</v>
      </c>
      <c r="AX1022" s="283">
        <v>0.19069679075313045</v>
      </c>
      <c r="AY1022" s="284">
        <v>11.360761904761905</v>
      </c>
      <c r="AZ1022" s="284">
        <v>0.11309262884185177</v>
      </c>
      <c r="BA1022" s="284">
        <v>25.908767316809293</v>
      </c>
      <c r="BB1022" s="284">
        <v>1.9488927332162471</v>
      </c>
    </row>
    <row r="1023" spans="45:54" ht="16.5">
      <c r="AS1023" s="281" t="s">
        <v>146</v>
      </c>
      <c r="AT1023" s="281" t="s">
        <v>264</v>
      </c>
      <c r="AU1023" s="281">
        <v>5</v>
      </c>
      <c r="AV1023" s="283">
        <v>1.5289440598216256E-2</v>
      </c>
      <c r="AW1023" s="283">
        <v>0.35945327409630756</v>
      </c>
      <c r="AX1023" s="283">
        <v>0.2097106665513632</v>
      </c>
      <c r="AY1023" s="284">
        <v>8.4271428571428579</v>
      </c>
      <c r="AZ1023" s="284">
        <v>0.84170250483190867</v>
      </c>
      <c r="BA1023" s="284">
        <v>6.3826398435902263</v>
      </c>
      <c r="BB1023" s="284">
        <v>2.0660169358379896</v>
      </c>
    </row>
    <row r="1024" spans="45:54" ht="16.5">
      <c r="AS1024" s="281" t="s">
        <v>146</v>
      </c>
      <c r="AT1024" s="281" t="s">
        <v>265</v>
      </c>
      <c r="AU1024" s="281">
        <v>5</v>
      </c>
      <c r="AV1024" s="283">
        <v>1.2022412035435878E-2</v>
      </c>
      <c r="AW1024" s="283">
        <v>0.37282468003130376</v>
      </c>
      <c r="AX1024" s="283">
        <v>0.16433283714150818</v>
      </c>
      <c r="AY1024" s="284">
        <v>9.2153333333333354</v>
      </c>
      <c r="AZ1024" s="284">
        <v>8.8938445955663914E-2</v>
      </c>
      <c r="BA1024" s="284">
        <v>7.0439249196885827</v>
      </c>
      <c r="BB1024" s="284">
        <v>2.0357496397494761</v>
      </c>
    </row>
    <row r="1025" spans="45:54" ht="16.5">
      <c r="AS1025" s="281" t="s">
        <v>146</v>
      </c>
      <c r="AT1025" s="281" t="s">
        <v>266</v>
      </c>
      <c r="AU1025" s="281">
        <v>5</v>
      </c>
      <c r="AV1025" s="283">
        <v>1.18603713674905E-2</v>
      </c>
      <c r="AW1025" s="283">
        <v>0.31985722521523269</v>
      </c>
      <c r="AX1025" s="283">
        <v>0.24862542387486405</v>
      </c>
      <c r="AY1025" s="284">
        <v>5.5108333333333333</v>
      </c>
      <c r="AZ1025" s="284">
        <v>0.11830219708550707</v>
      </c>
      <c r="BA1025" s="284">
        <v>3.8848915042918128</v>
      </c>
      <c r="BB1025" s="284">
        <v>2.5372175122096698</v>
      </c>
    </row>
    <row r="1026" spans="45:54" ht="16.5">
      <c r="AS1026" s="281" t="s">
        <v>146</v>
      </c>
      <c r="AT1026" s="281" t="s">
        <v>99</v>
      </c>
      <c r="AU1026" s="281">
        <v>5</v>
      </c>
      <c r="AV1026" s="283">
        <v>1.748863461420562E-2</v>
      </c>
      <c r="AW1026" s="283">
        <v>0.36920449492807189</v>
      </c>
      <c r="AX1026" s="283">
        <v>0.19347682031579522</v>
      </c>
      <c r="AY1026" s="284">
        <v>10.941999999999998</v>
      </c>
      <c r="AZ1026" s="284">
        <v>0.47255329456056056</v>
      </c>
      <c r="BA1026" s="284">
        <v>20.076764257472959</v>
      </c>
      <c r="BB1026" s="284">
        <v>2.3168358332957966</v>
      </c>
    </row>
    <row r="1027" spans="45:54" ht="16.5">
      <c r="AS1027" s="281" t="s">
        <v>146</v>
      </c>
      <c r="AT1027" s="281" t="s">
        <v>100</v>
      </c>
      <c r="AU1027" s="281">
        <v>5</v>
      </c>
      <c r="AV1027" s="283">
        <v>1.2629534200365077E-2</v>
      </c>
      <c r="AW1027" s="283">
        <v>0.34872865299141814</v>
      </c>
      <c r="AX1027" s="283">
        <v>0.19529184574870956</v>
      </c>
      <c r="AY1027" s="284">
        <v>9.7305744680851074</v>
      </c>
      <c r="AZ1027" s="284">
        <v>0.21576404612517466</v>
      </c>
      <c r="BA1027" s="284">
        <v>17.601692429486061</v>
      </c>
      <c r="BB1027" s="284">
        <v>2.0410802591658737</v>
      </c>
    </row>
    <row r="1028" spans="45:54" ht="16.5">
      <c r="AS1028" s="281" t="s">
        <v>139</v>
      </c>
      <c r="AT1028" s="281" t="s">
        <v>267</v>
      </c>
      <c r="AU1028" s="281">
        <v>5</v>
      </c>
      <c r="AV1028" s="283">
        <v>9.948604613400391E-3</v>
      </c>
      <c r="AW1028" s="283">
        <v>0.34227428804603555</v>
      </c>
      <c r="AX1028" s="283">
        <v>0.164214341929556</v>
      </c>
      <c r="AY1028" s="284">
        <v>10.9696</v>
      </c>
      <c r="AZ1028" s="284">
        <v>0.18737637286623712</v>
      </c>
      <c r="BA1028" s="284">
        <v>15.080083506137823</v>
      </c>
      <c r="BB1028" s="284">
        <v>2.3031915007888961</v>
      </c>
    </row>
    <row r="1029" spans="45:54" ht="16.5">
      <c r="AS1029" s="281" t="s">
        <v>139</v>
      </c>
      <c r="AT1029" s="281" t="s">
        <v>268</v>
      </c>
      <c r="AU1029" s="281">
        <v>5</v>
      </c>
      <c r="AV1029" s="283">
        <v>2.0708612921807378E-2</v>
      </c>
      <c r="AW1029" s="283">
        <v>0.33434460536375138</v>
      </c>
      <c r="AX1029" s="283">
        <v>0.162153798245363</v>
      </c>
      <c r="AY1029" s="284">
        <v>9.6173333333333346</v>
      </c>
      <c r="AZ1029" s="284">
        <v>0.18674607336064838</v>
      </c>
      <c r="BA1029" s="284">
        <v>9.1335806789117111</v>
      </c>
      <c r="BB1029" s="284">
        <v>2.3539626851522688</v>
      </c>
    </row>
    <row r="1030" spans="45:54" ht="16.5">
      <c r="AS1030" s="281" t="s">
        <v>139</v>
      </c>
      <c r="AT1030" s="281" t="s">
        <v>269</v>
      </c>
      <c r="AU1030" s="281">
        <v>5</v>
      </c>
      <c r="AV1030" s="283">
        <v>1.9237559811078449E-2</v>
      </c>
      <c r="AW1030" s="283">
        <v>0.33677811474586522</v>
      </c>
      <c r="AX1030" s="283">
        <v>0.18825056864651082</v>
      </c>
      <c r="AY1030" s="284">
        <v>9.2639000000000014</v>
      </c>
      <c r="AZ1030" s="284">
        <v>0.10999448927608728</v>
      </c>
      <c r="BA1030" s="284">
        <v>12.059395824269204</v>
      </c>
      <c r="BB1030" s="284">
        <v>2.8396577293485166</v>
      </c>
    </row>
    <row r="1031" spans="45:54" ht="16.5">
      <c r="AS1031" s="281" t="s">
        <v>139</v>
      </c>
      <c r="AT1031" s="281" t="s">
        <v>270</v>
      </c>
      <c r="AU1031" s="281">
        <v>5</v>
      </c>
      <c r="AV1031" s="283">
        <v>1.2892707661808223E-2</v>
      </c>
      <c r="AW1031" s="283">
        <v>0.34796995668635161</v>
      </c>
      <c r="AX1031" s="283">
        <v>0.1667493036905863</v>
      </c>
      <c r="AY1031" s="284">
        <v>9.0397142857142843</v>
      </c>
      <c r="AZ1031" s="284">
        <v>0.24171499718316919</v>
      </c>
      <c r="BA1031" s="284">
        <v>6.5092827410453449</v>
      </c>
      <c r="BB1031" s="284">
        <v>2.7479309200272573</v>
      </c>
    </row>
    <row r="1032" spans="45:54" ht="16.5">
      <c r="AS1032" s="281" t="s">
        <v>139</v>
      </c>
      <c r="AT1032" s="281" t="s">
        <v>100</v>
      </c>
      <c r="AU1032" s="281">
        <v>5</v>
      </c>
      <c r="AV1032" s="283">
        <v>1.4158148716837207E-2</v>
      </c>
      <c r="AW1032" s="283">
        <v>0.34049396057374492</v>
      </c>
      <c r="AX1032" s="283">
        <v>0.16914235197960481</v>
      </c>
      <c r="AY1032" s="284">
        <v>10.04054347826087</v>
      </c>
      <c r="AZ1032" s="284">
        <v>0.17786606185035844</v>
      </c>
      <c r="BA1032" s="284">
        <v>12.399746362995803</v>
      </c>
      <c r="BB1032" s="284">
        <v>2.4565210760014895</v>
      </c>
    </row>
    <row r="1033" spans="45:54" ht="16.5">
      <c r="AS1033" s="281" t="s">
        <v>148</v>
      </c>
      <c r="AT1033" s="281" t="s">
        <v>271</v>
      </c>
      <c r="AU1033" s="281">
        <v>5</v>
      </c>
      <c r="AV1033" s="283">
        <v>2.8431235080314782E-2</v>
      </c>
      <c r="AW1033" s="283">
        <v>0.36708755883390093</v>
      </c>
      <c r="AX1033" s="283">
        <v>0.20012424427524098</v>
      </c>
      <c r="AY1033" s="284">
        <v>14.45383333333333</v>
      </c>
      <c r="AZ1033" s="284">
        <v>0.19647086050551041</v>
      </c>
      <c r="BA1033" s="284">
        <v>21.100320927843864</v>
      </c>
      <c r="BB1033" s="284">
        <v>2.1176397551151322</v>
      </c>
    </row>
    <row r="1034" spans="45:54" ht="16.5">
      <c r="AS1034" s="281" t="s">
        <v>148</v>
      </c>
      <c r="AT1034" s="281" t="s">
        <v>272</v>
      </c>
      <c r="AU1034" s="281">
        <v>5</v>
      </c>
      <c r="AV1034" s="283">
        <v>1.1377442603217615E-2</v>
      </c>
      <c r="AW1034" s="283">
        <v>0.23964785981232972</v>
      </c>
      <c r="AX1034" s="283">
        <v>0.10873759322314638</v>
      </c>
      <c r="AY1034" s="284">
        <v>17.179200000000002</v>
      </c>
      <c r="AZ1034" s="284">
        <v>7.8228484333198844E-2</v>
      </c>
      <c r="BA1034" s="284">
        <v>2.9683363777541558</v>
      </c>
      <c r="BB1034" s="284">
        <v>3.1722537038451954</v>
      </c>
    </row>
    <row r="1035" spans="45:54" ht="16.5">
      <c r="AS1035" s="281" t="s">
        <v>148</v>
      </c>
      <c r="AT1035" s="281" t="s">
        <v>273</v>
      </c>
      <c r="AU1035" s="281">
        <v>5</v>
      </c>
      <c r="AV1035" s="283">
        <v>1.9190222388998639E-2</v>
      </c>
      <c r="AW1035" s="283">
        <v>0.38944536050264772</v>
      </c>
      <c r="AX1035" s="283">
        <v>0.17544644099875076</v>
      </c>
      <c r="AY1035" s="284">
        <v>15.484733333333335</v>
      </c>
      <c r="AZ1035" s="284">
        <v>9.1589498510259271E-2</v>
      </c>
      <c r="BA1035" s="284">
        <v>18.921489511906351</v>
      </c>
      <c r="BB1035" s="284">
        <v>1.9644590869007581</v>
      </c>
    </row>
    <row r="1036" spans="45:54" ht="16.5">
      <c r="AS1036" s="281" t="s">
        <v>148</v>
      </c>
      <c r="AT1036" s="281" t="s">
        <v>274</v>
      </c>
      <c r="AU1036" s="281">
        <v>5</v>
      </c>
      <c r="AV1036" s="283">
        <v>3.312904366859723E-2</v>
      </c>
      <c r="AW1036" s="283">
        <v>0.40268287793029961</v>
      </c>
      <c r="AX1036" s="283">
        <v>0.21510695866447482</v>
      </c>
      <c r="AY1036" s="284">
        <v>10.655600000000002</v>
      </c>
      <c r="AZ1036" s="284">
        <v>2.4340249919601108E-2</v>
      </c>
      <c r="BA1036" s="284">
        <v>16.746091944685563</v>
      </c>
      <c r="BB1036" s="284">
        <v>2.2980665050876148</v>
      </c>
    </row>
    <row r="1037" spans="45:54" ht="16.5">
      <c r="AS1037" s="281" t="s">
        <v>148</v>
      </c>
      <c r="AT1037" s="281" t="s">
        <v>275</v>
      </c>
      <c r="AU1037" s="281">
        <v>5</v>
      </c>
      <c r="AV1037" s="283">
        <v>1.7436103500448545E-2</v>
      </c>
      <c r="AW1037" s="283">
        <v>0.37985490827384188</v>
      </c>
      <c r="AX1037" s="283">
        <v>0.1845061962692926</v>
      </c>
      <c r="AY1037" s="284">
        <v>12.890909090909092</v>
      </c>
      <c r="AZ1037" s="284">
        <v>7.4691305037665245E-2</v>
      </c>
      <c r="BA1037" s="284">
        <v>22.069413356004141</v>
      </c>
      <c r="BB1037" s="284">
        <v>2.2245901194668547</v>
      </c>
    </row>
    <row r="1038" spans="45:54" ht="16.5">
      <c r="AS1038" s="281" t="s">
        <v>148</v>
      </c>
      <c r="AT1038" s="281" t="s">
        <v>276</v>
      </c>
      <c r="AU1038" s="281">
        <v>5</v>
      </c>
      <c r="AV1038" s="283">
        <v>2.5174536280934173E-2</v>
      </c>
      <c r="AW1038" s="283">
        <v>0.37957065601385453</v>
      </c>
      <c r="AX1038" s="283">
        <v>0.1849797959589328</v>
      </c>
      <c r="AY1038" s="284">
        <v>15.898000000000001</v>
      </c>
      <c r="AZ1038" s="284">
        <v>3.2373082946960591E-2</v>
      </c>
      <c r="BA1038" s="284">
        <v>8.8961231938247689</v>
      </c>
      <c r="BB1038" s="284">
        <v>2.0024241823926934</v>
      </c>
    </row>
    <row r="1039" spans="45:54" ht="16.5">
      <c r="AS1039" s="281" t="s">
        <v>148</v>
      </c>
      <c r="AT1039" s="281" t="s">
        <v>100</v>
      </c>
      <c r="AU1039" s="281">
        <v>5</v>
      </c>
      <c r="AV1039" s="283">
        <v>2.0747224924243555E-2</v>
      </c>
      <c r="AW1039" s="283">
        <v>0.35333382817295522</v>
      </c>
      <c r="AX1039" s="283">
        <v>0.16062701865601295</v>
      </c>
      <c r="AY1039" s="284">
        <v>14.647875000000001</v>
      </c>
      <c r="AZ1039" s="284">
        <v>9.7666874374595411E-2</v>
      </c>
      <c r="BA1039" s="284">
        <v>13.678534801428928</v>
      </c>
      <c r="BB1039" s="284">
        <v>2.3783699057451466</v>
      </c>
    </row>
    <row r="1040" spans="45:54" ht="16.5">
      <c r="AS1040" s="281" t="s">
        <v>151</v>
      </c>
      <c r="AT1040" s="281" t="s">
        <v>277</v>
      </c>
      <c r="AU1040" s="281">
        <v>5</v>
      </c>
      <c r="AV1040" s="283">
        <v>1.4689424792827796E-2</v>
      </c>
      <c r="AW1040" s="283">
        <v>0.28259376144496418</v>
      </c>
      <c r="AX1040" s="283">
        <v>0.15998330991295454</v>
      </c>
      <c r="AY1040" s="284">
        <v>13.675666666666668</v>
      </c>
      <c r="AZ1040" s="284">
        <v>2.4975717543466156</v>
      </c>
      <c r="BA1040" s="284">
        <v>8.9479417712051266</v>
      </c>
      <c r="BB1040" s="284">
        <v>2.6690322908522148</v>
      </c>
    </row>
    <row r="1041" spans="45:54" ht="16.5">
      <c r="AS1041" s="281" t="s">
        <v>151</v>
      </c>
      <c r="AT1041" s="281" t="s">
        <v>278</v>
      </c>
      <c r="AU1041" s="281">
        <v>5</v>
      </c>
      <c r="AV1041" s="283">
        <v>1.5140733969194329E-2</v>
      </c>
      <c r="AW1041" s="283">
        <v>0.26536987723542488</v>
      </c>
      <c r="AX1041" s="283">
        <v>0.15766002440004886</v>
      </c>
      <c r="AY1041" s="284">
        <v>12.741857142857143</v>
      </c>
      <c r="AZ1041" s="284">
        <v>0.21338498975822009</v>
      </c>
      <c r="BA1041" s="284">
        <v>8.336007058915385</v>
      </c>
      <c r="BB1041" s="284">
        <v>2.431880066340951</v>
      </c>
    </row>
    <row r="1042" spans="45:54" ht="16.5">
      <c r="AS1042" s="281" t="s">
        <v>151</v>
      </c>
      <c r="AT1042" s="281" t="s">
        <v>279</v>
      </c>
      <c r="AU1042" s="281">
        <v>5</v>
      </c>
      <c r="AV1042" s="283">
        <v>1.1954387782153476E-2</v>
      </c>
      <c r="AW1042" s="283">
        <v>0.21904614173072715</v>
      </c>
      <c r="AX1042" s="283">
        <v>0.13280623026918612</v>
      </c>
      <c r="AY1042" s="284">
        <v>18.156500000000001</v>
      </c>
      <c r="AZ1042" s="284">
        <v>3.2974855436172838E-2</v>
      </c>
      <c r="BA1042" s="284">
        <v>15.617715905957361</v>
      </c>
      <c r="BB1042" s="284">
        <v>2.6605358201501379</v>
      </c>
    </row>
    <row r="1043" spans="45:54" ht="16.5">
      <c r="AS1043" s="281" t="s">
        <v>151</v>
      </c>
      <c r="AT1043" s="281" t="s">
        <v>280</v>
      </c>
      <c r="AU1043" s="281">
        <v>5</v>
      </c>
      <c r="AV1043" s="283">
        <v>1.7180505343904629E-2</v>
      </c>
      <c r="AW1043" s="283">
        <v>9.1024853832918848E-2</v>
      </c>
      <c r="AX1043" s="283">
        <v>0.15749340451363136</v>
      </c>
      <c r="AY1043" s="284">
        <v>9.0609999999999999</v>
      </c>
      <c r="AZ1043" s="284">
        <v>2.057392612849528E-2</v>
      </c>
      <c r="BA1043" s="284">
        <v>0.72008741449733482</v>
      </c>
      <c r="BB1043" s="284">
        <v>2.3592322735561804</v>
      </c>
    </row>
    <row r="1044" spans="45:54" ht="16.5">
      <c r="AS1044" s="281" t="s">
        <v>151</v>
      </c>
      <c r="AT1044" s="281" t="s">
        <v>281</v>
      </c>
      <c r="AU1044" s="281">
        <v>5</v>
      </c>
      <c r="AV1044" s="283">
        <v>1.3601185993755406E-2</v>
      </c>
      <c r="AW1044" s="283">
        <v>0.29172323562291669</v>
      </c>
      <c r="AX1044" s="283">
        <v>0.2171847093089902</v>
      </c>
      <c r="AY1044" s="284">
        <v>6.9059999999999997</v>
      </c>
      <c r="AZ1044" s="284">
        <v>1.4462545909338735</v>
      </c>
      <c r="BA1044" s="284">
        <v>6.2657336681084006</v>
      </c>
      <c r="BB1044" s="284">
        <v>2.8894763910100072</v>
      </c>
    </row>
    <row r="1045" spans="45:54" ht="16.5">
      <c r="AS1045" s="281" t="s">
        <v>151</v>
      </c>
      <c r="AT1045" s="281" t="s">
        <v>327</v>
      </c>
      <c r="AU1045" s="281">
        <v>5</v>
      </c>
      <c r="AV1045" s="283">
        <v>1.6571875124589502E-2</v>
      </c>
      <c r="AW1045" s="283">
        <v>0.2418092324929785</v>
      </c>
      <c r="AX1045" s="283">
        <v>0.21558663707296702</v>
      </c>
      <c r="AY1045" s="284">
        <v>7.2069999999999999</v>
      </c>
      <c r="AZ1045" s="284">
        <v>3.0754156501136522E-2</v>
      </c>
      <c r="BA1045" s="284">
        <v>2.7678740851022869</v>
      </c>
      <c r="BB1045" s="284">
        <v>2.2073978127597726</v>
      </c>
    </row>
    <row r="1046" spans="45:54" ht="16.5">
      <c r="AS1046" s="281" t="s">
        <v>151</v>
      </c>
      <c r="AT1046" s="281" t="s">
        <v>333</v>
      </c>
      <c r="AU1046" s="281">
        <v>5</v>
      </c>
      <c r="AV1046" s="283">
        <v>2.3643896028985402E-2</v>
      </c>
      <c r="AW1046" s="283">
        <v>0.17856161706350265</v>
      </c>
      <c r="AX1046" s="283">
        <v>0.14826622149177879</v>
      </c>
      <c r="AY1046" s="284">
        <v>4.0369999999999999</v>
      </c>
      <c r="AZ1046" s="284">
        <v>0</v>
      </c>
      <c r="BA1046" s="284">
        <v>1.2569281752763255</v>
      </c>
      <c r="BB1046" s="284">
        <v>3.452071255327458</v>
      </c>
    </row>
    <row r="1047" spans="45:54" ht="16.5">
      <c r="AS1047" s="281" t="s">
        <v>151</v>
      </c>
      <c r="AT1047" s="281" t="s">
        <v>99</v>
      </c>
      <c r="AU1047" s="281">
        <v>5</v>
      </c>
      <c r="AV1047" s="283">
        <v>1.9791905821667431E-2</v>
      </c>
      <c r="AW1047" s="283">
        <v>0.21634583253737877</v>
      </c>
      <c r="AX1047" s="283">
        <v>0.20421042324873637</v>
      </c>
      <c r="AY1047" s="284">
        <v>14.035</v>
      </c>
      <c r="AZ1047" s="284">
        <v>0</v>
      </c>
      <c r="BA1047" s="284">
        <v>3.7891260799847633</v>
      </c>
      <c r="BB1047" s="284">
        <v>1.7915071228528414</v>
      </c>
    </row>
    <row r="1048" spans="45:54" ht="16.5">
      <c r="AS1048" s="281" t="s">
        <v>151</v>
      </c>
      <c r="AT1048" s="281" t="s">
        <v>100</v>
      </c>
      <c r="AU1048" s="281">
        <v>5</v>
      </c>
      <c r="AV1048" s="283">
        <v>1.4925532164637602E-2</v>
      </c>
      <c r="AW1048" s="283">
        <v>0.26481355810334489</v>
      </c>
      <c r="AX1048" s="283">
        <v>0.16340752053439409</v>
      </c>
      <c r="AY1048" s="284">
        <v>12.441903225806451</v>
      </c>
      <c r="AZ1048" s="284">
        <v>1.5066264428101515</v>
      </c>
      <c r="BA1048" s="284">
        <v>8.4788440481270353</v>
      </c>
      <c r="BB1048" s="284">
        <v>2.6159796307630452</v>
      </c>
    </row>
    <row r="1049" spans="45:54" ht="16.5">
      <c r="AS1049" s="281" t="s">
        <v>162</v>
      </c>
      <c r="AT1049" s="281" t="s">
        <v>282</v>
      </c>
      <c r="AU1049" s="281">
        <v>5</v>
      </c>
      <c r="AV1049" s="283">
        <v>5.4008780539514748E-3</v>
      </c>
      <c r="AW1049" s="283">
        <v>0.36629464760548031</v>
      </c>
      <c r="AX1049" s="283">
        <v>0.17685795275352631</v>
      </c>
      <c r="AY1049" s="284">
        <v>9.8764500000000002</v>
      </c>
      <c r="AZ1049" s="284">
        <v>0.28928374546395363</v>
      </c>
      <c r="BA1049" s="284">
        <v>2.2146945498427311</v>
      </c>
      <c r="BB1049" s="284">
        <v>2.1247689868184918</v>
      </c>
    </row>
    <row r="1050" spans="45:54" ht="16.5">
      <c r="AS1050" s="281" t="s">
        <v>162</v>
      </c>
      <c r="AT1050" s="281" t="s">
        <v>187</v>
      </c>
      <c r="AU1050" s="281">
        <v>5</v>
      </c>
      <c r="AV1050" s="283">
        <v>4.9349162232035617E-3</v>
      </c>
      <c r="AW1050" s="283">
        <v>0.24247623510312574</v>
      </c>
      <c r="AX1050" s="283">
        <v>0.12419404104872431</v>
      </c>
      <c r="AY1050" s="284">
        <v>15.62</v>
      </c>
      <c r="AZ1050" s="284">
        <v>2.1796076000127115E-2</v>
      </c>
      <c r="BA1050" s="284">
        <v>1.3186625980076905</v>
      </c>
      <c r="BB1050" s="284">
        <v>2.6838484738066639</v>
      </c>
    </row>
    <row r="1051" spans="45:54" ht="16.5">
      <c r="AS1051" s="281" t="s">
        <v>162</v>
      </c>
      <c r="AT1051" s="281" t="s">
        <v>283</v>
      </c>
      <c r="AU1051" s="281">
        <v>5</v>
      </c>
      <c r="AV1051" s="283">
        <v>3.9529122276304625E-3</v>
      </c>
      <c r="AW1051" s="283">
        <v>0.35481408191338426</v>
      </c>
      <c r="AX1051" s="283">
        <v>0.1498295586965594</v>
      </c>
      <c r="AY1051" s="284">
        <v>9.1438947368421051</v>
      </c>
      <c r="AZ1051" s="284">
        <v>1.5763236054346069E-2</v>
      </c>
      <c r="BA1051" s="284">
        <v>1.7190684652600741</v>
      </c>
      <c r="BB1051" s="284">
        <v>2.3968877083052451</v>
      </c>
    </row>
    <row r="1052" spans="45:54" ht="16.5">
      <c r="AS1052" s="281" t="s">
        <v>162</v>
      </c>
      <c r="AT1052" s="281" t="s">
        <v>99</v>
      </c>
      <c r="AU1052" s="281">
        <v>5</v>
      </c>
      <c r="AV1052" s="283">
        <v>4.462494245711171E-3</v>
      </c>
      <c r="AW1052" s="283">
        <v>0.34679821324176729</v>
      </c>
      <c r="AX1052" s="283">
        <v>0.14045015322243262</v>
      </c>
      <c r="AY1052" s="284">
        <v>9.5330000000000013</v>
      </c>
      <c r="AZ1052" s="284">
        <v>0</v>
      </c>
      <c r="BA1052" s="284">
        <v>1.6171232993627636</v>
      </c>
      <c r="BB1052" s="284">
        <v>2.4610061840899897</v>
      </c>
    </row>
    <row r="1053" spans="45:54" ht="16.5">
      <c r="AS1053" s="281" t="s">
        <v>162</v>
      </c>
      <c r="AT1053" s="281" t="s">
        <v>100</v>
      </c>
      <c r="AU1053" s="281">
        <v>5</v>
      </c>
      <c r="AV1053" s="283">
        <v>4.7224162974405888E-3</v>
      </c>
      <c r="AW1053" s="283">
        <v>0.3502456853457076</v>
      </c>
      <c r="AX1053" s="283">
        <v>0.15676476901756825</v>
      </c>
      <c r="AY1053" s="284">
        <v>10.062422222222224</v>
      </c>
      <c r="AZ1053" s="284">
        <v>0.13040210736665014</v>
      </c>
      <c r="BA1053" s="284">
        <v>1.8584979795104493</v>
      </c>
      <c r="BB1053" s="284">
        <v>2.3147924986133543</v>
      </c>
    </row>
    <row r="1054" spans="45:54" ht="16.5">
      <c r="AS1054" s="281" t="s">
        <v>164</v>
      </c>
      <c r="AT1054" s="281" t="s">
        <v>284</v>
      </c>
      <c r="AU1054" s="281">
        <v>5</v>
      </c>
      <c r="AV1054" s="283">
        <v>5.5718346345976317E-3</v>
      </c>
      <c r="AW1054" s="283">
        <v>0.33061705965451227</v>
      </c>
      <c r="AX1054" s="283">
        <v>0.17270577975290233</v>
      </c>
      <c r="AY1054" s="284">
        <v>8.5407692307692304</v>
      </c>
      <c r="AZ1054" s="284">
        <v>0.18301519696312743</v>
      </c>
      <c r="BA1054" s="284">
        <v>6.6596465197086223</v>
      </c>
      <c r="BB1054" s="284">
        <v>2.9048580485895892</v>
      </c>
    </row>
    <row r="1055" spans="45:54" ht="16.5">
      <c r="AS1055" s="281" t="s">
        <v>164</v>
      </c>
      <c r="AT1055" s="281" t="s">
        <v>285</v>
      </c>
      <c r="AU1055" s="281">
        <v>5</v>
      </c>
      <c r="AV1055" s="283">
        <v>5.6453232811338652E-3</v>
      </c>
      <c r="AW1055" s="283">
        <v>0.32245858849213271</v>
      </c>
      <c r="AX1055" s="283">
        <v>0.1415170983798098</v>
      </c>
      <c r="AY1055" s="284">
        <v>6.0825555555555555</v>
      </c>
      <c r="AZ1055" s="284">
        <v>3.9212846277036403E-2</v>
      </c>
      <c r="BA1055" s="284">
        <v>15.25379720176716</v>
      </c>
      <c r="BB1055" s="284">
        <v>2.7324372415333991</v>
      </c>
    </row>
    <row r="1056" spans="45:54" ht="16.5">
      <c r="AS1056" s="281" t="s">
        <v>164</v>
      </c>
      <c r="AT1056" s="281" t="s">
        <v>286</v>
      </c>
      <c r="AU1056" s="281">
        <v>5</v>
      </c>
      <c r="AV1056" s="283">
        <v>7.1172325130470504E-3</v>
      </c>
      <c r="AW1056" s="283">
        <v>0.33719971427080414</v>
      </c>
      <c r="AX1056" s="283">
        <v>0.13357963605289691</v>
      </c>
      <c r="AY1056" s="284">
        <v>4.6457777777777771</v>
      </c>
      <c r="AZ1056" s="284">
        <v>10.918734404851781</v>
      </c>
      <c r="BA1056" s="284">
        <v>23.206963758383161</v>
      </c>
      <c r="BB1056" s="284">
        <v>2.8920443940736131</v>
      </c>
    </row>
    <row r="1057" spans="45:54" ht="16.5">
      <c r="AS1057" s="281" t="s">
        <v>164</v>
      </c>
      <c r="AT1057" s="281" t="s">
        <v>287</v>
      </c>
      <c r="AU1057" s="281">
        <v>5</v>
      </c>
      <c r="AV1057" s="283">
        <v>5.2064426518160815E-3</v>
      </c>
      <c r="AW1057" s="283">
        <v>0.28865375459638115</v>
      </c>
      <c r="AX1057" s="283">
        <v>0.10127084777799446</v>
      </c>
      <c r="AY1057" s="284">
        <v>4.2350000000000003</v>
      </c>
      <c r="AZ1057" s="284">
        <v>4.5385799721240419E-2</v>
      </c>
      <c r="BA1057" s="284">
        <v>5.4130130467532735</v>
      </c>
      <c r="BB1057" s="284">
        <v>3.3555331650184952</v>
      </c>
    </row>
    <row r="1058" spans="45:54" ht="16.5">
      <c r="AS1058" s="281" t="s">
        <v>164</v>
      </c>
      <c r="AT1058" s="281" t="s">
        <v>288</v>
      </c>
      <c r="AU1058" s="281">
        <v>5</v>
      </c>
      <c r="AV1058" s="283">
        <v>6.5133345090437299E-3</v>
      </c>
      <c r="AW1058" s="283">
        <v>0.2823697874890751</v>
      </c>
      <c r="AX1058" s="283">
        <v>7.7707145192342619E-2</v>
      </c>
      <c r="AY1058" s="284">
        <v>3.0486666666666671</v>
      </c>
      <c r="AZ1058" s="284">
        <v>2.2841367285408114</v>
      </c>
      <c r="BA1058" s="284">
        <v>1.4762613970721785</v>
      </c>
      <c r="BB1058" s="284">
        <v>3.3208600531742931</v>
      </c>
    </row>
    <row r="1059" spans="45:54" ht="16.5">
      <c r="AS1059" s="281" t="s">
        <v>164</v>
      </c>
      <c r="AT1059" s="281" t="s">
        <v>99</v>
      </c>
      <c r="AU1059" s="281">
        <v>5</v>
      </c>
      <c r="AV1059" s="283">
        <v>6.4314840754730786E-3</v>
      </c>
      <c r="AW1059" s="283">
        <v>0.33135070201202643</v>
      </c>
      <c r="AX1059" s="283">
        <v>0.19018278385918233</v>
      </c>
      <c r="AY1059" s="284">
        <v>6.2014999999999993</v>
      </c>
      <c r="AZ1059" s="284">
        <v>0.10778621251464993</v>
      </c>
      <c r="BA1059" s="284">
        <v>9.5091391929591165</v>
      </c>
      <c r="BB1059" s="284">
        <v>2.7496046760517001</v>
      </c>
    </row>
    <row r="1060" spans="45:54" ht="16.5">
      <c r="AS1060" s="281" t="s">
        <v>164</v>
      </c>
      <c r="AT1060" s="281" t="s">
        <v>100</v>
      </c>
      <c r="AU1060" s="281">
        <v>5</v>
      </c>
      <c r="AV1060" s="283">
        <v>5.9971578903077576E-3</v>
      </c>
      <c r="AW1060" s="283">
        <v>0.32133557638776294</v>
      </c>
      <c r="AX1060" s="283">
        <v>0.14126915760001574</v>
      </c>
      <c r="AY1060" s="284">
        <v>6.1050975609756115</v>
      </c>
      <c r="AZ1060" s="284">
        <v>2.62679282883165</v>
      </c>
      <c r="BA1060" s="284">
        <v>11.591983773427375</v>
      </c>
      <c r="BB1060" s="284">
        <v>2.9405278692767007</v>
      </c>
    </row>
    <row r="1061" spans="45:54" ht="16.5">
      <c r="AS1061" s="281" t="s">
        <v>136</v>
      </c>
      <c r="AT1061" s="281" t="s">
        <v>289</v>
      </c>
      <c r="AU1061" s="281">
        <v>5</v>
      </c>
      <c r="AV1061" s="283">
        <v>2.439713073166647E-2</v>
      </c>
      <c r="AW1061" s="283">
        <v>0.37339637919539626</v>
      </c>
      <c r="AX1061" s="283">
        <v>0.17817284803743733</v>
      </c>
      <c r="AY1061" s="284">
        <v>12.156090909090908</v>
      </c>
      <c r="AZ1061" s="284">
        <v>0.28250829959089163</v>
      </c>
      <c r="BA1061" s="284">
        <v>20.980521673405381</v>
      </c>
      <c r="BB1061" s="284">
        <v>1.9175979350286205</v>
      </c>
    </row>
    <row r="1062" spans="45:54" ht="16.5">
      <c r="AS1062" s="281" t="s">
        <v>136</v>
      </c>
      <c r="AT1062" s="281" t="s">
        <v>290</v>
      </c>
      <c r="AU1062" s="281">
        <v>5</v>
      </c>
      <c r="AV1062" s="283">
        <v>2.7219067267620023E-2</v>
      </c>
      <c r="AW1062" s="283">
        <v>0.37383635263621218</v>
      </c>
      <c r="AX1062" s="283">
        <v>0.1759740085614139</v>
      </c>
      <c r="AY1062" s="284">
        <v>12.195500000000001</v>
      </c>
      <c r="AZ1062" s="284">
        <v>0.42108318027811292</v>
      </c>
      <c r="BA1062" s="284">
        <v>10.424891956927173</v>
      </c>
      <c r="BB1062" s="284">
        <v>2.01476707336588</v>
      </c>
    </row>
    <row r="1063" spans="45:54" ht="16.5">
      <c r="AS1063" s="281" t="s">
        <v>136</v>
      </c>
      <c r="AT1063" s="281" t="s">
        <v>291</v>
      </c>
      <c r="AU1063" s="281">
        <v>5</v>
      </c>
      <c r="AV1063" s="283">
        <v>2.9147332032587823E-2</v>
      </c>
      <c r="AW1063" s="283">
        <v>0.35786626277965911</v>
      </c>
      <c r="AX1063" s="283">
        <v>0.15977275851810327</v>
      </c>
      <c r="AY1063" s="284">
        <v>12.17723076923077</v>
      </c>
      <c r="AZ1063" s="284">
        <v>0.18522460360239693</v>
      </c>
      <c r="BA1063" s="284">
        <v>15.234723646297148</v>
      </c>
      <c r="BB1063" s="284">
        <v>1.8296437849977214</v>
      </c>
    </row>
    <row r="1064" spans="45:54" ht="16.5">
      <c r="AS1064" s="281" t="s">
        <v>136</v>
      </c>
      <c r="AT1064" s="281" t="s">
        <v>292</v>
      </c>
      <c r="AU1064" s="281">
        <v>5</v>
      </c>
      <c r="AV1064" s="283">
        <v>1.5265724086024477E-2</v>
      </c>
      <c r="AW1064" s="283">
        <v>0.3723097729062218</v>
      </c>
      <c r="AX1064" s="283">
        <v>0.17353251891552959</v>
      </c>
      <c r="AY1064" s="284">
        <v>10.986846153846155</v>
      </c>
      <c r="AZ1064" s="284">
        <v>2.7105539784569734E-2</v>
      </c>
      <c r="BA1064" s="284">
        <v>9.2344294223957828</v>
      </c>
      <c r="BB1064" s="284">
        <v>2.0526885960599341</v>
      </c>
    </row>
    <row r="1065" spans="45:54" ht="16.5">
      <c r="AS1065" s="281" t="s">
        <v>136</v>
      </c>
      <c r="AT1065" s="281" t="s">
        <v>293</v>
      </c>
      <c r="AU1065" s="281">
        <v>5</v>
      </c>
      <c r="AV1065" s="283">
        <v>2.875381559682539E-2</v>
      </c>
      <c r="AW1065" s="283">
        <v>0.33834595655173633</v>
      </c>
      <c r="AX1065" s="283">
        <v>0.17663969083263706</v>
      </c>
      <c r="AY1065" s="284">
        <v>10.542999999999999</v>
      </c>
      <c r="AZ1065" s="284">
        <v>4.7063577346215982E-2</v>
      </c>
      <c r="BA1065" s="284">
        <v>9.3774177862335346</v>
      </c>
      <c r="BB1065" s="284">
        <v>1.9685744079658882</v>
      </c>
    </row>
    <row r="1066" spans="45:54" ht="16.5">
      <c r="AS1066" s="281" t="s">
        <v>136</v>
      </c>
      <c r="AT1066" s="281" t="s">
        <v>328</v>
      </c>
      <c r="AU1066" s="281">
        <v>5</v>
      </c>
      <c r="AV1066" s="283">
        <v>4.2137336685058799E-2</v>
      </c>
      <c r="AW1066" s="283">
        <v>0.35641084806922302</v>
      </c>
      <c r="AX1066" s="283">
        <v>0.14455213195862315</v>
      </c>
      <c r="AY1066" s="284">
        <v>11.563333333333333</v>
      </c>
      <c r="AZ1066" s="284">
        <v>0.15222980929708482</v>
      </c>
      <c r="BA1066" s="284">
        <v>19.558221150995028</v>
      </c>
      <c r="BB1066" s="284">
        <v>1.7642785102825402</v>
      </c>
    </row>
    <row r="1067" spans="45:54" ht="16.5">
      <c r="AS1067" s="281" t="s">
        <v>136</v>
      </c>
      <c r="AT1067" s="281" t="s">
        <v>99</v>
      </c>
      <c r="AU1067" s="281">
        <v>5</v>
      </c>
      <c r="AV1067" s="283">
        <v>3.0733397951852585E-2</v>
      </c>
      <c r="AW1067" s="283">
        <v>0.37496243223830272</v>
      </c>
      <c r="AX1067" s="283">
        <v>0.20978051135664119</v>
      </c>
      <c r="AY1067" s="284">
        <v>12.0535</v>
      </c>
      <c r="AZ1067" s="284">
        <v>0.16926883649002786</v>
      </c>
      <c r="BA1067" s="284">
        <v>18.066627148035639</v>
      </c>
      <c r="BB1067" s="284">
        <v>1.8526878226967793</v>
      </c>
    </row>
    <row r="1068" spans="45:54" ht="16.5">
      <c r="AS1068" s="281" t="s">
        <v>136</v>
      </c>
      <c r="AT1068" s="281" t="s">
        <v>100</v>
      </c>
      <c r="AU1068" s="281">
        <v>5</v>
      </c>
      <c r="AV1068" s="283">
        <v>2.5608312134600072E-2</v>
      </c>
      <c r="AW1068" s="283">
        <v>0.36333248664089418</v>
      </c>
      <c r="AX1068" s="283">
        <v>0.17224624884345963</v>
      </c>
      <c r="AY1068" s="284">
        <v>11.624028169014078</v>
      </c>
      <c r="AZ1068" s="284">
        <v>0.1788916974640429</v>
      </c>
      <c r="BA1068" s="284">
        <v>13.083030127916096</v>
      </c>
      <c r="BB1068" s="284">
        <v>1.9443023514499771</v>
      </c>
    </row>
    <row r="1069" spans="45:54" ht="16.5">
      <c r="AS1069" s="281" t="s">
        <v>156</v>
      </c>
      <c r="AT1069" s="281" t="s">
        <v>294</v>
      </c>
      <c r="AU1069" s="281">
        <v>5</v>
      </c>
      <c r="AV1069" s="283">
        <v>2.1352111549672727E-2</v>
      </c>
      <c r="AW1069" s="283">
        <v>0.35378685928873521</v>
      </c>
      <c r="AX1069" s="283">
        <v>0.22707378232929074</v>
      </c>
      <c r="AY1069" s="284">
        <v>13.629857142857142</v>
      </c>
      <c r="AZ1069" s="284">
        <v>0.37953478846848854</v>
      </c>
      <c r="BA1069" s="284">
        <v>29.336616466819422</v>
      </c>
      <c r="BB1069" s="284">
        <v>1.9063043733396532</v>
      </c>
    </row>
    <row r="1070" spans="45:54" ht="16.5">
      <c r="AS1070" s="281" t="s">
        <v>156</v>
      </c>
      <c r="AT1070" s="281" t="s">
        <v>295</v>
      </c>
      <c r="AU1070" s="281">
        <v>5</v>
      </c>
      <c r="AV1070" s="283">
        <v>1.8903345010359784E-2</v>
      </c>
      <c r="AW1070" s="283">
        <v>0.31719861932347942</v>
      </c>
      <c r="AX1070" s="283">
        <v>0.19787192096487988</v>
      </c>
      <c r="AY1070" s="284">
        <v>10.197444444444443</v>
      </c>
      <c r="AZ1070" s="284">
        <v>1.4780320683086574</v>
      </c>
      <c r="BA1070" s="284">
        <v>9.9578254581653827</v>
      </c>
      <c r="BB1070" s="284">
        <v>2.3323460288842068</v>
      </c>
    </row>
    <row r="1071" spans="45:54" ht="16.5">
      <c r="AS1071" s="281" t="s">
        <v>156</v>
      </c>
      <c r="AT1071" s="281" t="s">
        <v>296</v>
      </c>
      <c r="AU1071" s="281">
        <v>5</v>
      </c>
      <c r="AV1071" s="283">
        <v>2.4726105017579533E-2</v>
      </c>
      <c r="AW1071" s="283">
        <v>0.35013507608368144</v>
      </c>
      <c r="AX1071" s="283">
        <v>0.21797372578992955</v>
      </c>
      <c r="AY1071" s="284">
        <v>12.234300000000001</v>
      </c>
      <c r="AZ1071" s="284">
        <v>0.20777954201006091</v>
      </c>
      <c r="BA1071" s="284">
        <v>22.688552020895479</v>
      </c>
      <c r="BB1071" s="284">
        <v>2.1134438121348054</v>
      </c>
    </row>
    <row r="1072" spans="45:54" ht="16.5">
      <c r="AS1072" s="281" t="s">
        <v>156</v>
      </c>
      <c r="AT1072" s="281" t="s">
        <v>100</v>
      </c>
      <c r="AU1072" s="281">
        <v>5</v>
      </c>
      <c r="AV1072" s="283">
        <v>2.1538193180636829E-2</v>
      </c>
      <c r="AW1072" s="283">
        <v>0.34665970710415145</v>
      </c>
      <c r="AX1072" s="283">
        <v>0.21986213781867758</v>
      </c>
      <c r="AY1072" s="284">
        <v>12.799351851851851</v>
      </c>
      <c r="AZ1072" s="284">
        <v>0.55920199000461024</v>
      </c>
      <c r="BA1072" s="284">
        <v>24.442305295131671</v>
      </c>
      <c r="BB1072" s="284">
        <v>2.0117891426233525</v>
      </c>
    </row>
    <row r="1073" spans="45:54" ht="16.5">
      <c r="AS1073" s="281" t="s">
        <v>138</v>
      </c>
      <c r="AT1073" s="281" t="s">
        <v>297</v>
      </c>
      <c r="AU1073" s="281">
        <v>5</v>
      </c>
      <c r="AV1073" s="283">
        <v>1.7315282619334182E-2</v>
      </c>
      <c r="AW1073" s="283">
        <v>0.36260350957106896</v>
      </c>
      <c r="AX1073" s="283">
        <v>0.21780193534489617</v>
      </c>
      <c r="AY1073" s="284">
        <v>14.554899999999998</v>
      </c>
      <c r="AZ1073" s="284">
        <v>0.16364899513619247</v>
      </c>
      <c r="BA1073" s="284">
        <v>24.135038815150672</v>
      </c>
      <c r="BB1073" s="284">
        <v>1.8825608710975243</v>
      </c>
    </row>
    <row r="1074" spans="45:54" ht="16.5">
      <c r="AS1074" s="281" t="s">
        <v>138</v>
      </c>
      <c r="AT1074" s="281" t="s">
        <v>298</v>
      </c>
      <c r="AU1074" s="281">
        <v>5</v>
      </c>
      <c r="AV1074" s="283">
        <v>1.4607715280870221E-2</v>
      </c>
      <c r="AW1074" s="283">
        <v>0.25013576091786777</v>
      </c>
      <c r="AX1074" s="283">
        <v>0.15662121584260882</v>
      </c>
      <c r="AY1074" s="284">
        <v>18.174642857142853</v>
      </c>
      <c r="AZ1074" s="284">
        <v>1.4428486028798603E-2</v>
      </c>
      <c r="BA1074" s="284">
        <v>12.970553099615907</v>
      </c>
      <c r="BB1074" s="284">
        <v>2.8682614939339479</v>
      </c>
    </row>
    <row r="1075" spans="45:54" ht="16.5">
      <c r="AS1075" s="281" t="s">
        <v>138</v>
      </c>
      <c r="AT1075" s="281" t="s">
        <v>299</v>
      </c>
      <c r="AU1075" s="281">
        <v>5</v>
      </c>
      <c r="AV1075" s="283">
        <v>1.683620995608091E-2</v>
      </c>
      <c r="AW1075" s="283">
        <v>0.30175305616004794</v>
      </c>
      <c r="AX1075" s="283">
        <v>0.19979022850394249</v>
      </c>
      <c r="AY1075" s="284">
        <v>20.291199999999996</v>
      </c>
      <c r="AZ1075" s="284">
        <v>0.24319421253832488</v>
      </c>
      <c r="BA1075" s="284">
        <v>32.788968850665078</v>
      </c>
      <c r="BB1075" s="284">
        <v>2.4032463586620292</v>
      </c>
    </row>
    <row r="1076" spans="45:54" ht="16.5">
      <c r="AS1076" s="281" t="s">
        <v>138</v>
      </c>
      <c r="AT1076" s="281" t="s">
        <v>300</v>
      </c>
      <c r="AU1076" s="281">
        <v>5</v>
      </c>
      <c r="AV1076" s="283">
        <v>1.6700023690011633E-2</v>
      </c>
      <c r="AW1076" s="283">
        <v>0.27944301168853408</v>
      </c>
      <c r="AX1076" s="283">
        <v>0.13810391937699046</v>
      </c>
      <c r="AY1076" s="284">
        <v>20.745666666666668</v>
      </c>
      <c r="AZ1076" s="284">
        <v>0.19611356134395352</v>
      </c>
      <c r="BA1076" s="284">
        <v>14.451196122217823</v>
      </c>
      <c r="BB1076" s="284">
        <v>2.5746873342792802</v>
      </c>
    </row>
    <row r="1077" spans="45:54" ht="16.5">
      <c r="AS1077" s="281" t="s">
        <v>138</v>
      </c>
      <c r="AT1077" s="281" t="s">
        <v>99</v>
      </c>
      <c r="AU1077" s="281">
        <v>5</v>
      </c>
      <c r="AV1077" s="283">
        <v>2.2782699937741804E-2</v>
      </c>
      <c r="AW1077" s="283">
        <v>0.30865785081255814</v>
      </c>
      <c r="AX1077" s="283">
        <v>0.184806644181126</v>
      </c>
      <c r="AY1077" s="284">
        <v>18.436200000000003</v>
      </c>
      <c r="AZ1077" s="284">
        <v>0.24605734841043878</v>
      </c>
      <c r="BA1077" s="284">
        <v>26.767524402078447</v>
      </c>
      <c r="BB1077" s="284">
        <v>2.1823823538549636</v>
      </c>
    </row>
    <row r="1078" spans="45:54" ht="16.5">
      <c r="AS1078" s="281" t="s">
        <v>138</v>
      </c>
      <c r="AT1078" s="281" t="s">
        <v>100</v>
      </c>
      <c r="AU1078" s="281">
        <v>5</v>
      </c>
      <c r="AV1078" s="283">
        <v>1.649483012399838E-2</v>
      </c>
      <c r="AW1078" s="283">
        <v>0.30458859866842847</v>
      </c>
      <c r="AX1078" s="283">
        <v>0.1768136543832021</v>
      </c>
      <c r="AY1078" s="284">
        <v>17.547454545454542</v>
      </c>
      <c r="AZ1078" s="284">
        <v>0.13722343048563732</v>
      </c>
      <c r="BA1078" s="284">
        <v>20.439395492586812</v>
      </c>
      <c r="BB1078" s="284">
        <v>2.4192141826283291</v>
      </c>
    </row>
    <row r="1079" spans="45:54" ht="16.5">
      <c r="AS1079" s="281" t="s">
        <v>144</v>
      </c>
      <c r="AT1079" s="281" t="s">
        <v>301</v>
      </c>
      <c r="AU1079" s="281">
        <v>5</v>
      </c>
      <c r="AV1079" s="283">
        <v>2.8841324862869448E-2</v>
      </c>
      <c r="AW1079" s="283">
        <v>0.27055713172233203</v>
      </c>
      <c r="AX1079" s="283">
        <v>0.13397168751858007</v>
      </c>
      <c r="AY1079" s="284">
        <v>18.963999999999999</v>
      </c>
      <c r="AZ1079" s="284">
        <v>6.7550707433518598E-2</v>
      </c>
      <c r="BA1079" s="284">
        <v>6.5104905957477408</v>
      </c>
      <c r="BB1079" s="284">
        <v>3.0262974753111127</v>
      </c>
    </row>
    <row r="1080" spans="45:54" ht="16.5">
      <c r="AS1080" s="281" t="s">
        <v>144</v>
      </c>
      <c r="AT1080" s="281" t="s">
        <v>302</v>
      </c>
      <c r="AU1080" s="281">
        <v>5</v>
      </c>
      <c r="AV1080" s="283">
        <v>1.5215212954444902E-2</v>
      </c>
      <c r="AW1080" s="283">
        <v>0.35399807938961553</v>
      </c>
      <c r="AX1080" s="283">
        <v>0.16525047784755989</v>
      </c>
      <c r="AY1080" s="284">
        <v>12.634799999999998</v>
      </c>
      <c r="AZ1080" s="284">
        <v>3.6035338908569241E-2</v>
      </c>
      <c r="BA1080" s="284">
        <v>13.34824817044791</v>
      </c>
      <c r="BB1080" s="284">
        <v>2.0115868211545633</v>
      </c>
    </row>
    <row r="1081" spans="45:54" ht="16.5">
      <c r="AS1081" s="281" t="s">
        <v>144</v>
      </c>
      <c r="AT1081" s="281" t="s">
        <v>303</v>
      </c>
      <c r="AU1081" s="281">
        <v>5</v>
      </c>
      <c r="AV1081" s="283">
        <v>2.4581160136581983E-2</v>
      </c>
      <c r="AW1081" s="283">
        <v>0.36128145163908859</v>
      </c>
      <c r="AX1081" s="283">
        <v>0.14650598454105995</v>
      </c>
      <c r="AY1081" s="284">
        <v>11.607125</v>
      </c>
      <c r="AZ1081" s="284">
        <v>0.27458950927784281</v>
      </c>
      <c r="BA1081" s="284">
        <v>10.114879014489265</v>
      </c>
      <c r="BB1081" s="284">
        <v>2.0484350996377483</v>
      </c>
    </row>
    <row r="1082" spans="45:54" ht="16.5">
      <c r="AS1082" s="281" t="s">
        <v>144</v>
      </c>
      <c r="AT1082" s="281" t="s">
        <v>304</v>
      </c>
      <c r="AU1082" s="281">
        <v>5</v>
      </c>
      <c r="AV1082" s="283">
        <v>3.8239040359199665E-2</v>
      </c>
      <c r="AW1082" s="283">
        <v>0.28130734954179326</v>
      </c>
      <c r="AX1082" s="283">
        <v>0.17740598542364608</v>
      </c>
      <c r="AY1082" s="284">
        <v>10.849599999999999</v>
      </c>
      <c r="AZ1082" s="284">
        <v>1.5933715234744572E-2</v>
      </c>
      <c r="BA1082" s="284">
        <v>9.7705541819453714</v>
      </c>
      <c r="BB1082" s="284">
        <v>2.4029133447296873</v>
      </c>
    </row>
    <row r="1083" spans="45:54" ht="16.5">
      <c r="AS1083" s="281" t="s">
        <v>144</v>
      </c>
      <c r="AT1083" s="281" t="s">
        <v>99</v>
      </c>
      <c r="AU1083" s="281">
        <v>5</v>
      </c>
      <c r="AV1083" s="283">
        <v>2.3334962836341244E-2</v>
      </c>
      <c r="AW1083" s="283">
        <v>0.28221096009038998</v>
      </c>
      <c r="AX1083" s="283">
        <v>0.15110280287446448</v>
      </c>
      <c r="AY1083" s="284">
        <v>13.488499999999998</v>
      </c>
      <c r="AZ1083" s="284">
        <v>3.0010487164739721E-2</v>
      </c>
      <c r="BA1083" s="284">
        <v>4.6966412412817666</v>
      </c>
      <c r="BB1083" s="284">
        <v>2.9734738850371421</v>
      </c>
    </row>
    <row r="1084" spans="45:54" ht="16.5">
      <c r="AS1084" s="281" t="s">
        <v>144</v>
      </c>
      <c r="AT1084" s="281" t="s">
        <v>100</v>
      </c>
      <c r="AU1084" s="281">
        <v>5</v>
      </c>
      <c r="AV1084" s="283">
        <v>2.4751108823978282E-2</v>
      </c>
      <c r="AW1084" s="283">
        <v>0.32245154345863086</v>
      </c>
      <c r="AX1084" s="283">
        <v>0.15071651607321337</v>
      </c>
      <c r="AY1084" s="284">
        <v>13.701272727272725</v>
      </c>
      <c r="AZ1084" s="284">
        <v>8.9528167176592649E-2</v>
      </c>
      <c r="BA1084" s="284">
        <v>9.2569355948209893</v>
      </c>
      <c r="BB1084" s="284">
        <v>2.4227690553522483</v>
      </c>
    </row>
    <row r="1085" spans="45:54" ht="16.5">
      <c r="AS1085" s="281" t="s">
        <v>154</v>
      </c>
      <c r="AT1085" s="281" t="s">
        <v>305</v>
      </c>
      <c r="AU1085" s="281">
        <v>5</v>
      </c>
      <c r="AV1085" s="283">
        <v>2.4588991010127945E-2</v>
      </c>
      <c r="AW1085" s="283">
        <v>0.36643915503511709</v>
      </c>
      <c r="AX1085" s="283">
        <v>0.1727101566713711</v>
      </c>
      <c r="AY1085" s="284">
        <v>7.5890000000000004</v>
      </c>
      <c r="AZ1085" s="284">
        <v>3.8490006262324024E-2</v>
      </c>
      <c r="BA1085" s="284">
        <v>5.1026751159195278</v>
      </c>
      <c r="BB1085" s="284">
        <v>2.1603415058248259</v>
      </c>
    </row>
    <row r="1086" spans="45:54" ht="16.5">
      <c r="AS1086" s="281" t="s">
        <v>154</v>
      </c>
      <c r="AT1086" s="281" t="s">
        <v>306</v>
      </c>
      <c r="AU1086" s="281">
        <v>5</v>
      </c>
      <c r="AV1086" s="283">
        <v>1.2553524291822596E-2</v>
      </c>
      <c r="AW1086" s="283">
        <v>0.35949914253722187</v>
      </c>
      <c r="AX1086" s="283">
        <v>0.14307556288953704</v>
      </c>
      <c r="AY1086" s="284">
        <v>5.5309999999999997</v>
      </c>
      <c r="AZ1086" s="284">
        <v>9.2084030821906387E-2</v>
      </c>
      <c r="BA1086" s="284">
        <v>7.5317063543084259</v>
      </c>
      <c r="BB1086" s="284">
        <v>2.1533440959981229</v>
      </c>
    </row>
    <row r="1087" spans="45:54" ht="16.5">
      <c r="AS1087" s="281" t="s">
        <v>154</v>
      </c>
      <c r="AT1087" s="281" t="s">
        <v>307</v>
      </c>
      <c r="AU1087" s="281">
        <v>5</v>
      </c>
      <c r="AV1087" s="283">
        <v>3.4965998359628804E-2</v>
      </c>
      <c r="AW1087" s="283">
        <v>0.36170020562977501</v>
      </c>
      <c r="AX1087" s="283">
        <v>0.11072016184097812</v>
      </c>
      <c r="AY1087" s="284">
        <v>6.3940000000000001</v>
      </c>
      <c r="AZ1087" s="284">
        <v>0.27737827601080112</v>
      </c>
      <c r="BA1087" s="284">
        <v>1.6873845123990401</v>
      </c>
      <c r="BB1087" s="284">
        <v>2.3000049974427976</v>
      </c>
    </row>
    <row r="1088" spans="45:54" ht="16.5">
      <c r="AS1088" s="281" t="s">
        <v>154</v>
      </c>
      <c r="AT1088" s="281" t="s">
        <v>308</v>
      </c>
      <c r="AU1088" s="281">
        <v>5</v>
      </c>
      <c r="AV1088" s="283">
        <v>2.5552214696707862E-2</v>
      </c>
      <c r="AW1088" s="283">
        <v>0.35879565607295466</v>
      </c>
      <c r="AX1088" s="283">
        <v>0.12367419969230775</v>
      </c>
      <c r="AY1088" s="284">
        <v>6.1962222222222216</v>
      </c>
      <c r="AZ1088" s="284">
        <v>0.33956197732257837</v>
      </c>
      <c r="BA1088" s="284">
        <v>3.6451773710170761</v>
      </c>
      <c r="BB1088" s="284">
        <v>2.1151047867169726</v>
      </c>
    </row>
    <row r="1089" spans="45:54" ht="16.5">
      <c r="AS1089" s="281" t="s">
        <v>154</v>
      </c>
      <c r="AT1089" s="281" t="s">
        <v>309</v>
      </c>
      <c r="AU1089" s="281">
        <v>5</v>
      </c>
      <c r="AV1089" s="283">
        <v>2.9069338343621146E-2</v>
      </c>
      <c r="AW1089" s="283">
        <v>0.33354711235897383</v>
      </c>
      <c r="AX1089" s="283">
        <v>0.25038419092911207</v>
      </c>
      <c r="AY1089" s="284">
        <v>10.59842857142857</v>
      </c>
      <c r="AZ1089" s="284">
        <v>7.8706228975752315E-2</v>
      </c>
      <c r="BA1089" s="284">
        <v>10.568770809650241</v>
      </c>
      <c r="BB1089" s="284">
        <v>2.3445616200906008</v>
      </c>
    </row>
    <row r="1090" spans="45:54" ht="16.5">
      <c r="AS1090" s="281" t="s">
        <v>154</v>
      </c>
      <c r="AT1090" s="281" t="s">
        <v>310</v>
      </c>
      <c r="AU1090" s="281">
        <v>5</v>
      </c>
      <c r="AV1090" s="283">
        <v>2.0401570365868888E-2</v>
      </c>
      <c r="AW1090" s="283">
        <v>0.31333466310410407</v>
      </c>
      <c r="AX1090" s="283">
        <v>0.15163980447164771</v>
      </c>
      <c r="AY1090" s="284">
        <v>5.37</v>
      </c>
      <c r="AZ1090" s="284">
        <v>0.27660099668261717</v>
      </c>
      <c r="BA1090" s="284">
        <v>2.1681949094798703</v>
      </c>
      <c r="BB1090" s="284">
        <v>2.5533186653460538</v>
      </c>
    </row>
    <row r="1091" spans="45:54" ht="16.5">
      <c r="AS1091" s="281" t="s">
        <v>154</v>
      </c>
      <c r="AT1091" s="281" t="s">
        <v>311</v>
      </c>
      <c r="AU1091" s="281">
        <v>5</v>
      </c>
      <c r="AV1091" s="283">
        <v>3.7171601641298201E-2</v>
      </c>
      <c r="AW1091" s="283">
        <v>0.27971980354860942</v>
      </c>
      <c r="AX1091" s="283">
        <v>0.20005617584230972</v>
      </c>
      <c r="AY1091" s="284">
        <v>6.6385000000000005</v>
      </c>
      <c r="AZ1091" s="284">
        <v>0</v>
      </c>
      <c r="BA1091" s="284">
        <v>2.6742290001909432</v>
      </c>
      <c r="BB1091" s="284">
        <v>3.4630925889058481</v>
      </c>
    </row>
    <row r="1092" spans="45:54" ht="16.5">
      <c r="AS1092" s="281" t="s">
        <v>154</v>
      </c>
      <c r="AT1092" s="281" t="s">
        <v>313</v>
      </c>
      <c r="AU1092" s="281">
        <v>5</v>
      </c>
      <c r="AV1092" s="283">
        <v>5.6914271105455598E-2</v>
      </c>
      <c r="AW1092" s="283">
        <v>0.3236374556646564</v>
      </c>
      <c r="AX1092" s="283">
        <v>0.47321289819544915</v>
      </c>
      <c r="AY1092" s="284">
        <v>3.984</v>
      </c>
      <c r="AZ1092" s="284">
        <v>0.30541455084748048</v>
      </c>
      <c r="BA1092" s="284">
        <v>2.6768687103690936</v>
      </c>
      <c r="BB1092" s="284">
        <v>4.6263176748581438</v>
      </c>
    </row>
    <row r="1093" spans="45:54" ht="16.5">
      <c r="AS1093" s="281" t="s">
        <v>154</v>
      </c>
      <c r="AT1093" s="281" t="s">
        <v>314</v>
      </c>
      <c r="AU1093" s="281">
        <v>5</v>
      </c>
      <c r="AV1093" s="283">
        <v>1.9228028196429704E-2</v>
      </c>
      <c r="AW1093" s="283">
        <v>0.32862803273792524</v>
      </c>
      <c r="AX1093" s="283">
        <v>0.20043651280177782</v>
      </c>
      <c r="AY1093" s="284">
        <v>8.2279999999999998</v>
      </c>
      <c r="AZ1093" s="284">
        <v>4.9637571273347652E-3</v>
      </c>
      <c r="BA1093" s="284">
        <v>15.486922237284467</v>
      </c>
      <c r="BB1093" s="284">
        <v>2.4245672588349865</v>
      </c>
    </row>
    <row r="1094" spans="45:54" ht="16.5">
      <c r="AS1094" s="281" t="s">
        <v>154</v>
      </c>
      <c r="AT1094" s="281" t="s">
        <v>100</v>
      </c>
      <c r="AU1094" s="281">
        <v>5</v>
      </c>
      <c r="AV1094" s="283">
        <v>2.5624435446616134E-2</v>
      </c>
      <c r="AW1094" s="283">
        <v>0.3421699702101253</v>
      </c>
      <c r="AX1094" s="283">
        <v>0.18447467484227573</v>
      </c>
      <c r="AY1094" s="284">
        <v>7.0197906976744182</v>
      </c>
      <c r="AZ1094" s="284">
        <v>0.14689779100463118</v>
      </c>
      <c r="BA1094" s="284">
        <v>6.6693741609401895</v>
      </c>
      <c r="BB1094" s="284">
        <v>2.3865710748094537</v>
      </c>
    </row>
    <row r="1095" spans="45:54" ht="16.5">
      <c r="AS1095" s="281" t="s">
        <v>163</v>
      </c>
      <c r="AT1095" s="281" t="s">
        <v>315</v>
      </c>
      <c r="AU1095" s="281">
        <v>5</v>
      </c>
      <c r="AV1095" s="283">
        <v>1.5842452795039971E-2</v>
      </c>
      <c r="AW1095" s="283">
        <v>0.38556971614640123</v>
      </c>
      <c r="AX1095" s="283">
        <v>0.19184877897546965</v>
      </c>
      <c r="AY1095" s="284">
        <v>13.085714285714284</v>
      </c>
      <c r="AZ1095" s="284">
        <v>0.44851769161002247</v>
      </c>
      <c r="BA1095" s="284">
        <v>14.895978162946966</v>
      </c>
      <c r="BB1095" s="284">
        <v>2.2516727928456515</v>
      </c>
    </row>
    <row r="1096" spans="45:54" ht="16.5">
      <c r="AS1096" s="281" t="s">
        <v>163</v>
      </c>
      <c r="AT1096" s="281" t="s">
        <v>316</v>
      </c>
      <c r="AU1096" s="281">
        <v>5</v>
      </c>
      <c r="AV1096" s="283">
        <v>1.1158231269521163E-2</v>
      </c>
      <c r="AW1096" s="283">
        <v>0.36732825975784716</v>
      </c>
      <c r="AX1096" s="283">
        <v>0.17313072536248478</v>
      </c>
      <c r="AY1096" s="284">
        <v>8.459888888888889</v>
      </c>
      <c r="AZ1096" s="284">
        <v>2.5279830570241833E-2</v>
      </c>
      <c r="BA1096" s="284">
        <v>3.6041815584430497</v>
      </c>
      <c r="BB1096" s="284">
        <v>2.4992864096694469</v>
      </c>
    </row>
    <row r="1097" spans="45:54" ht="16.5">
      <c r="AS1097" s="281" t="s">
        <v>163</v>
      </c>
      <c r="AT1097" s="281" t="s">
        <v>317</v>
      </c>
      <c r="AU1097" s="281">
        <v>5</v>
      </c>
      <c r="AV1097" s="283">
        <v>5.4156183103596101E-2</v>
      </c>
      <c r="AW1097" s="283">
        <v>0.43872750434748292</v>
      </c>
      <c r="AX1097" s="283">
        <v>0.23381593763267516</v>
      </c>
      <c r="AY1097" s="284">
        <v>9.8569999999999993</v>
      </c>
      <c r="AZ1097" s="284">
        <v>0.67683560893669126</v>
      </c>
      <c r="BA1097" s="284">
        <v>2.6458119258434296</v>
      </c>
      <c r="BB1097" s="284">
        <v>2.2942564887306567</v>
      </c>
    </row>
    <row r="1098" spans="45:54" ht="16.5">
      <c r="AS1098" s="281" t="s">
        <v>163</v>
      </c>
      <c r="AT1098" s="281" t="s">
        <v>318</v>
      </c>
      <c r="AU1098" s="281">
        <v>5</v>
      </c>
      <c r="AV1098" s="283">
        <v>1.1681474749979838E-2</v>
      </c>
      <c r="AW1098" s="283">
        <v>0.56776981487790323</v>
      </c>
      <c r="AX1098" s="283">
        <v>0.31436669553073565</v>
      </c>
      <c r="AY1098" s="284">
        <v>12.384400000000001</v>
      </c>
      <c r="AZ1098" s="284">
        <v>7.6795947741465556</v>
      </c>
      <c r="BA1098" s="284">
        <v>2.4987338220357449</v>
      </c>
      <c r="BB1098" s="284">
        <v>3.2924836050437047</v>
      </c>
    </row>
    <row r="1099" spans="45:54" ht="16.5">
      <c r="AS1099" s="281" t="s">
        <v>163</v>
      </c>
      <c r="AT1099" s="281" t="s">
        <v>319</v>
      </c>
      <c r="AU1099" s="281">
        <v>5</v>
      </c>
      <c r="AV1099" s="283">
        <v>2.4641634850628952E-2</v>
      </c>
      <c r="AW1099" s="283">
        <v>0.48349021619507349</v>
      </c>
      <c r="AX1099" s="283">
        <v>0.16913359054677232</v>
      </c>
      <c r="AY1099" s="284">
        <v>8.641</v>
      </c>
      <c r="AZ1099" s="284">
        <v>9.6578781183024875E-2</v>
      </c>
      <c r="BA1099" s="284">
        <v>6.1870781695375312</v>
      </c>
      <c r="BB1099" s="284">
        <v>1.9436677520623651</v>
      </c>
    </row>
    <row r="1100" spans="45:54" ht="16.5">
      <c r="AS1100" s="281" t="s">
        <v>163</v>
      </c>
      <c r="AT1100" s="281" t="s">
        <v>320</v>
      </c>
      <c r="AU1100" s="281">
        <v>5</v>
      </c>
      <c r="AV1100" s="283">
        <v>4.175153793854184E-2</v>
      </c>
      <c r="AW1100" s="283">
        <v>0.44179109147210222</v>
      </c>
      <c r="AX1100" s="283">
        <v>0.33006486913822047</v>
      </c>
      <c r="AY1100" s="284">
        <v>5.6669999999999998</v>
      </c>
      <c r="AZ1100" s="284">
        <v>1.3711429566158897</v>
      </c>
      <c r="BA1100" s="284">
        <v>1.6370299938303778</v>
      </c>
      <c r="BB1100" s="284">
        <v>3.7808264918937566</v>
      </c>
    </row>
    <row r="1101" spans="45:54" ht="16.5">
      <c r="AS1101" s="281" t="s">
        <v>163</v>
      </c>
      <c r="AT1101" s="281" t="s">
        <v>321</v>
      </c>
      <c r="AU1101" s="281">
        <v>5</v>
      </c>
      <c r="AV1101" s="283">
        <v>7.9468523957148568E-2</v>
      </c>
      <c r="AW1101" s="283">
        <v>0.37756028880271814</v>
      </c>
      <c r="AX1101" s="283">
        <v>0.42311512946766228</v>
      </c>
      <c r="AY1101" s="284">
        <v>5.1580000000000004</v>
      </c>
      <c r="AZ1101" s="284">
        <v>7.9532919072868857E-2</v>
      </c>
      <c r="BA1101" s="284">
        <v>0.47719751443721314</v>
      </c>
      <c r="BB1101" s="284">
        <v>3.3893851430460971</v>
      </c>
    </row>
    <row r="1102" spans="45:54" ht="16.5">
      <c r="AS1102" s="281" t="s">
        <v>163</v>
      </c>
      <c r="AT1102" s="281" t="s">
        <v>322</v>
      </c>
      <c r="AU1102" s="281">
        <v>5</v>
      </c>
      <c r="AV1102" s="283">
        <v>4.9381503966214019E-2</v>
      </c>
      <c r="AW1102" s="283">
        <v>0.33199406568986639</v>
      </c>
      <c r="AX1102" s="283">
        <v>0.39056705311906825</v>
      </c>
      <c r="AY1102" s="284">
        <v>4.0969999999999995</v>
      </c>
      <c r="AZ1102" s="284">
        <v>1.0503189396326482</v>
      </c>
      <c r="BA1102" s="284">
        <v>1.1369431820765779</v>
      </c>
      <c r="BB1102" s="284">
        <v>4.7883099429879783</v>
      </c>
    </row>
    <row r="1103" spans="45:54" ht="16.5">
      <c r="AS1103" s="281" t="s">
        <v>163</v>
      </c>
      <c r="AT1103" s="281" t="s">
        <v>323</v>
      </c>
      <c r="AU1103" s="281">
        <v>5</v>
      </c>
      <c r="AV1103" s="283">
        <v>2.4973819931287691E-2</v>
      </c>
      <c r="AW1103" s="283">
        <v>0.40972397766620228</v>
      </c>
      <c r="AX1103" s="283">
        <v>0.49620024904952631</v>
      </c>
      <c r="AY1103" s="284">
        <v>3.4428749999999999</v>
      </c>
      <c r="AZ1103" s="284">
        <v>0.17763001138669626</v>
      </c>
      <c r="BA1103" s="284">
        <v>1.2556604253197494</v>
      </c>
      <c r="BB1103" s="284">
        <v>5.0753890695253183</v>
      </c>
    </row>
    <row r="1104" spans="45:54" ht="16.5">
      <c r="AS1104" s="281" t="s">
        <v>163</v>
      </c>
      <c r="AT1104" s="281" t="s">
        <v>324</v>
      </c>
      <c r="AU1104" s="281">
        <v>5</v>
      </c>
      <c r="AV1104" s="283">
        <v>1.6086200659434537E-2</v>
      </c>
      <c r="AW1104" s="283">
        <v>0.44290761380770444</v>
      </c>
      <c r="AX1104" s="283">
        <v>0.18601139418908608</v>
      </c>
      <c r="AY1104" s="284">
        <v>8.7167777777777786</v>
      </c>
      <c r="AZ1104" s="284">
        <v>0.16912647258211733</v>
      </c>
      <c r="BA1104" s="284">
        <v>3.6237426174561862</v>
      </c>
      <c r="BB1104" s="284">
        <v>2.0210461745980037</v>
      </c>
    </row>
    <row r="1105" spans="45:54" ht="16.5">
      <c r="AS1105" s="281" t="s">
        <v>163</v>
      </c>
      <c r="AT1105" s="281" t="s">
        <v>329</v>
      </c>
      <c r="AU1105" s="281">
        <v>5</v>
      </c>
      <c r="AV1105" s="283">
        <v>1.9535692656614301E-2</v>
      </c>
      <c r="AW1105" s="283">
        <v>0.33929963028992255</v>
      </c>
      <c r="AX1105" s="283">
        <v>0.18755220786532792</v>
      </c>
      <c r="AY1105" s="284">
        <v>6.4530000000000003</v>
      </c>
      <c r="AZ1105" s="284">
        <v>0</v>
      </c>
      <c r="BA1105" s="284">
        <v>2.063442758439757</v>
      </c>
      <c r="BB1105" s="284">
        <v>2.5286518508027851</v>
      </c>
    </row>
    <row r="1106" spans="45:54" ht="16.5">
      <c r="AS1106" s="281" t="s">
        <v>163</v>
      </c>
      <c r="AT1106" s="281" t="s">
        <v>99</v>
      </c>
      <c r="AU1106" s="281">
        <v>5</v>
      </c>
      <c r="AV1106" s="283">
        <v>4.8132667361786126E-2</v>
      </c>
      <c r="AW1106" s="283">
        <v>0.41044240088659273</v>
      </c>
      <c r="AX1106" s="283">
        <v>0.41940738437268738</v>
      </c>
      <c r="AY1106" s="284">
        <v>4.78</v>
      </c>
      <c r="AZ1106" s="284">
        <v>0.86750930737389587</v>
      </c>
      <c r="BA1106" s="284">
        <v>2.1020417832521323</v>
      </c>
      <c r="BB1106" s="284">
        <v>3.8463382550163301</v>
      </c>
    </row>
    <row r="1107" spans="45:54" ht="16.5">
      <c r="AS1107" s="281" t="s">
        <v>163</v>
      </c>
      <c r="AT1107" s="281" t="s">
        <v>100</v>
      </c>
      <c r="AU1107" s="281">
        <v>5</v>
      </c>
      <c r="AV1107" s="283">
        <v>2.2158129654213158E-2</v>
      </c>
      <c r="AW1107" s="283">
        <v>0.41866755366839159</v>
      </c>
      <c r="AX1107" s="283">
        <v>0.24908014724124281</v>
      </c>
      <c r="AY1107" s="284">
        <v>9.1887794117647079</v>
      </c>
      <c r="AZ1107" s="284">
        <v>0.72693809909889495</v>
      </c>
      <c r="BA1107" s="284">
        <v>7.9727801421170232</v>
      </c>
      <c r="BB1107" s="284">
        <v>2.5499506658205395</v>
      </c>
    </row>
    <row r="1108" spans="45:54" ht="16.5">
      <c r="AS1108" s="281" t="s">
        <v>63</v>
      </c>
      <c r="AT1108" s="281" t="s">
        <v>64</v>
      </c>
      <c r="AU1108" s="281">
        <v>6</v>
      </c>
      <c r="AV1108" s="283">
        <v>1.6224611379237162E-2</v>
      </c>
      <c r="AW1108" s="283">
        <v>0.33432618263415365</v>
      </c>
      <c r="AX1108" s="283">
        <v>0.15408596335655955</v>
      </c>
      <c r="AY1108" s="284">
        <v>20.146458333333332</v>
      </c>
      <c r="AZ1108" s="284">
        <v>5.6610761846190627E-2</v>
      </c>
      <c r="BA1108" s="284">
        <v>13.229469749521767</v>
      </c>
      <c r="BB1108" s="284">
        <v>2.6591846675619788</v>
      </c>
    </row>
    <row r="1109" spans="45:54" ht="16.5">
      <c r="AS1109" s="281" t="s">
        <v>63</v>
      </c>
      <c r="AT1109" s="281" t="s">
        <v>96</v>
      </c>
      <c r="AU1109" s="281">
        <v>6</v>
      </c>
      <c r="AV1109" s="283">
        <v>1.9595302878689297E-2</v>
      </c>
      <c r="AW1109" s="283">
        <v>0.29954358412463522</v>
      </c>
      <c r="AX1109" s="283">
        <v>0.13284944029263057</v>
      </c>
      <c r="AY1109" s="284">
        <v>21.186</v>
      </c>
      <c r="AZ1109" s="284">
        <v>9.5732124621404957E-2</v>
      </c>
      <c r="BA1109" s="284">
        <v>9.1318592111285763</v>
      </c>
      <c r="BB1109" s="284">
        <v>2.4902373886694202</v>
      </c>
    </row>
    <row r="1110" spans="45:54" ht="16.5">
      <c r="AS1110" s="281" t="s">
        <v>63</v>
      </c>
      <c r="AT1110" s="281" t="s">
        <v>97</v>
      </c>
      <c r="AU1110" s="281">
        <v>6</v>
      </c>
      <c r="AV1110" s="283">
        <v>1.679871724204816E-2</v>
      </c>
      <c r="AW1110" s="283">
        <v>0.28075696079857593</v>
      </c>
      <c r="AX1110" s="283">
        <v>0.12679861145707266</v>
      </c>
      <c r="AY1110" s="284">
        <v>19.804874999999999</v>
      </c>
      <c r="AZ1110" s="284">
        <v>2.0338216610325234E-2</v>
      </c>
      <c r="BA1110" s="284">
        <v>6.2255281044205537</v>
      </c>
      <c r="BB1110" s="284">
        <v>2.7979262002409238</v>
      </c>
    </row>
    <row r="1111" spans="45:54" ht="16.5">
      <c r="AS1111" s="281" t="s">
        <v>63</v>
      </c>
      <c r="AT1111" s="281" t="s">
        <v>98</v>
      </c>
      <c r="AU1111" s="281">
        <v>6</v>
      </c>
      <c r="AV1111" s="283">
        <v>1.5550202720994085E-2</v>
      </c>
      <c r="AW1111" s="283">
        <v>0.32652434688494802</v>
      </c>
      <c r="AX1111" s="283">
        <v>0.1662741998694543</v>
      </c>
      <c r="AY1111" s="284">
        <v>20.095400000000001</v>
      </c>
      <c r="AZ1111" s="284">
        <v>0.15007630862789215</v>
      </c>
      <c r="BA1111" s="284">
        <v>18.33345986318664</v>
      </c>
      <c r="BB1111" s="284">
        <v>2.3590388586079727</v>
      </c>
    </row>
    <row r="1112" spans="45:54" ht="16.5">
      <c r="AS1112" s="281" t="s">
        <v>63</v>
      </c>
      <c r="AT1112" s="281" t="s">
        <v>99</v>
      </c>
      <c r="AU1112" s="281">
        <v>6</v>
      </c>
      <c r="AV1112" s="283">
        <v>1.6681811749163045E-2</v>
      </c>
      <c r="AW1112" s="283">
        <v>0.32539634083599311</v>
      </c>
      <c r="AX1112" s="283">
        <v>0.16270726102792843</v>
      </c>
      <c r="AY1112" s="284">
        <v>21.002199999999998</v>
      </c>
      <c r="AZ1112" s="284">
        <v>0.19072988217881601</v>
      </c>
      <c r="BA1112" s="284">
        <v>14.881821319747106</v>
      </c>
      <c r="BB1112" s="284">
        <v>2.4971607416632735</v>
      </c>
    </row>
    <row r="1113" spans="45:54" ht="16.5">
      <c r="AS1113" s="281" t="s">
        <v>63</v>
      </c>
      <c r="AT1113" s="281" t="s">
        <v>100</v>
      </c>
      <c r="AU1113" s="281">
        <v>6</v>
      </c>
      <c r="AV1113" s="283">
        <v>1.7043222421615656E-2</v>
      </c>
      <c r="AW1113" s="283">
        <v>0.31707570681210656</v>
      </c>
      <c r="AX1113" s="283">
        <v>0.14573279441751583</v>
      </c>
      <c r="AY1113" s="284">
        <v>20.401370370370369</v>
      </c>
      <c r="AZ1113" s="284">
        <v>7.4212804752932016E-2</v>
      </c>
      <c r="BA1113" s="284">
        <v>11.597484686681911</v>
      </c>
      <c r="BB1113" s="284">
        <v>2.57</v>
      </c>
    </row>
    <row r="1114" spans="45:54" ht="16.5">
      <c r="AS1114" s="281" t="s">
        <v>134</v>
      </c>
      <c r="AT1114" s="281" t="s">
        <v>166</v>
      </c>
      <c r="AU1114" s="281">
        <v>6</v>
      </c>
      <c r="AV1114" s="283">
        <v>1.3075634719740362E-2</v>
      </c>
      <c r="AW1114" s="283">
        <v>0.36886044640008508</v>
      </c>
      <c r="AX1114" s="283">
        <v>0.19173414833353875</v>
      </c>
      <c r="AY1114" s="284">
        <v>16.107833333333335</v>
      </c>
      <c r="AZ1114" s="284">
        <v>0.44418384963475815</v>
      </c>
      <c r="BA1114" s="284">
        <v>22.080942215294069</v>
      </c>
      <c r="BB1114" s="284">
        <v>1.8778984697845311</v>
      </c>
    </row>
    <row r="1115" spans="45:54" ht="16.5">
      <c r="AS1115" s="281" t="s">
        <v>134</v>
      </c>
      <c r="AT1115" s="281" t="s">
        <v>167</v>
      </c>
      <c r="AU1115" s="281">
        <v>6</v>
      </c>
      <c r="AV1115" s="283">
        <v>1.8062797641155464E-2</v>
      </c>
      <c r="AW1115" s="283">
        <v>0.34660155488708777</v>
      </c>
      <c r="AX1115" s="283">
        <v>0.17126572906902907</v>
      </c>
      <c r="AY1115" s="284">
        <v>16.314874999999997</v>
      </c>
      <c r="AZ1115" s="284">
        <v>0.75331208940614613</v>
      </c>
      <c r="BA1115" s="284">
        <v>20.946135851242154</v>
      </c>
      <c r="BB1115" s="284">
        <v>1.9526830946481462</v>
      </c>
    </row>
    <row r="1116" spans="45:54" ht="16.5">
      <c r="AS1116" s="281" t="s">
        <v>134</v>
      </c>
      <c r="AT1116" s="281" t="s">
        <v>168</v>
      </c>
      <c r="AU1116" s="281">
        <v>6</v>
      </c>
      <c r="AV1116" s="283">
        <v>8.2964173678041781E-3</v>
      </c>
      <c r="AW1116" s="283">
        <v>0.27914610902990616</v>
      </c>
      <c r="AX1116" s="283">
        <v>0.16002670688349147</v>
      </c>
      <c r="AY1116" s="284">
        <v>15.308125000000002</v>
      </c>
      <c r="AZ1116" s="284">
        <v>0.30232865534573305</v>
      </c>
      <c r="BA1116" s="284">
        <v>33.620724878300493</v>
      </c>
      <c r="BB1116" s="284">
        <v>2.2518723904748223</v>
      </c>
    </row>
    <row r="1117" spans="45:54" ht="16.5">
      <c r="AS1117" s="281" t="s">
        <v>134</v>
      </c>
      <c r="AT1117" s="281" t="s">
        <v>169</v>
      </c>
      <c r="AU1117" s="281">
        <v>6</v>
      </c>
      <c r="AV1117" s="283">
        <v>2.052100387007269E-2</v>
      </c>
      <c r="AW1117" s="283">
        <v>0.29803680054464193</v>
      </c>
      <c r="AX1117" s="283">
        <v>0.23640962519820879</v>
      </c>
      <c r="AY1117" s="284">
        <v>16.465499999999999</v>
      </c>
      <c r="AZ1117" s="284">
        <v>0.13219326337842094</v>
      </c>
      <c r="BA1117" s="284">
        <v>13.808187238345969</v>
      </c>
      <c r="BB1117" s="284">
        <v>2.6988782780838174</v>
      </c>
    </row>
    <row r="1118" spans="45:54" ht="16.5">
      <c r="AS1118" s="281" t="s">
        <v>134</v>
      </c>
      <c r="AT1118" s="281" t="s">
        <v>99</v>
      </c>
      <c r="AU1118" s="281">
        <v>6</v>
      </c>
      <c r="AV1118" s="283">
        <v>1.1827004514885305E-2</v>
      </c>
      <c r="AW1118" s="283">
        <v>0.3034984078600319</v>
      </c>
      <c r="AX1118" s="283">
        <v>0.19008639054643217</v>
      </c>
      <c r="AY1118" s="284">
        <v>16.366499999999998</v>
      </c>
      <c r="AZ1118" s="284">
        <v>0.33695020329135283</v>
      </c>
      <c r="BA1118" s="284">
        <v>29.692284293484558</v>
      </c>
      <c r="BB1118" s="284">
        <v>2.3009184304180814</v>
      </c>
    </row>
    <row r="1119" spans="45:54" ht="16.5">
      <c r="AS1119" s="281" t="s">
        <v>134</v>
      </c>
      <c r="AT1119" s="281" t="s">
        <v>100</v>
      </c>
      <c r="AU1119" s="281">
        <v>6</v>
      </c>
      <c r="AV1119" s="283">
        <v>1.4298797324654449E-2</v>
      </c>
      <c r="AW1119" s="283">
        <v>0.33954774429221157</v>
      </c>
      <c r="AX1119" s="283">
        <v>0.18553851433016308</v>
      </c>
      <c r="AY1119" s="284">
        <v>16.106068965517242</v>
      </c>
      <c r="AZ1119" s="284">
        <v>0.45297403397956842</v>
      </c>
      <c r="BA1119" s="284">
        <v>23.43681234921203</v>
      </c>
      <c r="BB1119" s="284">
        <v>1.96</v>
      </c>
    </row>
    <row r="1120" spans="45:54" ht="16.5">
      <c r="AS1120" s="281" t="s">
        <v>152</v>
      </c>
      <c r="AT1120" s="281" t="s">
        <v>170</v>
      </c>
      <c r="AU1120" s="281">
        <v>6</v>
      </c>
      <c r="AV1120" s="283">
        <v>1.0087044936106907E-2</v>
      </c>
      <c r="AW1120" s="283">
        <v>0.37107365684419519</v>
      </c>
      <c r="AX1120" s="283">
        <v>0.15950602540436901</v>
      </c>
      <c r="AY1120" s="284">
        <v>12.634666666666668</v>
      </c>
      <c r="AZ1120" s="284">
        <v>0.25525248022409097</v>
      </c>
      <c r="BA1120" s="284">
        <v>11.502426451496799</v>
      </c>
      <c r="BB1120" s="284">
        <v>2.0300483449911209</v>
      </c>
    </row>
    <row r="1121" spans="45:54" ht="16.5">
      <c r="AS1121" s="281" t="s">
        <v>152</v>
      </c>
      <c r="AT1121" s="281" t="s">
        <v>171</v>
      </c>
      <c r="AU1121" s="281">
        <v>6</v>
      </c>
      <c r="AV1121" s="283">
        <v>2.2052890458608438E-2</v>
      </c>
      <c r="AW1121" s="283">
        <v>0.22396228770665558</v>
      </c>
      <c r="AX1121" s="283">
        <v>0.18543196848130092</v>
      </c>
      <c r="AY1121" s="284">
        <v>16.156399999999998</v>
      </c>
      <c r="AZ1121" s="284">
        <v>0.13411902354661465</v>
      </c>
      <c r="BA1121" s="284">
        <v>22.409467465183738</v>
      </c>
      <c r="BB1121" s="284">
        <v>2.9812655609207659</v>
      </c>
    </row>
    <row r="1122" spans="45:54" ht="16.5">
      <c r="AS1122" s="281" t="s">
        <v>152</v>
      </c>
      <c r="AT1122" s="281" t="s">
        <v>172</v>
      </c>
      <c r="AU1122" s="281">
        <v>6</v>
      </c>
      <c r="AV1122" s="283">
        <v>1.1277793166099764E-2</v>
      </c>
      <c r="AW1122" s="283">
        <v>0.30467613906270236</v>
      </c>
      <c r="AX1122" s="283">
        <v>0.21336025251737772</v>
      </c>
      <c r="AY1122" s="284">
        <v>15.465666666666667</v>
      </c>
      <c r="AZ1122" s="284">
        <v>0.38459379185843523</v>
      </c>
      <c r="BA1122" s="284">
        <v>26.567929652437353</v>
      </c>
      <c r="BB1122" s="284">
        <v>2.2951188530449964</v>
      </c>
    </row>
    <row r="1123" spans="45:54" ht="16.5">
      <c r="AS1123" s="281" t="s">
        <v>152</v>
      </c>
      <c r="AT1123" s="281" t="s">
        <v>173</v>
      </c>
      <c r="AU1123" s="281">
        <v>6</v>
      </c>
      <c r="AV1123" s="283">
        <v>1.2056913043475096E-2</v>
      </c>
      <c r="AW1123" s="283">
        <v>0.26669860067931767</v>
      </c>
      <c r="AX1123" s="283">
        <v>0.22492233855427626</v>
      </c>
      <c r="AY1123" s="284">
        <v>14.495500000000002</v>
      </c>
      <c r="AZ1123" s="284">
        <v>4.4987038398763751E-2</v>
      </c>
      <c r="BA1123" s="284">
        <v>18.332860819473353</v>
      </c>
      <c r="BB1123" s="284">
        <v>2.5796976097666979</v>
      </c>
    </row>
    <row r="1124" spans="45:54" ht="16.5">
      <c r="AS1124" s="281" t="s">
        <v>152</v>
      </c>
      <c r="AT1124" s="281" t="s">
        <v>174</v>
      </c>
      <c r="AU1124" s="281">
        <v>6</v>
      </c>
      <c r="AV1124" s="283">
        <v>9.1283024634727788E-3</v>
      </c>
      <c r="AW1124" s="283">
        <v>0.350827301312089</v>
      </c>
      <c r="AX1124" s="283">
        <v>0.24893225849553155</v>
      </c>
      <c r="AY1124" s="284">
        <v>13.321454545454545</v>
      </c>
      <c r="AZ1124" s="284">
        <v>0.81627561128336301</v>
      </c>
      <c r="BA1124" s="284">
        <v>29.708191857928526</v>
      </c>
      <c r="BB1124" s="284">
        <v>2.3639417187196337</v>
      </c>
    </row>
    <row r="1125" spans="45:54" ht="16.5">
      <c r="AS1125" s="281" t="s">
        <v>152</v>
      </c>
      <c r="AT1125" s="281" t="s">
        <v>325</v>
      </c>
      <c r="AU1125" s="281">
        <v>6</v>
      </c>
      <c r="AV1125" s="283">
        <v>3.6487735101631051E-2</v>
      </c>
      <c r="AW1125" s="283">
        <v>0.28474587773074128</v>
      </c>
      <c r="AX1125" s="283">
        <v>0.25688026842402373</v>
      </c>
      <c r="AY1125" s="284">
        <v>11.587999999999999</v>
      </c>
      <c r="AZ1125" s="284">
        <v>0.76576773784939323</v>
      </c>
      <c r="BA1125" s="284">
        <v>16.908770453927005</v>
      </c>
      <c r="BB1125" s="284">
        <v>2.8658849744672432</v>
      </c>
    </row>
    <row r="1126" spans="45:54" ht="16.5">
      <c r="AS1126" s="281" t="s">
        <v>152</v>
      </c>
      <c r="AT1126" s="281" t="s">
        <v>100</v>
      </c>
      <c r="AU1126" s="281">
        <v>6</v>
      </c>
      <c r="AV1126" s="283">
        <v>1.240740302319519E-2</v>
      </c>
      <c r="AW1126" s="283">
        <v>0.31454146553048723</v>
      </c>
      <c r="AX1126" s="283">
        <v>0.21365581909728903</v>
      </c>
      <c r="AY1126" s="284">
        <v>14.134255813953486</v>
      </c>
      <c r="AZ1126" s="284">
        <v>0.37643231034796054</v>
      </c>
      <c r="BA1126" s="284">
        <v>22.50914746728494</v>
      </c>
      <c r="BB1126" s="284">
        <v>2.41</v>
      </c>
    </row>
    <row r="1127" spans="45:54" ht="16.5">
      <c r="AS1127" s="281" t="s">
        <v>149</v>
      </c>
      <c r="AT1127" s="281" t="s">
        <v>175</v>
      </c>
      <c r="AU1127" s="281">
        <v>6</v>
      </c>
      <c r="AV1127" s="283">
        <v>1.9550726119229974E-2</v>
      </c>
      <c r="AW1127" s="283">
        <v>0.3360025955317274</v>
      </c>
      <c r="AX1127" s="283">
        <v>0.16580272129750362</v>
      </c>
      <c r="AY1127" s="284">
        <v>10.718</v>
      </c>
      <c r="AZ1127" s="284">
        <v>4.0767363716625649E-2</v>
      </c>
      <c r="BA1127" s="284">
        <v>7.9236930569223301</v>
      </c>
      <c r="BB1127" s="284">
        <v>2.0091487734955025</v>
      </c>
    </row>
    <row r="1128" spans="45:54" ht="16.5">
      <c r="AS1128" s="281" t="s">
        <v>149</v>
      </c>
      <c r="AT1128" s="281" t="s">
        <v>176</v>
      </c>
      <c r="AU1128" s="281">
        <v>6</v>
      </c>
      <c r="AV1128" s="283">
        <v>5.6645290880212217E-2</v>
      </c>
      <c r="AW1128" s="283">
        <v>0.42442175665898113</v>
      </c>
      <c r="AX1128" s="283">
        <v>0.3974834170614433</v>
      </c>
      <c r="AY1128" s="284">
        <v>6.9485000000000001</v>
      </c>
      <c r="AZ1128" s="284">
        <v>0.13257733318705633</v>
      </c>
      <c r="BA1128" s="284">
        <v>1.7815079147010697</v>
      </c>
      <c r="BB1128" s="284">
        <v>3.6494510292973876</v>
      </c>
    </row>
    <row r="1129" spans="45:54" ht="16.5">
      <c r="AS1129" s="281" t="s">
        <v>149</v>
      </c>
      <c r="AT1129" s="281" t="s">
        <v>177</v>
      </c>
      <c r="AU1129" s="281">
        <v>6</v>
      </c>
      <c r="AV1129" s="283">
        <v>8.5361062596928633E-2</v>
      </c>
      <c r="AW1129" s="283">
        <v>0.42650553251117446</v>
      </c>
      <c r="AX1129" s="283">
        <v>0.37637272850671316</v>
      </c>
      <c r="AY1129" s="284">
        <v>8.7444999999999986</v>
      </c>
      <c r="AZ1129" s="284">
        <v>0.4328788826530281</v>
      </c>
      <c r="BA1129" s="284">
        <v>2.4117537747811566</v>
      </c>
      <c r="BB1129" s="284">
        <v>3.5696973827661402</v>
      </c>
    </row>
    <row r="1130" spans="45:54" ht="16.5">
      <c r="AS1130" s="281" t="s">
        <v>149</v>
      </c>
      <c r="AT1130" s="281" t="s">
        <v>178</v>
      </c>
      <c r="AU1130" s="281">
        <v>6</v>
      </c>
      <c r="AV1130" s="283">
        <v>0.13250372212475273</v>
      </c>
      <c r="AW1130" s="283">
        <v>0.400059716775996</v>
      </c>
      <c r="AX1130" s="283">
        <v>0.34984638120428113</v>
      </c>
      <c r="AY1130" s="284">
        <v>9.7970000000000006</v>
      </c>
      <c r="AZ1130" s="284">
        <v>3.9299750753120768E-2</v>
      </c>
      <c r="BA1130" s="284">
        <v>1.2654519742504888</v>
      </c>
      <c r="BB1130" s="284">
        <v>3.6799678245378686</v>
      </c>
    </row>
    <row r="1131" spans="45:54" ht="16.5">
      <c r="AS1131" s="281" t="s">
        <v>149</v>
      </c>
      <c r="AT1131" s="281" t="s">
        <v>179</v>
      </c>
      <c r="AU1131" s="281">
        <v>6</v>
      </c>
      <c r="AV1131" s="283">
        <v>0.13390418016731093</v>
      </c>
      <c r="AW1131" s="283">
        <v>0.38112577735173175</v>
      </c>
      <c r="AX1131" s="283">
        <v>0.40815074594753503</v>
      </c>
      <c r="AY1131" s="284">
        <v>8.4439999999999991</v>
      </c>
      <c r="AZ1131" s="284">
        <v>0.22967277408556155</v>
      </c>
      <c r="BA1131" s="284">
        <v>1.629935816091082</v>
      </c>
      <c r="BB1131" s="284">
        <v>3.9217068615452919</v>
      </c>
    </row>
    <row r="1132" spans="45:54" ht="16.5">
      <c r="AS1132" s="281" t="s">
        <v>149</v>
      </c>
      <c r="AT1132" s="281" t="s">
        <v>180</v>
      </c>
      <c r="AU1132" s="281">
        <v>6</v>
      </c>
      <c r="AV1132" s="283">
        <v>7.5104878160253241E-2</v>
      </c>
      <c r="AW1132" s="283">
        <v>0.42599041263660986</v>
      </c>
      <c r="AX1132" s="283">
        <v>0.360098414688585</v>
      </c>
      <c r="AY1132" s="284">
        <v>9.3015000000000008</v>
      </c>
      <c r="AZ1132" s="284">
        <v>4.995584943656671E-2</v>
      </c>
      <c r="BA1132" s="284">
        <v>2.1730794504906519</v>
      </c>
      <c r="BB1132" s="284">
        <v>3.8962714626777259</v>
      </c>
    </row>
    <row r="1133" spans="45:54" ht="16.5">
      <c r="AS1133" s="281" t="s">
        <v>149</v>
      </c>
      <c r="AT1133" s="281" t="s">
        <v>181</v>
      </c>
      <c r="AU1133" s="281">
        <v>6</v>
      </c>
      <c r="AV1133" s="283">
        <v>7.5832366538419729E-3</v>
      </c>
      <c r="AW1133" s="283">
        <v>0.28851918377104319</v>
      </c>
      <c r="AX1133" s="283">
        <v>0.15481163544791418</v>
      </c>
      <c r="AY1133" s="284">
        <v>7.0492499999999989</v>
      </c>
      <c r="AZ1133" s="284">
        <v>4.158249676280262E-3</v>
      </c>
      <c r="BA1133" s="284">
        <v>1.9668520968805641</v>
      </c>
      <c r="BB1133" s="284">
        <v>2.6238420181449666</v>
      </c>
    </row>
    <row r="1134" spans="45:54" ht="16.5">
      <c r="AS1134" s="281" t="s">
        <v>149</v>
      </c>
      <c r="AT1134" s="281" t="s">
        <v>183</v>
      </c>
      <c r="AU1134" s="281">
        <v>6</v>
      </c>
      <c r="AV1134" s="283">
        <v>2.3152422808286409E-2</v>
      </c>
      <c r="AW1134" s="283">
        <v>0.29911238226977965</v>
      </c>
      <c r="AX1134" s="283">
        <v>0.22807191158666615</v>
      </c>
      <c r="AY1134" s="284">
        <v>7.1769999999999996</v>
      </c>
      <c r="AZ1134" s="284">
        <v>0</v>
      </c>
      <c r="BA1134" s="284">
        <v>2.3019874784391976</v>
      </c>
      <c r="BB1134" s="284">
        <v>2.6484919212492866</v>
      </c>
    </row>
    <row r="1135" spans="45:54" ht="16.5">
      <c r="AS1135" s="281" t="s">
        <v>149</v>
      </c>
      <c r="AT1135" s="281" t="s">
        <v>184</v>
      </c>
      <c r="AU1135" s="281">
        <v>6</v>
      </c>
      <c r="AV1135" s="283">
        <v>2.1854194987496672E-2</v>
      </c>
      <c r="AW1135" s="283">
        <v>0.31938639285843784</v>
      </c>
      <c r="AX1135" s="283">
        <v>0.14992543014901299</v>
      </c>
      <c r="AY1135" s="284">
        <v>6.7565</v>
      </c>
      <c r="AZ1135" s="284">
        <v>0</v>
      </c>
      <c r="BA1135" s="284">
        <v>1.2033674752281496</v>
      </c>
      <c r="BB1135" s="284">
        <v>2.4088396273338315</v>
      </c>
    </row>
    <row r="1136" spans="45:54" ht="16.5">
      <c r="AS1136" s="281" t="s">
        <v>149</v>
      </c>
      <c r="AT1136" s="281" t="s">
        <v>186</v>
      </c>
      <c r="AU1136" s="281">
        <v>6</v>
      </c>
      <c r="AV1136" s="283">
        <v>1.6508339969339789E-2</v>
      </c>
      <c r="AW1136" s="283">
        <v>0.34485538931844256</v>
      </c>
      <c r="AX1136" s="283">
        <v>0.23227784048396286</v>
      </c>
      <c r="AY1136" s="284">
        <v>8.687166666666668</v>
      </c>
      <c r="AZ1136" s="284">
        <v>0</v>
      </c>
      <c r="BA1136" s="284">
        <v>3.5017119719450571</v>
      </c>
      <c r="BB1136" s="284">
        <v>2.3617173953963593</v>
      </c>
    </row>
    <row r="1137" spans="45:54" ht="16.5">
      <c r="AS1137" s="281" t="s">
        <v>149</v>
      </c>
      <c r="AT1137" s="281" t="s">
        <v>99</v>
      </c>
      <c r="AU1137" s="281">
        <v>6</v>
      </c>
      <c r="AV1137" s="283">
        <v>4.4549742606665568E-2</v>
      </c>
      <c r="AW1137" s="283">
        <v>0.38392671756515279</v>
      </c>
      <c r="AX1137" s="283">
        <v>0.1689706790841532</v>
      </c>
      <c r="AY1137" s="284">
        <v>10.748999999999999</v>
      </c>
      <c r="AZ1137" s="284">
        <v>0.32164469368810888</v>
      </c>
      <c r="BA1137" s="284">
        <v>6.0254772617572394</v>
      </c>
      <c r="BB1137" s="284">
        <v>2.3815810304131517</v>
      </c>
    </row>
    <row r="1138" spans="45:54" ht="16.5">
      <c r="AS1138" s="281" t="s">
        <v>149</v>
      </c>
      <c r="AT1138" s="281" t="s">
        <v>100</v>
      </c>
      <c r="AU1138" s="281">
        <v>6</v>
      </c>
      <c r="AV1138" s="283">
        <v>4.4184675479668867E-2</v>
      </c>
      <c r="AW1138" s="283">
        <v>0.35924384868487419</v>
      </c>
      <c r="AX1138" s="283">
        <v>0.23324951588057916</v>
      </c>
      <c r="AY1138" s="284">
        <v>9.4030212765957444</v>
      </c>
      <c r="AZ1138" s="284">
        <v>6.5240564469192672E-2</v>
      </c>
      <c r="BA1138" s="284">
        <v>4.5512542668869571</v>
      </c>
      <c r="BB1138" s="284">
        <v>2.4300000000000002</v>
      </c>
    </row>
    <row r="1139" spans="45:54" ht="16.5">
      <c r="AS1139" s="281" t="s">
        <v>157</v>
      </c>
      <c r="AT1139" s="281" t="s">
        <v>187</v>
      </c>
      <c r="AU1139" s="281">
        <v>6</v>
      </c>
      <c r="AV1139" s="283">
        <v>3.3496320513723768E-2</v>
      </c>
      <c r="AW1139" s="283">
        <v>0.33076494472896206</v>
      </c>
      <c r="AX1139" s="283">
        <v>0.16085404568719722</v>
      </c>
      <c r="AY1139" s="284">
        <v>55.774999999999999</v>
      </c>
      <c r="AZ1139" s="284">
        <v>0.4892898728127672</v>
      </c>
      <c r="BA1139" s="284">
        <v>19.131234026979197</v>
      </c>
      <c r="BB1139" s="284">
        <v>2.2264871230480039</v>
      </c>
    </row>
    <row r="1140" spans="45:54" ht="16.5">
      <c r="AS1140" s="281" t="s">
        <v>157</v>
      </c>
      <c r="AT1140" s="281" t="s">
        <v>188</v>
      </c>
      <c r="AU1140" s="281">
        <v>6</v>
      </c>
      <c r="AV1140" s="283">
        <v>7.363458621690226E-3</v>
      </c>
      <c r="AW1140" s="283">
        <v>0.36633852721910509</v>
      </c>
      <c r="AX1140" s="283">
        <v>0.15708637688606455</v>
      </c>
      <c r="AY1140" s="284">
        <v>10.924555555555557</v>
      </c>
      <c r="AZ1140" s="284">
        <v>5.0148888036669829E-2</v>
      </c>
      <c r="BA1140" s="284">
        <v>10.388843645676522</v>
      </c>
      <c r="BB1140" s="284">
        <v>2.0013142021956445</v>
      </c>
    </row>
    <row r="1141" spans="45:54" ht="16.5">
      <c r="AS1141" s="281" t="s">
        <v>157</v>
      </c>
      <c r="AT1141" s="281" t="s">
        <v>189</v>
      </c>
      <c r="AU1141" s="281">
        <v>6</v>
      </c>
      <c r="AV1141" s="283">
        <v>1.0208994073909678E-2</v>
      </c>
      <c r="AW1141" s="283">
        <v>0.36108502123753466</v>
      </c>
      <c r="AX1141" s="283">
        <v>0.16112183743311359</v>
      </c>
      <c r="AY1141" s="284">
        <v>7.6563333333333334</v>
      </c>
      <c r="AZ1141" s="284">
        <v>1.6024051460279819E-2</v>
      </c>
      <c r="BA1141" s="284">
        <v>2.6039083622954706</v>
      </c>
      <c r="BB1141" s="284">
        <v>2.0047540725559045</v>
      </c>
    </row>
    <row r="1142" spans="45:54" ht="16.5">
      <c r="AS1142" s="281" t="s">
        <v>157</v>
      </c>
      <c r="AT1142" s="281" t="s">
        <v>190</v>
      </c>
      <c r="AU1142" s="281">
        <v>6</v>
      </c>
      <c r="AV1142" s="283">
        <v>1.8286747365575343E-2</v>
      </c>
      <c r="AW1142" s="283">
        <v>0.42843570916748813</v>
      </c>
      <c r="AX1142" s="283">
        <v>0.14751062325846301</v>
      </c>
      <c r="AY1142" s="284">
        <v>8.6654000000000018</v>
      </c>
      <c r="AZ1142" s="284">
        <v>2.2876957701374535E-2</v>
      </c>
      <c r="BA1142" s="284">
        <v>5.5453745468131874</v>
      </c>
      <c r="BB1142" s="284">
        <v>2.0158047898489868</v>
      </c>
    </row>
    <row r="1143" spans="45:54" ht="16.5">
      <c r="AS1143" s="281" t="s">
        <v>157</v>
      </c>
      <c r="AT1143" s="281" t="s">
        <v>326</v>
      </c>
      <c r="AU1143" s="281">
        <v>6</v>
      </c>
      <c r="AV1143" s="283">
        <v>1.2839124738269404E-2</v>
      </c>
      <c r="AW1143" s="283">
        <v>0.41467862155619239</v>
      </c>
      <c r="AX1143" s="283">
        <v>0.16296462946458187</v>
      </c>
      <c r="AY1143" s="284">
        <v>11.127000000000001</v>
      </c>
      <c r="AZ1143" s="284">
        <v>0</v>
      </c>
      <c r="BA1143" s="284">
        <v>4.2543863444293493</v>
      </c>
      <c r="BB1143" s="284">
        <v>2.2185057044211214</v>
      </c>
    </row>
    <row r="1144" spans="45:54" ht="16.5">
      <c r="AS1144" s="281" t="s">
        <v>157</v>
      </c>
      <c r="AT1144" s="281" t="s">
        <v>191</v>
      </c>
      <c r="AU1144" s="281">
        <v>6</v>
      </c>
      <c r="AV1144" s="283">
        <v>1.3111304823179064E-2</v>
      </c>
      <c r="AW1144" s="283">
        <v>0.3326338827849612</v>
      </c>
      <c r="AX1144" s="283">
        <v>0.10392834188759074</v>
      </c>
      <c r="AY1144" s="284">
        <v>5.0961250000000007</v>
      </c>
      <c r="AZ1144" s="284">
        <v>0</v>
      </c>
      <c r="BA1144" s="284">
        <v>1.5394702840646921</v>
      </c>
      <c r="BB1144" s="284">
        <v>2.4019679252657324</v>
      </c>
    </row>
    <row r="1145" spans="45:54" ht="16.5">
      <c r="AS1145" s="281" t="s">
        <v>157</v>
      </c>
      <c r="AT1145" s="281" t="s">
        <v>192</v>
      </c>
      <c r="AU1145" s="281">
        <v>6</v>
      </c>
      <c r="AV1145" s="283">
        <v>1.6595054371885996E-2</v>
      </c>
      <c r="AW1145" s="283">
        <v>0.35832779757490085</v>
      </c>
      <c r="AX1145" s="283">
        <v>0.17260240799838575</v>
      </c>
      <c r="AY1145" s="284">
        <v>13.234692307692306</v>
      </c>
      <c r="AZ1145" s="284">
        <v>8.876695268488409E-2</v>
      </c>
      <c r="BA1145" s="284">
        <v>22.64543592938821</v>
      </c>
      <c r="BB1145" s="284">
        <v>1.9995513097657684</v>
      </c>
    </row>
    <row r="1146" spans="45:54" ht="16.5">
      <c r="AS1146" s="281" t="s">
        <v>157</v>
      </c>
      <c r="AT1146" s="281" t="s">
        <v>99</v>
      </c>
      <c r="AU1146" s="281">
        <v>6</v>
      </c>
      <c r="AV1146" s="283">
        <v>1.8578738453948095E-2</v>
      </c>
      <c r="AW1146" s="283">
        <v>0.37608336205694698</v>
      </c>
      <c r="AX1146" s="283">
        <v>0.14753838760106727</v>
      </c>
      <c r="AY1146" s="284">
        <v>7.2264999999999997</v>
      </c>
      <c r="AZ1146" s="284">
        <v>1.150845457106609E-2</v>
      </c>
      <c r="BA1146" s="284">
        <v>4.5343311010000393</v>
      </c>
      <c r="BB1146" s="284">
        <v>2.1367855302037717</v>
      </c>
    </row>
    <row r="1147" spans="45:54" ht="16.5">
      <c r="AS1147" s="281" t="s">
        <v>157</v>
      </c>
      <c r="AT1147" s="281" t="s">
        <v>100</v>
      </c>
      <c r="AU1147" s="281">
        <v>6</v>
      </c>
      <c r="AV1147" s="283">
        <v>1.4002068701344118E-2</v>
      </c>
      <c r="AW1147" s="283">
        <v>0.36623775682124987</v>
      </c>
      <c r="AX1147" s="283">
        <v>0.15347807998487309</v>
      </c>
      <c r="AY1147" s="284">
        <v>10.92361904761905</v>
      </c>
      <c r="AZ1147" s="284">
        <v>6.4970430612812297E-2</v>
      </c>
      <c r="BA1147" s="284">
        <v>12.467153526695789</v>
      </c>
      <c r="BB1147" s="284">
        <v>1.99</v>
      </c>
    </row>
    <row r="1148" spans="45:54" ht="16.5">
      <c r="AS1148" s="281" t="s">
        <v>135</v>
      </c>
      <c r="AT1148" s="281" t="s">
        <v>193</v>
      </c>
      <c r="AU1148" s="281">
        <v>6</v>
      </c>
      <c r="AV1148" s="283">
        <v>1.7490530311658113E-2</v>
      </c>
      <c r="AW1148" s="283">
        <v>0.3668063271269788</v>
      </c>
      <c r="AX1148" s="283">
        <v>0.14986794924419256</v>
      </c>
      <c r="AY1148" s="284">
        <v>13.137083333333335</v>
      </c>
      <c r="AZ1148" s="284">
        <v>0.53891375046657519</v>
      </c>
      <c r="BA1148" s="284">
        <v>23.690178572962555</v>
      </c>
      <c r="BB1148" s="284">
        <v>2.116000636602823</v>
      </c>
    </row>
    <row r="1149" spans="45:54" ht="16.5">
      <c r="AS1149" s="281" t="s">
        <v>135</v>
      </c>
      <c r="AT1149" s="281" t="s">
        <v>194</v>
      </c>
      <c r="AU1149" s="281">
        <v>6</v>
      </c>
      <c r="AV1149" s="283">
        <v>1.0078746235200539E-2</v>
      </c>
      <c r="AW1149" s="283">
        <v>0.3434631210294406</v>
      </c>
      <c r="AX1149" s="283">
        <v>0.19078924509164155</v>
      </c>
      <c r="AY1149" s="284">
        <v>15.209800000000001</v>
      </c>
      <c r="AZ1149" s="284">
        <v>0.81105896027381807</v>
      </c>
      <c r="BA1149" s="284">
        <v>47.020476858879071</v>
      </c>
      <c r="BB1149" s="284">
        <v>2.0225540669321411</v>
      </c>
    </row>
    <row r="1150" spans="45:54" ht="16.5">
      <c r="AS1150" s="281" t="s">
        <v>135</v>
      </c>
      <c r="AT1150" s="281" t="s">
        <v>195</v>
      </c>
      <c r="AU1150" s="281">
        <v>6</v>
      </c>
      <c r="AV1150" s="283">
        <v>1.0818919294465996E-2</v>
      </c>
      <c r="AW1150" s="283">
        <v>0.36410989149523609</v>
      </c>
      <c r="AX1150" s="283">
        <v>0.17053082693615507</v>
      </c>
      <c r="AY1150" s="284">
        <v>12.759375</v>
      </c>
      <c r="AZ1150" s="284">
        <v>0.36962147731039174</v>
      </c>
      <c r="BA1150" s="284">
        <v>15.031273410622598</v>
      </c>
      <c r="BB1150" s="284">
        <v>1.9813587808975828</v>
      </c>
    </row>
    <row r="1151" spans="45:54" ht="16.5">
      <c r="AS1151" s="281" t="s">
        <v>135</v>
      </c>
      <c r="AT1151" s="281" t="s">
        <v>196</v>
      </c>
      <c r="AU1151" s="281">
        <v>6</v>
      </c>
      <c r="AV1151" s="283">
        <v>1.8435992883301087E-2</v>
      </c>
      <c r="AW1151" s="283">
        <v>0.35241034687527234</v>
      </c>
      <c r="AX1151" s="283">
        <v>0.20086163754641106</v>
      </c>
      <c r="AY1151" s="284">
        <v>14.546571428571429</v>
      </c>
      <c r="AZ1151" s="284">
        <v>0.51687375962938631</v>
      </c>
      <c r="BA1151" s="284">
        <v>33.423754030295051</v>
      </c>
      <c r="BB1151" s="284">
        <v>2.1262190690750025</v>
      </c>
    </row>
    <row r="1152" spans="45:54" ht="16.5">
      <c r="AS1152" s="281" t="s">
        <v>135</v>
      </c>
      <c r="AT1152" s="281" t="s">
        <v>197</v>
      </c>
      <c r="AU1152" s="281">
        <v>6</v>
      </c>
      <c r="AV1152" s="283">
        <v>1.5297499636858551E-2</v>
      </c>
      <c r="AW1152" s="283">
        <v>0.3571774275772493</v>
      </c>
      <c r="AX1152" s="283">
        <v>0.18565916789262599</v>
      </c>
      <c r="AY1152" s="284">
        <v>14.714857142857143</v>
      </c>
      <c r="AZ1152" s="284">
        <v>0.55640363445848129</v>
      </c>
      <c r="BA1152" s="284">
        <v>20.165265352885406</v>
      </c>
      <c r="BB1152" s="284">
        <v>1.8892964100753946</v>
      </c>
    </row>
    <row r="1153" spans="45:54" ht="16.5">
      <c r="AS1153" s="281" t="s">
        <v>135</v>
      </c>
      <c r="AT1153" s="281" t="s">
        <v>198</v>
      </c>
      <c r="AU1153" s="281">
        <v>6</v>
      </c>
      <c r="AV1153" s="283">
        <v>2.3904606676362385E-2</v>
      </c>
      <c r="AW1153" s="283">
        <v>0.3801261601235717</v>
      </c>
      <c r="AX1153" s="283">
        <v>0.17495363084894272</v>
      </c>
      <c r="AY1153" s="284">
        <v>12.887</v>
      </c>
      <c r="AZ1153" s="284">
        <v>3.6793613217443268E-2</v>
      </c>
      <c r="BA1153" s="284">
        <v>5.6662164354862634</v>
      </c>
      <c r="BB1153" s="284">
        <v>1.98629010710429</v>
      </c>
    </row>
    <row r="1154" spans="45:54" ht="16.5">
      <c r="AS1154" s="281" t="s">
        <v>135</v>
      </c>
      <c r="AT1154" s="281" t="s">
        <v>99</v>
      </c>
      <c r="AU1154" s="281">
        <v>6</v>
      </c>
      <c r="AV1154" s="283">
        <v>2.3919163703009796E-2</v>
      </c>
      <c r="AW1154" s="283">
        <v>0.36271413693261023</v>
      </c>
      <c r="AX1154" s="283">
        <v>0.18375454130661936</v>
      </c>
      <c r="AY1154" s="284">
        <v>14.734500000000001</v>
      </c>
      <c r="AZ1154" s="284">
        <v>0.38931046886995624</v>
      </c>
      <c r="BA1154" s="284">
        <v>31.923458447336412</v>
      </c>
      <c r="BB1154" s="284">
        <v>2.0906230415496685</v>
      </c>
    </row>
    <row r="1155" spans="45:54" ht="16.5">
      <c r="AS1155" s="281" t="s">
        <v>135</v>
      </c>
      <c r="AT1155" s="281" t="s">
        <v>100</v>
      </c>
      <c r="AU1155" s="281">
        <v>6</v>
      </c>
      <c r="AV1155" s="283">
        <v>1.5544572942695359E-2</v>
      </c>
      <c r="AW1155" s="283">
        <v>0.36015937305161322</v>
      </c>
      <c r="AX1155" s="283">
        <v>0.17671110815666588</v>
      </c>
      <c r="AY1155" s="284">
        <v>13.912288461538459</v>
      </c>
      <c r="AZ1155" s="284">
        <v>0.50993373336975523</v>
      </c>
      <c r="BA1155" s="284">
        <v>25.841704159832812</v>
      </c>
      <c r="BB1155" s="284">
        <v>1.99</v>
      </c>
    </row>
    <row r="1156" spans="45:54" ht="16.5">
      <c r="AS1156" s="281" t="s">
        <v>142</v>
      </c>
      <c r="AT1156" s="281" t="s">
        <v>199</v>
      </c>
      <c r="AU1156" s="281">
        <v>6</v>
      </c>
      <c r="AV1156" s="283">
        <v>1.2282804867539758E-2</v>
      </c>
      <c r="AW1156" s="283">
        <v>0.3588552794657936</v>
      </c>
      <c r="AX1156" s="283">
        <v>0.17003079691947948</v>
      </c>
      <c r="AY1156" s="284">
        <v>13.534214285714285</v>
      </c>
      <c r="AZ1156" s="284">
        <v>6.4508775494280218E-2</v>
      </c>
      <c r="BA1156" s="284">
        <v>13.235767203081982</v>
      </c>
      <c r="BB1156" s="284">
        <v>2.0149722089735449</v>
      </c>
    </row>
    <row r="1157" spans="45:54" ht="16.5">
      <c r="AS1157" s="281" t="s">
        <v>142</v>
      </c>
      <c r="AT1157" s="281" t="s">
        <v>200</v>
      </c>
      <c r="AU1157" s="281">
        <v>6</v>
      </c>
      <c r="AV1157" s="283">
        <v>1.0943680146480041E-2</v>
      </c>
      <c r="AW1157" s="283">
        <v>0.35859630284308425</v>
      </c>
      <c r="AX1157" s="283">
        <v>0.1877100915847284</v>
      </c>
      <c r="AY1157" s="284">
        <v>13.354233333333333</v>
      </c>
      <c r="AZ1157" s="284">
        <v>0.14891765723676983</v>
      </c>
      <c r="BA1157" s="284">
        <v>12.080791102777956</v>
      </c>
      <c r="BB1157" s="284">
        <v>1.9819814319369102</v>
      </c>
    </row>
    <row r="1158" spans="45:54" ht="16.5">
      <c r="AS1158" s="281" t="s">
        <v>142</v>
      </c>
      <c r="AT1158" s="281" t="s">
        <v>201</v>
      </c>
      <c r="AU1158" s="281">
        <v>6</v>
      </c>
      <c r="AV1158" s="283">
        <v>9.4056440937902042E-3</v>
      </c>
      <c r="AW1158" s="283">
        <v>0.33515189768889592</v>
      </c>
      <c r="AX1158" s="283">
        <v>0.16831432622173825</v>
      </c>
      <c r="AY1158" s="284">
        <v>12.1053</v>
      </c>
      <c r="AZ1158" s="284">
        <v>0.14840153802814368</v>
      </c>
      <c r="BA1158" s="284">
        <v>11.182730442866211</v>
      </c>
      <c r="BB1158" s="284">
        <v>2.341397093135889</v>
      </c>
    </row>
    <row r="1159" spans="45:54" ht="16.5">
      <c r="AS1159" s="281" t="s">
        <v>142</v>
      </c>
      <c r="AT1159" s="281" t="s">
        <v>202</v>
      </c>
      <c r="AU1159" s="281">
        <v>6</v>
      </c>
      <c r="AV1159" s="283">
        <v>7.9911039583876551E-3</v>
      </c>
      <c r="AW1159" s="283">
        <v>0.33595035434814879</v>
      </c>
      <c r="AX1159" s="283">
        <v>0.16957479363740052</v>
      </c>
      <c r="AY1159" s="284">
        <v>12.83494285714286</v>
      </c>
      <c r="AZ1159" s="284">
        <v>0.12904767770920134</v>
      </c>
      <c r="BA1159" s="284">
        <v>12.982606052712987</v>
      </c>
      <c r="BB1159" s="284">
        <v>2.087102825525708</v>
      </c>
    </row>
    <row r="1160" spans="45:54" ht="16.5">
      <c r="AS1160" s="281" t="s">
        <v>142</v>
      </c>
      <c r="AT1160" s="281" t="s">
        <v>203</v>
      </c>
      <c r="AU1160" s="281">
        <v>6</v>
      </c>
      <c r="AV1160" s="283">
        <v>1.11412766033107E-2</v>
      </c>
      <c r="AW1160" s="283">
        <v>0.37043195156826997</v>
      </c>
      <c r="AX1160" s="283">
        <v>0.17269956160292704</v>
      </c>
      <c r="AY1160" s="284">
        <v>13.472727272727271</v>
      </c>
      <c r="AZ1160" s="284">
        <v>0.23230383507650362</v>
      </c>
      <c r="BA1160" s="284">
        <v>9.2906250883556947</v>
      </c>
      <c r="BB1160" s="284">
        <v>2.1419805141024288</v>
      </c>
    </row>
    <row r="1161" spans="45:54" ht="16.5">
      <c r="AS1161" s="281" t="s">
        <v>142</v>
      </c>
      <c r="AT1161" s="281" t="s">
        <v>100</v>
      </c>
      <c r="AU1161" s="281">
        <v>6</v>
      </c>
      <c r="AV1161" s="283">
        <v>9.9522923587071765E-3</v>
      </c>
      <c r="AW1161" s="283">
        <v>0.34944011250176416</v>
      </c>
      <c r="AX1161" s="283">
        <v>0.17502349252409605</v>
      </c>
      <c r="AY1161" s="284">
        <v>13.085819999999996</v>
      </c>
      <c r="AZ1161" s="284">
        <v>0.1412461009639826</v>
      </c>
      <c r="BA1161" s="284">
        <v>12.094087184288075</v>
      </c>
      <c r="BB1161" s="284">
        <v>2.02</v>
      </c>
    </row>
    <row r="1162" spans="45:54" ht="16.5">
      <c r="AS1162" s="281" t="s">
        <v>158</v>
      </c>
      <c r="AT1162" s="281" t="s">
        <v>205</v>
      </c>
      <c r="AU1162" s="281">
        <v>6</v>
      </c>
      <c r="AV1162" s="283">
        <v>2.622249175355184E-2</v>
      </c>
      <c r="AW1162" s="283">
        <v>0.3392225657974543</v>
      </c>
      <c r="AX1162" s="283">
        <v>0.23202361203049934</v>
      </c>
      <c r="AY1162" s="284">
        <v>15.5365</v>
      </c>
      <c r="AZ1162" s="284">
        <v>5.0041037821099789E-2</v>
      </c>
      <c r="BA1162" s="284">
        <v>10.566999153222239</v>
      </c>
      <c r="BB1162" s="284">
        <v>1.744639270421612</v>
      </c>
    </row>
    <row r="1163" spans="45:54" ht="16.5">
      <c r="AS1163" s="281" t="s">
        <v>158</v>
      </c>
      <c r="AT1163" s="281" t="s">
        <v>206</v>
      </c>
      <c r="AU1163" s="281">
        <v>6</v>
      </c>
      <c r="AV1163" s="283">
        <v>4.4686535968156006E-2</v>
      </c>
      <c r="AW1163" s="283">
        <v>0.35099145197039339</v>
      </c>
      <c r="AX1163" s="283">
        <v>0.10182296817500069</v>
      </c>
      <c r="AY1163" s="284">
        <v>14.698</v>
      </c>
      <c r="AZ1163" s="284">
        <v>1.0998299698345022</v>
      </c>
      <c r="BA1163" s="284">
        <v>15.202488454002717</v>
      </c>
      <c r="BB1163" s="284">
        <v>2.00923382129863</v>
      </c>
    </row>
    <row r="1164" spans="45:54" ht="16.5">
      <c r="AS1164" s="281" t="s">
        <v>158</v>
      </c>
      <c r="AT1164" s="281" t="s">
        <v>207</v>
      </c>
      <c r="AU1164" s="281">
        <v>6</v>
      </c>
      <c r="AV1164" s="283">
        <v>1.9174917702251049E-2</v>
      </c>
      <c r="AW1164" s="283">
        <v>0.36137202967771692</v>
      </c>
      <c r="AX1164" s="283">
        <v>0.21821013381021676</v>
      </c>
      <c r="AY1164" s="284">
        <v>16.832250000000002</v>
      </c>
      <c r="AZ1164" s="284">
        <v>0.15755244318427203</v>
      </c>
      <c r="BA1164" s="284">
        <v>7.7664086699070563</v>
      </c>
      <c r="BB1164" s="284">
        <v>1.8149142255795059</v>
      </c>
    </row>
    <row r="1165" spans="45:54" ht="16.5">
      <c r="AS1165" s="281" t="s">
        <v>158</v>
      </c>
      <c r="AT1165" s="281" t="s">
        <v>99</v>
      </c>
      <c r="AU1165" s="281">
        <v>6</v>
      </c>
      <c r="AV1165" s="283">
        <v>4.8505406080385172E-2</v>
      </c>
      <c r="AW1165" s="283">
        <v>0.34184726837086199</v>
      </c>
      <c r="AX1165" s="283">
        <v>0.14757510282278746</v>
      </c>
      <c r="AY1165" s="284">
        <v>13.9405</v>
      </c>
      <c r="AZ1165" s="284">
        <v>4.830933859221294</v>
      </c>
      <c r="BA1165" s="284">
        <v>70.280161075246767</v>
      </c>
      <c r="BB1165" s="284">
        <v>1.7135121956750992</v>
      </c>
    </row>
    <row r="1166" spans="45:54" ht="16.5">
      <c r="AS1166" s="281" t="s">
        <v>158</v>
      </c>
      <c r="AT1166" s="281" t="s">
        <v>100</v>
      </c>
      <c r="AU1166" s="281">
        <v>6</v>
      </c>
      <c r="AV1166" s="283">
        <v>2.6120846618573695E-2</v>
      </c>
      <c r="AW1166" s="283">
        <v>0.35264410467527868</v>
      </c>
      <c r="AX1166" s="283">
        <v>0.20354331883422822</v>
      </c>
      <c r="AY1166" s="284">
        <v>15.48881818181818</v>
      </c>
      <c r="AZ1166" s="284">
        <v>0.42977896713308322</v>
      </c>
      <c r="BA1166" s="284">
        <v>11.940487646863147</v>
      </c>
      <c r="BB1166" s="284">
        <v>1.76</v>
      </c>
    </row>
    <row r="1167" spans="45:54" ht="16.5">
      <c r="AS1167" s="281" t="s">
        <v>147</v>
      </c>
      <c r="AT1167" s="281" t="s">
        <v>208</v>
      </c>
      <c r="AU1167" s="281">
        <v>6</v>
      </c>
      <c r="AV1167" s="283">
        <v>1.554387371889579E-2</v>
      </c>
      <c r="AW1167" s="283">
        <v>0.43486802302163385</v>
      </c>
      <c r="AX1167" s="283">
        <v>0.19071618623939376</v>
      </c>
      <c r="AY1167" s="284">
        <v>11.7036</v>
      </c>
      <c r="AZ1167" s="284">
        <v>6.8378681136131894E-2</v>
      </c>
      <c r="BA1167" s="284">
        <v>12.987927140504112</v>
      </c>
      <c r="BB1167" s="284">
        <v>1.9361460526304515</v>
      </c>
    </row>
    <row r="1168" spans="45:54" ht="16.5">
      <c r="AS1168" s="281" t="s">
        <v>147</v>
      </c>
      <c r="AT1168" s="281" t="s">
        <v>209</v>
      </c>
      <c r="AU1168" s="281">
        <v>6</v>
      </c>
      <c r="AV1168" s="283">
        <v>1.9693291260599488E-2</v>
      </c>
      <c r="AW1168" s="283">
        <v>0.37753064213324072</v>
      </c>
      <c r="AX1168" s="283">
        <v>0.17069103609458905</v>
      </c>
      <c r="AY1168" s="284">
        <v>6.4356666666666662</v>
      </c>
      <c r="AZ1168" s="284">
        <v>7.9415804634579285E-2</v>
      </c>
      <c r="BA1168" s="284">
        <v>7.4121417658940656</v>
      </c>
      <c r="BB1168" s="284">
        <v>1.9500283709148156</v>
      </c>
    </row>
    <row r="1169" spans="45:54" ht="16.5">
      <c r="AS1169" s="281" t="s">
        <v>147</v>
      </c>
      <c r="AT1169" s="281" t="s">
        <v>210</v>
      </c>
      <c r="AU1169" s="281">
        <v>6</v>
      </c>
      <c r="AV1169" s="283">
        <v>3.2380204662687269E-2</v>
      </c>
      <c r="AW1169" s="283">
        <v>0.36056940831602163</v>
      </c>
      <c r="AX1169" s="283">
        <v>0.1865394910983314</v>
      </c>
      <c r="AY1169" s="284">
        <v>9.4181250000000016</v>
      </c>
      <c r="AZ1169" s="284">
        <v>3.046786298053596E-2</v>
      </c>
      <c r="BA1169" s="284">
        <v>4.2451889086213432</v>
      </c>
      <c r="BB1169" s="284">
        <v>2.3523954609351629</v>
      </c>
    </row>
    <row r="1170" spans="45:54" ht="16.5">
      <c r="AS1170" s="281" t="s">
        <v>147</v>
      </c>
      <c r="AT1170" s="281" t="s">
        <v>211</v>
      </c>
      <c r="AU1170" s="281">
        <v>6</v>
      </c>
      <c r="AV1170" s="283">
        <v>2.6342861327869491E-2</v>
      </c>
      <c r="AW1170" s="283">
        <v>0.33204702128834729</v>
      </c>
      <c r="AX1170" s="283">
        <v>0.24299437877676902</v>
      </c>
      <c r="AY1170" s="284">
        <v>9.1373333333333324</v>
      </c>
      <c r="AZ1170" s="284">
        <v>9.1665470746811792E-2</v>
      </c>
      <c r="BA1170" s="284">
        <v>6.980055993043992</v>
      </c>
      <c r="BB1170" s="284">
        <v>2.5137001679690454</v>
      </c>
    </row>
    <row r="1171" spans="45:54" ht="16.5">
      <c r="AS1171" s="281" t="s">
        <v>147</v>
      </c>
      <c r="AT1171" s="281" t="s">
        <v>212</v>
      </c>
      <c r="AU1171" s="281">
        <v>6</v>
      </c>
      <c r="AV1171" s="283">
        <v>2.5023731970589137E-2</v>
      </c>
      <c r="AW1171" s="283">
        <v>0.36941704017439181</v>
      </c>
      <c r="AX1171" s="283">
        <v>0.21691193543172488</v>
      </c>
      <c r="AY1171" s="284">
        <v>11.513111111111112</v>
      </c>
      <c r="AZ1171" s="284">
        <v>1.3716112739973505</v>
      </c>
      <c r="BA1171" s="284">
        <v>12.820124943721998</v>
      </c>
      <c r="BB1171" s="284">
        <v>2.5336079865679157</v>
      </c>
    </row>
    <row r="1172" spans="45:54" ht="16.5">
      <c r="AS1172" s="281" t="s">
        <v>147</v>
      </c>
      <c r="AT1172" s="281" t="s">
        <v>213</v>
      </c>
      <c r="AU1172" s="281">
        <v>6</v>
      </c>
      <c r="AV1172" s="283">
        <v>2.8028856491257338E-2</v>
      </c>
      <c r="AW1172" s="283">
        <v>0.39029406091148899</v>
      </c>
      <c r="AX1172" s="283">
        <v>0.25666961935980526</v>
      </c>
      <c r="AY1172" s="284">
        <v>11.572666666666668</v>
      </c>
      <c r="AZ1172" s="284">
        <v>0.2251926861218802</v>
      </c>
      <c r="BA1172" s="284">
        <v>11.429779891163875</v>
      </c>
      <c r="BB1172" s="284">
        <v>2.2663272203509011</v>
      </c>
    </row>
    <row r="1173" spans="45:54" ht="16.5">
      <c r="AS1173" s="281" t="s">
        <v>147</v>
      </c>
      <c r="AT1173" s="281" t="s">
        <v>214</v>
      </c>
      <c r="AU1173" s="281">
        <v>6</v>
      </c>
      <c r="AV1173" s="283">
        <v>3.0987620821149312E-2</v>
      </c>
      <c r="AW1173" s="283">
        <v>0.37317442044951721</v>
      </c>
      <c r="AX1173" s="283">
        <v>0.17366634765742006</v>
      </c>
      <c r="AY1173" s="284">
        <v>12.821250000000001</v>
      </c>
      <c r="AZ1173" s="284">
        <v>1.6934797431245249E-2</v>
      </c>
      <c r="BA1173" s="284">
        <v>17.138015000420193</v>
      </c>
      <c r="BB1173" s="284">
        <v>2.0786671504568361</v>
      </c>
    </row>
    <row r="1174" spans="45:54" ht="16.5">
      <c r="AS1174" s="281" t="s">
        <v>147</v>
      </c>
      <c r="AT1174" s="281" t="s">
        <v>99</v>
      </c>
      <c r="AU1174" s="281">
        <v>6</v>
      </c>
      <c r="AV1174" s="283">
        <v>1.8120355330377962E-2</v>
      </c>
      <c r="AW1174" s="283">
        <v>0.4261524434979983</v>
      </c>
      <c r="AX1174" s="283">
        <v>0.18509121140655438</v>
      </c>
      <c r="AY1174" s="284">
        <v>15.58</v>
      </c>
      <c r="AZ1174" s="284">
        <v>0.35989957773496684</v>
      </c>
      <c r="BA1174" s="284">
        <v>15.304301091301209</v>
      </c>
      <c r="BB1174" s="284">
        <v>2.0899134408299824</v>
      </c>
    </row>
    <row r="1175" spans="45:54" ht="16.5">
      <c r="AS1175" s="281" t="s">
        <v>147</v>
      </c>
      <c r="AT1175" s="281" t="s">
        <v>100</v>
      </c>
      <c r="AU1175" s="281">
        <v>6</v>
      </c>
      <c r="AV1175" s="283">
        <v>2.498264275062452E-2</v>
      </c>
      <c r="AW1175" s="283">
        <v>0.37833969166171227</v>
      </c>
      <c r="AX1175" s="283">
        <v>0.20669265401022022</v>
      </c>
      <c r="AY1175" s="284">
        <v>10.478479999999999</v>
      </c>
      <c r="AZ1175" s="284">
        <v>0.36748311338941797</v>
      </c>
      <c r="BA1175" s="284">
        <v>10.444955739334084</v>
      </c>
      <c r="BB1175" s="284">
        <v>2.16</v>
      </c>
    </row>
    <row r="1176" spans="45:54" ht="16.5">
      <c r="AS1176" s="281" t="s">
        <v>150</v>
      </c>
      <c r="AT1176" s="281" t="s">
        <v>215</v>
      </c>
      <c r="AU1176" s="281">
        <v>6</v>
      </c>
      <c r="AV1176" s="283">
        <v>2.7902832339655813E-2</v>
      </c>
      <c r="AW1176" s="283">
        <v>0.29484759185115333</v>
      </c>
      <c r="AX1176" s="283">
        <v>0.15804772314438501</v>
      </c>
      <c r="AY1176" s="284">
        <v>23.360750000000003</v>
      </c>
      <c r="AZ1176" s="284">
        <v>6.1612597818342413E-2</v>
      </c>
      <c r="BA1176" s="284">
        <v>28.328103308033434</v>
      </c>
      <c r="BB1176" s="284">
        <v>2.3949448740909656</v>
      </c>
    </row>
    <row r="1177" spans="45:54" ht="16.5">
      <c r="AS1177" s="281" t="s">
        <v>150</v>
      </c>
      <c r="AT1177" s="281" t="s">
        <v>216</v>
      </c>
      <c r="AU1177" s="281">
        <v>6</v>
      </c>
      <c r="AV1177" s="283">
        <v>2.1578291534812243E-2</v>
      </c>
      <c r="AW1177" s="283">
        <v>0.39192258188887008</v>
      </c>
      <c r="AX1177" s="283">
        <v>0.18440888609745529</v>
      </c>
      <c r="AY1177" s="284">
        <v>17.424230769230768</v>
      </c>
      <c r="AZ1177" s="284">
        <v>0.57047774913080773</v>
      </c>
      <c r="BA1177" s="284">
        <v>29.063106150924302</v>
      </c>
      <c r="BB1177" s="284">
        <v>1.8041713389268748</v>
      </c>
    </row>
    <row r="1178" spans="45:54" ht="16.5">
      <c r="AS1178" s="281" t="s">
        <v>150</v>
      </c>
      <c r="AT1178" s="281" t="s">
        <v>217</v>
      </c>
      <c r="AU1178" s="281">
        <v>6</v>
      </c>
      <c r="AV1178" s="283">
        <v>1.0860684122518682E-2</v>
      </c>
      <c r="AW1178" s="283">
        <v>0.25354495060699905</v>
      </c>
      <c r="AX1178" s="283">
        <v>0.11274680438917307</v>
      </c>
      <c r="AY1178" s="284">
        <v>21.820500000000003</v>
      </c>
      <c r="AZ1178" s="284">
        <v>0</v>
      </c>
      <c r="BA1178" s="284">
        <v>3.8053875994614885</v>
      </c>
      <c r="BB1178" s="284">
        <v>2.5799615118887336</v>
      </c>
    </row>
    <row r="1179" spans="45:54" ht="16.5">
      <c r="AS1179" s="281" t="s">
        <v>150</v>
      </c>
      <c r="AT1179" s="281" t="s">
        <v>98</v>
      </c>
      <c r="AU1179" s="281">
        <v>6</v>
      </c>
      <c r="AV1179" s="283">
        <v>1.8103023534919816E-2</v>
      </c>
      <c r="AW1179" s="283">
        <v>0.30956862699443011</v>
      </c>
      <c r="AX1179" s="283">
        <v>0.17550178183798151</v>
      </c>
      <c r="AY1179" s="284">
        <v>20.725200000000001</v>
      </c>
      <c r="AZ1179" s="284">
        <v>0.11175067976342062</v>
      </c>
      <c r="BA1179" s="284">
        <v>11.091698421597922</v>
      </c>
      <c r="BB1179" s="284">
        <v>2.5523888655522486</v>
      </c>
    </row>
    <row r="1180" spans="45:54" ht="16.5">
      <c r="AS1180" s="281" t="s">
        <v>150</v>
      </c>
      <c r="AT1180" s="281" t="s">
        <v>99</v>
      </c>
      <c r="AU1180" s="281">
        <v>6</v>
      </c>
      <c r="AV1180" s="283">
        <v>2.785110735627027E-2</v>
      </c>
      <c r="AW1180" s="283">
        <v>0.30420962495174447</v>
      </c>
      <c r="AX1180" s="283">
        <v>0.17038334009635625</v>
      </c>
      <c r="AY1180" s="284">
        <v>20.487666666666666</v>
      </c>
      <c r="AZ1180" s="284">
        <v>0</v>
      </c>
      <c r="BA1180" s="284">
        <v>29.019969475475882</v>
      </c>
      <c r="BB1180" s="284">
        <v>2.4204739079316271</v>
      </c>
    </row>
    <row r="1181" spans="45:54" ht="16.5">
      <c r="AS1181" s="281" t="s">
        <v>150</v>
      </c>
      <c r="AT1181" s="281" t="s">
        <v>100</v>
      </c>
      <c r="AU1181" s="281">
        <v>6</v>
      </c>
      <c r="AV1181" s="283">
        <v>2.3743427410071131E-2</v>
      </c>
      <c r="AW1181" s="283">
        <v>0.32212099654116993</v>
      </c>
      <c r="AX1181" s="283">
        <v>0.16277915395079245</v>
      </c>
      <c r="AY1181" s="284">
        <v>20.744025641025647</v>
      </c>
      <c r="AZ1181" s="284">
        <v>0.15063708882158799</v>
      </c>
      <c r="BA1181" s="284">
        <v>23.662711598259385</v>
      </c>
      <c r="BB1181" s="284">
        <v>2.13</v>
      </c>
    </row>
    <row r="1182" spans="45:54" ht="16.5">
      <c r="AS1182" s="281" t="s">
        <v>145</v>
      </c>
      <c r="AT1182" s="281" t="s">
        <v>218</v>
      </c>
      <c r="AU1182" s="281">
        <v>6</v>
      </c>
      <c r="AV1182" s="283">
        <v>1.2621634277012369E-2</v>
      </c>
      <c r="AW1182" s="283">
        <v>0.34481117704602721</v>
      </c>
      <c r="AX1182" s="283">
        <v>0.16944742571871785</v>
      </c>
      <c r="AY1182" s="284">
        <v>10.8695</v>
      </c>
      <c r="AZ1182" s="284">
        <v>0.11514558365635405</v>
      </c>
      <c r="BA1182" s="284">
        <v>17.224964125017777</v>
      </c>
      <c r="BB1182" s="284">
        <v>1.8688225526592239</v>
      </c>
    </row>
    <row r="1183" spans="45:54" ht="16.5">
      <c r="AS1183" s="281" t="s">
        <v>145</v>
      </c>
      <c r="AT1183" s="281" t="s">
        <v>219</v>
      </c>
      <c r="AU1183" s="281">
        <v>6</v>
      </c>
      <c r="AV1183" s="283">
        <v>4.424071435630849E-2</v>
      </c>
      <c r="AW1183" s="283">
        <v>0.3568138635651612</v>
      </c>
      <c r="AX1183" s="283">
        <v>0.21867668037059712</v>
      </c>
      <c r="AY1183" s="284">
        <v>11.641599999999997</v>
      </c>
      <c r="AZ1183" s="284">
        <v>2.4936814428225988E-2</v>
      </c>
      <c r="BA1183" s="284">
        <v>11.357759863809699</v>
      </c>
      <c r="BB1183" s="284">
        <v>2.0821291766389551</v>
      </c>
    </row>
    <row r="1184" spans="45:54" ht="16.5">
      <c r="AS1184" s="281" t="s">
        <v>145</v>
      </c>
      <c r="AT1184" s="281" t="s">
        <v>220</v>
      </c>
      <c r="AU1184" s="281">
        <v>6</v>
      </c>
      <c r="AV1184" s="283">
        <v>1.9222789108244452E-2</v>
      </c>
      <c r="AW1184" s="283">
        <v>0.29036171389932169</v>
      </c>
      <c r="AX1184" s="283">
        <v>0.25894997778473078</v>
      </c>
      <c r="AY1184" s="284">
        <v>7.5362857142857136</v>
      </c>
      <c r="AZ1184" s="284">
        <v>0.61368147137024887</v>
      </c>
      <c r="BA1184" s="284">
        <v>4.5978904085740187</v>
      </c>
      <c r="BB1184" s="284">
        <v>2.50257205106948</v>
      </c>
    </row>
    <row r="1185" spans="45:54" ht="16.5">
      <c r="AS1185" s="281" t="s">
        <v>145</v>
      </c>
      <c r="AT1185" s="281" t="s">
        <v>100</v>
      </c>
      <c r="AU1185" s="281">
        <v>6</v>
      </c>
      <c r="AV1185" s="283">
        <v>2.2551594668448888E-2</v>
      </c>
      <c r="AW1185" s="283">
        <v>0.33570143133955765</v>
      </c>
      <c r="AX1185" s="283">
        <v>0.20245473879032636</v>
      </c>
      <c r="AY1185" s="284">
        <v>10.469205128205127</v>
      </c>
      <c r="AZ1185" s="284">
        <v>0.2003782799309384</v>
      </c>
      <c r="BA1185" s="284">
        <v>12.860028830904501</v>
      </c>
      <c r="BB1185" s="284">
        <v>1.91</v>
      </c>
    </row>
    <row r="1186" spans="45:54" ht="16.5">
      <c r="AS1186" s="281" t="s">
        <v>137</v>
      </c>
      <c r="AT1186" s="281" t="s">
        <v>222</v>
      </c>
      <c r="AU1186" s="281">
        <v>6</v>
      </c>
      <c r="AV1186" s="283">
        <v>2.6547623942038381E-2</v>
      </c>
      <c r="AW1186" s="283">
        <v>0.33884779036508522</v>
      </c>
      <c r="AX1186" s="283">
        <v>0.17773032760307481</v>
      </c>
      <c r="AY1186" s="284">
        <v>15.429666666666664</v>
      </c>
      <c r="AZ1186" s="284">
        <v>8.124167202011498E-2</v>
      </c>
      <c r="BA1186" s="284">
        <v>8.6361786698592002</v>
      </c>
      <c r="BB1186" s="284">
        <v>1.8586446841503372</v>
      </c>
    </row>
    <row r="1187" spans="45:54" ht="16.5">
      <c r="AS1187" s="281" t="s">
        <v>137</v>
      </c>
      <c r="AT1187" s="281" t="s">
        <v>223</v>
      </c>
      <c r="AU1187" s="281">
        <v>6</v>
      </c>
      <c r="AV1187" s="283">
        <v>2.796695792437847E-2</v>
      </c>
      <c r="AW1187" s="283">
        <v>0.34175101332701885</v>
      </c>
      <c r="AX1187" s="283">
        <v>0.18498237532799885</v>
      </c>
      <c r="AY1187" s="284">
        <v>15.016258064516126</v>
      </c>
      <c r="AZ1187" s="284">
        <v>0.20955564132856772</v>
      </c>
      <c r="BA1187" s="284">
        <v>12.253270908132619</v>
      </c>
      <c r="BB1187" s="284">
        <v>1.8468211208234815</v>
      </c>
    </row>
    <row r="1188" spans="45:54" ht="16.5">
      <c r="AS1188" s="281" t="s">
        <v>137</v>
      </c>
      <c r="AT1188" s="281" t="s">
        <v>224</v>
      </c>
      <c r="AU1188" s="281">
        <v>6</v>
      </c>
      <c r="AV1188" s="283">
        <v>2.1269911355059568E-2</v>
      </c>
      <c r="AW1188" s="283">
        <v>0.26115377027922299</v>
      </c>
      <c r="AX1188" s="283">
        <v>0.26288909946930111</v>
      </c>
      <c r="AY1188" s="284">
        <v>9.9671666666666674</v>
      </c>
      <c r="AZ1188" s="284">
        <v>0.13589080139430637</v>
      </c>
      <c r="BA1188" s="284">
        <v>9.2477266422546389</v>
      </c>
      <c r="BB1188" s="284">
        <v>2.1197447802753282</v>
      </c>
    </row>
    <row r="1189" spans="45:54" ht="16.5">
      <c r="AS1189" s="281" t="s">
        <v>137</v>
      </c>
      <c r="AT1189" s="281" t="s">
        <v>99</v>
      </c>
      <c r="AU1189" s="281">
        <v>6</v>
      </c>
      <c r="AV1189" s="283">
        <v>2.700543133979795E-2</v>
      </c>
      <c r="AW1189" s="283">
        <v>0.32164174784994665</v>
      </c>
      <c r="AX1189" s="283">
        <v>0.16934354514429945</v>
      </c>
      <c r="AY1189" s="284">
        <v>15.538</v>
      </c>
      <c r="AZ1189" s="284">
        <v>3.5390500552622661E-2</v>
      </c>
      <c r="BA1189" s="284">
        <v>12.652103947562603</v>
      </c>
      <c r="BB1189" s="284">
        <v>2.1140831913964759</v>
      </c>
    </row>
    <row r="1190" spans="45:54" ht="16.5">
      <c r="AS1190" s="281" t="s">
        <v>137</v>
      </c>
      <c r="AT1190" s="281" t="s">
        <v>100</v>
      </c>
      <c r="AU1190" s="281">
        <v>6</v>
      </c>
      <c r="AV1190" s="283">
        <v>2.6596127491437395E-2</v>
      </c>
      <c r="AW1190" s="283">
        <v>0.32912954688642854</v>
      </c>
      <c r="AX1190" s="283">
        <v>0.19921358535859254</v>
      </c>
      <c r="AY1190" s="284">
        <v>14.589407407407403</v>
      </c>
      <c r="AZ1190" s="284">
        <v>0.15424366628418648</v>
      </c>
      <c r="BA1190" s="284">
        <v>10.648412578655488</v>
      </c>
      <c r="BB1190" s="284">
        <v>1.68</v>
      </c>
    </row>
    <row r="1191" spans="45:54" ht="16.5">
      <c r="AS1191" s="281" t="s">
        <v>155</v>
      </c>
      <c r="AT1191" s="281" t="s">
        <v>225</v>
      </c>
      <c r="AU1191" s="281">
        <v>6</v>
      </c>
      <c r="AV1191" s="283">
        <v>1.8234141332336619E-2</v>
      </c>
      <c r="AW1191" s="283">
        <v>0.33421667638486879</v>
      </c>
      <c r="AX1191" s="283">
        <v>0.17399891002884793</v>
      </c>
      <c r="AY1191" s="284">
        <v>11.287333333333333</v>
      </c>
      <c r="AZ1191" s="284">
        <v>0.44700533771572548</v>
      </c>
      <c r="BA1191" s="284">
        <v>10.333874950173479</v>
      </c>
      <c r="BB1191" s="284">
        <v>1.8183188924073965</v>
      </c>
    </row>
    <row r="1192" spans="45:54" ht="16.5">
      <c r="AS1192" s="281" t="s">
        <v>155</v>
      </c>
      <c r="AT1192" s="281" t="s">
        <v>226</v>
      </c>
      <c r="AU1192" s="281">
        <v>6</v>
      </c>
      <c r="AV1192" s="283">
        <v>2.1658038943923045E-2</v>
      </c>
      <c r="AW1192" s="283">
        <v>0.35204971973066923</v>
      </c>
      <c r="AX1192" s="283">
        <v>0.20178319328256875</v>
      </c>
      <c r="AY1192" s="284">
        <v>12.223176470588234</v>
      </c>
      <c r="AZ1192" s="284">
        <v>8.2604390595599098E-2</v>
      </c>
      <c r="BA1192" s="284">
        <v>11.497828154817219</v>
      </c>
      <c r="BB1192" s="284">
        <v>1.8115865028489069</v>
      </c>
    </row>
    <row r="1193" spans="45:54" ht="16.5">
      <c r="AS1193" s="281" t="s">
        <v>155</v>
      </c>
      <c r="AT1193" s="281" t="s">
        <v>227</v>
      </c>
      <c r="AU1193" s="281">
        <v>6</v>
      </c>
      <c r="AV1193" s="283">
        <v>2.0268345394671317E-2</v>
      </c>
      <c r="AW1193" s="283">
        <v>0.32311347178160699</v>
      </c>
      <c r="AX1193" s="283">
        <v>0.21416831704611355</v>
      </c>
      <c r="AY1193" s="284">
        <v>11.1275</v>
      </c>
      <c r="AZ1193" s="284">
        <v>0.13025389862612821</v>
      </c>
      <c r="BA1193" s="284">
        <v>15.179362525204219</v>
      </c>
      <c r="BB1193" s="284">
        <v>2.3034409926732149</v>
      </c>
    </row>
    <row r="1194" spans="45:54" ht="16.5">
      <c r="AS1194" s="281" t="s">
        <v>155</v>
      </c>
      <c r="AT1194" s="281" t="s">
        <v>228</v>
      </c>
      <c r="AU1194" s="281">
        <v>6</v>
      </c>
      <c r="AV1194" s="283">
        <v>1.5441699214146967E-2</v>
      </c>
      <c r="AW1194" s="283">
        <v>0.37710597865803697</v>
      </c>
      <c r="AX1194" s="283">
        <v>0.22749202011140554</v>
      </c>
      <c r="AY1194" s="284">
        <v>12.875416666666668</v>
      </c>
      <c r="AZ1194" s="284">
        <v>5.4763941334779805E-2</v>
      </c>
      <c r="BA1194" s="284">
        <v>16.113637786076399</v>
      </c>
      <c r="BB1194" s="284">
        <v>2.2072845097369518</v>
      </c>
    </row>
    <row r="1195" spans="45:54" ht="16.5">
      <c r="AS1195" s="281" t="s">
        <v>155</v>
      </c>
      <c r="AT1195" s="281" t="s">
        <v>229</v>
      </c>
      <c r="AU1195" s="281">
        <v>6</v>
      </c>
      <c r="AV1195" s="283">
        <v>1.3735371651829897E-2</v>
      </c>
      <c r="AW1195" s="283">
        <v>0.36333187400940598</v>
      </c>
      <c r="AX1195" s="283">
        <v>0.19156173965066414</v>
      </c>
      <c r="AY1195" s="284">
        <v>11.874761904761906</v>
      </c>
      <c r="AZ1195" s="284">
        <v>4.4757415806229939E-2</v>
      </c>
      <c r="BA1195" s="284">
        <v>8.9000597473409577</v>
      </c>
      <c r="BB1195" s="284">
        <v>1.8834172416192754</v>
      </c>
    </row>
    <row r="1196" spans="45:54" ht="16.5">
      <c r="AS1196" s="281" t="s">
        <v>155</v>
      </c>
      <c r="AT1196" s="281" t="s">
        <v>230</v>
      </c>
      <c r="AU1196" s="281">
        <v>6</v>
      </c>
      <c r="AV1196" s="283">
        <v>1.629199798048022E-2</v>
      </c>
      <c r="AW1196" s="283">
        <v>0.34778605589262251</v>
      </c>
      <c r="AX1196" s="283">
        <v>0.20734749201195957</v>
      </c>
      <c r="AY1196" s="284">
        <v>11.754066666666667</v>
      </c>
      <c r="AZ1196" s="284">
        <v>8.0404642474003238E-2</v>
      </c>
      <c r="BA1196" s="284">
        <v>21.550588306832175</v>
      </c>
      <c r="BB1196" s="284">
        <v>2.0091115660896763</v>
      </c>
    </row>
    <row r="1197" spans="45:54" ht="16.5">
      <c r="AS1197" s="281" t="s">
        <v>155</v>
      </c>
      <c r="AT1197" s="281" t="s">
        <v>231</v>
      </c>
      <c r="AU1197" s="281">
        <v>6</v>
      </c>
      <c r="AV1197" s="283">
        <v>1.5478869503185491E-2</v>
      </c>
      <c r="AW1197" s="283">
        <v>0.33321567174147876</v>
      </c>
      <c r="AX1197" s="283">
        <v>0.20653110062636629</v>
      </c>
      <c r="AY1197" s="284">
        <v>12.230222222222221</v>
      </c>
      <c r="AZ1197" s="284">
        <v>2.1265245339186056E-2</v>
      </c>
      <c r="BA1197" s="284">
        <v>7.6509314838200115</v>
      </c>
      <c r="BB1197" s="284">
        <v>2.5102861488357684</v>
      </c>
    </row>
    <row r="1198" spans="45:54" ht="16.5">
      <c r="AS1198" s="281" t="s">
        <v>155</v>
      </c>
      <c r="AT1198" s="281" t="s">
        <v>99</v>
      </c>
      <c r="AU1198" s="281">
        <v>6</v>
      </c>
      <c r="AV1198" s="283">
        <v>2.2209918255484393E-2</v>
      </c>
      <c r="AW1198" s="283">
        <v>0.34627461146515331</v>
      </c>
      <c r="AX1198" s="283">
        <v>0.22378368638826765</v>
      </c>
      <c r="AY1198" s="284">
        <v>12.19125</v>
      </c>
      <c r="AZ1198" s="284">
        <v>0.15927664511620473</v>
      </c>
      <c r="BA1198" s="284">
        <v>22.935836896733484</v>
      </c>
      <c r="BB1198" s="284">
        <v>2.1237744667950111</v>
      </c>
    </row>
    <row r="1199" spans="45:54" ht="16.5">
      <c r="AS1199" s="281" t="s">
        <v>155</v>
      </c>
      <c r="AT1199" s="281" t="s">
        <v>100</v>
      </c>
      <c r="AU1199" s="281">
        <v>6</v>
      </c>
      <c r="AV1199" s="283">
        <v>1.7310790050450303E-2</v>
      </c>
      <c r="AW1199" s="283">
        <v>0.34658394083132382</v>
      </c>
      <c r="AX1199" s="283">
        <v>0.20443470122211205</v>
      </c>
      <c r="AY1199" s="284">
        <v>11.820288135593225</v>
      </c>
      <c r="AZ1199" s="284">
        <v>0.12019169353711688</v>
      </c>
      <c r="BA1199" s="284">
        <v>13.604400338741771</v>
      </c>
      <c r="BB1199" s="284">
        <v>1.92</v>
      </c>
    </row>
    <row r="1200" spans="45:54" ht="16.5">
      <c r="AS1200" s="281" t="s">
        <v>141</v>
      </c>
      <c r="AT1200" s="281" t="s">
        <v>232</v>
      </c>
      <c r="AU1200" s="281">
        <v>6</v>
      </c>
      <c r="AV1200" s="283">
        <v>1.5040135888213938E-2</v>
      </c>
      <c r="AW1200" s="283">
        <v>0.35244893475983924</v>
      </c>
      <c r="AX1200" s="283">
        <v>0.19989906801997087</v>
      </c>
      <c r="AY1200" s="284">
        <v>13.073857142857145</v>
      </c>
      <c r="AZ1200" s="284">
        <v>6.7522063171751683E-3</v>
      </c>
      <c r="BA1200" s="284">
        <v>7.9844839700596371</v>
      </c>
      <c r="BB1200" s="284">
        <v>2.8007155926001226</v>
      </c>
    </row>
    <row r="1201" spans="45:54" ht="16.5">
      <c r="AS1201" s="281" t="s">
        <v>141</v>
      </c>
      <c r="AT1201" s="281" t="s">
        <v>233</v>
      </c>
      <c r="AU1201" s="281">
        <v>6</v>
      </c>
      <c r="AV1201" s="283">
        <v>2.0692448159849216E-2</v>
      </c>
      <c r="AW1201" s="283">
        <v>0.34635476240509649</v>
      </c>
      <c r="AX1201" s="283">
        <v>0.18457297862172445</v>
      </c>
      <c r="AY1201" s="284">
        <v>11.13833333333333</v>
      </c>
      <c r="AZ1201" s="284">
        <v>3.7415185097371795E-2</v>
      </c>
      <c r="BA1201" s="284">
        <v>3.404781843860833</v>
      </c>
      <c r="BB1201" s="284">
        <v>2.3162792889641652</v>
      </c>
    </row>
    <row r="1202" spans="45:54" ht="16.5">
      <c r="AS1202" s="281" t="s">
        <v>141</v>
      </c>
      <c r="AT1202" s="281" t="s">
        <v>234</v>
      </c>
      <c r="AU1202" s="281">
        <v>6</v>
      </c>
      <c r="AV1202" s="283">
        <v>1.2894434000737382E-2</v>
      </c>
      <c r="AW1202" s="283">
        <v>0.3471536828657209</v>
      </c>
      <c r="AX1202" s="283">
        <v>0.20772191166003059</v>
      </c>
      <c r="AY1202" s="284">
        <v>6.8364999999999991</v>
      </c>
      <c r="AZ1202" s="284">
        <v>1.9407216909999744E-2</v>
      </c>
      <c r="BA1202" s="284">
        <v>2.141262932403305</v>
      </c>
      <c r="BB1202" s="284">
        <v>1.8231750430814513</v>
      </c>
    </row>
    <row r="1203" spans="45:54" ht="16.5">
      <c r="AS1203" s="281" t="s">
        <v>141</v>
      </c>
      <c r="AT1203" s="281" t="s">
        <v>235</v>
      </c>
      <c r="AU1203" s="281">
        <v>6</v>
      </c>
      <c r="AV1203" s="283">
        <v>1.1508324547535864E-2</v>
      </c>
      <c r="AW1203" s="283">
        <v>0.36450647488748805</v>
      </c>
      <c r="AX1203" s="283">
        <v>0.19714712938614448</v>
      </c>
      <c r="AY1203" s="284">
        <v>9.308250000000001</v>
      </c>
      <c r="AZ1203" s="284">
        <v>1.1029210035588504E-2</v>
      </c>
      <c r="BA1203" s="284">
        <v>1.7812174207475433</v>
      </c>
      <c r="BB1203" s="284">
        <v>2.4031757651931716</v>
      </c>
    </row>
    <row r="1204" spans="45:54" ht="16.5">
      <c r="AS1204" s="281" t="s">
        <v>141</v>
      </c>
      <c r="AT1204" s="281" t="s">
        <v>236</v>
      </c>
      <c r="AU1204" s="281">
        <v>6</v>
      </c>
      <c r="AV1204" s="283">
        <v>2.4119853994357954E-2</v>
      </c>
      <c r="AW1204" s="283">
        <v>0.34964126833030124</v>
      </c>
      <c r="AX1204" s="283">
        <v>0.14454200509433762</v>
      </c>
      <c r="AY1204" s="284">
        <v>6.4259999999999993</v>
      </c>
      <c r="AZ1204" s="284">
        <v>0.10865002974950211</v>
      </c>
      <c r="BA1204" s="284">
        <v>2.6900248744876727</v>
      </c>
      <c r="BB1204" s="284">
        <v>2.3453616522622496</v>
      </c>
    </row>
    <row r="1205" spans="45:54" ht="16.5">
      <c r="AS1205" s="281" t="s">
        <v>141</v>
      </c>
      <c r="AT1205" s="281" t="s">
        <v>237</v>
      </c>
      <c r="AU1205" s="281">
        <v>6</v>
      </c>
      <c r="AV1205" s="283">
        <v>1.529412138782457E-2</v>
      </c>
      <c r="AW1205" s="283">
        <v>0.35644278315336941</v>
      </c>
      <c r="AX1205" s="283">
        <v>0.13083376258696244</v>
      </c>
      <c r="AY1205" s="284">
        <v>12.2622</v>
      </c>
      <c r="AZ1205" s="284">
        <v>3.4294564242978359E-2</v>
      </c>
      <c r="BA1205" s="284">
        <v>5.0070063794748405</v>
      </c>
      <c r="BB1205" s="284">
        <v>2.6968589360596211</v>
      </c>
    </row>
    <row r="1206" spans="45:54" ht="16.5">
      <c r="AS1206" s="281" t="s">
        <v>141</v>
      </c>
      <c r="AT1206" s="281" t="s">
        <v>100</v>
      </c>
      <c r="AU1206" s="281">
        <v>6</v>
      </c>
      <c r="AV1206" s="283">
        <v>1.814810312440138E-2</v>
      </c>
      <c r="AW1206" s="283">
        <v>0.35069865656171312</v>
      </c>
      <c r="AX1206" s="283">
        <v>0.17785042436957763</v>
      </c>
      <c r="AY1206" s="284">
        <v>9.9306521739130442</v>
      </c>
      <c r="AZ1206" s="284">
        <v>3.8272207584763039E-2</v>
      </c>
      <c r="BA1206" s="284">
        <v>3.9551443016363343</v>
      </c>
      <c r="BB1206" s="284">
        <v>2.27</v>
      </c>
    </row>
    <row r="1207" spans="45:54" ht="16.5">
      <c r="AS1207" s="281" t="s">
        <v>160</v>
      </c>
      <c r="AT1207" s="281" t="s">
        <v>238</v>
      </c>
      <c r="AU1207" s="281">
        <v>6</v>
      </c>
      <c r="AV1207" s="283">
        <v>1.3951522437996175E-2</v>
      </c>
      <c r="AW1207" s="283">
        <v>0.34769429257770407</v>
      </c>
      <c r="AX1207" s="283">
        <v>0.19200048079396842</v>
      </c>
      <c r="AY1207" s="284">
        <v>13.15075</v>
      </c>
      <c r="AZ1207" s="284">
        <v>0.10570219154996295</v>
      </c>
      <c r="BA1207" s="284">
        <v>19.101896044386162</v>
      </c>
      <c r="BB1207" s="284">
        <v>2.3923172973203393</v>
      </c>
    </row>
    <row r="1208" spans="45:54" ht="16.5">
      <c r="AS1208" s="281" t="s">
        <v>160</v>
      </c>
      <c r="AT1208" s="281" t="s">
        <v>239</v>
      </c>
      <c r="AU1208" s="281">
        <v>6</v>
      </c>
      <c r="AV1208" s="283">
        <v>1.3853479701246925E-2</v>
      </c>
      <c r="AW1208" s="283">
        <v>0.29679688179353808</v>
      </c>
      <c r="AX1208" s="283">
        <v>0.14590963309426469</v>
      </c>
      <c r="AY1208" s="284">
        <v>8.1216666666666679</v>
      </c>
      <c r="AZ1208" s="284">
        <v>2.0630559645707272E-2</v>
      </c>
      <c r="BA1208" s="284">
        <v>5.1731128311610988</v>
      </c>
      <c r="BB1208" s="284">
        <v>2.3812069160537526</v>
      </c>
    </row>
    <row r="1209" spans="45:54" ht="16.5">
      <c r="AS1209" s="281" t="s">
        <v>160</v>
      </c>
      <c r="AT1209" s="281" t="s">
        <v>240</v>
      </c>
      <c r="AU1209" s="281">
        <v>6</v>
      </c>
      <c r="AV1209" s="283">
        <v>1.4905359657131372E-2</v>
      </c>
      <c r="AW1209" s="283">
        <v>0.31875193252297424</v>
      </c>
      <c r="AX1209" s="283">
        <v>0.17984640525997658</v>
      </c>
      <c r="AY1209" s="284">
        <v>11.706285714285714</v>
      </c>
      <c r="AZ1209" s="284">
        <v>0.20950550556234773</v>
      </c>
      <c r="BA1209" s="284">
        <v>14.296405543747072</v>
      </c>
      <c r="BB1209" s="284">
        <v>1.8618801870946993</v>
      </c>
    </row>
    <row r="1210" spans="45:54" ht="16.5">
      <c r="AS1210" s="281" t="s">
        <v>160</v>
      </c>
      <c r="AT1210" s="281" t="s">
        <v>241</v>
      </c>
      <c r="AU1210" s="281">
        <v>6</v>
      </c>
      <c r="AV1210" s="283">
        <v>1.0374069186710744E-2</v>
      </c>
      <c r="AW1210" s="283">
        <v>0.35730369506797999</v>
      </c>
      <c r="AX1210" s="283">
        <v>0.1987239320451252</v>
      </c>
      <c r="AY1210" s="284">
        <v>12.326428571428572</v>
      </c>
      <c r="AZ1210" s="284">
        <v>0.35317356496689473</v>
      </c>
      <c r="BA1210" s="284">
        <v>16.588455324202631</v>
      </c>
      <c r="BB1210" s="284">
        <v>2.2750608199866997</v>
      </c>
    </row>
    <row r="1211" spans="45:54" ht="16.5">
      <c r="AS1211" s="281" t="s">
        <v>160</v>
      </c>
      <c r="AT1211" s="281" t="s">
        <v>242</v>
      </c>
      <c r="AU1211" s="281">
        <v>6</v>
      </c>
      <c r="AV1211" s="283">
        <v>9.1783438821681565E-3</v>
      </c>
      <c r="AW1211" s="283">
        <v>0.37075659774179165</v>
      </c>
      <c r="AX1211" s="283">
        <v>0.20515232236041711</v>
      </c>
      <c r="AY1211" s="284">
        <v>15.564538461538461</v>
      </c>
      <c r="AZ1211" s="284">
        <v>0.16435284025842661</v>
      </c>
      <c r="BA1211" s="284">
        <v>24.895013330495999</v>
      </c>
      <c r="BB1211" s="284">
        <v>1.9027242891631402</v>
      </c>
    </row>
    <row r="1212" spans="45:54" ht="16.5">
      <c r="AS1212" s="281" t="s">
        <v>160</v>
      </c>
      <c r="AT1212" s="281" t="s">
        <v>99</v>
      </c>
      <c r="AU1212" s="281">
        <v>6</v>
      </c>
      <c r="AV1212" s="283">
        <v>7.8929371681245534E-3</v>
      </c>
      <c r="AW1212" s="283">
        <v>0.34963305987496779</v>
      </c>
      <c r="AX1212" s="283">
        <v>0.20726518238344099</v>
      </c>
      <c r="AY1212" s="284">
        <v>13.032249999999999</v>
      </c>
      <c r="AZ1212" s="284">
        <v>0.10441570900929018</v>
      </c>
      <c r="BA1212" s="284">
        <v>19.128957890501958</v>
      </c>
      <c r="BB1212" s="284">
        <v>2.252803624770741</v>
      </c>
    </row>
    <row r="1213" spans="45:54" ht="16.5">
      <c r="AS1213" s="281" t="s">
        <v>160</v>
      </c>
      <c r="AT1213" s="281" t="s">
        <v>100</v>
      </c>
      <c r="AU1213" s="281">
        <v>6</v>
      </c>
      <c r="AV1213" s="283">
        <v>1.0970037305967748E-2</v>
      </c>
      <c r="AW1213" s="283">
        <v>0.35242447266480392</v>
      </c>
      <c r="AX1213" s="283">
        <v>0.19484215811582237</v>
      </c>
      <c r="AY1213" s="284">
        <v>13.284972222222219</v>
      </c>
      <c r="AZ1213" s="284">
        <v>0.21996978248233534</v>
      </c>
      <c r="BA1213" s="284">
        <v>18.836009814110106</v>
      </c>
      <c r="BB1213" s="284">
        <v>1.91</v>
      </c>
    </row>
    <row r="1214" spans="45:54" ht="16.5">
      <c r="AS1214" s="281" t="s">
        <v>161</v>
      </c>
      <c r="AT1214" s="281" t="s">
        <v>243</v>
      </c>
      <c r="AU1214" s="281">
        <v>6</v>
      </c>
      <c r="AV1214" s="283">
        <v>2.3286121943274458E-2</v>
      </c>
      <c r="AW1214" s="283">
        <v>0.37345727063023354</v>
      </c>
      <c r="AX1214" s="283">
        <v>0.16245714702847169</v>
      </c>
      <c r="AY1214" s="284">
        <v>9.825333333333333</v>
      </c>
      <c r="AZ1214" s="284">
        <v>0.13653985898112794</v>
      </c>
      <c r="BA1214" s="284">
        <v>7.9622965913254058</v>
      </c>
      <c r="BB1214" s="284">
        <v>2.223736360818342</v>
      </c>
    </row>
    <row r="1215" spans="45:54" ht="16.5">
      <c r="AS1215" s="281" t="s">
        <v>161</v>
      </c>
      <c r="AT1215" s="281" t="s">
        <v>244</v>
      </c>
      <c r="AU1215" s="281">
        <v>6</v>
      </c>
      <c r="AV1215" s="283">
        <v>4.038701025348481E-2</v>
      </c>
      <c r="AW1215" s="283">
        <v>0.38691693242361308</v>
      </c>
      <c r="AX1215" s="283">
        <v>0.1743842310905932</v>
      </c>
      <c r="AY1215" s="284">
        <v>9.3236666666666661</v>
      </c>
      <c r="AZ1215" s="284">
        <v>0.74411287861651776</v>
      </c>
      <c r="BA1215" s="284">
        <v>17.128376076302438</v>
      </c>
      <c r="BB1215" s="284">
        <v>1.9975890902514575</v>
      </c>
    </row>
    <row r="1216" spans="45:54" ht="16.5">
      <c r="AS1216" s="281" t="s">
        <v>161</v>
      </c>
      <c r="AT1216" s="281" t="s">
        <v>245</v>
      </c>
      <c r="AU1216" s="281">
        <v>6</v>
      </c>
      <c r="AV1216" s="283">
        <v>3.2327275526799731E-2</v>
      </c>
      <c r="AW1216" s="283">
        <v>0.3992146317976194</v>
      </c>
      <c r="AX1216" s="283">
        <v>0.18255320646823175</v>
      </c>
      <c r="AY1216" s="284">
        <v>11.347285714285716</v>
      </c>
      <c r="AZ1216" s="284">
        <v>1.154837802475432</v>
      </c>
      <c r="BA1216" s="284">
        <v>27.923385839341858</v>
      </c>
      <c r="BB1216" s="284">
        <v>1.8392769867936836</v>
      </c>
    </row>
    <row r="1217" spans="45:54" ht="16.5">
      <c r="AS1217" s="281" t="s">
        <v>161</v>
      </c>
      <c r="AT1217" s="281" t="s">
        <v>246</v>
      </c>
      <c r="AU1217" s="281">
        <v>6</v>
      </c>
      <c r="AV1217" s="283">
        <v>2.9186260589681469E-2</v>
      </c>
      <c r="AW1217" s="283">
        <v>0.40221997734887155</v>
      </c>
      <c r="AX1217" s="283">
        <v>0.20441426739534396</v>
      </c>
      <c r="AY1217" s="284">
        <v>11.744642857142855</v>
      </c>
      <c r="AZ1217" s="284">
        <v>0.66714839228245415</v>
      </c>
      <c r="BA1217" s="284">
        <v>19.35230698913329</v>
      </c>
      <c r="BB1217" s="284">
        <v>2.0147405461056054</v>
      </c>
    </row>
    <row r="1218" spans="45:54" ht="16.5">
      <c r="AS1218" s="281" t="s">
        <v>161</v>
      </c>
      <c r="AT1218" s="281" t="s">
        <v>100</v>
      </c>
      <c r="AU1218" s="281">
        <v>6</v>
      </c>
      <c r="AV1218" s="283">
        <v>2.9558271820362931E-2</v>
      </c>
      <c r="AW1218" s="283">
        <v>0.39281129628542177</v>
      </c>
      <c r="AX1218" s="283">
        <v>0.18537074947562254</v>
      </c>
      <c r="AY1218" s="284">
        <v>10.916818181818181</v>
      </c>
      <c r="AZ1218" s="284">
        <v>0.61969872644466839</v>
      </c>
      <c r="BA1218" s="284">
        <v>17.571365948228571</v>
      </c>
      <c r="BB1218" s="284">
        <v>1.94</v>
      </c>
    </row>
    <row r="1219" spans="45:54" ht="16.5">
      <c r="AS1219" s="281" t="s">
        <v>159</v>
      </c>
      <c r="AT1219" s="281" t="s">
        <v>247</v>
      </c>
      <c r="AU1219" s="281">
        <v>6</v>
      </c>
      <c r="AV1219" s="283">
        <v>9.7957026530879256E-3</v>
      </c>
      <c r="AW1219" s="283">
        <v>0.3478322591924653</v>
      </c>
      <c r="AX1219" s="283">
        <v>0.17491875194981887</v>
      </c>
      <c r="AY1219" s="284">
        <v>10.251692307692307</v>
      </c>
      <c r="AZ1219" s="284">
        <v>1.3741871225107977E-2</v>
      </c>
      <c r="BA1219" s="284">
        <v>2.2536668809177081</v>
      </c>
      <c r="BB1219" s="284">
        <v>2.5278061804617762</v>
      </c>
    </row>
    <row r="1220" spans="45:54" ht="16.5">
      <c r="AS1220" s="281" t="s">
        <v>159</v>
      </c>
      <c r="AT1220" s="281" t="s">
        <v>248</v>
      </c>
      <c r="AU1220" s="281">
        <v>6</v>
      </c>
      <c r="AV1220" s="283">
        <v>1.1590409526921919E-2</v>
      </c>
      <c r="AW1220" s="283">
        <v>0.37470628985564941</v>
      </c>
      <c r="AX1220" s="283">
        <v>0.12553839572606679</v>
      </c>
      <c r="AY1220" s="284">
        <v>7.7761818181818194</v>
      </c>
      <c r="AZ1220" s="284">
        <v>4.0715155370616263E-2</v>
      </c>
      <c r="BA1220" s="284">
        <v>3.3476905526951146</v>
      </c>
      <c r="BB1220" s="284">
        <v>2.3798043191299851</v>
      </c>
    </row>
    <row r="1221" spans="45:54" ht="16.5">
      <c r="AS1221" s="281" t="s">
        <v>159</v>
      </c>
      <c r="AT1221" s="281" t="s">
        <v>249</v>
      </c>
      <c r="AU1221" s="281">
        <v>6</v>
      </c>
      <c r="AV1221" s="283">
        <v>2.1621913096049515E-2</v>
      </c>
      <c r="AW1221" s="283">
        <v>0.31889123548243764</v>
      </c>
      <c r="AX1221" s="283">
        <v>0.12046947390918324</v>
      </c>
      <c r="AY1221" s="284">
        <v>11.195833333333333</v>
      </c>
      <c r="AZ1221" s="284">
        <v>3.329035548440297E-2</v>
      </c>
      <c r="BA1221" s="284">
        <v>4.2611655020035801</v>
      </c>
      <c r="BB1221" s="284">
        <v>2.0172275765123739</v>
      </c>
    </row>
    <row r="1222" spans="45:54" ht="16.5">
      <c r="AS1222" s="281" t="s">
        <v>159</v>
      </c>
      <c r="AT1222" s="281" t="s">
        <v>250</v>
      </c>
      <c r="AU1222" s="281">
        <v>6</v>
      </c>
      <c r="AV1222" s="283">
        <v>2.9553415797850029E-2</v>
      </c>
      <c r="AW1222" s="283">
        <v>0.41111212256632623</v>
      </c>
      <c r="AX1222" s="283">
        <v>0.17731275854102088</v>
      </c>
      <c r="AY1222" s="284">
        <v>12.710142857142857</v>
      </c>
      <c r="AZ1222" s="284">
        <v>0.11347227174300169</v>
      </c>
      <c r="BA1222" s="284">
        <v>6.0238975564436981</v>
      </c>
      <c r="BB1222" s="284">
        <v>2.2164715693097179</v>
      </c>
    </row>
    <row r="1223" spans="45:54" ht="16.5">
      <c r="AS1223" s="281" t="s">
        <v>159</v>
      </c>
      <c r="AT1223" s="281" t="s">
        <v>251</v>
      </c>
      <c r="AU1223" s="281">
        <v>6</v>
      </c>
      <c r="AV1223" s="283">
        <v>2.6244131936051615E-2</v>
      </c>
      <c r="AW1223" s="283">
        <v>0.36938266696875738</v>
      </c>
      <c r="AX1223" s="283">
        <v>0.31174893851509189</v>
      </c>
      <c r="AY1223" s="284">
        <v>11.095400000000001</v>
      </c>
      <c r="AZ1223" s="284">
        <v>0.22066381806023019</v>
      </c>
      <c r="BA1223" s="284">
        <v>0.28808887357863389</v>
      </c>
      <c r="BB1223" s="284">
        <v>3.0779762691993708</v>
      </c>
    </row>
    <row r="1224" spans="45:54" ht="16.5">
      <c r="AS1224" s="281" t="s">
        <v>159</v>
      </c>
      <c r="AT1224" s="281" t="s">
        <v>252</v>
      </c>
      <c r="AU1224" s="281">
        <v>6</v>
      </c>
      <c r="AV1224" s="283">
        <v>4.2236397165007759E-2</v>
      </c>
      <c r="AW1224" s="283">
        <v>0.24623087509135053</v>
      </c>
      <c r="AX1224" s="283">
        <v>0.20320245877967796</v>
      </c>
      <c r="AY1224" s="284">
        <v>4.9980000000000002</v>
      </c>
      <c r="AZ1224" s="284">
        <v>1.4963362207634607E-2</v>
      </c>
      <c r="BA1224" s="284">
        <v>7.5714612770631113</v>
      </c>
      <c r="BB1224" s="284">
        <v>2.8289668350446995</v>
      </c>
    </row>
    <row r="1225" spans="45:54" ht="16.5">
      <c r="AS1225" s="281" t="s">
        <v>159</v>
      </c>
      <c r="AT1225" s="281" t="s">
        <v>100</v>
      </c>
      <c r="AU1225" s="281">
        <v>6</v>
      </c>
      <c r="AV1225" s="283">
        <v>1.6768706902054373E-2</v>
      </c>
      <c r="AW1225" s="283">
        <v>0.35881118325397166</v>
      </c>
      <c r="AX1225" s="283">
        <v>0.16914641579626283</v>
      </c>
      <c r="AY1225" s="284">
        <v>10.126302325581399</v>
      </c>
      <c r="AZ1225" s="284">
        <v>5.3672165071127854E-2</v>
      </c>
      <c r="BA1225" s="284">
        <v>3.2508382928344175</v>
      </c>
      <c r="BB1225" s="284">
        <v>2.36</v>
      </c>
    </row>
    <row r="1226" spans="45:54" ht="16.5">
      <c r="AS1226" s="281" t="s">
        <v>143</v>
      </c>
      <c r="AT1226" s="281" t="s">
        <v>253</v>
      </c>
      <c r="AU1226" s="281">
        <v>6</v>
      </c>
      <c r="AV1226" s="283">
        <v>2.6285240403054941E-2</v>
      </c>
      <c r="AW1226" s="283">
        <v>0.36312959024786806</v>
      </c>
      <c r="AX1226" s="283">
        <v>0.17703266388713509</v>
      </c>
      <c r="AY1226" s="284">
        <v>16.138111111111112</v>
      </c>
      <c r="AZ1226" s="284">
        <v>0.49972887234769825</v>
      </c>
      <c r="BA1226" s="284">
        <v>19.922359450574326</v>
      </c>
      <c r="BB1226" s="284">
        <v>1.8490302772338774</v>
      </c>
    </row>
    <row r="1227" spans="45:54" ht="16.5">
      <c r="AS1227" s="281" t="s">
        <v>143</v>
      </c>
      <c r="AT1227" s="281" t="s">
        <v>254</v>
      </c>
      <c r="AU1227" s="281">
        <v>6</v>
      </c>
      <c r="AV1227" s="283">
        <v>2.6874808473867248E-2</v>
      </c>
      <c r="AW1227" s="283">
        <v>0.33413662192499993</v>
      </c>
      <c r="AX1227" s="283">
        <v>0.12870946063788422</v>
      </c>
      <c r="AY1227" s="284">
        <v>14.100363636363637</v>
      </c>
      <c r="AZ1227" s="284">
        <v>2.7725048540851897E-2</v>
      </c>
      <c r="BA1227" s="284">
        <v>16.365933065144045</v>
      </c>
      <c r="BB1227" s="284">
        <v>1.9648613297356181</v>
      </c>
    </row>
    <row r="1228" spans="45:54" ht="16.5">
      <c r="AS1228" s="281" t="s">
        <v>143</v>
      </c>
      <c r="AT1228" s="281" t="s">
        <v>255</v>
      </c>
      <c r="AU1228" s="281">
        <v>6</v>
      </c>
      <c r="AV1228" s="283">
        <v>3.5482609834157908E-2</v>
      </c>
      <c r="AW1228" s="283">
        <v>0.32785322282895701</v>
      </c>
      <c r="AX1228" s="283">
        <v>0.14454411938954653</v>
      </c>
      <c r="AY1228" s="284">
        <v>13.095428571428572</v>
      </c>
      <c r="AZ1228" s="284">
        <v>0.30194526287573736</v>
      </c>
      <c r="BA1228" s="284">
        <v>10.918730312377471</v>
      </c>
      <c r="BB1228" s="284">
        <v>1.8564348697088593</v>
      </c>
    </row>
    <row r="1229" spans="45:54" ht="16.5">
      <c r="AS1229" s="281" t="s">
        <v>143</v>
      </c>
      <c r="AT1229" s="281" t="s">
        <v>256</v>
      </c>
      <c r="AU1229" s="281">
        <v>6</v>
      </c>
      <c r="AV1229" s="283">
        <v>3.126349037044078E-2</v>
      </c>
      <c r="AW1229" s="283">
        <v>0.36435903695326211</v>
      </c>
      <c r="AX1229" s="283">
        <v>0.15958678873026672</v>
      </c>
      <c r="AY1229" s="284">
        <v>14.536428571428571</v>
      </c>
      <c r="AZ1229" s="284">
        <v>3.652800352422178E-2</v>
      </c>
      <c r="BA1229" s="284">
        <v>8.3365021376390587</v>
      </c>
      <c r="BB1229" s="284">
        <v>2.0217050796931662</v>
      </c>
    </row>
    <row r="1230" spans="45:54" ht="16.5">
      <c r="AS1230" s="281" t="s">
        <v>143</v>
      </c>
      <c r="AT1230" s="281" t="s">
        <v>257</v>
      </c>
      <c r="AU1230" s="281">
        <v>6</v>
      </c>
      <c r="AV1230" s="283">
        <v>2.5489062096624625E-2</v>
      </c>
      <c r="AW1230" s="283">
        <v>0.34131648493155498</v>
      </c>
      <c r="AX1230" s="283">
        <v>0.14897935942357063</v>
      </c>
      <c r="AY1230" s="284">
        <v>14.1922</v>
      </c>
      <c r="AZ1230" s="284">
        <v>0.26954426130159781</v>
      </c>
      <c r="BA1230" s="284">
        <v>7.3450811204685404</v>
      </c>
      <c r="BB1230" s="284">
        <v>1.801306060073018</v>
      </c>
    </row>
    <row r="1231" spans="45:54" ht="16.5">
      <c r="AS1231" s="281" t="s">
        <v>143</v>
      </c>
      <c r="AT1231" s="281" t="s">
        <v>99</v>
      </c>
      <c r="AU1231" s="281">
        <v>6</v>
      </c>
      <c r="AV1231" s="283">
        <v>3.0407619374803175E-2</v>
      </c>
      <c r="AW1231" s="283">
        <v>0.35781066850637705</v>
      </c>
      <c r="AX1231" s="283">
        <v>0.11538574961807238</v>
      </c>
      <c r="AY1231" s="284">
        <v>13.28575</v>
      </c>
      <c r="AZ1231" s="284">
        <v>0.3120642315566528</v>
      </c>
      <c r="BA1231" s="284">
        <v>15.400369827320816</v>
      </c>
      <c r="BB1231" s="284">
        <v>1.885539368413125</v>
      </c>
    </row>
    <row r="1232" spans="45:54" ht="16.5">
      <c r="AS1232" s="281" t="s">
        <v>143</v>
      </c>
      <c r="AT1232" s="281" t="s">
        <v>100</v>
      </c>
      <c r="AU1232" s="281">
        <v>6</v>
      </c>
      <c r="AV1232" s="283">
        <v>2.8583132391298963E-2</v>
      </c>
      <c r="AW1232" s="283">
        <v>0.34759212413675317</v>
      </c>
      <c r="AX1232" s="283">
        <v>0.14689963724970828</v>
      </c>
      <c r="AY1232" s="284">
        <v>14.36916279069767</v>
      </c>
      <c r="AZ1232" s="284">
        <v>0.21291435153523669</v>
      </c>
      <c r="BA1232" s="284">
        <v>14.456771816146521</v>
      </c>
      <c r="BB1232" s="284">
        <v>1.74</v>
      </c>
    </row>
    <row r="1233" spans="45:54" ht="16.5">
      <c r="AS1233" s="281" t="s">
        <v>140</v>
      </c>
      <c r="AT1233" s="281" t="s">
        <v>258</v>
      </c>
      <c r="AU1233" s="281">
        <v>6</v>
      </c>
      <c r="AV1233" s="283">
        <v>1.6442156710712683E-2</v>
      </c>
      <c r="AW1233" s="283">
        <v>0.32600956239270257</v>
      </c>
      <c r="AX1233" s="283">
        <v>0.17574059951974744</v>
      </c>
      <c r="AY1233" s="284">
        <v>12.564095238095236</v>
      </c>
      <c r="AZ1233" s="284">
        <v>4.3156457281167959E-2</v>
      </c>
      <c r="BA1233" s="284">
        <v>19.868232202805526</v>
      </c>
      <c r="BB1233" s="284">
        <v>2.1395808006249997</v>
      </c>
    </row>
    <row r="1234" spans="45:54" ht="16.5">
      <c r="AS1234" s="281" t="s">
        <v>140</v>
      </c>
      <c r="AT1234" s="281" t="s">
        <v>259</v>
      </c>
      <c r="AU1234" s="281">
        <v>6</v>
      </c>
      <c r="AV1234" s="283">
        <v>2.1533464590711551E-2</v>
      </c>
      <c r="AW1234" s="283">
        <v>0.35636792515988003</v>
      </c>
      <c r="AX1234" s="283">
        <v>0.19462913025485734</v>
      </c>
      <c r="AY1234" s="284">
        <v>14.148000000000001</v>
      </c>
      <c r="AZ1234" s="284">
        <v>0.1219431670108688</v>
      </c>
      <c r="BA1234" s="284">
        <v>23.132961594077905</v>
      </c>
      <c r="BB1234" s="284">
        <v>1.8500309360050977</v>
      </c>
    </row>
    <row r="1235" spans="45:54" ht="16.5">
      <c r="AS1235" s="281" t="s">
        <v>140</v>
      </c>
      <c r="AT1235" s="281" t="s">
        <v>100</v>
      </c>
      <c r="AU1235" s="281">
        <v>6</v>
      </c>
      <c r="AV1235" s="283">
        <v>1.9465988645741762E-2</v>
      </c>
      <c r="AW1235" s="283">
        <v>0.34404001527323214</v>
      </c>
      <c r="AX1235" s="283">
        <v>0.18633428270888416</v>
      </c>
      <c r="AY1235" s="284">
        <v>13.593633333333331</v>
      </c>
      <c r="AZ1235" s="284">
        <v>8.7344195019789461E-2</v>
      </c>
      <c r="BA1235" s="284">
        <v>21.699264449539015</v>
      </c>
      <c r="BB1235" s="284">
        <v>1.83</v>
      </c>
    </row>
    <row r="1236" spans="45:54" ht="16.5">
      <c r="AS1236" s="281" t="s">
        <v>153</v>
      </c>
      <c r="AT1236" s="281" t="s">
        <v>260</v>
      </c>
      <c r="AU1236" s="281">
        <v>6</v>
      </c>
      <c r="AV1236" s="283">
        <v>2.5886779395943232E-2</v>
      </c>
      <c r="AW1236" s="283">
        <v>0.34193304307030825</v>
      </c>
      <c r="AX1236" s="283">
        <v>0.16322562782159367</v>
      </c>
      <c r="AY1236" s="284">
        <v>13.450857142857144</v>
      </c>
      <c r="AZ1236" s="284">
        <v>1.4148878144189609</v>
      </c>
      <c r="BA1236" s="284">
        <v>7.1986058250394809</v>
      </c>
      <c r="BB1236" s="284">
        <v>1.8814692757701372</v>
      </c>
    </row>
    <row r="1237" spans="45:54" ht="16.5">
      <c r="AS1237" s="281" t="s">
        <v>153</v>
      </c>
      <c r="AT1237" s="281" t="s">
        <v>261</v>
      </c>
      <c r="AU1237" s="281">
        <v>6</v>
      </c>
      <c r="AV1237" s="283">
        <v>3.790392652664247E-2</v>
      </c>
      <c r="AW1237" s="283">
        <v>0.37136167546347626</v>
      </c>
      <c r="AX1237" s="283">
        <v>0.15042946567802004</v>
      </c>
      <c r="AY1237" s="284">
        <v>15.054666666666668</v>
      </c>
      <c r="AZ1237" s="284">
        <v>0.35518068285088067</v>
      </c>
      <c r="BA1237" s="284">
        <v>13.315793443350664</v>
      </c>
      <c r="BB1237" s="284">
        <v>1.7208903731984388</v>
      </c>
    </row>
    <row r="1238" spans="45:54" ht="16.5">
      <c r="AS1238" s="281" t="s">
        <v>153</v>
      </c>
      <c r="AT1238" s="281" t="s">
        <v>262</v>
      </c>
      <c r="AU1238" s="281">
        <v>6</v>
      </c>
      <c r="AV1238" s="283">
        <v>4.6123308486061228E-2</v>
      </c>
      <c r="AW1238" s="283">
        <v>0.29472965910068882</v>
      </c>
      <c r="AX1238" s="283">
        <v>0.11335941717093537</v>
      </c>
      <c r="AY1238" s="284">
        <v>13.049499999999998</v>
      </c>
      <c r="AZ1238" s="284">
        <v>1.0054487436030788</v>
      </c>
      <c r="BA1238" s="284">
        <v>8.4497123825152869</v>
      </c>
      <c r="BB1238" s="284">
        <v>2.3176817817899322</v>
      </c>
    </row>
    <row r="1239" spans="45:54" ht="16.5">
      <c r="AS1239" s="281" t="s">
        <v>153</v>
      </c>
      <c r="AT1239" s="281" t="s">
        <v>99</v>
      </c>
      <c r="AU1239" s="281">
        <v>6</v>
      </c>
      <c r="AV1239" s="283">
        <v>2.4370041478449841E-2</v>
      </c>
      <c r="AW1239" s="283">
        <v>0.35005080147880369</v>
      </c>
      <c r="AX1239" s="283">
        <v>0.13166116685231588</v>
      </c>
      <c r="AY1239" s="284">
        <v>14.525</v>
      </c>
      <c r="AZ1239" s="284">
        <v>0</v>
      </c>
      <c r="BA1239" s="284">
        <v>7.3145092695731044</v>
      </c>
      <c r="BB1239" s="284">
        <v>1.970818763308662</v>
      </c>
    </row>
    <row r="1240" spans="45:54" ht="16.5">
      <c r="AS1240" s="281" t="s">
        <v>153</v>
      </c>
      <c r="AT1240" s="281" t="s">
        <v>100</v>
      </c>
      <c r="AU1240" s="281">
        <v>6</v>
      </c>
      <c r="AV1240" s="283">
        <v>3.220010678286752E-2</v>
      </c>
      <c r="AW1240" s="283">
        <v>0.33628914366383311</v>
      </c>
      <c r="AX1240" s="283">
        <v>0.14934453720237295</v>
      </c>
      <c r="AY1240" s="284">
        <v>13.645409090909089</v>
      </c>
      <c r="AZ1240" s="284">
        <v>1.1656575398305371</v>
      </c>
      <c r="BA1240" s="284">
        <v>8.3331709885688348</v>
      </c>
      <c r="BB1240" s="284">
        <v>1.88</v>
      </c>
    </row>
    <row r="1241" spans="45:54" ht="16.5">
      <c r="AS1241" s="281" t="s">
        <v>146</v>
      </c>
      <c r="AT1241" s="281" t="s">
        <v>263</v>
      </c>
      <c r="AU1241" s="281">
        <v>6</v>
      </c>
      <c r="AV1241" s="283">
        <v>1.2867303660987733E-2</v>
      </c>
      <c r="AW1241" s="283">
        <v>0.33639156724966573</v>
      </c>
      <c r="AX1241" s="283">
        <v>0.18007567701385549</v>
      </c>
      <c r="AY1241" s="284">
        <v>11.917238095238096</v>
      </c>
      <c r="AZ1241" s="284">
        <v>5.3880791723139358E-2</v>
      </c>
      <c r="BA1241" s="284">
        <v>22.657252361775335</v>
      </c>
      <c r="BB1241" s="284">
        <v>1.879502285621542</v>
      </c>
    </row>
    <row r="1242" spans="45:54" ht="16.5">
      <c r="AS1242" s="281" t="s">
        <v>146</v>
      </c>
      <c r="AT1242" s="281" t="s">
        <v>264</v>
      </c>
      <c r="AU1242" s="281">
        <v>6</v>
      </c>
      <c r="AV1242" s="283">
        <v>1.6563432316814751E-2</v>
      </c>
      <c r="AW1242" s="283">
        <v>0.35702858022223355</v>
      </c>
      <c r="AX1242" s="283">
        <v>0.19905761189480053</v>
      </c>
      <c r="AY1242" s="284">
        <v>9.3048571428571432</v>
      </c>
      <c r="AZ1242" s="284">
        <v>0.99791414934068867</v>
      </c>
      <c r="BA1242" s="284">
        <v>6.1695604601343623</v>
      </c>
      <c r="BB1242" s="284">
        <v>1.9679753370949147</v>
      </c>
    </row>
    <row r="1243" spans="45:54" ht="16.5">
      <c r="AS1243" s="281" t="s">
        <v>146</v>
      </c>
      <c r="AT1243" s="281" t="s">
        <v>265</v>
      </c>
      <c r="AU1243" s="281">
        <v>6</v>
      </c>
      <c r="AV1243" s="283">
        <v>1.1465235738373694E-2</v>
      </c>
      <c r="AW1243" s="283">
        <v>0.36975620657412739</v>
      </c>
      <c r="AX1243" s="283">
        <v>0.1445025655206317</v>
      </c>
      <c r="AY1243" s="284">
        <v>10.11188888888889</v>
      </c>
      <c r="AZ1243" s="284">
        <v>0.27204248215401317</v>
      </c>
      <c r="BA1243" s="284">
        <v>7.3291445192081195</v>
      </c>
      <c r="BB1243" s="284">
        <v>1.9385730029385602</v>
      </c>
    </row>
    <row r="1244" spans="45:54" ht="16.5">
      <c r="AS1244" s="281" t="s">
        <v>146</v>
      </c>
      <c r="AT1244" s="281" t="s">
        <v>266</v>
      </c>
      <c r="AU1244" s="281">
        <v>6</v>
      </c>
      <c r="AV1244" s="283">
        <v>1.3286362659680584E-2</v>
      </c>
      <c r="AW1244" s="283">
        <v>0.31529968006530962</v>
      </c>
      <c r="AX1244" s="283">
        <v>0.23223789914000875</v>
      </c>
      <c r="AY1244" s="284">
        <v>6.468</v>
      </c>
      <c r="AZ1244" s="284">
        <v>0.40523745091054825</v>
      </c>
      <c r="BA1244" s="284">
        <v>2.7666665966711066</v>
      </c>
      <c r="BB1244" s="284">
        <v>2.3454132268323233</v>
      </c>
    </row>
    <row r="1245" spans="45:54" ht="16.5">
      <c r="AS1245" s="281" t="s">
        <v>146</v>
      </c>
      <c r="AT1245" s="281" t="s">
        <v>99</v>
      </c>
      <c r="AU1245" s="281">
        <v>6</v>
      </c>
      <c r="AV1245" s="283">
        <v>1.8808749329993504E-2</v>
      </c>
      <c r="AW1245" s="283">
        <v>0.36727061159368329</v>
      </c>
      <c r="AX1245" s="283">
        <v>0.18132348549680927</v>
      </c>
      <c r="AY1245" s="284">
        <v>12.327249999999999</v>
      </c>
      <c r="AZ1245" s="284">
        <v>0.18572216843338954</v>
      </c>
      <c r="BA1245" s="284">
        <v>21.494897283422294</v>
      </c>
      <c r="BB1245" s="284">
        <v>2.1644736661153745</v>
      </c>
    </row>
    <row r="1246" spans="45:54" ht="16.5">
      <c r="AS1246" s="281" t="s">
        <v>146</v>
      </c>
      <c r="AT1246" s="281" t="s">
        <v>100</v>
      </c>
      <c r="AU1246" s="281">
        <v>6</v>
      </c>
      <c r="AV1246" s="283">
        <v>1.3427480305085039E-2</v>
      </c>
      <c r="AW1246" s="283">
        <v>0.343930214503812</v>
      </c>
      <c r="AX1246" s="283">
        <v>0.18278408213951261</v>
      </c>
      <c r="AY1246" s="284">
        <v>10.521702127659577</v>
      </c>
      <c r="AZ1246" s="284">
        <v>0.2495737624523596</v>
      </c>
      <c r="BA1246" s="284">
        <v>15.865578398078791</v>
      </c>
      <c r="BB1246" s="284">
        <v>1.85</v>
      </c>
    </row>
    <row r="1247" spans="45:54" ht="16.5">
      <c r="AS1247" s="281" t="s">
        <v>139</v>
      </c>
      <c r="AT1247" s="281" t="s">
        <v>267</v>
      </c>
      <c r="AU1247" s="281">
        <v>6</v>
      </c>
      <c r="AV1247" s="283">
        <v>1.3194586284427018E-2</v>
      </c>
      <c r="AW1247" s="283">
        <v>0.34963803657066067</v>
      </c>
      <c r="AX1247" s="283">
        <v>0.15981652524285875</v>
      </c>
      <c r="AY1247" s="284">
        <v>12.698904761904762</v>
      </c>
      <c r="AZ1247" s="284">
        <v>0.24659538967530736</v>
      </c>
      <c r="BA1247" s="284">
        <v>19.70654077885499</v>
      </c>
      <c r="BB1247" s="284">
        <v>2.1191728720686305</v>
      </c>
    </row>
    <row r="1248" spans="45:54" ht="16.5">
      <c r="AS1248" s="281" t="s">
        <v>139</v>
      </c>
      <c r="AT1248" s="281" t="s">
        <v>268</v>
      </c>
      <c r="AU1248" s="281">
        <v>6</v>
      </c>
      <c r="AV1248" s="283">
        <v>2.5133565418258546E-2</v>
      </c>
      <c r="AW1248" s="283">
        <v>0.33504687925641025</v>
      </c>
      <c r="AX1248" s="283">
        <v>0.15905230259346193</v>
      </c>
      <c r="AY1248" s="284">
        <v>10.848714285714285</v>
      </c>
      <c r="AZ1248" s="284">
        <v>8.0776890242420046E-2</v>
      </c>
      <c r="BA1248" s="284">
        <v>6.5872251139625115</v>
      </c>
      <c r="BB1248" s="284">
        <v>2.2292659683080509</v>
      </c>
    </row>
    <row r="1249" spans="45:54" ht="16.5">
      <c r="AS1249" s="281" t="s">
        <v>139</v>
      </c>
      <c r="AT1249" s="281" t="s">
        <v>269</v>
      </c>
      <c r="AU1249" s="281">
        <v>6</v>
      </c>
      <c r="AV1249" s="283">
        <v>2.4081173518642734E-2</v>
      </c>
      <c r="AW1249" s="283">
        <v>0.34251702234061543</v>
      </c>
      <c r="AX1249" s="283">
        <v>0.18933475974345801</v>
      </c>
      <c r="AY1249" s="284">
        <v>10.482555555555555</v>
      </c>
      <c r="AZ1249" s="284">
        <v>8.3075720715626716E-2</v>
      </c>
      <c r="BA1249" s="284">
        <v>14.478540450970319</v>
      </c>
      <c r="BB1249" s="284">
        <v>2.6118217059388438</v>
      </c>
    </row>
    <row r="1250" spans="45:54" ht="16.5">
      <c r="AS1250" s="281" t="s">
        <v>139</v>
      </c>
      <c r="AT1250" s="281" t="s">
        <v>270</v>
      </c>
      <c r="AU1250" s="281">
        <v>6</v>
      </c>
      <c r="AV1250" s="283">
        <v>1.306717913938074E-2</v>
      </c>
      <c r="AW1250" s="283">
        <v>0.36149089277268498</v>
      </c>
      <c r="AX1250" s="283">
        <v>0.16071142982685574</v>
      </c>
      <c r="AY1250" s="284">
        <v>10.371714285714287</v>
      </c>
      <c r="AZ1250" s="284">
        <v>0.21171955692634015</v>
      </c>
      <c r="BA1250" s="284">
        <v>8.5111261884388743</v>
      </c>
      <c r="BB1250" s="284">
        <v>2.5320257944902584</v>
      </c>
    </row>
    <row r="1251" spans="45:54" ht="16.5">
      <c r="AS1251" s="281" t="s">
        <v>139</v>
      </c>
      <c r="AT1251" s="281" t="s">
        <v>100</v>
      </c>
      <c r="AU1251" s="281">
        <v>6</v>
      </c>
      <c r="AV1251" s="283">
        <v>1.7054944201193495E-2</v>
      </c>
      <c r="AW1251" s="283">
        <v>0.34770747529624391</v>
      </c>
      <c r="AX1251" s="283">
        <v>0.16473327517952316</v>
      </c>
      <c r="AY1251" s="284">
        <v>11.580977272727273</v>
      </c>
      <c r="AZ1251" s="284">
        <v>0.18711323029357138</v>
      </c>
      <c r="BA1251" s="284">
        <v>15.16483430332991</v>
      </c>
      <c r="BB1251" s="284">
        <v>2.25</v>
      </c>
    </row>
    <row r="1252" spans="45:54" ht="16.5">
      <c r="AS1252" s="281" t="s">
        <v>148</v>
      </c>
      <c r="AT1252" s="281" t="s">
        <v>271</v>
      </c>
      <c r="AU1252" s="281">
        <v>6</v>
      </c>
      <c r="AV1252" s="283">
        <v>3.2029589227732844E-2</v>
      </c>
      <c r="AW1252" s="283">
        <v>0.37657397693840133</v>
      </c>
      <c r="AX1252" s="283">
        <v>0.18771178440471814</v>
      </c>
      <c r="AY1252" s="284">
        <v>15.932777777777776</v>
      </c>
      <c r="AZ1252" s="284">
        <v>0.1808551866683891</v>
      </c>
      <c r="BA1252" s="284">
        <v>22.046445996840003</v>
      </c>
      <c r="BB1252" s="284">
        <v>1.9925407580545114</v>
      </c>
    </row>
    <row r="1253" spans="45:54" ht="16.5">
      <c r="AS1253" s="281" t="s">
        <v>148</v>
      </c>
      <c r="AT1253" s="281" t="s">
        <v>272</v>
      </c>
      <c r="AU1253" s="281">
        <v>6</v>
      </c>
      <c r="AV1253" s="283">
        <v>1.2136571973993765E-2</v>
      </c>
      <c r="AW1253" s="283">
        <v>0.24798676681553683</v>
      </c>
      <c r="AX1253" s="283">
        <v>0.10423140877748455</v>
      </c>
      <c r="AY1253" s="284">
        <v>18.194666666666663</v>
      </c>
      <c r="AZ1253" s="284">
        <v>9.5757310502892309E-2</v>
      </c>
      <c r="BA1253" s="284">
        <v>3.7523307159894439</v>
      </c>
      <c r="BB1253" s="284">
        <v>3.0288722512224657</v>
      </c>
    </row>
    <row r="1254" spans="45:54" ht="16.5">
      <c r="AS1254" s="281" t="s">
        <v>148</v>
      </c>
      <c r="AT1254" s="281" t="s">
        <v>273</v>
      </c>
      <c r="AU1254" s="281">
        <v>6</v>
      </c>
      <c r="AV1254" s="283">
        <v>2.1376213332144327E-2</v>
      </c>
      <c r="AW1254" s="283">
        <v>0.39055241092304521</v>
      </c>
      <c r="AX1254" s="283">
        <v>0.17177325466026447</v>
      </c>
      <c r="AY1254" s="284">
        <v>16.669083333333329</v>
      </c>
      <c r="AZ1254" s="284">
        <v>6.8866711490369492E-2</v>
      </c>
      <c r="BA1254" s="284">
        <v>19.188233441545236</v>
      </c>
      <c r="BB1254" s="284">
        <v>1.8944910749322199</v>
      </c>
    </row>
    <row r="1255" spans="45:54" ht="16.5">
      <c r="AS1255" s="281" t="s">
        <v>148</v>
      </c>
      <c r="AT1255" s="281" t="s">
        <v>274</v>
      </c>
      <c r="AU1255" s="281">
        <v>6</v>
      </c>
      <c r="AV1255" s="283">
        <v>4.0062469845427669E-2</v>
      </c>
      <c r="AW1255" s="283">
        <v>0.4111757933334424</v>
      </c>
      <c r="AX1255" s="283">
        <v>0.19787773952739882</v>
      </c>
      <c r="AY1255" s="284">
        <v>12.496749999999999</v>
      </c>
      <c r="AZ1255" s="284">
        <v>2.605940380079879E-2</v>
      </c>
      <c r="BA1255" s="284">
        <v>15.713820491881672</v>
      </c>
      <c r="BB1255" s="284">
        <v>2.1163511976742515</v>
      </c>
    </row>
    <row r="1256" spans="45:54" ht="16.5">
      <c r="AS1256" s="281" t="s">
        <v>148</v>
      </c>
      <c r="AT1256" s="281" t="s">
        <v>275</v>
      </c>
      <c r="AU1256" s="281">
        <v>6</v>
      </c>
      <c r="AV1256" s="283">
        <v>2.0925257429758995E-2</v>
      </c>
      <c r="AW1256" s="283">
        <v>0.3849845073922456</v>
      </c>
      <c r="AX1256" s="283">
        <v>0.17858197112304233</v>
      </c>
      <c r="AY1256" s="284">
        <v>14.422714285714289</v>
      </c>
      <c r="AZ1256" s="284">
        <v>7.0825710926985627E-2</v>
      </c>
      <c r="BA1256" s="284">
        <v>25.358134001536818</v>
      </c>
      <c r="BB1256" s="284">
        <v>2.0659696533908676</v>
      </c>
    </row>
    <row r="1257" spans="45:54" ht="16.5">
      <c r="AS1257" s="281" t="s">
        <v>148</v>
      </c>
      <c r="AT1257" s="281" t="s">
        <v>276</v>
      </c>
      <c r="AU1257" s="281">
        <v>6</v>
      </c>
      <c r="AV1257" s="283">
        <v>3.0375050105728042E-2</v>
      </c>
      <c r="AW1257" s="283">
        <v>0.36541370575345944</v>
      </c>
      <c r="AX1257" s="283">
        <v>0.17267745142087559</v>
      </c>
      <c r="AY1257" s="284">
        <v>16.459</v>
      </c>
      <c r="AZ1257" s="284">
        <v>3.6857513643730112E-2</v>
      </c>
      <c r="BA1257" s="284">
        <v>8.1639392720862212</v>
      </c>
      <c r="BB1257" s="284">
        <v>1.9496856279948636</v>
      </c>
    </row>
    <row r="1258" spans="45:54" ht="16.5">
      <c r="AS1258" s="281" t="s">
        <v>148</v>
      </c>
      <c r="AT1258" s="281" t="s">
        <v>100</v>
      </c>
      <c r="AU1258" s="281">
        <v>6</v>
      </c>
      <c r="AV1258" s="283">
        <v>2.3208795035186424E-2</v>
      </c>
      <c r="AW1258" s="283">
        <v>0.35118616653771806</v>
      </c>
      <c r="AX1258" s="283">
        <v>0.14879008568764621</v>
      </c>
      <c r="AY1258" s="284">
        <v>16.079522727272725</v>
      </c>
      <c r="AZ1258" s="284">
        <v>9.6344931610806941E-2</v>
      </c>
      <c r="BA1258" s="284">
        <v>13.417078954322376</v>
      </c>
      <c r="BB1258" s="284">
        <v>2.2200000000000002</v>
      </c>
    </row>
    <row r="1259" spans="45:54" ht="16.5">
      <c r="AS1259" s="281" t="s">
        <v>151</v>
      </c>
      <c r="AT1259" s="281" t="s">
        <v>277</v>
      </c>
      <c r="AU1259" s="281">
        <v>6</v>
      </c>
      <c r="AV1259" s="283">
        <v>1.3657210271049429E-2</v>
      </c>
      <c r="AW1259" s="283">
        <v>0.28885972241646801</v>
      </c>
      <c r="AX1259" s="283">
        <v>0.14859661544567979</v>
      </c>
      <c r="AY1259" s="284">
        <v>14.693142857142856</v>
      </c>
      <c r="AZ1259" s="284">
        <v>6.0317760200504555E-2</v>
      </c>
      <c r="BA1259" s="284">
        <v>8.5131238793332802</v>
      </c>
      <c r="BB1259" s="284">
        <v>2.5715019863086659</v>
      </c>
    </row>
    <row r="1260" spans="45:54" ht="16.5">
      <c r="AS1260" s="281" t="s">
        <v>151</v>
      </c>
      <c r="AT1260" s="281" t="s">
        <v>278</v>
      </c>
      <c r="AU1260" s="281">
        <v>6</v>
      </c>
      <c r="AV1260" s="283">
        <v>1.475463095423786E-2</v>
      </c>
      <c r="AW1260" s="283">
        <v>0.26631447336925623</v>
      </c>
      <c r="AX1260" s="283">
        <v>0.14028165411090029</v>
      </c>
      <c r="AY1260" s="284">
        <v>13.140875000000001</v>
      </c>
      <c r="AZ1260" s="284">
        <v>0.27131640226698694</v>
      </c>
      <c r="BA1260" s="284">
        <v>7.8169577734779354</v>
      </c>
      <c r="BB1260" s="284">
        <v>2.3194988136551622</v>
      </c>
    </row>
    <row r="1261" spans="45:54" ht="16.5">
      <c r="AS1261" s="281" t="s">
        <v>151</v>
      </c>
      <c r="AT1261" s="281" t="s">
        <v>279</v>
      </c>
      <c r="AU1261" s="281">
        <v>6</v>
      </c>
      <c r="AV1261" s="283">
        <v>1.4471431215928835E-2</v>
      </c>
      <c r="AW1261" s="283">
        <v>0.23935835935651584</v>
      </c>
      <c r="AX1261" s="283">
        <v>0.12367735829099771</v>
      </c>
      <c r="AY1261" s="284">
        <v>23.2</v>
      </c>
      <c r="AZ1261" s="284">
        <v>4.164220817878711E-2</v>
      </c>
      <c r="BA1261" s="284">
        <v>28.377272046198925</v>
      </c>
      <c r="BB1261" s="284">
        <v>2.3082561810316271</v>
      </c>
    </row>
    <row r="1262" spans="45:54" ht="16.5">
      <c r="AS1262" s="281" t="s">
        <v>151</v>
      </c>
      <c r="AT1262" s="281" t="s">
        <v>280</v>
      </c>
      <c r="AU1262" s="281">
        <v>6</v>
      </c>
      <c r="AV1262" s="283">
        <v>1.6390611018724861E-2</v>
      </c>
      <c r="AW1262" s="283">
        <v>8.9088273484665192E-2</v>
      </c>
      <c r="AX1262" s="283">
        <v>0.16131044437524583</v>
      </c>
      <c r="AY1262" s="284">
        <v>9.3879999999999999</v>
      </c>
      <c r="AZ1262" s="284">
        <v>0.12574310808760811</v>
      </c>
      <c r="BA1262" s="284">
        <v>1.0149265152785512</v>
      </c>
      <c r="BB1262" s="284">
        <v>2.3489008143233483</v>
      </c>
    </row>
    <row r="1263" spans="45:54" ht="16.5">
      <c r="AS1263" s="281" t="s">
        <v>151</v>
      </c>
      <c r="AT1263" s="281" t="s">
        <v>281</v>
      </c>
      <c r="AU1263" s="281">
        <v>6</v>
      </c>
      <c r="AV1263" s="283">
        <v>1.5009693534273274E-2</v>
      </c>
      <c r="AW1263" s="283">
        <v>0.30250640924072492</v>
      </c>
      <c r="AX1263" s="283">
        <v>0.21592582200078447</v>
      </c>
      <c r="AY1263" s="284">
        <v>8.6076666666666668</v>
      </c>
      <c r="AZ1263" s="284">
        <v>1.3292120443195881</v>
      </c>
      <c r="BA1263" s="284">
        <v>6.174535459698637</v>
      </c>
      <c r="BB1263" s="284">
        <v>2.6164937638084664</v>
      </c>
    </row>
    <row r="1264" spans="45:54" ht="16.5">
      <c r="AS1264" s="281" t="s">
        <v>151</v>
      </c>
      <c r="AT1264" s="281" t="s">
        <v>327</v>
      </c>
      <c r="AU1264" s="281">
        <v>6</v>
      </c>
      <c r="AV1264" s="283">
        <v>1.9750763242344538E-2</v>
      </c>
      <c r="AW1264" s="283">
        <v>0.26037747401584888</v>
      </c>
      <c r="AX1264" s="283">
        <v>0.2340424964820646</v>
      </c>
      <c r="AY1264" s="284">
        <v>5.48</v>
      </c>
      <c r="AZ1264" s="284">
        <v>0.19038164030536708</v>
      </c>
      <c r="BA1264" s="284">
        <v>3.2237957758375493</v>
      </c>
      <c r="BB1264" s="284">
        <v>2.5673353957403715</v>
      </c>
    </row>
    <row r="1265" spans="45:54" ht="16.5">
      <c r="AS1265" s="281" t="s">
        <v>151</v>
      </c>
      <c r="AT1265" s="281" t="s">
        <v>333</v>
      </c>
      <c r="AU1265" s="281">
        <v>6</v>
      </c>
      <c r="AV1265" s="283">
        <v>2.8807420501778102E-2</v>
      </c>
      <c r="AW1265" s="283">
        <v>0.15267731401040727</v>
      </c>
      <c r="AX1265" s="283">
        <v>0.19216077764185915</v>
      </c>
      <c r="AY1265" s="284">
        <v>3.6749999999999998</v>
      </c>
      <c r="AZ1265" s="284">
        <v>0</v>
      </c>
      <c r="BA1265" s="284">
        <v>0.46868482351672969</v>
      </c>
      <c r="BB1265" s="284">
        <v>3.6056883090546528</v>
      </c>
    </row>
    <row r="1266" spans="45:54" ht="16.5">
      <c r="AS1266" s="281" t="s">
        <v>151</v>
      </c>
      <c r="AT1266" s="281" t="s">
        <v>99</v>
      </c>
      <c r="AU1266" s="281">
        <v>6</v>
      </c>
      <c r="AV1266" s="283">
        <v>1.9300654282390625E-2</v>
      </c>
      <c r="AW1266" s="283">
        <v>0.27841127377546587</v>
      </c>
      <c r="AX1266" s="283">
        <v>0.17100208568685613</v>
      </c>
      <c r="AY1266" s="284">
        <v>17.879000000000001</v>
      </c>
      <c r="AZ1266" s="284">
        <v>0</v>
      </c>
      <c r="BA1266" s="284">
        <v>8.4154569727783528</v>
      </c>
      <c r="BB1266" s="284">
        <v>1.7517858553884655</v>
      </c>
    </row>
    <row r="1267" spans="45:54" ht="16.5">
      <c r="AS1267" s="281" t="s">
        <v>151</v>
      </c>
      <c r="AT1267" s="281" t="s">
        <v>100</v>
      </c>
      <c r="AU1267" s="281">
        <v>6</v>
      </c>
      <c r="AV1267" s="283">
        <v>1.4591432607736364E-2</v>
      </c>
      <c r="AW1267" s="283">
        <v>0.27269104689016027</v>
      </c>
      <c r="AX1267" s="283">
        <v>0.15319170586202083</v>
      </c>
      <c r="AY1267" s="284">
        <v>13.53148387096774</v>
      </c>
      <c r="AZ1267" s="284">
        <v>0.22290660341231119</v>
      </c>
      <c r="BA1267" s="284">
        <v>9.4944495724203808</v>
      </c>
      <c r="BB1267" s="284">
        <v>2.4300000000000002</v>
      </c>
    </row>
    <row r="1268" spans="45:54" ht="16.5">
      <c r="AS1268" s="281" t="s">
        <v>162</v>
      </c>
      <c r="AT1268" s="281" t="s">
        <v>282</v>
      </c>
      <c r="AU1268" s="281">
        <v>6</v>
      </c>
      <c r="AV1268" s="283">
        <v>5.8447393142030462E-3</v>
      </c>
      <c r="AW1268" s="283">
        <v>0.36303860475930771</v>
      </c>
      <c r="AX1268" s="283">
        <v>0.16666704098505392</v>
      </c>
      <c r="AY1268" s="284">
        <v>10.96</v>
      </c>
      <c r="AZ1268" s="284">
        <v>0.26472707232344472</v>
      </c>
      <c r="BA1268" s="284">
        <v>1.9828911675323828</v>
      </c>
      <c r="BB1268" s="284">
        <v>2.0088687581076203</v>
      </c>
    </row>
    <row r="1269" spans="45:54" ht="16.5">
      <c r="AS1269" s="281" t="s">
        <v>162</v>
      </c>
      <c r="AT1269" s="281" t="s">
        <v>187</v>
      </c>
      <c r="AU1269" s="281">
        <v>6</v>
      </c>
      <c r="AV1269" s="283">
        <v>5.6314882021852629E-3</v>
      </c>
      <c r="AW1269" s="283">
        <v>0.24650895493048522</v>
      </c>
      <c r="AX1269" s="283">
        <v>0.12203432160760483</v>
      </c>
      <c r="AY1269" s="284">
        <v>17.13175</v>
      </c>
      <c r="AZ1269" s="284">
        <v>2.6752886693066826E-2</v>
      </c>
      <c r="BA1269" s="284">
        <v>1.3952659367614852</v>
      </c>
      <c r="BB1269" s="284">
        <v>2.5469997847312897</v>
      </c>
    </row>
    <row r="1270" spans="45:54" ht="16.5">
      <c r="AS1270" s="281" t="s">
        <v>162</v>
      </c>
      <c r="AT1270" s="281" t="s">
        <v>283</v>
      </c>
      <c r="AU1270" s="281">
        <v>6</v>
      </c>
      <c r="AV1270" s="283">
        <v>3.9914006200906004E-3</v>
      </c>
      <c r="AW1270" s="283">
        <v>0.35185944035888389</v>
      </c>
      <c r="AX1270" s="283">
        <v>0.14672167244487214</v>
      </c>
      <c r="AY1270" s="284">
        <v>10.26815789473684</v>
      </c>
      <c r="AZ1270" s="284">
        <v>1.5676322811228695E-2</v>
      </c>
      <c r="BA1270" s="284">
        <v>1.779262639074457</v>
      </c>
      <c r="BB1270" s="284">
        <v>2.238419798229061</v>
      </c>
    </row>
    <row r="1271" spans="45:54" ht="16.5">
      <c r="AS1271" s="281" t="s">
        <v>162</v>
      </c>
      <c r="AT1271" s="281" t="s">
        <v>99</v>
      </c>
      <c r="AU1271" s="281">
        <v>6</v>
      </c>
      <c r="AV1271" s="283">
        <v>5.7368026876433902E-3</v>
      </c>
      <c r="AW1271" s="283">
        <v>0.35077332088996727</v>
      </c>
      <c r="AX1271" s="283">
        <v>0.1321291403132778</v>
      </c>
      <c r="AY1271" s="284">
        <v>9.8455000000000013</v>
      </c>
      <c r="AZ1271" s="284">
        <v>1.830043494643737E-2</v>
      </c>
      <c r="BA1271" s="284">
        <v>1.976446974215236</v>
      </c>
      <c r="BB1271" s="284">
        <v>2.370402326523636</v>
      </c>
    </row>
    <row r="1272" spans="45:54" ht="16.5">
      <c r="AS1272" s="281" t="s">
        <v>162</v>
      </c>
      <c r="AT1272" s="281" t="s">
        <v>100</v>
      </c>
      <c r="AU1272" s="281">
        <v>6</v>
      </c>
      <c r="AV1272" s="283">
        <v>5.0350509765237118E-3</v>
      </c>
      <c r="AW1272" s="283">
        <v>0.34737901160125922</v>
      </c>
      <c r="AX1272" s="283">
        <v>0.15041515523463997</v>
      </c>
      <c r="AY1272" s="284">
        <v>11.171659090909094</v>
      </c>
      <c r="AZ1272" s="284">
        <v>0.11958802094626853</v>
      </c>
      <c r="BA1272" s="284">
        <v>1.8011634382872197</v>
      </c>
      <c r="BB1272" s="284">
        <v>2.17</v>
      </c>
    </row>
    <row r="1273" spans="45:54" ht="16.5">
      <c r="AS1273" s="281" t="s">
        <v>164</v>
      </c>
      <c r="AT1273" s="281" t="s">
        <v>284</v>
      </c>
      <c r="AU1273" s="281">
        <v>6</v>
      </c>
      <c r="AV1273" s="283">
        <v>6.1794973189788979E-3</v>
      </c>
      <c r="AW1273" s="283">
        <v>0.33082480046695456</v>
      </c>
      <c r="AX1273" s="283">
        <v>0.17641200597413967</v>
      </c>
      <c r="AY1273" s="284">
        <v>9.6781538461538457</v>
      </c>
      <c r="AZ1273" s="284">
        <v>0.10758355207613113</v>
      </c>
      <c r="BA1273" s="284">
        <v>7.11802803852542</v>
      </c>
      <c r="BB1273" s="284">
        <v>2.7198859618127225</v>
      </c>
    </row>
    <row r="1274" spans="45:54" ht="16.5">
      <c r="AS1274" s="281" t="s">
        <v>164</v>
      </c>
      <c r="AT1274" s="281" t="s">
        <v>285</v>
      </c>
      <c r="AU1274" s="281">
        <v>6</v>
      </c>
      <c r="AV1274" s="283">
        <v>6.2318425782629597E-3</v>
      </c>
      <c r="AW1274" s="283">
        <v>0.32082143635607913</v>
      </c>
      <c r="AX1274" s="283">
        <v>0.13309808952750396</v>
      </c>
      <c r="AY1274" s="284">
        <v>6.9261250000000008</v>
      </c>
      <c r="AZ1274" s="284">
        <v>5.6250818070791658E-2</v>
      </c>
      <c r="BA1274" s="284">
        <v>17.506985378032542</v>
      </c>
      <c r="BB1274" s="284">
        <v>2.650971248422203</v>
      </c>
    </row>
    <row r="1275" spans="45:54" ht="16.5">
      <c r="AS1275" s="281" t="s">
        <v>164</v>
      </c>
      <c r="AT1275" s="281" t="s">
        <v>286</v>
      </c>
      <c r="AU1275" s="281">
        <v>6</v>
      </c>
      <c r="AV1275" s="283">
        <v>7.3060131076947265E-3</v>
      </c>
      <c r="AW1275" s="283">
        <v>0.33800687301056287</v>
      </c>
      <c r="AX1275" s="283">
        <v>0.1224154947361642</v>
      </c>
      <c r="AY1275" s="284">
        <v>5.0607500000000005</v>
      </c>
      <c r="AZ1275" s="284">
        <v>3.6590483315359607E-2</v>
      </c>
      <c r="BA1275" s="284">
        <v>11.641872108170249</v>
      </c>
      <c r="BB1275" s="284">
        <v>2.7715818249621829</v>
      </c>
    </row>
    <row r="1276" spans="45:54" ht="16.5">
      <c r="AS1276" s="281" t="s">
        <v>164</v>
      </c>
      <c r="AT1276" s="281" t="s">
        <v>287</v>
      </c>
      <c r="AU1276" s="281">
        <v>6</v>
      </c>
      <c r="AV1276" s="283">
        <v>4.9455582781081572E-3</v>
      </c>
      <c r="AW1276" s="283">
        <v>0.28972554186688104</v>
      </c>
      <c r="AX1276" s="283">
        <v>9.7356241221476916E-2</v>
      </c>
      <c r="AY1276" s="284">
        <v>4.9502000000000006</v>
      </c>
      <c r="AZ1276" s="284">
        <v>3.3551834998785841E-2</v>
      </c>
      <c r="BA1276" s="284">
        <v>4.6832769685805236</v>
      </c>
      <c r="BB1276" s="284">
        <v>3.1621296358430784</v>
      </c>
    </row>
    <row r="1277" spans="45:54" ht="16.5">
      <c r="AS1277" s="281" t="s">
        <v>164</v>
      </c>
      <c r="AT1277" s="281" t="s">
        <v>288</v>
      </c>
      <c r="AU1277" s="281">
        <v>6</v>
      </c>
      <c r="AV1277" s="283">
        <v>7.3424026101939601E-3</v>
      </c>
      <c r="AW1277" s="283">
        <v>0.28636927504847948</v>
      </c>
      <c r="AX1277" s="283">
        <v>9.8324430018502315E-2</v>
      </c>
      <c r="AY1277" s="284">
        <v>3.3830000000000005</v>
      </c>
      <c r="AZ1277" s="284">
        <v>1.3461723715567131</v>
      </c>
      <c r="BA1277" s="284">
        <v>1.8307944253171298</v>
      </c>
      <c r="BB1277" s="284">
        <v>3.2290936348447454</v>
      </c>
    </row>
    <row r="1278" spans="45:54" ht="16.5">
      <c r="AS1278" s="281" t="s">
        <v>164</v>
      </c>
      <c r="AT1278" s="281" t="s">
        <v>99</v>
      </c>
      <c r="AU1278" s="281">
        <v>6</v>
      </c>
      <c r="AV1278" s="283">
        <v>6.8068950878635405E-3</v>
      </c>
      <c r="AW1278" s="283">
        <v>0.3340348671896653</v>
      </c>
      <c r="AX1278" s="283">
        <v>0.17000341030937549</v>
      </c>
      <c r="AY1278" s="284">
        <v>7.3795000000000002</v>
      </c>
      <c r="AZ1278" s="284">
        <v>8.1929354365964088E-2</v>
      </c>
      <c r="BA1278" s="284">
        <v>11.173115701658352</v>
      </c>
      <c r="BB1278" s="284">
        <v>2.5280180069156999</v>
      </c>
    </row>
    <row r="1279" spans="45:54" ht="16.5">
      <c r="AS1279" s="281" t="s">
        <v>164</v>
      </c>
      <c r="AT1279" s="281" t="s">
        <v>100</v>
      </c>
      <c r="AU1279" s="281">
        <v>6</v>
      </c>
      <c r="AV1279" s="283">
        <v>6.3840124853289607E-3</v>
      </c>
      <c r="AW1279" s="283">
        <v>0.32132295285950085</v>
      </c>
      <c r="AX1279" s="283">
        <v>0.13883263992114853</v>
      </c>
      <c r="AY1279" s="284">
        <v>6.9582051282051252</v>
      </c>
      <c r="AZ1279" s="284">
        <v>0.16704685347268503</v>
      </c>
      <c r="BA1279" s="284">
        <v>9.4444114782119293</v>
      </c>
      <c r="BB1279" s="284">
        <v>2.8</v>
      </c>
    </row>
    <row r="1280" spans="45:54" ht="16.5">
      <c r="AS1280" s="281" t="s">
        <v>136</v>
      </c>
      <c r="AT1280" s="281" t="s">
        <v>289</v>
      </c>
      <c r="AU1280" s="281">
        <v>6</v>
      </c>
      <c r="AV1280" s="283">
        <v>2.6463679001909872E-2</v>
      </c>
      <c r="AW1280" s="283">
        <v>0.36355056230116661</v>
      </c>
      <c r="AX1280" s="283">
        <v>0.17033984902090679</v>
      </c>
      <c r="AY1280" s="284">
        <v>13.029181818181819</v>
      </c>
      <c r="AZ1280" s="284">
        <v>0.22844836364624393</v>
      </c>
      <c r="BA1280" s="284">
        <v>21.452273467078673</v>
      </c>
      <c r="BB1280" s="284">
        <v>1.8897556494053673</v>
      </c>
    </row>
    <row r="1281" spans="45:54" ht="16.5">
      <c r="AS1281" s="281" t="s">
        <v>136</v>
      </c>
      <c r="AT1281" s="281" t="s">
        <v>290</v>
      </c>
      <c r="AU1281" s="281">
        <v>6</v>
      </c>
      <c r="AV1281" s="283">
        <v>3.1622961822793109E-2</v>
      </c>
      <c r="AW1281" s="283">
        <v>0.37766042446265669</v>
      </c>
      <c r="AX1281" s="283">
        <v>0.16687335284615232</v>
      </c>
      <c r="AY1281" s="284">
        <v>13.513083333333334</v>
      </c>
      <c r="AZ1281" s="284">
        <v>0.20735516940527363</v>
      </c>
      <c r="BA1281" s="284">
        <v>10.746324330003585</v>
      </c>
      <c r="BB1281" s="284">
        <v>1.9180471307766065</v>
      </c>
    </row>
    <row r="1282" spans="45:54" ht="16.5">
      <c r="AS1282" s="281" t="s">
        <v>136</v>
      </c>
      <c r="AT1282" s="281" t="s">
        <v>291</v>
      </c>
      <c r="AU1282" s="281">
        <v>6</v>
      </c>
      <c r="AV1282" s="283">
        <v>2.9705117899554701E-2</v>
      </c>
      <c r="AW1282" s="283">
        <v>0.35145689103974442</v>
      </c>
      <c r="AX1282" s="283">
        <v>0.14765492286320014</v>
      </c>
      <c r="AY1282" s="284">
        <v>12.643000000000001</v>
      </c>
      <c r="AZ1282" s="284">
        <v>0.13288161401135007</v>
      </c>
      <c r="BA1282" s="284">
        <v>14.384434716728643</v>
      </c>
      <c r="BB1282" s="284">
        <v>1.8087806150509478</v>
      </c>
    </row>
    <row r="1283" spans="45:54" ht="16.5">
      <c r="AS1283" s="281" t="s">
        <v>136</v>
      </c>
      <c r="AT1283" s="281" t="s">
        <v>292</v>
      </c>
      <c r="AU1283" s="281">
        <v>6</v>
      </c>
      <c r="AV1283" s="283">
        <v>1.6907194178154988E-2</v>
      </c>
      <c r="AW1283" s="283">
        <v>0.37614590027530181</v>
      </c>
      <c r="AX1283" s="283">
        <v>0.16271727040372957</v>
      </c>
      <c r="AY1283" s="284">
        <v>12.700916666666666</v>
      </c>
      <c r="AZ1283" s="284">
        <v>2.8267606635008335E-2</v>
      </c>
      <c r="BA1283" s="284">
        <v>10.084096724846658</v>
      </c>
      <c r="BB1283" s="284">
        <v>1.9058985848858654</v>
      </c>
    </row>
    <row r="1284" spans="45:54" ht="16.5">
      <c r="AS1284" s="281" t="s">
        <v>136</v>
      </c>
      <c r="AT1284" s="281" t="s">
        <v>293</v>
      </c>
      <c r="AU1284" s="281">
        <v>6</v>
      </c>
      <c r="AV1284" s="283">
        <v>3.0929318916984767E-2</v>
      </c>
      <c r="AW1284" s="283">
        <v>0.33455657576076592</v>
      </c>
      <c r="AX1284" s="283">
        <v>0.16188811281187263</v>
      </c>
      <c r="AY1284" s="284">
        <v>11.052249999999999</v>
      </c>
      <c r="AZ1284" s="284">
        <v>5.1624421643253322E-2</v>
      </c>
      <c r="BA1284" s="284">
        <v>8.8095557168869352</v>
      </c>
      <c r="BB1284" s="284">
        <v>1.9307179719732914</v>
      </c>
    </row>
    <row r="1285" spans="45:54" ht="16.5">
      <c r="AS1285" s="281" t="s">
        <v>136</v>
      </c>
      <c r="AT1285" s="281" t="s">
        <v>328</v>
      </c>
      <c r="AU1285" s="281">
        <v>6</v>
      </c>
      <c r="AV1285" s="283">
        <v>4.0708496024835387E-2</v>
      </c>
      <c r="AW1285" s="283">
        <v>0.33896520906067679</v>
      </c>
      <c r="AX1285" s="283">
        <v>0.13670971728023895</v>
      </c>
      <c r="AY1285" s="284">
        <v>11.897333333333334</v>
      </c>
      <c r="AZ1285" s="284">
        <v>0.20328582495202818</v>
      </c>
      <c r="BA1285" s="284">
        <v>19.89297001316276</v>
      </c>
      <c r="BB1285" s="284">
        <v>1.7926043038766437</v>
      </c>
    </row>
    <row r="1286" spans="45:54" ht="16.5">
      <c r="AS1286" s="281" t="s">
        <v>136</v>
      </c>
      <c r="AT1286" s="281" t="s">
        <v>99</v>
      </c>
      <c r="AU1286" s="281">
        <v>6</v>
      </c>
      <c r="AV1286" s="283">
        <v>2.834437751897706E-2</v>
      </c>
      <c r="AW1286" s="283">
        <v>0.35533894025317203</v>
      </c>
      <c r="AX1286" s="283">
        <v>0.17707142997675737</v>
      </c>
      <c r="AY1286" s="284">
        <v>11.983750000000001</v>
      </c>
      <c r="AZ1286" s="284">
        <v>0.27916666888227515</v>
      </c>
      <c r="BA1286" s="284">
        <v>15.327579486726821</v>
      </c>
      <c r="BB1286" s="284">
        <v>1.8373535071930804</v>
      </c>
    </row>
    <row r="1287" spans="45:54" ht="16.5">
      <c r="AS1287" s="281" t="s">
        <v>136</v>
      </c>
      <c r="AT1287" s="281" t="s">
        <v>100</v>
      </c>
      <c r="AU1287" s="281">
        <v>6</v>
      </c>
      <c r="AV1287" s="283">
        <v>2.7408575543580598E-2</v>
      </c>
      <c r="AW1287" s="283">
        <v>0.35978222114702274</v>
      </c>
      <c r="AX1287" s="283">
        <v>0.16090103725414553</v>
      </c>
      <c r="AY1287" s="284">
        <v>12.488485714285712</v>
      </c>
      <c r="AZ1287" s="284">
        <v>0.12464141325371494</v>
      </c>
      <c r="BA1287" s="284">
        <v>12.801642203082627</v>
      </c>
      <c r="BB1287" s="284">
        <v>1.69</v>
      </c>
    </row>
    <row r="1288" spans="45:54" ht="16.5">
      <c r="AS1288" s="281" t="s">
        <v>156</v>
      </c>
      <c r="AT1288" s="281" t="s">
        <v>294</v>
      </c>
      <c r="AU1288" s="281">
        <v>6</v>
      </c>
      <c r="AV1288" s="283">
        <v>2.2573705482934581E-2</v>
      </c>
      <c r="AW1288" s="283">
        <v>0.34935834574832414</v>
      </c>
      <c r="AX1288" s="283">
        <v>0.21181381580894013</v>
      </c>
      <c r="AY1288" s="284">
        <v>14.789428571428571</v>
      </c>
      <c r="AZ1288" s="284">
        <v>0.25957286937070695</v>
      </c>
      <c r="BA1288" s="284">
        <v>30.951563119860825</v>
      </c>
      <c r="BB1288" s="284">
        <v>1.8406781174138296</v>
      </c>
    </row>
    <row r="1289" spans="45:54" ht="16.5">
      <c r="AS1289" s="281" t="s">
        <v>156</v>
      </c>
      <c r="AT1289" s="281" t="s">
        <v>295</v>
      </c>
      <c r="AU1289" s="281">
        <v>6</v>
      </c>
      <c r="AV1289" s="283">
        <v>2.213416848979273E-2</v>
      </c>
      <c r="AW1289" s="283">
        <v>0.32974448693024749</v>
      </c>
      <c r="AX1289" s="283">
        <v>0.18766090462913831</v>
      </c>
      <c r="AY1289" s="284">
        <v>11.897444444444444</v>
      </c>
      <c r="AZ1289" s="284">
        <v>1.3689449010562911</v>
      </c>
      <c r="BA1289" s="284">
        <v>15.328884229418277</v>
      </c>
      <c r="BB1289" s="284">
        <v>2.093141796009367</v>
      </c>
    </row>
    <row r="1290" spans="45:54" ht="16.5">
      <c r="AS1290" s="281" t="s">
        <v>156</v>
      </c>
      <c r="AT1290" s="281" t="s">
        <v>296</v>
      </c>
      <c r="AU1290" s="281">
        <v>6</v>
      </c>
      <c r="AV1290" s="283">
        <v>2.7900742026059633E-2</v>
      </c>
      <c r="AW1290" s="283">
        <v>0.34990390800525617</v>
      </c>
      <c r="AX1290" s="283">
        <v>0.2076794982136678</v>
      </c>
      <c r="AY1290" s="284">
        <v>13.757900000000001</v>
      </c>
      <c r="AZ1290" s="284">
        <v>0.18053218221514708</v>
      </c>
      <c r="BA1290" s="284">
        <v>26.080995071791996</v>
      </c>
      <c r="BB1290" s="284">
        <v>1.9712048272711686</v>
      </c>
    </row>
    <row r="1291" spans="45:54" ht="16.5">
      <c r="AS1291" s="281" t="s">
        <v>156</v>
      </c>
      <c r="AT1291" s="281" t="s">
        <v>100</v>
      </c>
      <c r="AU1291" s="281">
        <v>6</v>
      </c>
      <c r="AV1291" s="283">
        <v>2.3783220407479051E-2</v>
      </c>
      <c r="AW1291" s="283">
        <v>0.3473456875289434</v>
      </c>
      <c r="AX1291" s="283">
        <v>0.20804765031136352</v>
      </c>
      <c r="AY1291" s="284">
        <v>14.116407407407408</v>
      </c>
      <c r="AZ1291" s="284">
        <v>0.37112827365486639</v>
      </c>
      <c r="BA1291" s="284">
        <v>28.013825765287887</v>
      </c>
      <c r="BB1291" s="284">
        <v>1.82</v>
      </c>
    </row>
    <row r="1292" spans="45:54" ht="16.5">
      <c r="AS1292" s="281" t="s">
        <v>138</v>
      </c>
      <c r="AT1292" s="281" t="s">
        <v>297</v>
      </c>
      <c r="AU1292" s="281">
        <v>6</v>
      </c>
      <c r="AV1292" s="283">
        <v>1.9185809342711562E-2</v>
      </c>
      <c r="AW1292" s="283">
        <v>0.36045349148673311</v>
      </c>
      <c r="AX1292" s="283">
        <v>0.20908670375769589</v>
      </c>
      <c r="AY1292" s="284">
        <v>15.158049999999998</v>
      </c>
      <c r="AZ1292" s="284">
        <v>0.11063392027327351</v>
      </c>
      <c r="BA1292" s="284">
        <v>23.221717698596379</v>
      </c>
      <c r="BB1292" s="284">
        <v>1.8464944171354358</v>
      </c>
    </row>
    <row r="1293" spans="45:54" ht="16.5">
      <c r="AS1293" s="281" t="s">
        <v>138</v>
      </c>
      <c r="AT1293" s="281" t="s">
        <v>298</v>
      </c>
      <c r="AU1293" s="281">
        <v>6</v>
      </c>
      <c r="AV1293" s="283">
        <v>2.2441005211041816E-2</v>
      </c>
      <c r="AW1293" s="283">
        <v>0.25511265776317321</v>
      </c>
      <c r="AX1293" s="283">
        <v>0.1545787708777687</v>
      </c>
      <c r="AY1293" s="284">
        <v>19.601214285714288</v>
      </c>
      <c r="AZ1293" s="284">
        <v>2.3412624231157919E-2</v>
      </c>
      <c r="BA1293" s="284">
        <v>13.585483270974528</v>
      </c>
      <c r="BB1293" s="284">
        <v>2.7247319584941105</v>
      </c>
    </row>
    <row r="1294" spans="45:54" ht="16.5">
      <c r="AS1294" s="281" t="s">
        <v>138</v>
      </c>
      <c r="AT1294" s="281" t="s">
        <v>299</v>
      </c>
      <c r="AU1294" s="281">
        <v>6</v>
      </c>
      <c r="AV1294" s="283">
        <v>1.8706822557108423E-2</v>
      </c>
      <c r="AW1294" s="283">
        <v>0.30217670834256732</v>
      </c>
      <c r="AX1294" s="283">
        <v>0.19228186031709485</v>
      </c>
      <c r="AY1294" s="284">
        <v>20.922899999999998</v>
      </c>
      <c r="AZ1294" s="284">
        <v>0.18686283801466944</v>
      </c>
      <c r="BA1294" s="284">
        <v>34.023051231520938</v>
      </c>
      <c r="BB1294" s="284">
        <v>2.3342962880457825</v>
      </c>
    </row>
    <row r="1295" spans="45:54" ht="16.5">
      <c r="AS1295" s="281" t="s">
        <v>138</v>
      </c>
      <c r="AT1295" s="281" t="s">
        <v>300</v>
      </c>
      <c r="AU1295" s="281">
        <v>6</v>
      </c>
      <c r="AV1295" s="283">
        <v>1.8568648457680373E-2</v>
      </c>
      <c r="AW1295" s="283">
        <v>0.27642276595648596</v>
      </c>
      <c r="AX1295" s="283">
        <v>0.13772882801281755</v>
      </c>
      <c r="AY1295" s="284">
        <v>21.505833333333332</v>
      </c>
      <c r="AZ1295" s="284">
        <v>0.14077130459602188</v>
      </c>
      <c r="BA1295" s="284">
        <v>15.13745625389803</v>
      </c>
      <c r="BB1295" s="284">
        <v>2.5060984880470158</v>
      </c>
    </row>
    <row r="1296" spans="45:54" ht="16.5">
      <c r="AS1296" s="281" t="s">
        <v>138</v>
      </c>
      <c r="AT1296" s="281" t="s">
        <v>99</v>
      </c>
      <c r="AU1296" s="281">
        <v>6</v>
      </c>
      <c r="AV1296" s="283">
        <v>2.0194379380110126E-2</v>
      </c>
      <c r="AW1296" s="283">
        <v>0.33269591877556948</v>
      </c>
      <c r="AX1296" s="283">
        <v>0.17666350892206217</v>
      </c>
      <c r="AY1296" s="284">
        <v>18.8918</v>
      </c>
      <c r="AZ1296" s="284">
        <v>0.2034867642034224</v>
      </c>
      <c r="BA1296" s="284">
        <v>21.967321135596737</v>
      </c>
      <c r="BB1296" s="284">
        <v>2.0608406099157728</v>
      </c>
    </row>
    <row r="1297" spans="45:54" ht="16.5">
      <c r="AS1297" s="281" t="s">
        <v>138</v>
      </c>
      <c r="AT1297" s="281" t="s">
        <v>100</v>
      </c>
      <c r="AU1297" s="281">
        <v>6</v>
      </c>
      <c r="AV1297" s="283">
        <v>1.9975233001902359E-2</v>
      </c>
      <c r="AW1297" s="283">
        <v>0.30284950746683731</v>
      </c>
      <c r="AX1297" s="283">
        <v>0.17118065166214655</v>
      </c>
      <c r="AY1297" s="284">
        <v>18.369109090909095</v>
      </c>
      <c r="AZ1297" s="284">
        <v>0.10550323981586111</v>
      </c>
      <c r="BA1297" s="284">
        <v>20.735225099277784</v>
      </c>
      <c r="BB1297" s="284">
        <v>2.21</v>
      </c>
    </row>
    <row r="1298" spans="45:54" ht="16.5">
      <c r="AS1298" s="281" t="s">
        <v>144</v>
      </c>
      <c r="AT1298" s="281" t="s">
        <v>301</v>
      </c>
      <c r="AU1298" s="281">
        <v>6</v>
      </c>
      <c r="AV1298" s="283">
        <v>2.5743920065537957E-2</v>
      </c>
      <c r="AW1298" s="283">
        <v>0.28202695381588605</v>
      </c>
      <c r="AX1298" s="283">
        <v>0.12936402047018106</v>
      </c>
      <c r="AY1298" s="284">
        <v>19.930874999999997</v>
      </c>
      <c r="AZ1298" s="284">
        <v>1.4507775478537162E-2</v>
      </c>
      <c r="BA1298" s="284">
        <v>5.8674884451008733</v>
      </c>
      <c r="BB1298" s="284">
        <v>2.9065260108538444</v>
      </c>
    </row>
    <row r="1299" spans="45:54" ht="16.5">
      <c r="AS1299" s="281" t="s">
        <v>144</v>
      </c>
      <c r="AT1299" s="281" t="s">
        <v>302</v>
      </c>
      <c r="AU1299" s="281">
        <v>6</v>
      </c>
      <c r="AV1299" s="283">
        <v>1.6432713531934956E-2</v>
      </c>
      <c r="AW1299" s="283">
        <v>0.35767502951340013</v>
      </c>
      <c r="AX1299" s="283">
        <v>0.16335700026726979</v>
      </c>
      <c r="AY1299" s="284">
        <v>14.007499999999999</v>
      </c>
      <c r="AZ1299" s="284">
        <v>6.2193828375475921E-2</v>
      </c>
      <c r="BA1299" s="284">
        <v>16.754690028414394</v>
      </c>
      <c r="BB1299" s="284">
        <v>1.9061660300592989</v>
      </c>
    </row>
    <row r="1300" spans="45:54" ht="16.5">
      <c r="AS1300" s="281" t="s">
        <v>144</v>
      </c>
      <c r="AT1300" s="281" t="s">
        <v>303</v>
      </c>
      <c r="AU1300" s="281">
        <v>6</v>
      </c>
      <c r="AV1300" s="283">
        <v>2.4846902568323812E-2</v>
      </c>
      <c r="AW1300" s="283">
        <v>0.37260952919425427</v>
      </c>
      <c r="AX1300" s="283">
        <v>0.13916293037790731</v>
      </c>
      <c r="AY1300" s="284">
        <v>13.040750000000001</v>
      </c>
      <c r="AZ1300" s="284">
        <v>0.16545130428020685</v>
      </c>
      <c r="BA1300" s="284">
        <v>12.351399451473775</v>
      </c>
      <c r="BB1300" s="284">
        <v>1.9301377751219022</v>
      </c>
    </row>
    <row r="1301" spans="45:54" ht="16.5">
      <c r="AS1301" s="281" t="s">
        <v>144</v>
      </c>
      <c r="AT1301" s="281" t="s">
        <v>304</v>
      </c>
      <c r="AU1301" s="281">
        <v>6</v>
      </c>
      <c r="AV1301" s="283">
        <v>3.8504731930806932E-2</v>
      </c>
      <c r="AW1301" s="283">
        <v>0.28821604453034766</v>
      </c>
      <c r="AX1301" s="283">
        <v>0.16339439967678049</v>
      </c>
      <c r="AY1301" s="284">
        <v>11.7532</v>
      </c>
      <c r="AZ1301" s="284">
        <v>7.4360315386884333E-3</v>
      </c>
      <c r="BA1301" s="284">
        <v>10.385657382368178</v>
      </c>
      <c r="BB1301" s="284">
        <v>2.2858137123100035</v>
      </c>
    </row>
    <row r="1302" spans="45:54" ht="16.5">
      <c r="AS1302" s="281" t="s">
        <v>144</v>
      </c>
      <c r="AT1302" s="281" t="s">
        <v>99</v>
      </c>
      <c r="AU1302" s="281">
        <v>6</v>
      </c>
      <c r="AV1302" s="283">
        <v>2.2462213645579963E-2</v>
      </c>
      <c r="AW1302" s="283">
        <v>0.3047641679951405</v>
      </c>
      <c r="AX1302" s="283">
        <v>0.13813149409871561</v>
      </c>
      <c r="AY1302" s="284">
        <v>15.1295</v>
      </c>
      <c r="AZ1302" s="284">
        <v>1.6865872295325473E-2</v>
      </c>
      <c r="BA1302" s="284">
        <v>9.394290868496288</v>
      </c>
      <c r="BB1302" s="284">
        <v>2.6916860590223708</v>
      </c>
    </row>
    <row r="1303" spans="45:54" ht="16.5">
      <c r="AS1303" s="281" t="s">
        <v>144</v>
      </c>
      <c r="AT1303" s="281" t="s">
        <v>100</v>
      </c>
      <c r="AU1303" s="281">
        <v>6</v>
      </c>
      <c r="AV1303" s="283">
        <v>2.4790060570124464E-2</v>
      </c>
      <c r="AW1303" s="283">
        <v>0.32826002439122809</v>
      </c>
      <c r="AX1303" s="283">
        <v>0.14440477887428113</v>
      </c>
      <c r="AY1303" s="284">
        <v>14.935545454545453</v>
      </c>
      <c r="AZ1303" s="284">
        <v>4.9774946980396521E-2</v>
      </c>
      <c r="BA1303" s="284">
        <v>10.27278328833876</v>
      </c>
      <c r="BB1303" s="284">
        <v>2.25</v>
      </c>
    </row>
    <row r="1304" spans="45:54" ht="16.5">
      <c r="AS1304" s="281" t="s">
        <v>154</v>
      </c>
      <c r="AT1304" s="281" t="s">
        <v>305</v>
      </c>
      <c r="AU1304" s="281">
        <v>6</v>
      </c>
      <c r="AV1304" s="283">
        <v>2.3061910225331942E-2</v>
      </c>
      <c r="AW1304" s="283">
        <v>0.36869446572572628</v>
      </c>
      <c r="AX1304" s="283">
        <v>0.16915154965455106</v>
      </c>
      <c r="AY1304" s="284">
        <v>8.8138000000000005</v>
      </c>
      <c r="AZ1304" s="284">
        <v>2.3677428563067059E-2</v>
      </c>
      <c r="BA1304" s="284">
        <v>5.3084794838396343</v>
      </c>
      <c r="BB1304" s="284">
        <v>2.026446186774431</v>
      </c>
    </row>
    <row r="1305" spans="45:54" ht="16.5">
      <c r="AS1305" s="281" t="s">
        <v>154</v>
      </c>
      <c r="AT1305" s="281" t="s">
        <v>306</v>
      </c>
      <c r="AU1305" s="281">
        <v>6</v>
      </c>
      <c r="AV1305" s="283">
        <v>1.7361576088113156E-2</v>
      </c>
      <c r="AW1305" s="283">
        <v>0.36922619459547357</v>
      </c>
      <c r="AX1305" s="283">
        <v>0.14382195646120619</v>
      </c>
      <c r="AY1305" s="284">
        <v>7.4268333333333345</v>
      </c>
      <c r="AZ1305" s="284">
        <v>0.14554552185155353</v>
      </c>
      <c r="BA1305" s="284">
        <v>9.766870545301618</v>
      </c>
      <c r="BB1305" s="284">
        <v>1.955259057313427</v>
      </c>
    </row>
    <row r="1306" spans="45:54" ht="16.5">
      <c r="AS1306" s="281" t="s">
        <v>154</v>
      </c>
      <c r="AT1306" s="281" t="s">
        <v>307</v>
      </c>
      <c r="AU1306" s="281">
        <v>6</v>
      </c>
      <c r="AV1306" s="283">
        <v>3.9988836921444476E-2</v>
      </c>
      <c r="AW1306" s="283">
        <v>0.36495081615714609</v>
      </c>
      <c r="AX1306" s="283">
        <v>0.1095543424086424</v>
      </c>
      <c r="AY1306" s="284">
        <v>7.418499999999999</v>
      </c>
      <c r="AZ1306" s="284">
        <v>0.38676463603209726</v>
      </c>
      <c r="BA1306" s="284">
        <v>2.7638461631057738</v>
      </c>
      <c r="BB1306" s="284">
        <v>2.1255443544625288</v>
      </c>
    </row>
    <row r="1307" spans="45:54" ht="16.5">
      <c r="AS1307" s="281" t="s">
        <v>154</v>
      </c>
      <c r="AT1307" s="281" t="s">
        <v>308</v>
      </c>
      <c r="AU1307" s="281">
        <v>6</v>
      </c>
      <c r="AV1307" s="283">
        <v>2.594792196245075E-2</v>
      </c>
      <c r="AW1307" s="283">
        <v>0.36330591080124225</v>
      </c>
      <c r="AX1307" s="283">
        <v>0.12194816145460269</v>
      </c>
      <c r="AY1307" s="284">
        <v>7.126444444444445</v>
      </c>
      <c r="AZ1307" s="284">
        <v>0.64791527481624056</v>
      </c>
      <c r="BA1307" s="284">
        <v>3.5372671760237999</v>
      </c>
      <c r="BB1307" s="284">
        <v>1.9420357101052306</v>
      </c>
    </row>
    <row r="1308" spans="45:54" ht="16.5">
      <c r="AS1308" s="281" t="s">
        <v>154</v>
      </c>
      <c r="AT1308" s="281" t="s">
        <v>309</v>
      </c>
      <c r="AU1308" s="281">
        <v>6</v>
      </c>
      <c r="AV1308" s="283">
        <v>2.9922532971274646E-2</v>
      </c>
      <c r="AW1308" s="283">
        <v>0.33743623648382215</v>
      </c>
      <c r="AX1308" s="283">
        <v>0.23289482476093804</v>
      </c>
      <c r="AY1308" s="284">
        <v>11.744857142857143</v>
      </c>
      <c r="AZ1308" s="284">
        <v>3.9261586726109035E-2</v>
      </c>
      <c r="BA1308" s="284">
        <v>10.659520796138603</v>
      </c>
      <c r="BB1308" s="284">
        <v>2.1878321525522773</v>
      </c>
    </row>
    <row r="1309" spans="45:54" ht="16.5">
      <c r="AS1309" s="281" t="s">
        <v>154</v>
      </c>
      <c r="AT1309" s="281" t="s">
        <v>310</v>
      </c>
      <c r="AU1309" s="281">
        <v>6</v>
      </c>
      <c r="AV1309" s="283">
        <v>2.5311551393137722E-2</v>
      </c>
      <c r="AW1309" s="283">
        <v>0.32273593186535976</v>
      </c>
      <c r="AX1309" s="283">
        <v>0.16499633766023844</v>
      </c>
      <c r="AY1309" s="284">
        <v>6.6397999999999993</v>
      </c>
      <c r="AZ1309" s="284">
        <v>0.2122759899722366</v>
      </c>
      <c r="BA1309" s="284">
        <v>4.8205947540967911</v>
      </c>
      <c r="BB1309" s="284">
        <v>2.2719482588900437</v>
      </c>
    </row>
    <row r="1310" spans="45:54" ht="16.5">
      <c r="AS1310" s="281" t="s">
        <v>154</v>
      </c>
      <c r="AT1310" s="281" t="s">
        <v>311</v>
      </c>
      <c r="AU1310" s="281">
        <v>6</v>
      </c>
      <c r="AV1310" s="283">
        <v>3.5079028329811822E-2</v>
      </c>
      <c r="AW1310" s="283">
        <v>0.29862712841141231</v>
      </c>
      <c r="AX1310" s="283">
        <v>0.19057020270185868</v>
      </c>
      <c r="AY1310" s="284">
        <v>8.0519999999999996</v>
      </c>
      <c r="AZ1310" s="284">
        <v>0</v>
      </c>
      <c r="BA1310" s="284">
        <v>4.788420231759539</v>
      </c>
      <c r="BB1310" s="284">
        <v>3.1992224305752632</v>
      </c>
    </row>
    <row r="1311" spans="45:54" ht="16.5">
      <c r="AS1311" s="281" t="s">
        <v>154</v>
      </c>
      <c r="AT1311" s="281" t="s">
        <v>312</v>
      </c>
      <c r="AU1311" s="281">
        <v>6</v>
      </c>
      <c r="AV1311" s="283">
        <v>4.2235170454685021E-2</v>
      </c>
      <c r="AW1311" s="283">
        <v>0.31419883609438154</v>
      </c>
      <c r="AX1311" s="283">
        <v>0.18416063388201009</v>
      </c>
      <c r="AY1311" s="284">
        <v>8.5399999999999991</v>
      </c>
      <c r="AZ1311" s="284">
        <v>3.6942955643332012E-2</v>
      </c>
      <c r="BA1311" s="284">
        <v>2.3089347277082508</v>
      </c>
      <c r="BB1311" s="284">
        <v>2.4030574469785075</v>
      </c>
    </row>
    <row r="1312" spans="45:54" ht="16.5">
      <c r="AS1312" s="281" t="s">
        <v>154</v>
      </c>
      <c r="AT1312" s="281" t="s">
        <v>313</v>
      </c>
      <c r="AU1312" s="281">
        <v>6</v>
      </c>
      <c r="AV1312" s="283">
        <v>7.942055501426154E-2</v>
      </c>
      <c r="AW1312" s="283">
        <v>0.33593937545640912</v>
      </c>
      <c r="AX1312" s="283">
        <v>0.39209876733228544</v>
      </c>
      <c r="AY1312" s="284">
        <v>7.383</v>
      </c>
      <c r="AZ1312" s="284">
        <v>0.19239389957423231</v>
      </c>
      <c r="BA1312" s="284">
        <v>2.693514594039252</v>
      </c>
      <c r="BB1312" s="284">
        <v>3.6809338466288781</v>
      </c>
    </row>
    <row r="1313" spans="45:54" ht="16.5">
      <c r="AS1313" s="281" t="s">
        <v>154</v>
      </c>
      <c r="AT1313" s="281" t="s">
        <v>314</v>
      </c>
      <c r="AU1313" s="281">
        <v>6</v>
      </c>
      <c r="AV1313" s="283">
        <v>1.999000501736756E-2</v>
      </c>
      <c r="AW1313" s="283">
        <v>0.33845221336083559</v>
      </c>
      <c r="AX1313" s="283">
        <v>0.20701092537859353</v>
      </c>
      <c r="AY1313" s="284">
        <v>9.4856666666666669</v>
      </c>
      <c r="AZ1313" s="284">
        <v>0.21934932490446996</v>
      </c>
      <c r="BA1313" s="284">
        <v>18.644692616879947</v>
      </c>
      <c r="BB1313" s="284">
        <v>2.2683600056597819</v>
      </c>
    </row>
    <row r="1314" spans="45:54" ht="16.5">
      <c r="AS1314" s="281" t="s">
        <v>154</v>
      </c>
      <c r="AT1314" s="281" t="s">
        <v>100</v>
      </c>
      <c r="AU1314" s="281">
        <v>6</v>
      </c>
      <c r="AV1314" s="283">
        <v>2.8074571446913606E-2</v>
      </c>
      <c r="AW1314" s="283">
        <v>0.34849506020006854</v>
      </c>
      <c r="AX1314" s="283">
        <v>0.17339814833670633</v>
      </c>
      <c r="AY1314" s="284">
        <v>8.292799999999998</v>
      </c>
      <c r="AZ1314" s="284">
        <v>0.21216787657274108</v>
      </c>
      <c r="BA1314" s="284">
        <v>7.5810503798418027</v>
      </c>
      <c r="BB1314" s="284">
        <v>2.09</v>
      </c>
    </row>
    <row r="1315" spans="45:54" ht="16.5">
      <c r="AS1315" s="281" t="s">
        <v>163</v>
      </c>
      <c r="AT1315" s="281" t="s">
        <v>315</v>
      </c>
      <c r="AU1315" s="281">
        <v>6</v>
      </c>
      <c r="AV1315" s="283">
        <v>1.8745221162613561E-2</v>
      </c>
      <c r="AW1315" s="283">
        <v>0.39043421025310654</v>
      </c>
      <c r="AX1315" s="283">
        <v>0.18301057614042152</v>
      </c>
      <c r="AY1315" s="284">
        <v>14.282190476190475</v>
      </c>
      <c r="AZ1315" s="284">
        <v>0.4289962889239437</v>
      </c>
      <c r="BA1315" s="284">
        <v>15.878936973922894</v>
      </c>
      <c r="BB1315" s="284">
        <v>2.1290464185561255</v>
      </c>
    </row>
    <row r="1316" spans="45:54" ht="16.5">
      <c r="AS1316" s="281" t="s">
        <v>163</v>
      </c>
      <c r="AT1316" s="281" t="s">
        <v>316</v>
      </c>
      <c r="AU1316" s="281">
        <v>6</v>
      </c>
      <c r="AV1316" s="283">
        <v>1.3744115549265516E-2</v>
      </c>
      <c r="AW1316" s="283">
        <v>0.36802542563702323</v>
      </c>
      <c r="AX1316" s="283">
        <v>0.13399679074743334</v>
      </c>
      <c r="AY1316" s="284">
        <v>9.8605</v>
      </c>
      <c r="AZ1316" s="284">
        <v>3.1880642015311739E-2</v>
      </c>
      <c r="BA1316" s="284">
        <v>3.6564644034484464</v>
      </c>
      <c r="BB1316" s="284">
        <v>2.2572965470756787</v>
      </c>
    </row>
    <row r="1317" spans="45:54" ht="16.5">
      <c r="AS1317" s="281" t="s">
        <v>163</v>
      </c>
      <c r="AT1317" s="281" t="s">
        <v>317</v>
      </c>
      <c r="AU1317" s="281">
        <v>6</v>
      </c>
      <c r="AV1317" s="283">
        <v>6.7404984539288615E-2</v>
      </c>
      <c r="AW1317" s="283">
        <v>0.45292403840016149</v>
      </c>
      <c r="AX1317" s="283">
        <v>0.21731155381579043</v>
      </c>
      <c r="AY1317" s="284">
        <v>12.38</v>
      </c>
      <c r="AZ1317" s="284">
        <v>0.34998932532557758</v>
      </c>
      <c r="BA1317" s="284">
        <v>3.6907965216151815</v>
      </c>
      <c r="BB1317" s="284">
        <v>2.0176999160937568</v>
      </c>
    </row>
    <row r="1318" spans="45:54" ht="16.5">
      <c r="AS1318" s="281" t="s">
        <v>163</v>
      </c>
      <c r="AT1318" s="281" t="s">
        <v>318</v>
      </c>
      <c r="AU1318" s="281">
        <v>6</v>
      </c>
      <c r="AV1318" s="283">
        <v>1.4613803103571018E-2</v>
      </c>
      <c r="AW1318" s="283">
        <v>0.56032471926486183</v>
      </c>
      <c r="AX1318" s="283">
        <v>0.2574524029594365</v>
      </c>
      <c r="AY1318" s="284">
        <v>13.408799999999999</v>
      </c>
      <c r="AZ1318" s="284">
        <v>5.7433444789577432</v>
      </c>
      <c r="BA1318" s="284">
        <v>1.8821287766197172</v>
      </c>
      <c r="BB1318" s="284">
        <v>3.0547710429386288</v>
      </c>
    </row>
    <row r="1319" spans="45:54" ht="16.5">
      <c r="AS1319" s="281" t="s">
        <v>163</v>
      </c>
      <c r="AT1319" s="281" t="s">
        <v>319</v>
      </c>
      <c r="AU1319" s="281">
        <v>6</v>
      </c>
      <c r="AV1319" s="283">
        <v>2.1818595071699583E-2</v>
      </c>
      <c r="AW1319" s="283">
        <v>0.46021481230411954</v>
      </c>
      <c r="AX1319" s="283">
        <v>0.13515810260685177</v>
      </c>
      <c r="AY1319" s="284">
        <v>8.3482000000000003</v>
      </c>
      <c r="AZ1319" s="284">
        <v>5.7809282552117956E-3</v>
      </c>
      <c r="BA1319" s="284">
        <v>1.9366109654959514</v>
      </c>
      <c r="BB1319" s="284">
        <v>1.9187512353896801</v>
      </c>
    </row>
    <row r="1320" spans="45:54" ht="16.5">
      <c r="AS1320" s="281" t="s">
        <v>163</v>
      </c>
      <c r="AT1320" s="281" t="s">
        <v>320</v>
      </c>
      <c r="AU1320" s="281">
        <v>6</v>
      </c>
      <c r="AV1320" s="283">
        <v>3.8501586829046676E-2</v>
      </c>
      <c r="AW1320" s="283">
        <v>0.45548578620142793</v>
      </c>
      <c r="AX1320" s="283">
        <v>0.24857502919311389</v>
      </c>
      <c r="AY1320" s="284">
        <v>8.1344999999999992</v>
      </c>
      <c r="AZ1320" s="284">
        <v>4.3682446052878419</v>
      </c>
      <c r="BA1320" s="284">
        <v>2.7458869503890488</v>
      </c>
      <c r="BB1320" s="284">
        <v>3.0965885541967784</v>
      </c>
    </row>
    <row r="1321" spans="45:54" ht="16.5">
      <c r="AS1321" s="281" t="s">
        <v>163</v>
      </c>
      <c r="AT1321" s="281" t="s">
        <v>321</v>
      </c>
      <c r="AU1321" s="281">
        <v>6</v>
      </c>
      <c r="AV1321" s="283">
        <v>8.2940372204463805E-2</v>
      </c>
      <c r="AW1321" s="283">
        <v>0.36951852090424164</v>
      </c>
      <c r="AX1321" s="283">
        <v>0.31581274167552809</v>
      </c>
      <c r="AY1321" s="284">
        <v>6.758</v>
      </c>
      <c r="AZ1321" s="284">
        <v>0.11500828174636855</v>
      </c>
      <c r="BA1321" s="284">
        <v>0.55203975238256908</v>
      </c>
      <c r="BB1321" s="284">
        <v>2.7440010856050039</v>
      </c>
    </row>
    <row r="1322" spans="45:54" ht="16.5">
      <c r="AS1322" s="281" t="s">
        <v>163</v>
      </c>
      <c r="AT1322" s="281" t="s">
        <v>322</v>
      </c>
      <c r="AU1322" s="281">
        <v>6</v>
      </c>
      <c r="AV1322" s="283">
        <v>6.613154239901739E-2</v>
      </c>
      <c r="AW1322" s="283">
        <v>0.32911451680100268</v>
      </c>
      <c r="AX1322" s="283">
        <v>0.31758903301710578</v>
      </c>
      <c r="AY1322" s="284">
        <v>5.98</v>
      </c>
      <c r="AZ1322" s="284">
        <v>3.1081486292765685</v>
      </c>
      <c r="BA1322" s="284">
        <v>0.78699917215656712</v>
      </c>
      <c r="BB1322" s="284">
        <v>4.1122282105525336</v>
      </c>
    </row>
    <row r="1323" spans="45:54" ht="16.5">
      <c r="AS1323" s="281" t="s">
        <v>163</v>
      </c>
      <c r="AT1323" s="281" t="s">
        <v>323</v>
      </c>
      <c r="AU1323" s="281">
        <v>6</v>
      </c>
      <c r="AV1323" s="283">
        <v>2.1384813906321895E-2</v>
      </c>
      <c r="AW1323" s="283">
        <v>0.42184124498234704</v>
      </c>
      <c r="AX1323" s="283">
        <v>0.4004849152099082</v>
      </c>
      <c r="AY1323" s="284">
        <v>5.1637142857142857</v>
      </c>
      <c r="AZ1323" s="284">
        <v>0.30547327809515684</v>
      </c>
      <c r="BA1323" s="284">
        <v>1.5084711361606198</v>
      </c>
      <c r="BB1323" s="284">
        <v>4.4139813121007059</v>
      </c>
    </row>
    <row r="1324" spans="45:54" ht="16.5">
      <c r="AS1324" s="281" t="s">
        <v>163</v>
      </c>
      <c r="AT1324" s="281" t="s">
        <v>324</v>
      </c>
      <c r="AU1324" s="281">
        <v>6</v>
      </c>
      <c r="AV1324" s="283">
        <v>1.638390532180314E-2</v>
      </c>
      <c r="AW1324" s="283">
        <v>0.43163744652273028</v>
      </c>
      <c r="AX1324" s="283">
        <v>0.16130412633481764</v>
      </c>
      <c r="AY1324" s="284">
        <v>9.7469999999999999</v>
      </c>
      <c r="AZ1324" s="284">
        <v>0.27923734577298082</v>
      </c>
      <c r="BA1324" s="284">
        <v>3.1577584952838151</v>
      </c>
      <c r="BB1324" s="284">
        <v>1.9105155110291687</v>
      </c>
    </row>
    <row r="1325" spans="45:54" ht="16.5">
      <c r="AS1325" s="281" t="s">
        <v>163</v>
      </c>
      <c r="AT1325" s="281" t="s">
        <v>99</v>
      </c>
      <c r="AU1325" s="281">
        <v>6</v>
      </c>
      <c r="AV1325" s="283">
        <v>4.701357727359394E-2</v>
      </c>
      <c r="AW1325" s="283">
        <v>0.40198459140648368</v>
      </c>
      <c r="AX1325" s="283">
        <v>0.309186237544118</v>
      </c>
      <c r="AY1325" s="284">
        <v>6.9269999999999996</v>
      </c>
      <c r="AZ1325" s="284">
        <v>0.91707782322407883</v>
      </c>
      <c r="BA1325" s="284">
        <v>1.3101111760343982</v>
      </c>
      <c r="BB1325" s="284">
        <v>3.2977028659810741</v>
      </c>
    </row>
    <row r="1326" spans="45:54" ht="16.5">
      <c r="AS1326" s="281" t="s">
        <v>163</v>
      </c>
      <c r="AT1326" s="281" t="s">
        <v>100</v>
      </c>
      <c r="AU1326" s="281">
        <v>6</v>
      </c>
      <c r="AV1326" s="283">
        <v>2.3436730619457894E-2</v>
      </c>
      <c r="AW1326" s="283">
        <v>0.419838836472885</v>
      </c>
      <c r="AX1326" s="283">
        <v>0.20971515837502452</v>
      </c>
      <c r="AY1326" s="284">
        <v>10.559073529411762</v>
      </c>
      <c r="AZ1326" s="284">
        <v>0.97548599863735785</v>
      </c>
      <c r="BA1326" s="284">
        <v>8.1048459612543642</v>
      </c>
      <c r="BB1326" s="284">
        <v>2.3199999999999998</v>
      </c>
    </row>
  </sheetData>
  <sheetProtection algorithmName="SHA-512" hashValue="p7D4VgPY6b0vS6Vcu/NuWUIn6lX8s2SLrHVkO4Vtx/yS3QNsYvvKLW0c2D0ejQaredtyERpV8yAk83hN7wz1Pg==" saltValue="zi60lmnhGb0cD8Hy589uJA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>
    <row r="1" spans="1:1">
      <c r="A1" t="s">
        <v>845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72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2" bestFit="1" customWidth="1"/>
    <col min="10" max="20" width="9.28515625" style="172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>
      <c r="A2" s="10" t="s">
        <v>48</v>
      </c>
      <c r="B2" s="10"/>
      <c r="C2" s="10"/>
      <c r="D2" s="10"/>
      <c r="E2" s="105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0"/>
    </row>
    <row r="3" spans="1:66" s="17" customFormat="1" ht="21.75" customHeight="1">
      <c r="A3" s="41" t="s">
        <v>599</v>
      </c>
      <c r="B3" s="41"/>
      <c r="C3" s="19"/>
      <c r="D3" s="19"/>
      <c r="E3" s="105"/>
      <c r="F3" s="4"/>
      <c r="G3" s="4"/>
      <c r="H3" s="4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9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9" t="s">
        <v>39</v>
      </c>
      <c r="B4" s="139" t="s">
        <v>585</v>
      </c>
      <c r="C4" s="139" t="s">
        <v>1</v>
      </c>
      <c r="D4" s="139" t="s">
        <v>11</v>
      </c>
      <c r="E4" s="140" t="s">
        <v>584</v>
      </c>
      <c r="F4" s="126" t="s">
        <v>46</v>
      </c>
      <c r="G4" s="150" t="s">
        <v>589</v>
      </c>
      <c r="H4" s="126" t="s">
        <v>66</v>
      </c>
      <c r="I4" s="126" t="s">
        <v>3</v>
      </c>
      <c r="J4" s="125" t="s">
        <v>12</v>
      </c>
      <c r="K4" s="125" t="s">
        <v>13</v>
      </c>
      <c r="L4" s="125" t="s">
        <v>14</v>
      </c>
      <c r="M4" s="125" t="s">
        <v>16</v>
      </c>
      <c r="N4" s="241" t="s">
        <v>7</v>
      </c>
      <c r="O4" s="241" t="s">
        <v>8</v>
      </c>
      <c r="P4" s="241" t="s">
        <v>27</v>
      </c>
      <c r="Q4" s="241" t="s">
        <v>15</v>
      </c>
      <c r="R4" s="241" t="s">
        <v>47</v>
      </c>
      <c r="S4" s="151" t="s">
        <v>44</v>
      </c>
      <c r="T4" s="151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9" t="s">
        <v>40</v>
      </c>
      <c r="AQ4" s="99" t="s">
        <v>28</v>
      </c>
      <c r="AR4" s="99" t="s">
        <v>41</v>
      </c>
      <c r="AS4" s="99" t="s">
        <v>42</v>
      </c>
      <c r="AT4" s="99" t="s">
        <v>7</v>
      </c>
      <c r="AU4" s="99" t="s">
        <v>8</v>
      </c>
      <c r="AV4" s="99" t="s">
        <v>29</v>
      </c>
      <c r="AW4" s="99" t="s">
        <v>19</v>
      </c>
      <c r="AX4" s="100" t="s">
        <v>61</v>
      </c>
      <c r="AY4" s="99" t="s">
        <v>93</v>
      </c>
      <c r="AZ4" s="99" t="s">
        <v>68</v>
      </c>
      <c r="BA4" s="99" t="s">
        <v>338</v>
      </c>
      <c r="BB4" t="s">
        <v>575</v>
      </c>
      <c r="BC4" t="s">
        <v>576</v>
      </c>
      <c r="BD4" t="s">
        <v>127</v>
      </c>
      <c r="BE4" t="s">
        <v>577</v>
      </c>
      <c r="BF4" t="s">
        <v>578</v>
      </c>
      <c r="BG4" t="s">
        <v>93</v>
      </c>
      <c r="BH4" t="s">
        <v>577</v>
      </c>
      <c r="BI4" t="s">
        <v>578</v>
      </c>
      <c r="BJ4" t="s">
        <v>93</v>
      </c>
      <c r="BL4" t="s">
        <v>579</v>
      </c>
      <c r="BM4" t="s">
        <v>580</v>
      </c>
      <c r="BN4" t="s">
        <v>581</v>
      </c>
    </row>
    <row r="5" spans="1:66">
      <c r="A5" s="144" t="str">
        <f>W5</f>
        <v>해성운수</v>
      </c>
      <c r="B5" s="144" t="str">
        <f>X5</f>
        <v>24</v>
      </c>
      <c r="C5" s="145" t="str">
        <f>Y5</f>
        <v>70바3856</v>
      </c>
      <c r="D5" s="133" t="str">
        <f>Z5</f>
        <v>대형</v>
      </c>
      <c r="E5" s="129" t="str">
        <f>AZ5</f>
        <v>A</v>
      </c>
      <c r="F5" s="152">
        <f>G5/H5</f>
        <v>0.9516</v>
      </c>
      <c r="G5" s="153">
        <f>AE5</f>
        <v>2.379</v>
      </c>
      <c r="H5" s="154">
        <f>AF5</f>
        <v>2.5</v>
      </c>
      <c r="I5" s="155">
        <f>AC5</f>
        <v>5611.7290000000003</v>
      </c>
      <c r="J5" s="156">
        <f>AI5/AH5</f>
        <v>6.0102422028284481E-2</v>
      </c>
      <c r="K5" s="156">
        <f>AJ5/AH5</f>
        <v>0.40274921295377786</v>
      </c>
      <c r="L5" s="156">
        <f>AK5/AC5</f>
        <v>0.2118776583830046</v>
      </c>
      <c r="M5" s="157">
        <f>AG5</f>
        <v>13</v>
      </c>
      <c r="N5" s="158">
        <f>IF(AW5=0,AT5,"속도계이상")</f>
        <v>0.41</v>
      </c>
      <c r="O5" s="158">
        <f>IF(AW5=0,AU5,"속도계이상")</f>
        <v>12.616</v>
      </c>
      <c r="P5" s="159">
        <f>AQ5/60</f>
        <v>0.12333333333333334</v>
      </c>
      <c r="Q5" s="160">
        <f>AN5</f>
        <v>86</v>
      </c>
      <c r="R5" s="161">
        <f>AC5/(AH5-AI5-AJ5)</f>
        <v>24.287083310177184</v>
      </c>
      <c r="S5" s="146">
        <f>IF(AW5=0,AL5,"속도계이상")</f>
        <v>23</v>
      </c>
      <c r="T5" s="146">
        <f>IF(AW5=0,AM5,"속도계이상")</f>
        <v>708</v>
      </c>
      <c r="U5" t="s">
        <v>163</v>
      </c>
      <c r="V5" s="5" t="s">
        <v>315</v>
      </c>
      <c r="W5" t="s">
        <v>163</v>
      </c>
      <c r="X5" s="5" t="s">
        <v>315</v>
      </c>
      <c r="Y5" t="s">
        <v>942</v>
      </c>
      <c r="Z5" t="s">
        <v>582</v>
      </c>
      <c r="AA5" t="s">
        <v>49</v>
      </c>
      <c r="AB5">
        <v>534</v>
      </c>
      <c r="AC5" s="1">
        <v>5611.7290000000003</v>
      </c>
      <c r="AD5" s="1">
        <v>2358.8380000000002</v>
      </c>
      <c r="AE5" s="28">
        <v>2.379</v>
      </c>
      <c r="AF5">
        <v>2.5</v>
      </c>
      <c r="AG5">
        <v>13</v>
      </c>
      <c r="AH5">
        <v>430.15707400000002</v>
      </c>
      <c r="AI5">
        <v>25.853482</v>
      </c>
      <c r="AJ5">
        <v>173.24542299999999</v>
      </c>
      <c r="AK5">
        <v>1189</v>
      </c>
      <c r="AL5">
        <v>23</v>
      </c>
      <c r="AM5">
        <v>708</v>
      </c>
      <c r="AN5">
        <v>86</v>
      </c>
      <c r="AO5">
        <v>13.045767</v>
      </c>
      <c r="AP5">
        <v>329.3</v>
      </c>
      <c r="AQ5">
        <v>7.4</v>
      </c>
      <c r="AR5">
        <v>135</v>
      </c>
      <c r="AS5">
        <v>63044</v>
      </c>
      <c r="AT5">
        <v>0.41</v>
      </c>
      <c r="AU5">
        <v>12.616</v>
      </c>
      <c r="AV5">
        <v>51114</v>
      </c>
      <c r="AW5">
        <v>0</v>
      </c>
      <c r="AX5" s="29">
        <v>0.65</v>
      </c>
      <c r="AY5">
        <v>0.9516</v>
      </c>
      <c r="AZ5" t="s">
        <v>69</v>
      </c>
      <c r="BA5" t="s">
        <v>943</v>
      </c>
      <c r="BB5">
        <v>2</v>
      </c>
      <c r="BC5" t="s">
        <v>944</v>
      </c>
      <c r="BD5">
        <v>11</v>
      </c>
      <c r="BE5">
        <v>136284.598</v>
      </c>
      <c r="BF5">
        <v>4.1176545863238344E-2</v>
      </c>
      <c r="BG5">
        <v>3.9183601043457611E-2</v>
      </c>
      <c r="BH5">
        <v>323530.83199999994</v>
      </c>
      <c r="BI5">
        <v>1.7345268039245181E-2</v>
      </c>
      <c r="BJ5">
        <v>1.6505757066145713E-2</v>
      </c>
      <c r="BK5">
        <v>1</v>
      </c>
      <c r="BL5" t="s">
        <v>934</v>
      </c>
      <c r="BM5" t="s">
        <v>935</v>
      </c>
      <c r="BN5" t="s">
        <v>934</v>
      </c>
    </row>
    <row r="6" spans="1:66">
      <c r="A6" s="141" t="str">
        <f t="shared" ref="A6:A7" si="0">W6</f>
        <v>해성운수</v>
      </c>
      <c r="B6" s="141" t="str">
        <f t="shared" ref="B6:B51" si="1">X6</f>
        <v>24</v>
      </c>
      <c r="C6" s="142" t="str">
        <f t="shared" ref="C6:C7" si="2">Y6</f>
        <v>70바3857</v>
      </c>
      <c r="D6" s="116" t="str">
        <f t="shared" ref="D6:D7" si="3">Z6</f>
        <v>대형</v>
      </c>
      <c r="E6" s="112" t="str">
        <f>AZ6</f>
        <v>B</v>
      </c>
      <c r="F6" s="162">
        <f>G6/H6</f>
        <v>0.92680000000000007</v>
      </c>
      <c r="G6" s="163">
        <f>AE6</f>
        <v>2.3170000000000002</v>
      </c>
      <c r="H6" s="164">
        <f>AF6</f>
        <v>2.5</v>
      </c>
      <c r="I6" s="165">
        <f t="shared" ref="I6:I7" si="4">AC6</f>
        <v>6821.0829999999996</v>
      </c>
      <c r="J6" s="166">
        <f t="shared" ref="J6:J7" si="5">AI6/AH6</f>
        <v>5.3237943040276924E-2</v>
      </c>
      <c r="K6" s="166">
        <f t="shared" ref="K6:K7" si="6">AJ6/AH6</f>
        <v>0.38389930694962893</v>
      </c>
      <c r="L6" s="166">
        <f t="shared" ref="L6:L7" si="7">AK6/AC6</f>
        <v>0.20114107979627283</v>
      </c>
      <c r="M6" s="167">
        <f t="shared" ref="M6:M7" si="8">AG6</f>
        <v>15.467000000000001</v>
      </c>
      <c r="N6" s="168">
        <f t="shared" ref="N6:N7" si="9">IF(AW6=0,AT6,"속도계이상")</f>
        <v>0.48399999999999999</v>
      </c>
      <c r="O6" s="168">
        <f t="shared" ref="O6:O7" si="10">IF(AW6=0,AU6,"속도계이상")</f>
        <v>7.9169999999999998</v>
      </c>
      <c r="P6" s="169">
        <f t="shared" ref="P6:P7" si="11">AQ6/60</f>
        <v>0</v>
      </c>
      <c r="Q6" s="170">
        <f t="shared" ref="Q6:Q7" si="12">AN6</f>
        <v>76</v>
      </c>
      <c r="R6" s="171">
        <f t="shared" ref="R6:R7" si="13">AC6/(AH6-AI6-AJ6)</f>
        <v>25.008050800547785</v>
      </c>
      <c r="S6" s="143">
        <f t="shared" ref="S6:S7" si="14">IF(AW6=0,AL6,"속도계이상")</f>
        <v>33</v>
      </c>
      <c r="T6" s="143">
        <f t="shared" ref="T6:T7" si="15">IF(AW6=0,AM6,"속도계이상")</f>
        <v>540</v>
      </c>
      <c r="U6" t="s">
        <v>163</v>
      </c>
      <c r="V6" s="5" t="s">
        <v>315</v>
      </c>
      <c r="W6" t="s">
        <v>163</v>
      </c>
      <c r="X6" s="5" t="s">
        <v>315</v>
      </c>
      <c r="Y6" t="s">
        <v>945</v>
      </c>
      <c r="Z6" t="s">
        <v>582</v>
      </c>
      <c r="AA6" t="s">
        <v>49</v>
      </c>
      <c r="AB6">
        <v>534</v>
      </c>
      <c r="AC6" s="1">
        <v>6821.0829999999996</v>
      </c>
      <c r="AD6" s="1">
        <v>2944.5590000000002</v>
      </c>
      <c r="AE6" s="28">
        <v>2.3170000000000002</v>
      </c>
      <c r="AF6">
        <v>2.5</v>
      </c>
      <c r="AG6">
        <v>15.467000000000001</v>
      </c>
      <c r="AH6">
        <v>484.58613400000002</v>
      </c>
      <c r="AI6">
        <v>25.798369000000001</v>
      </c>
      <c r="AJ6">
        <v>186.03228100000001</v>
      </c>
      <c r="AK6">
        <v>1372</v>
      </c>
      <c r="AL6">
        <v>33</v>
      </c>
      <c r="AM6">
        <v>540</v>
      </c>
      <c r="AN6">
        <v>76</v>
      </c>
      <c r="AO6">
        <v>14.0761</v>
      </c>
      <c r="AP6">
        <v>462.7</v>
      </c>
      <c r="AQ6">
        <v>0</v>
      </c>
      <c r="AR6">
        <v>120</v>
      </c>
      <c r="AS6">
        <v>38460</v>
      </c>
      <c r="AT6">
        <v>0.48399999999999999</v>
      </c>
      <c r="AU6">
        <v>7.9169999999999998</v>
      </c>
      <c r="AV6">
        <v>57456</v>
      </c>
      <c r="AW6">
        <v>0</v>
      </c>
      <c r="AX6" s="29">
        <v>0.69</v>
      </c>
      <c r="AY6">
        <v>0.92680000000000007</v>
      </c>
      <c r="AZ6" t="s">
        <v>71</v>
      </c>
      <c r="BA6" t="s">
        <v>943</v>
      </c>
      <c r="BB6">
        <v>6</v>
      </c>
      <c r="BC6" t="s">
        <v>946</v>
      </c>
      <c r="BD6">
        <v>13</v>
      </c>
      <c r="BE6">
        <v>136284.598</v>
      </c>
      <c r="BF6">
        <v>5.0050285212713472E-2</v>
      </c>
      <c r="BG6">
        <v>4.6386604335142849E-2</v>
      </c>
      <c r="BH6">
        <v>323530.83199999994</v>
      </c>
      <c r="BI6">
        <v>2.1083254902889752E-2</v>
      </c>
      <c r="BJ6">
        <v>1.9539960643998225E-2</v>
      </c>
      <c r="BK6">
        <v>1</v>
      </c>
      <c r="BL6" t="s">
        <v>934</v>
      </c>
      <c r="BM6" t="s">
        <v>935</v>
      </c>
      <c r="BN6" t="s">
        <v>934</v>
      </c>
    </row>
    <row r="7" spans="1:66">
      <c r="A7" s="144" t="str">
        <f t="shared" si="0"/>
        <v>해성운수</v>
      </c>
      <c r="B7" s="144" t="str">
        <f t="shared" si="1"/>
        <v>24</v>
      </c>
      <c r="C7" s="145" t="str">
        <f t="shared" si="2"/>
        <v>70바3858</v>
      </c>
      <c r="D7" s="133" t="str">
        <f t="shared" si="3"/>
        <v>대형</v>
      </c>
      <c r="E7" s="129" t="str">
        <f t="shared" ref="E7:E50" si="16">AZ7</f>
        <v>B</v>
      </c>
      <c r="F7" s="152">
        <f t="shared" ref="F7:F50" si="17">G7/H7</f>
        <v>0.94391304347826088</v>
      </c>
      <c r="G7" s="153">
        <f t="shared" ref="G7:G50" si="18">AE7</f>
        <v>2.1709999999999998</v>
      </c>
      <c r="H7" s="154">
        <f t="shared" ref="H7:H50" si="19">AF7</f>
        <v>2.2999999999999998</v>
      </c>
      <c r="I7" s="155">
        <f t="shared" si="4"/>
        <v>7041.2790000000005</v>
      </c>
      <c r="J7" s="156">
        <f t="shared" si="5"/>
        <v>3.9068543997186574E-2</v>
      </c>
      <c r="K7" s="156">
        <f t="shared" si="6"/>
        <v>0.3826432982763146</v>
      </c>
      <c r="L7" s="156">
        <f t="shared" si="7"/>
        <v>0.25989596492341799</v>
      </c>
      <c r="M7" s="157">
        <f t="shared" si="8"/>
        <v>15.435</v>
      </c>
      <c r="N7" s="158">
        <f t="shared" si="9"/>
        <v>0.44</v>
      </c>
      <c r="O7" s="158">
        <f t="shared" si="10"/>
        <v>10.311</v>
      </c>
      <c r="P7" s="159">
        <f t="shared" si="11"/>
        <v>0.57333333333333336</v>
      </c>
      <c r="Q7" s="160">
        <f t="shared" si="12"/>
        <v>86</v>
      </c>
      <c r="R7" s="161">
        <f t="shared" si="13"/>
        <v>24.550856974881686</v>
      </c>
      <c r="S7" s="146">
        <f t="shared" si="14"/>
        <v>31</v>
      </c>
      <c r="T7" s="146">
        <f t="shared" si="15"/>
        <v>726</v>
      </c>
      <c r="U7" t="s">
        <v>163</v>
      </c>
      <c r="V7" t="s">
        <v>315</v>
      </c>
      <c r="W7" s="4" t="s">
        <v>163</v>
      </c>
      <c r="X7" t="s">
        <v>315</v>
      </c>
      <c r="Y7" s="4" t="s">
        <v>947</v>
      </c>
      <c r="Z7" s="4" t="s">
        <v>582</v>
      </c>
      <c r="AA7" s="4" t="s">
        <v>49</v>
      </c>
      <c r="AB7" s="4">
        <v>534</v>
      </c>
      <c r="AC7" s="4">
        <v>7041.2790000000005</v>
      </c>
      <c r="AD7" s="4">
        <v>3242.6370000000002</v>
      </c>
      <c r="AE7" s="4">
        <v>2.1709999999999998</v>
      </c>
      <c r="AF7" s="4">
        <v>2.2999999999999998</v>
      </c>
      <c r="AG7" s="4">
        <v>15.435</v>
      </c>
      <c r="AH7" s="4">
        <v>495.95308699999998</v>
      </c>
      <c r="AI7" s="4">
        <v>19.376165</v>
      </c>
      <c r="AJ7" s="4">
        <v>189.77312499999999</v>
      </c>
      <c r="AK7" s="4">
        <v>1830</v>
      </c>
      <c r="AL7" s="4">
        <v>31</v>
      </c>
      <c r="AM7" s="4">
        <v>726</v>
      </c>
      <c r="AN7" s="4">
        <v>86</v>
      </c>
      <c r="AO7" s="4">
        <v>14.197469</v>
      </c>
      <c r="AP7" s="4">
        <v>732.6</v>
      </c>
      <c r="AQ7" s="4">
        <v>34.4</v>
      </c>
      <c r="AR7" s="4">
        <v>86</v>
      </c>
      <c r="AS7" s="4">
        <v>33108</v>
      </c>
      <c r="AT7" s="4">
        <v>0.44</v>
      </c>
      <c r="AU7" s="4">
        <v>10.311</v>
      </c>
      <c r="AV7" s="4">
        <v>60635</v>
      </c>
      <c r="AW7" s="4">
        <v>0</v>
      </c>
      <c r="AX7" s="30">
        <v>0.66</v>
      </c>
      <c r="AY7">
        <v>0.94391304347826088</v>
      </c>
      <c r="AZ7" t="s">
        <v>71</v>
      </c>
      <c r="BA7" t="s">
        <v>943</v>
      </c>
      <c r="BB7">
        <v>1</v>
      </c>
      <c r="BC7" t="s">
        <v>948</v>
      </c>
      <c r="BD7">
        <v>14</v>
      </c>
      <c r="BE7">
        <v>136284.598</v>
      </c>
      <c r="BF7">
        <v>5.1665992366943775E-2</v>
      </c>
      <c r="BG7">
        <v>4.8768204099406492E-2</v>
      </c>
      <c r="BH7">
        <v>323530.83199999994</v>
      </c>
      <c r="BI7">
        <v>2.1763857733348893E-2</v>
      </c>
      <c r="BJ7">
        <v>2.0543189190913237E-2</v>
      </c>
      <c r="BK7">
        <v>1</v>
      </c>
      <c r="BL7" t="s">
        <v>934</v>
      </c>
      <c r="BM7" t="s">
        <v>935</v>
      </c>
      <c r="BN7" t="s">
        <v>934</v>
      </c>
    </row>
    <row r="8" spans="1:66">
      <c r="A8" s="141" t="str">
        <f t="shared" ref="A8:A50" si="20">W8</f>
        <v>해성운수</v>
      </c>
      <c r="B8" s="141" t="str">
        <f t="shared" si="1"/>
        <v>24</v>
      </c>
      <c r="C8" s="142" t="str">
        <f t="shared" ref="C8:C50" si="21">Y8</f>
        <v>70바3859</v>
      </c>
      <c r="D8" s="116" t="str">
        <f t="shared" ref="D8:D50" si="22">Z8</f>
        <v>대형</v>
      </c>
      <c r="E8" s="112" t="str">
        <f t="shared" si="16"/>
        <v>D</v>
      </c>
      <c r="F8" s="162">
        <f t="shared" si="17"/>
        <v>0.83679999999999999</v>
      </c>
      <c r="G8" s="163">
        <f t="shared" si="18"/>
        <v>2.0920000000000001</v>
      </c>
      <c r="H8" s="164">
        <f t="shared" si="19"/>
        <v>2.5</v>
      </c>
      <c r="I8" s="165">
        <f t="shared" ref="I8:I50" si="23">AC8</f>
        <v>7203.9449999999997</v>
      </c>
      <c r="J8" s="166">
        <f t="shared" ref="J8:J50" si="24">AI8/AH8</f>
        <v>5.6618642806766116E-2</v>
      </c>
      <c r="K8" s="166">
        <f t="shared" ref="K8:K50" si="25">AJ8/AH8</f>
        <v>0.3905154889193293</v>
      </c>
      <c r="L8" s="166">
        <f t="shared" ref="L8:L50" si="26">AK8/AC8</f>
        <v>0.16754708704744414</v>
      </c>
      <c r="M8" s="167">
        <f t="shared" ref="M8:M50" si="27">AG8</f>
        <v>16.344999999999999</v>
      </c>
      <c r="N8" s="168">
        <f t="shared" ref="N8:N50" si="28">IF(AW8=0,AT8,"속도계이상")</f>
        <v>0.43</v>
      </c>
      <c r="O8" s="168">
        <f t="shared" ref="O8:O50" si="29">IF(AW8=0,AU8,"속도계이상")</f>
        <v>10.522</v>
      </c>
      <c r="P8" s="169">
        <f t="shared" ref="P8:P50" si="30">AQ8/60</f>
        <v>0</v>
      </c>
      <c r="Q8" s="170">
        <f t="shared" ref="Q8:Q50" si="31">AN8</f>
        <v>84</v>
      </c>
      <c r="R8" s="171">
        <f t="shared" ref="R8:R50" si="32">AC8/(AH8-AI8-AJ8)</f>
        <v>25.408034045727643</v>
      </c>
      <c r="S8" s="143">
        <f t="shared" ref="S8:S50" si="33">IF(AW8=0,AL8,"속도계이상")</f>
        <v>31</v>
      </c>
      <c r="T8" s="143">
        <f t="shared" ref="T8:T50" si="34">IF(AW8=0,AM8,"속도계이상")</f>
        <v>758</v>
      </c>
      <c r="U8" t="s">
        <v>163</v>
      </c>
      <c r="V8" s="5" t="s">
        <v>315</v>
      </c>
      <c r="W8" t="s">
        <v>163</v>
      </c>
      <c r="X8" s="5" t="s">
        <v>315</v>
      </c>
      <c r="Y8" t="s">
        <v>949</v>
      </c>
      <c r="Z8" t="s">
        <v>582</v>
      </c>
      <c r="AA8" t="s">
        <v>49</v>
      </c>
      <c r="AB8">
        <v>534</v>
      </c>
      <c r="AC8" s="1">
        <v>7203.9449999999997</v>
      </c>
      <c r="AD8" s="1">
        <v>3443.7060000000001</v>
      </c>
      <c r="AE8" s="28">
        <v>2.0920000000000001</v>
      </c>
      <c r="AF8">
        <v>2.5</v>
      </c>
      <c r="AG8">
        <v>16.344999999999999</v>
      </c>
      <c r="AH8">
        <v>512.83723099999997</v>
      </c>
      <c r="AI8">
        <v>29.036148000000001</v>
      </c>
      <c r="AJ8">
        <v>200.270882</v>
      </c>
      <c r="AK8">
        <v>1207</v>
      </c>
      <c r="AL8">
        <v>31</v>
      </c>
      <c r="AM8">
        <v>758</v>
      </c>
      <c r="AN8">
        <v>84</v>
      </c>
      <c r="AO8">
        <v>14.047234</v>
      </c>
      <c r="AP8">
        <v>419.1</v>
      </c>
      <c r="AQ8">
        <v>0</v>
      </c>
      <c r="AR8">
        <v>136</v>
      </c>
      <c r="AS8">
        <v>55175</v>
      </c>
      <c r="AT8">
        <v>0.43</v>
      </c>
      <c r="AU8">
        <v>10.522</v>
      </c>
      <c r="AV8">
        <v>57759</v>
      </c>
      <c r="AW8">
        <v>0</v>
      </c>
      <c r="AX8" s="29">
        <v>0.64</v>
      </c>
      <c r="AY8">
        <v>0.83679999999999999</v>
      </c>
      <c r="AZ8" t="s">
        <v>70</v>
      </c>
      <c r="BA8" t="s">
        <v>943</v>
      </c>
      <c r="BB8">
        <v>1</v>
      </c>
      <c r="BC8" t="s">
        <v>950</v>
      </c>
      <c r="BD8">
        <v>16</v>
      </c>
      <c r="BE8">
        <v>136284.598</v>
      </c>
      <c r="BF8">
        <v>5.285956818099137E-2</v>
      </c>
      <c r="BG8">
        <v>4.4232886653853581E-2</v>
      </c>
      <c r="BH8">
        <v>323530.83199999994</v>
      </c>
      <c r="BI8">
        <v>2.2266641344402073E-2</v>
      </c>
      <c r="BJ8">
        <v>1.8632725476995654E-2</v>
      </c>
      <c r="BK8">
        <v>1</v>
      </c>
      <c r="BL8" t="s">
        <v>934</v>
      </c>
      <c r="BM8" t="s">
        <v>935</v>
      </c>
      <c r="BN8" t="s">
        <v>934</v>
      </c>
    </row>
    <row r="9" spans="1:66">
      <c r="A9" s="144" t="str">
        <f t="shared" si="20"/>
        <v>해성운수</v>
      </c>
      <c r="B9" s="144" t="str">
        <f t="shared" si="1"/>
        <v>24</v>
      </c>
      <c r="C9" s="145" t="str">
        <f t="shared" si="21"/>
        <v>70바3860</v>
      </c>
      <c r="D9" s="133" t="str">
        <f t="shared" si="22"/>
        <v>대형</v>
      </c>
      <c r="E9" s="129" t="str">
        <f t="shared" si="16"/>
        <v>B</v>
      </c>
      <c r="F9" s="152">
        <f t="shared" si="17"/>
        <v>0.92999999999999994</v>
      </c>
      <c r="G9" s="153">
        <f t="shared" si="18"/>
        <v>2.1389999999999998</v>
      </c>
      <c r="H9" s="154">
        <f t="shared" si="19"/>
        <v>2.2999999999999998</v>
      </c>
      <c r="I9" s="155">
        <f t="shared" si="23"/>
        <v>6586.5640000000003</v>
      </c>
      <c r="J9" s="156">
        <f t="shared" si="24"/>
        <v>7.0147316649082636E-2</v>
      </c>
      <c r="K9" s="156">
        <f t="shared" si="25"/>
        <v>0.36511489487361398</v>
      </c>
      <c r="L9" s="156">
        <f t="shared" si="26"/>
        <v>0.15501253764481754</v>
      </c>
      <c r="M9" s="157">
        <f t="shared" si="27"/>
        <v>14.037000000000001</v>
      </c>
      <c r="N9" s="158">
        <f t="shared" si="28"/>
        <v>0.39500000000000002</v>
      </c>
      <c r="O9" s="158">
        <f t="shared" si="29"/>
        <v>10.096</v>
      </c>
      <c r="P9" s="159">
        <f t="shared" si="30"/>
        <v>0</v>
      </c>
      <c r="Q9" s="160">
        <f t="shared" si="31"/>
        <v>75</v>
      </c>
      <c r="R9" s="161">
        <f t="shared" si="32"/>
        <v>24.697667619780265</v>
      </c>
      <c r="S9" s="146">
        <f t="shared" si="33"/>
        <v>26</v>
      </c>
      <c r="T9" s="146">
        <f t="shared" si="34"/>
        <v>665</v>
      </c>
      <c r="U9" t="s">
        <v>163</v>
      </c>
      <c r="V9" s="5" t="s">
        <v>315</v>
      </c>
      <c r="W9" t="s">
        <v>163</v>
      </c>
      <c r="X9" s="5" t="s">
        <v>315</v>
      </c>
      <c r="Y9" t="s">
        <v>951</v>
      </c>
      <c r="Z9" t="s">
        <v>582</v>
      </c>
      <c r="AA9" t="s">
        <v>49</v>
      </c>
      <c r="AB9">
        <v>534</v>
      </c>
      <c r="AC9" s="1">
        <v>6586.5640000000003</v>
      </c>
      <c r="AD9" s="1">
        <v>3079.2539999999999</v>
      </c>
      <c r="AE9" s="28">
        <v>2.1389999999999998</v>
      </c>
      <c r="AF9">
        <v>2.2999999999999998</v>
      </c>
      <c r="AG9">
        <v>14.037000000000001</v>
      </c>
      <c r="AH9">
        <v>472.232775</v>
      </c>
      <c r="AI9">
        <v>33.125861999999998</v>
      </c>
      <c r="AJ9">
        <v>172.41922</v>
      </c>
      <c r="AK9">
        <v>1021</v>
      </c>
      <c r="AL9">
        <v>26</v>
      </c>
      <c r="AM9">
        <v>665</v>
      </c>
      <c r="AN9">
        <v>75</v>
      </c>
      <c r="AO9">
        <v>13.947706</v>
      </c>
      <c r="AP9">
        <v>409.3</v>
      </c>
      <c r="AQ9">
        <v>0</v>
      </c>
      <c r="AR9">
        <v>79</v>
      </c>
      <c r="AS9">
        <v>35090</v>
      </c>
      <c r="AT9">
        <v>0.39500000000000002</v>
      </c>
      <c r="AU9">
        <v>10.096</v>
      </c>
      <c r="AV9">
        <v>55482</v>
      </c>
      <c r="AW9">
        <v>0</v>
      </c>
      <c r="AX9" s="29">
        <v>0.6</v>
      </c>
      <c r="AY9">
        <v>0.92999999999999994</v>
      </c>
      <c r="AZ9" t="s">
        <v>71</v>
      </c>
      <c r="BA9" t="s">
        <v>943</v>
      </c>
      <c r="BB9">
        <v>5</v>
      </c>
      <c r="BC9" t="s">
        <v>952</v>
      </c>
      <c r="BD9">
        <v>19</v>
      </c>
      <c r="BE9">
        <v>136284.598</v>
      </c>
      <c r="BF9">
        <v>4.8329481809822709E-2</v>
      </c>
      <c r="BG9">
        <v>4.4946418083135119E-2</v>
      </c>
      <c r="BH9">
        <v>323530.83199999994</v>
      </c>
      <c r="BI9">
        <v>2.0358381175862712E-2</v>
      </c>
      <c r="BJ9">
        <v>1.893329449355232E-2</v>
      </c>
      <c r="BK9">
        <v>1</v>
      </c>
      <c r="BL9" t="s">
        <v>934</v>
      </c>
      <c r="BM9" t="s">
        <v>935</v>
      </c>
      <c r="BN9" t="s">
        <v>934</v>
      </c>
    </row>
    <row r="10" spans="1:66">
      <c r="A10" s="141" t="str">
        <f t="shared" si="20"/>
        <v>해성운수</v>
      </c>
      <c r="B10" s="141" t="str">
        <f t="shared" si="1"/>
        <v>24</v>
      </c>
      <c r="C10" s="142" t="str">
        <f t="shared" si="21"/>
        <v>70바3861</v>
      </c>
      <c r="D10" s="116" t="str">
        <f t="shared" si="22"/>
        <v>대형</v>
      </c>
      <c r="E10" s="112" t="str">
        <f t="shared" si="16"/>
        <v>B</v>
      </c>
      <c r="F10" s="162">
        <f t="shared" si="17"/>
        <v>0.90739130434782622</v>
      </c>
      <c r="G10" s="163">
        <f t="shared" si="18"/>
        <v>2.0870000000000002</v>
      </c>
      <c r="H10" s="164">
        <f t="shared" si="19"/>
        <v>2.2999999999999998</v>
      </c>
      <c r="I10" s="165">
        <f t="shared" si="23"/>
        <v>7076.7610000000004</v>
      </c>
      <c r="J10" s="166">
        <f t="shared" si="24"/>
        <v>2.8908752913819585E-2</v>
      </c>
      <c r="K10" s="166">
        <f t="shared" si="25"/>
        <v>0.39922469653388037</v>
      </c>
      <c r="L10" s="166">
        <f t="shared" si="26"/>
        <v>0.22072244632820012</v>
      </c>
      <c r="M10" s="167">
        <f t="shared" si="27"/>
        <v>15.039</v>
      </c>
      <c r="N10" s="168">
        <f t="shared" si="28"/>
        <v>0.53700000000000003</v>
      </c>
      <c r="O10" s="168">
        <f t="shared" si="29"/>
        <v>12.718</v>
      </c>
      <c r="P10" s="169">
        <f t="shared" si="30"/>
        <v>0.02</v>
      </c>
      <c r="Q10" s="170">
        <f t="shared" si="31"/>
        <v>86</v>
      </c>
      <c r="R10" s="171">
        <f t="shared" si="32"/>
        <v>25.483051020181087</v>
      </c>
      <c r="S10" s="143">
        <f t="shared" si="33"/>
        <v>38</v>
      </c>
      <c r="T10" s="143">
        <f t="shared" si="34"/>
        <v>900</v>
      </c>
      <c r="U10" t="s">
        <v>163</v>
      </c>
      <c r="V10" t="s">
        <v>315</v>
      </c>
      <c r="W10" s="4" t="s">
        <v>163</v>
      </c>
      <c r="X10" t="s">
        <v>315</v>
      </c>
      <c r="Y10" s="4" t="s">
        <v>953</v>
      </c>
      <c r="Z10" s="4" t="s">
        <v>582</v>
      </c>
      <c r="AA10" s="4" t="s">
        <v>49</v>
      </c>
      <c r="AB10" s="4">
        <v>534</v>
      </c>
      <c r="AC10" s="4">
        <v>7076.7610000000004</v>
      </c>
      <c r="AD10" s="4">
        <v>3391.3510000000001</v>
      </c>
      <c r="AE10" s="4">
        <v>2.0870000000000002</v>
      </c>
      <c r="AF10" s="4">
        <v>2.2999999999999998</v>
      </c>
      <c r="AG10" s="4">
        <v>15.039</v>
      </c>
      <c r="AH10" s="4">
        <v>485.610882</v>
      </c>
      <c r="AI10" s="4">
        <v>14.038404999999999</v>
      </c>
      <c r="AJ10" s="4">
        <v>193.86785699999999</v>
      </c>
      <c r="AK10" s="4">
        <v>1562</v>
      </c>
      <c r="AL10" s="4">
        <v>38</v>
      </c>
      <c r="AM10" s="4">
        <v>900</v>
      </c>
      <c r="AN10" s="4">
        <v>86</v>
      </c>
      <c r="AO10" s="4">
        <v>14.572903999999999</v>
      </c>
      <c r="AP10" s="4">
        <v>661.9</v>
      </c>
      <c r="AQ10" s="4">
        <v>1.2</v>
      </c>
      <c r="AR10" s="4">
        <v>110</v>
      </c>
      <c r="AS10" s="4">
        <v>45318</v>
      </c>
      <c r="AT10" s="4">
        <v>0.53700000000000003</v>
      </c>
      <c r="AU10" s="4">
        <v>12.718</v>
      </c>
      <c r="AV10" s="4">
        <v>61970</v>
      </c>
      <c r="AW10" s="4">
        <v>0</v>
      </c>
      <c r="AX10" s="30">
        <v>0.6</v>
      </c>
      <c r="AY10">
        <v>0.90739130434782622</v>
      </c>
      <c r="AZ10" t="s">
        <v>71</v>
      </c>
      <c r="BA10" t="s">
        <v>943</v>
      </c>
      <c r="BB10">
        <v>11</v>
      </c>
      <c r="BC10" t="s">
        <v>954</v>
      </c>
      <c r="BD10">
        <v>19</v>
      </c>
      <c r="BE10">
        <v>136284.598</v>
      </c>
      <c r="BF10">
        <v>5.1926344604252349E-2</v>
      </c>
      <c r="BG10">
        <v>4.7117513560467249E-2</v>
      </c>
      <c r="BH10">
        <v>323530.83199999994</v>
      </c>
      <c r="BI10">
        <v>2.1873528888276102E-2</v>
      </c>
      <c r="BJ10">
        <v>1.9847849908622709E-2</v>
      </c>
      <c r="BK10">
        <v>1</v>
      </c>
      <c r="BL10" t="s">
        <v>934</v>
      </c>
      <c r="BM10" t="s">
        <v>935</v>
      </c>
      <c r="BN10" t="s">
        <v>934</v>
      </c>
    </row>
    <row r="11" spans="1:66">
      <c r="A11" s="144" t="str">
        <f t="shared" si="20"/>
        <v>해성운수</v>
      </c>
      <c r="B11" s="144" t="str">
        <f t="shared" si="1"/>
        <v>24</v>
      </c>
      <c r="C11" s="145" t="str">
        <f t="shared" si="21"/>
        <v>70바3862</v>
      </c>
      <c r="D11" s="133" t="str">
        <f t="shared" si="22"/>
        <v>대형</v>
      </c>
      <c r="E11" s="129" t="str">
        <f t="shared" si="16"/>
        <v>B</v>
      </c>
      <c r="F11" s="152">
        <f t="shared" si="17"/>
        <v>0.91227272727272724</v>
      </c>
      <c r="G11" s="153">
        <f t="shared" si="18"/>
        <v>2.0070000000000001</v>
      </c>
      <c r="H11" s="154">
        <f t="shared" si="19"/>
        <v>2.2000000000000002</v>
      </c>
      <c r="I11" s="155">
        <f t="shared" si="23"/>
        <v>7222.6670000000004</v>
      </c>
      <c r="J11" s="156">
        <f t="shared" si="24"/>
        <v>3.5537275019830943E-2</v>
      </c>
      <c r="K11" s="156">
        <f t="shared" si="25"/>
        <v>0.36437953580590932</v>
      </c>
      <c r="L11" s="156">
        <f t="shared" si="26"/>
        <v>0.16905112751287024</v>
      </c>
      <c r="M11" s="157">
        <f t="shared" si="27"/>
        <v>14.343999999999999</v>
      </c>
      <c r="N11" s="158">
        <f t="shared" si="28"/>
        <v>0.38800000000000001</v>
      </c>
      <c r="O11" s="158">
        <f t="shared" si="29"/>
        <v>27.414000000000001</v>
      </c>
      <c r="P11" s="159">
        <f t="shared" si="30"/>
        <v>0</v>
      </c>
      <c r="Q11" s="160">
        <f t="shared" si="31"/>
        <v>81</v>
      </c>
      <c r="R11" s="161">
        <f t="shared" si="32"/>
        <v>24.557762745393273</v>
      </c>
      <c r="S11" s="146">
        <f t="shared" si="33"/>
        <v>28</v>
      </c>
      <c r="T11" s="146">
        <f t="shared" si="34"/>
        <v>1980</v>
      </c>
      <c r="U11" t="s">
        <v>163</v>
      </c>
      <c r="V11" s="5" t="s">
        <v>315</v>
      </c>
      <c r="W11" t="s">
        <v>163</v>
      </c>
      <c r="X11" s="5" t="s">
        <v>315</v>
      </c>
      <c r="Y11" t="s">
        <v>955</v>
      </c>
      <c r="Z11" t="s">
        <v>582</v>
      </c>
      <c r="AA11" t="s">
        <v>49</v>
      </c>
      <c r="AB11">
        <v>534</v>
      </c>
      <c r="AC11" s="1">
        <v>7222.6670000000004</v>
      </c>
      <c r="AD11" s="1">
        <v>3598.2959999999998</v>
      </c>
      <c r="AE11" s="28">
        <v>2.0070000000000001</v>
      </c>
      <c r="AF11">
        <v>2.2000000000000002</v>
      </c>
      <c r="AG11">
        <v>14.343999999999999</v>
      </c>
      <c r="AH11">
        <v>490.11425300000002</v>
      </c>
      <c r="AI11">
        <v>17.417325000000002</v>
      </c>
      <c r="AJ11">
        <v>178.587604</v>
      </c>
      <c r="AK11">
        <v>1221</v>
      </c>
      <c r="AL11">
        <v>28</v>
      </c>
      <c r="AM11">
        <v>1980</v>
      </c>
      <c r="AN11">
        <v>81</v>
      </c>
      <c r="AO11">
        <v>14.736700000000001</v>
      </c>
      <c r="AP11">
        <v>462.8</v>
      </c>
      <c r="AQ11">
        <v>0</v>
      </c>
      <c r="AR11">
        <v>97</v>
      </c>
      <c r="AS11">
        <v>37006</v>
      </c>
      <c r="AT11">
        <v>0.38800000000000001</v>
      </c>
      <c r="AU11">
        <v>27.414000000000001</v>
      </c>
      <c r="AV11">
        <v>56457</v>
      </c>
      <c r="AW11">
        <v>0</v>
      </c>
      <c r="AX11" s="29">
        <v>0.57999999999999996</v>
      </c>
      <c r="AY11">
        <v>0.91227272727272724</v>
      </c>
      <c r="AZ11" t="s">
        <v>71</v>
      </c>
      <c r="BA11" t="s">
        <v>943</v>
      </c>
      <c r="BB11">
        <v>9</v>
      </c>
      <c r="BC11" t="s">
        <v>956</v>
      </c>
      <c r="BD11">
        <v>15</v>
      </c>
      <c r="BE11">
        <v>136284.598</v>
      </c>
      <c r="BF11">
        <v>5.2996942471811824E-2</v>
      </c>
      <c r="BG11">
        <v>4.8347665245875603E-2</v>
      </c>
      <c r="BH11">
        <v>323530.83199999994</v>
      </c>
      <c r="BI11">
        <v>2.2324509090373191E-2</v>
      </c>
      <c r="BJ11">
        <v>2.0366040792899543E-2</v>
      </c>
      <c r="BK11">
        <v>1</v>
      </c>
      <c r="BL11" t="s">
        <v>934</v>
      </c>
      <c r="BM11" t="s">
        <v>935</v>
      </c>
      <c r="BN11" t="s">
        <v>934</v>
      </c>
    </row>
    <row r="12" spans="1:66" s="2" customFormat="1">
      <c r="A12" s="141" t="str">
        <f t="shared" si="20"/>
        <v>해성운수</v>
      </c>
      <c r="B12" s="141" t="str">
        <f t="shared" si="1"/>
        <v>24</v>
      </c>
      <c r="C12" s="142" t="str">
        <f t="shared" si="21"/>
        <v>70바3863</v>
      </c>
      <c r="D12" s="116" t="str">
        <f t="shared" si="22"/>
        <v>대형</v>
      </c>
      <c r="E12" s="112" t="str">
        <f t="shared" si="16"/>
        <v>B</v>
      </c>
      <c r="F12" s="162">
        <f t="shared" si="17"/>
        <v>0.93363636363636349</v>
      </c>
      <c r="G12" s="163">
        <f t="shared" si="18"/>
        <v>2.0539999999999998</v>
      </c>
      <c r="H12" s="164">
        <f t="shared" si="19"/>
        <v>2.2000000000000002</v>
      </c>
      <c r="I12" s="165">
        <f t="shared" si="23"/>
        <v>7145.973</v>
      </c>
      <c r="J12" s="166">
        <f t="shared" si="24"/>
        <v>5.1723487656928073E-2</v>
      </c>
      <c r="K12" s="166">
        <f t="shared" si="25"/>
        <v>0.40209160118896481</v>
      </c>
      <c r="L12" s="166">
        <f t="shared" si="26"/>
        <v>0.21942428273938341</v>
      </c>
      <c r="M12" s="167">
        <f t="shared" si="27"/>
        <v>17.074000000000002</v>
      </c>
      <c r="N12" s="168">
        <f t="shared" si="28"/>
        <v>0.49</v>
      </c>
      <c r="O12" s="168">
        <f t="shared" si="29"/>
        <v>13.252000000000001</v>
      </c>
      <c r="P12" s="169">
        <f t="shared" si="30"/>
        <v>0.29333333333333333</v>
      </c>
      <c r="Q12" s="170">
        <f t="shared" si="31"/>
        <v>87</v>
      </c>
      <c r="R12" s="171">
        <f t="shared" si="32"/>
        <v>25.706052253867586</v>
      </c>
      <c r="S12" s="143">
        <f t="shared" si="33"/>
        <v>35</v>
      </c>
      <c r="T12" s="143">
        <f t="shared" si="34"/>
        <v>947</v>
      </c>
      <c r="U12" t="s">
        <v>163</v>
      </c>
      <c r="V12" s="5" t="s">
        <v>315</v>
      </c>
      <c r="W12" t="s">
        <v>163</v>
      </c>
      <c r="X12" s="5" t="s">
        <v>315</v>
      </c>
      <c r="Y12" t="s">
        <v>957</v>
      </c>
      <c r="Z12" t="s">
        <v>582</v>
      </c>
      <c r="AA12" t="s">
        <v>49</v>
      </c>
      <c r="AB12">
        <v>534</v>
      </c>
      <c r="AC12" s="1">
        <v>7145.973</v>
      </c>
      <c r="AD12" s="1">
        <v>3478.482</v>
      </c>
      <c r="AE12" s="28">
        <v>2.0539999999999998</v>
      </c>
      <c r="AF12">
        <v>2.2000000000000002</v>
      </c>
      <c r="AG12">
        <v>17.074000000000002</v>
      </c>
      <c r="AH12">
        <v>508.96308800000003</v>
      </c>
      <c r="AI12">
        <v>26.325346</v>
      </c>
      <c r="AJ12">
        <v>204.64978300000001</v>
      </c>
      <c r="AK12">
        <v>1568</v>
      </c>
      <c r="AL12">
        <v>35</v>
      </c>
      <c r="AM12">
        <v>947</v>
      </c>
      <c r="AN12">
        <v>87</v>
      </c>
      <c r="AO12">
        <v>14.040257</v>
      </c>
      <c r="AP12">
        <v>469</v>
      </c>
      <c r="AQ12">
        <v>17.600000000000001</v>
      </c>
      <c r="AR12">
        <v>152</v>
      </c>
      <c r="AS12">
        <v>70556</v>
      </c>
      <c r="AT12">
        <v>0.49</v>
      </c>
      <c r="AU12">
        <v>13.252000000000001</v>
      </c>
      <c r="AV12">
        <v>64891</v>
      </c>
      <c r="AW12">
        <v>0</v>
      </c>
      <c r="AX12" s="29">
        <v>0.64</v>
      </c>
      <c r="AY12" s="2">
        <v>0.93363636363636349</v>
      </c>
      <c r="AZ12" s="2" t="s">
        <v>71</v>
      </c>
      <c r="BA12" s="2" t="s">
        <v>943</v>
      </c>
      <c r="BB12" s="2">
        <v>4</v>
      </c>
      <c r="BC12" s="2" t="s">
        <v>958</v>
      </c>
      <c r="BD12" s="2">
        <v>16</v>
      </c>
      <c r="BE12" s="2">
        <v>136284.598</v>
      </c>
      <c r="BF12" s="2">
        <v>5.2434193627661434E-2</v>
      </c>
      <c r="BG12" s="2">
        <v>4.8954469868734807E-2</v>
      </c>
      <c r="BH12" s="2">
        <v>323530.83199999994</v>
      </c>
      <c r="BI12" s="2">
        <v>2.2087455949175199E-2</v>
      </c>
      <c r="BJ12" s="2">
        <v>2.0621652054366297E-2</v>
      </c>
      <c r="BK12" s="2">
        <v>1</v>
      </c>
      <c r="BL12" s="2" t="s">
        <v>934</v>
      </c>
      <c r="BM12" s="2" t="s">
        <v>935</v>
      </c>
      <c r="BN12" s="2" t="s">
        <v>934</v>
      </c>
    </row>
    <row r="13" spans="1:66">
      <c r="A13" s="144" t="str">
        <f t="shared" si="20"/>
        <v>해성운수</v>
      </c>
      <c r="B13" s="144" t="str">
        <f t="shared" si="1"/>
        <v>24</v>
      </c>
      <c r="C13" s="145" t="str">
        <f t="shared" si="21"/>
        <v>70바3864</v>
      </c>
      <c r="D13" s="133" t="str">
        <f t="shared" si="22"/>
        <v>대형</v>
      </c>
      <c r="E13" s="129" t="str">
        <f t="shared" si="16"/>
        <v>C</v>
      </c>
      <c r="F13" s="152">
        <f t="shared" si="17"/>
        <v>0.88454545454545441</v>
      </c>
      <c r="G13" s="153">
        <f t="shared" si="18"/>
        <v>1.946</v>
      </c>
      <c r="H13" s="154">
        <f t="shared" si="19"/>
        <v>2.2000000000000002</v>
      </c>
      <c r="I13" s="155">
        <f t="shared" si="23"/>
        <v>7329.1360000000004</v>
      </c>
      <c r="J13" s="156">
        <f t="shared" si="24"/>
        <v>3.8439996590788825E-2</v>
      </c>
      <c r="K13" s="156">
        <f t="shared" si="25"/>
        <v>0.41575955423241745</v>
      </c>
      <c r="L13" s="156">
        <f t="shared" si="26"/>
        <v>0.14340025891182806</v>
      </c>
      <c r="M13" s="157">
        <f t="shared" si="27"/>
        <v>18.356999999999999</v>
      </c>
      <c r="N13" s="158">
        <f t="shared" si="28"/>
        <v>0.51800000000000002</v>
      </c>
      <c r="O13" s="158">
        <f t="shared" si="29"/>
        <v>30.548999999999999</v>
      </c>
      <c r="P13" s="159">
        <f t="shared" si="30"/>
        <v>0.12000000000000001</v>
      </c>
      <c r="Q13" s="160">
        <f t="shared" si="31"/>
        <v>85</v>
      </c>
      <c r="R13" s="161">
        <f t="shared" si="32"/>
        <v>26.499006979981534</v>
      </c>
      <c r="S13" s="146">
        <f t="shared" si="33"/>
        <v>38</v>
      </c>
      <c r="T13" s="146">
        <f t="shared" si="34"/>
        <v>2239</v>
      </c>
      <c r="U13" t="s">
        <v>163</v>
      </c>
      <c r="V13" t="s">
        <v>315</v>
      </c>
      <c r="W13" s="4" t="s">
        <v>163</v>
      </c>
      <c r="X13" t="s">
        <v>315</v>
      </c>
      <c r="Y13" s="4" t="s">
        <v>959</v>
      </c>
      <c r="Z13" s="4" t="s">
        <v>582</v>
      </c>
      <c r="AA13" s="4" t="s">
        <v>49</v>
      </c>
      <c r="AB13" s="4">
        <v>534</v>
      </c>
      <c r="AC13" s="4">
        <v>7329.1360000000004</v>
      </c>
      <c r="AD13" s="4">
        <v>3765.509</v>
      </c>
      <c r="AE13" s="4">
        <v>1.946</v>
      </c>
      <c r="AF13" s="4">
        <v>2.2000000000000002</v>
      </c>
      <c r="AG13" s="4">
        <v>18.356999999999999</v>
      </c>
      <c r="AH13" s="4">
        <v>506.74479000000002</v>
      </c>
      <c r="AI13" s="4">
        <v>19.479268000000001</v>
      </c>
      <c r="AJ13" s="4">
        <v>210.683988</v>
      </c>
      <c r="AK13" s="4">
        <v>1051</v>
      </c>
      <c r="AL13" s="4">
        <v>38</v>
      </c>
      <c r="AM13" s="4">
        <v>2239</v>
      </c>
      <c r="AN13" s="4">
        <v>85</v>
      </c>
      <c r="AO13" s="4">
        <v>14.463169000000001</v>
      </c>
      <c r="AP13" s="4">
        <v>997.4</v>
      </c>
      <c r="AQ13" s="4">
        <v>7.2</v>
      </c>
      <c r="AR13" s="4">
        <v>148</v>
      </c>
      <c r="AS13" s="4">
        <v>62408</v>
      </c>
      <c r="AT13" s="4">
        <v>0.51800000000000002</v>
      </c>
      <c r="AU13" s="4">
        <v>30.548999999999999</v>
      </c>
      <c r="AV13" s="4">
        <v>66300</v>
      </c>
      <c r="AW13" s="4">
        <v>0</v>
      </c>
      <c r="AX13" s="30">
        <v>0.62</v>
      </c>
      <c r="AY13">
        <v>0.88454545454545441</v>
      </c>
      <c r="AZ13" t="s">
        <v>72</v>
      </c>
      <c r="BA13" t="s">
        <v>943</v>
      </c>
      <c r="BB13">
        <v>2</v>
      </c>
      <c r="BC13" t="s">
        <v>960</v>
      </c>
      <c r="BD13">
        <v>17</v>
      </c>
      <c r="BE13">
        <v>136284.598</v>
      </c>
      <c r="BF13">
        <v>5.3778167948222592E-2</v>
      </c>
      <c r="BG13">
        <v>4.756923401238234E-2</v>
      </c>
      <c r="BH13">
        <v>323530.83199999994</v>
      </c>
      <c r="BI13">
        <v>2.2653593645751827E-2</v>
      </c>
      <c r="BJ13">
        <v>2.0038133288469567E-2</v>
      </c>
      <c r="BK13">
        <v>1</v>
      </c>
      <c r="BL13" t="s">
        <v>934</v>
      </c>
      <c r="BM13" t="s">
        <v>935</v>
      </c>
      <c r="BN13" t="s">
        <v>934</v>
      </c>
    </row>
    <row r="14" spans="1:66">
      <c r="A14" s="141" t="str">
        <f t="shared" si="20"/>
        <v>해성운수</v>
      </c>
      <c r="B14" s="141" t="str">
        <f t="shared" si="1"/>
        <v>24</v>
      </c>
      <c r="C14" s="142" t="str">
        <f t="shared" si="21"/>
        <v>70바3866</v>
      </c>
      <c r="D14" s="116" t="str">
        <f t="shared" si="22"/>
        <v>대형</v>
      </c>
      <c r="E14" s="112" t="str">
        <f t="shared" si="16"/>
        <v>D</v>
      </c>
      <c r="F14" s="162">
        <f t="shared" si="17"/>
        <v>0.81045454545454532</v>
      </c>
      <c r="G14" s="163">
        <f t="shared" si="18"/>
        <v>1.7829999999999999</v>
      </c>
      <c r="H14" s="164">
        <f t="shared" si="19"/>
        <v>2.2000000000000002</v>
      </c>
      <c r="I14" s="165">
        <f t="shared" si="23"/>
        <v>7030.6009999999997</v>
      </c>
      <c r="J14" s="166">
        <f t="shared" si="24"/>
        <v>4.7737596448920214E-2</v>
      </c>
      <c r="K14" s="166">
        <f t="shared" si="25"/>
        <v>0.39073371483649455</v>
      </c>
      <c r="L14" s="166">
        <f t="shared" si="26"/>
        <v>0.1806388955937053</v>
      </c>
      <c r="M14" s="167">
        <f t="shared" si="27"/>
        <v>14.407999999999999</v>
      </c>
      <c r="N14" s="168">
        <f t="shared" si="28"/>
        <v>0.54</v>
      </c>
      <c r="O14" s="168">
        <f t="shared" si="29"/>
        <v>27.11</v>
      </c>
      <c r="P14" s="169">
        <f t="shared" si="30"/>
        <v>0.48333333333333334</v>
      </c>
      <c r="Q14" s="170">
        <f t="shared" si="31"/>
        <v>89</v>
      </c>
      <c r="R14" s="171">
        <f t="shared" si="32"/>
        <v>25.923794828277781</v>
      </c>
      <c r="S14" s="143">
        <f t="shared" si="33"/>
        <v>38</v>
      </c>
      <c r="T14" s="143">
        <f t="shared" si="34"/>
        <v>1906</v>
      </c>
      <c r="U14" t="s">
        <v>163</v>
      </c>
      <c r="V14" s="5" t="s">
        <v>315</v>
      </c>
      <c r="W14" t="s">
        <v>163</v>
      </c>
      <c r="X14" s="5" t="s">
        <v>315</v>
      </c>
      <c r="Y14" t="s">
        <v>961</v>
      </c>
      <c r="Z14" t="s">
        <v>582</v>
      </c>
      <c r="AA14" t="s">
        <v>49</v>
      </c>
      <c r="AB14">
        <v>534</v>
      </c>
      <c r="AC14" s="1">
        <v>7030.6009999999997</v>
      </c>
      <c r="AD14" s="1">
        <v>3942.4810000000002</v>
      </c>
      <c r="AE14" s="28">
        <v>1.7829999999999999</v>
      </c>
      <c r="AF14">
        <v>2.2000000000000002</v>
      </c>
      <c r="AG14">
        <v>14.407999999999999</v>
      </c>
      <c r="AH14">
        <v>482.97197</v>
      </c>
      <c r="AI14">
        <v>23.055921000000001</v>
      </c>
      <c r="AJ14">
        <v>188.71343200000001</v>
      </c>
      <c r="AK14">
        <v>1270</v>
      </c>
      <c r="AL14">
        <v>38</v>
      </c>
      <c r="AM14">
        <v>1906</v>
      </c>
      <c r="AN14">
        <v>89</v>
      </c>
      <c r="AO14">
        <v>14.556953999999999</v>
      </c>
      <c r="AP14">
        <v>797.8</v>
      </c>
      <c r="AQ14">
        <v>29</v>
      </c>
      <c r="AR14">
        <v>113</v>
      </c>
      <c r="AS14">
        <v>45815</v>
      </c>
      <c r="AT14">
        <v>0.54</v>
      </c>
      <c r="AU14">
        <v>27.11</v>
      </c>
      <c r="AV14">
        <v>61671</v>
      </c>
      <c r="AW14">
        <v>0</v>
      </c>
      <c r="AX14" s="29">
        <v>0.49</v>
      </c>
      <c r="AY14">
        <v>0.81045454545454532</v>
      </c>
      <c r="AZ14" t="s">
        <v>70</v>
      </c>
      <c r="BA14" t="s">
        <v>943</v>
      </c>
      <c r="BB14">
        <v>2</v>
      </c>
      <c r="BC14" t="s">
        <v>962</v>
      </c>
      <c r="BD14">
        <v>16</v>
      </c>
      <c r="BE14">
        <v>136284.598</v>
      </c>
      <c r="BF14">
        <v>5.1587641620368573E-2</v>
      </c>
      <c r="BG14">
        <v>4.1809438640507797E-2</v>
      </c>
      <c r="BH14">
        <v>323530.83199999994</v>
      </c>
      <c r="BI14">
        <v>2.173085315096028E-2</v>
      </c>
      <c r="BJ14">
        <v>1.7611868712800988E-2</v>
      </c>
      <c r="BK14">
        <v>1</v>
      </c>
      <c r="BL14" t="s">
        <v>934</v>
      </c>
      <c r="BM14" t="s">
        <v>935</v>
      </c>
      <c r="BN14" t="s">
        <v>934</v>
      </c>
    </row>
    <row r="15" spans="1:66">
      <c r="A15" s="144" t="str">
        <f t="shared" si="20"/>
        <v>해성운수</v>
      </c>
      <c r="B15" s="144" t="str">
        <f t="shared" si="1"/>
        <v>24</v>
      </c>
      <c r="C15" s="145" t="str">
        <f t="shared" si="21"/>
        <v>70바3873</v>
      </c>
      <c r="D15" s="133" t="str">
        <f t="shared" si="22"/>
        <v>대형</v>
      </c>
      <c r="E15" s="129" t="str">
        <f t="shared" si="16"/>
        <v>S</v>
      </c>
      <c r="F15" s="152">
        <f t="shared" si="17"/>
        <v>1.0573913043478262</v>
      </c>
      <c r="G15" s="153">
        <f t="shared" si="18"/>
        <v>2.4319999999999999</v>
      </c>
      <c r="H15" s="154">
        <f t="shared" si="19"/>
        <v>2.2999999999999998</v>
      </c>
      <c r="I15" s="155">
        <f t="shared" si="23"/>
        <v>7239.41</v>
      </c>
      <c r="J15" s="156">
        <f t="shared" si="24"/>
        <v>7.67171029099252E-2</v>
      </c>
      <c r="K15" s="156">
        <f t="shared" si="25"/>
        <v>0.36011617556252135</v>
      </c>
      <c r="L15" s="156">
        <f t="shared" si="26"/>
        <v>0.16051031782976791</v>
      </c>
      <c r="M15" s="157">
        <f t="shared" si="27"/>
        <v>12.433</v>
      </c>
      <c r="N15" s="158">
        <f t="shared" si="28"/>
        <v>0.30399999999999999</v>
      </c>
      <c r="O15" s="158">
        <f t="shared" si="29"/>
        <v>6.5609999999999999</v>
      </c>
      <c r="P15" s="159">
        <f t="shared" si="30"/>
        <v>0.52833333333333332</v>
      </c>
      <c r="Q15" s="160">
        <f t="shared" si="31"/>
        <v>86</v>
      </c>
      <c r="R15" s="161">
        <f t="shared" si="32"/>
        <v>29.572371653913176</v>
      </c>
      <c r="S15" s="146">
        <f t="shared" si="33"/>
        <v>22</v>
      </c>
      <c r="T15" s="146">
        <f t="shared" si="34"/>
        <v>475</v>
      </c>
      <c r="U15" t="s">
        <v>163</v>
      </c>
      <c r="V15" s="5" t="s">
        <v>315</v>
      </c>
      <c r="W15" t="s">
        <v>163</v>
      </c>
      <c r="X15" s="5" t="s">
        <v>315</v>
      </c>
      <c r="Y15" t="s">
        <v>963</v>
      </c>
      <c r="Z15" t="s">
        <v>582</v>
      </c>
      <c r="AA15" t="s">
        <v>49</v>
      </c>
      <c r="AB15">
        <v>534</v>
      </c>
      <c r="AC15" s="1">
        <v>7239.41</v>
      </c>
      <c r="AD15" s="1">
        <v>2976.5619999999999</v>
      </c>
      <c r="AE15" s="28">
        <v>2.4319999999999999</v>
      </c>
      <c r="AF15">
        <v>2.2999999999999998</v>
      </c>
      <c r="AG15">
        <v>12.433</v>
      </c>
      <c r="AH15">
        <v>434.69038499999999</v>
      </c>
      <c r="AI15">
        <v>33.348187000000003</v>
      </c>
      <c r="AJ15">
        <v>156.539039</v>
      </c>
      <c r="AK15">
        <v>1162</v>
      </c>
      <c r="AL15">
        <v>22</v>
      </c>
      <c r="AM15">
        <v>475</v>
      </c>
      <c r="AN15">
        <v>86</v>
      </c>
      <c r="AO15">
        <v>16.654174999999999</v>
      </c>
      <c r="AP15">
        <v>608.20000000000005</v>
      </c>
      <c r="AQ15">
        <v>31.7</v>
      </c>
      <c r="AR15">
        <v>161</v>
      </c>
      <c r="AS15">
        <v>97739</v>
      </c>
      <c r="AT15">
        <v>0.30399999999999999</v>
      </c>
      <c r="AU15">
        <v>6.5609999999999999</v>
      </c>
      <c r="AV15">
        <v>50657</v>
      </c>
      <c r="AW15">
        <v>0</v>
      </c>
      <c r="AX15" s="29">
        <v>0.53</v>
      </c>
      <c r="AY15">
        <v>1.0573913043478262</v>
      </c>
      <c r="AZ15" t="s">
        <v>74</v>
      </c>
      <c r="BA15" t="s">
        <v>943</v>
      </c>
      <c r="BB15">
        <v>1</v>
      </c>
      <c r="BC15" t="s">
        <v>964</v>
      </c>
      <c r="BD15">
        <v>14</v>
      </c>
      <c r="BE15">
        <v>136284.598</v>
      </c>
      <c r="BF15">
        <v>5.3119795679332747E-2</v>
      </c>
      <c r="BG15">
        <v>5.616841004005968E-2</v>
      </c>
      <c r="BH15">
        <v>323530.83199999994</v>
      </c>
      <c r="BI15">
        <v>2.2376259954105398E-2</v>
      </c>
      <c r="BJ15">
        <v>2.3660462699297537E-2</v>
      </c>
      <c r="BK15">
        <v>1</v>
      </c>
      <c r="BL15" t="s">
        <v>934</v>
      </c>
      <c r="BM15" t="s">
        <v>935</v>
      </c>
      <c r="BN15" t="s">
        <v>934</v>
      </c>
    </row>
    <row r="16" spans="1:66">
      <c r="A16" s="141" t="str">
        <f t="shared" si="20"/>
        <v>해성운수</v>
      </c>
      <c r="B16" s="141" t="str">
        <f t="shared" si="1"/>
        <v>24</v>
      </c>
      <c r="C16" s="142" t="str">
        <f t="shared" si="21"/>
        <v>70바3874</v>
      </c>
      <c r="D16" s="116" t="str">
        <f t="shared" si="22"/>
        <v>대형</v>
      </c>
      <c r="E16" s="112" t="str">
        <f t="shared" si="16"/>
        <v>B</v>
      </c>
      <c r="F16" s="162">
        <f t="shared" si="17"/>
        <v>0.94347826086956521</v>
      </c>
      <c r="G16" s="163">
        <f t="shared" si="18"/>
        <v>2.17</v>
      </c>
      <c r="H16" s="164">
        <f t="shared" si="19"/>
        <v>2.2999999999999998</v>
      </c>
      <c r="I16" s="165">
        <f t="shared" si="23"/>
        <v>5876.0110000000004</v>
      </c>
      <c r="J16" s="166">
        <f t="shared" si="24"/>
        <v>4.0318023967329364E-2</v>
      </c>
      <c r="K16" s="166">
        <f t="shared" si="25"/>
        <v>0.35541506297543302</v>
      </c>
      <c r="L16" s="166">
        <f t="shared" si="26"/>
        <v>0.15044219624503766</v>
      </c>
      <c r="M16" s="167">
        <f t="shared" si="27"/>
        <v>11.86</v>
      </c>
      <c r="N16" s="168">
        <f t="shared" si="28"/>
        <v>0.54500000000000004</v>
      </c>
      <c r="O16" s="168">
        <f t="shared" si="29"/>
        <v>13.598000000000001</v>
      </c>
      <c r="P16" s="169">
        <f t="shared" si="30"/>
        <v>0.19</v>
      </c>
      <c r="Q16" s="170">
        <f t="shared" si="31"/>
        <v>86</v>
      </c>
      <c r="R16" s="171">
        <f t="shared" si="32"/>
        <v>25.164165466360494</v>
      </c>
      <c r="S16" s="143">
        <f t="shared" si="33"/>
        <v>32</v>
      </c>
      <c r="T16" s="143">
        <f t="shared" si="34"/>
        <v>799</v>
      </c>
      <c r="U16" t="s">
        <v>163</v>
      </c>
      <c r="V16" t="s">
        <v>315</v>
      </c>
      <c r="W16" s="4" t="s">
        <v>163</v>
      </c>
      <c r="X16" t="s">
        <v>315</v>
      </c>
      <c r="Y16" s="4" t="s">
        <v>965</v>
      </c>
      <c r="Z16" s="4" t="s">
        <v>582</v>
      </c>
      <c r="AA16" s="4" t="s">
        <v>966</v>
      </c>
      <c r="AB16" s="4">
        <v>534</v>
      </c>
      <c r="AC16" s="4">
        <v>5876.0110000000004</v>
      </c>
      <c r="AD16" s="4">
        <v>2707.4639999999999</v>
      </c>
      <c r="AE16" s="4">
        <v>2.17</v>
      </c>
      <c r="AF16" s="4">
        <v>2.2999999999999998</v>
      </c>
      <c r="AG16" s="4">
        <v>11.86</v>
      </c>
      <c r="AH16" s="4">
        <v>386.43037199999998</v>
      </c>
      <c r="AI16" s="4">
        <v>15.580109</v>
      </c>
      <c r="AJ16" s="4">
        <v>137.343175</v>
      </c>
      <c r="AK16" s="4">
        <v>884</v>
      </c>
      <c r="AL16" s="4">
        <v>32</v>
      </c>
      <c r="AM16" s="4">
        <v>799</v>
      </c>
      <c r="AN16" s="4">
        <v>86</v>
      </c>
      <c r="AO16" s="4">
        <v>15.205871999999999</v>
      </c>
      <c r="AP16" s="4">
        <v>1525.8</v>
      </c>
      <c r="AQ16" s="4">
        <v>11.4</v>
      </c>
      <c r="AR16" s="4">
        <v>39</v>
      </c>
      <c r="AS16" s="4">
        <v>18403</v>
      </c>
      <c r="AT16" s="4">
        <v>0.54500000000000004</v>
      </c>
      <c r="AU16" s="4">
        <v>13.598000000000001</v>
      </c>
      <c r="AV16" s="4">
        <v>49401</v>
      </c>
      <c r="AW16" s="4">
        <v>0</v>
      </c>
      <c r="AX16" s="30">
        <v>0.54</v>
      </c>
      <c r="AY16">
        <v>0.94347826086956521</v>
      </c>
      <c r="AZ16" t="s">
        <v>71</v>
      </c>
      <c r="BA16" t="s">
        <v>943</v>
      </c>
      <c r="BB16">
        <v>2</v>
      </c>
      <c r="BC16" t="s">
        <v>967</v>
      </c>
      <c r="BD16">
        <v>9</v>
      </c>
      <c r="BE16">
        <v>136284.598</v>
      </c>
      <c r="BF16">
        <v>4.311573784735382E-2</v>
      </c>
      <c r="BG16">
        <v>4.0678761360329475E-2</v>
      </c>
      <c r="BH16">
        <v>323530.83199999994</v>
      </c>
      <c r="BI16">
        <v>1.8162136089706595E-2</v>
      </c>
      <c r="BJ16">
        <v>1.7135580571592743E-2</v>
      </c>
      <c r="BK16">
        <v>1</v>
      </c>
      <c r="BL16" t="s">
        <v>934</v>
      </c>
      <c r="BM16" t="s">
        <v>935</v>
      </c>
      <c r="BN16" t="s">
        <v>934</v>
      </c>
    </row>
    <row r="17" spans="1:66">
      <c r="A17" s="144" t="str">
        <f t="shared" si="20"/>
        <v>해성운수</v>
      </c>
      <c r="B17" s="144" t="str">
        <f t="shared" si="1"/>
        <v>24</v>
      </c>
      <c r="C17" s="145" t="str">
        <f t="shared" si="21"/>
        <v>70바3875</v>
      </c>
      <c r="D17" s="133" t="str">
        <f t="shared" si="22"/>
        <v>대형</v>
      </c>
      <c r="E17" s="129" t="str">
        <f t="shared" si="16"/>
        <v>B</v>
      </c>
      <c r="F17" s="152">
        <f t="shared" si="17"/>
        <v>0.91478260869565231</v>
      </c>
      <c r="G17" s="153">
        <f t="shared" si="18"/>
        <v>2.1040000000000001</v>
      </c>
      <c r="H17" s="154">
        <f t="shared" si="19"/>
        <v>2.2999999999999998</v>
      </c>
      <c r="I17" s="155">
        <f t="shared" si="23"/>
        <v>6120.7420000000002</v>
      </c>
      <c r="J17" s="156">
        <f t="shared" si="24"/>
        <v>2.7572155115879467E-2</v>
      </c>
      <c r="K17" s="156">
        <f t="shared" si="25"/>
        <v>0.41344233618120985</v>
      </c>
      <c r="L17" s="156">
        <f t="shared" si="26"/>
        <v>0.14197625059183999</v>
      </c>
      <c r="M17" s="157">
        <f t="shared" si="27"/>
        <v>13.795999999999999</v>
      </c>
      <c r="N17" s="158">
        <f t="shared" si="28"/>
        <v>0.40799999999999997</v>
      </c>
      <c r="O17" s="158">
        <f t="shared" si="29"/>
        <v>20.602</v>
      </c>
      <c r="P17" s="159">
        <f t="shared" si="30"/>
        <v>0.38500000000000001</v>
      </c>
      <c r="Q17" s="160">
        <f t="shared" si="31"/>
        <v>86</v>
      </c>
      <c r="R17" s="161">
        <f t="shared" si="32"/>
        <v>26.466024442371388</v>
      </c>
      <c r="S17" s="146">
        <f t="shared" si="33"/>
        <v>25</v>
      </c>
      <c r="T17" s="146">
        <f t="shared" si="34"/>
        <v>1261</v>
      </c>
      <c r="U17" t="s">
        <v>163</v>
      </c>
      <c r="V17" s="5" t="s">
        <v>315</v>
      </c>
      <c r="W17" t="s">
        <v>163</v>
      </c>
      <c r="X17" s="5" t="s">
        <v>315</v>
      </c>
      <c r="Y17" t="s">
        <v>968</v>
      </c>
      <c r="Z17" t="s">
        <v>582</v>
      </c>
      <c r="AA17" t="s">
        <v>966</v>
      </c>
      <c r="AB17">
        <v>534</v>
      </c>
      <c r="AC17" s="1">
        <v>6120.7420000000002</v>
      </c>
      <c r="AD17" s="1">
        <v>2908.7959999999998</v>
      </c>
      <c r="AE17" s="28">
        <v>2.1040000000000001</v>
      </c>
      <c r="AF17">
        <v>2.2999999999999998</v>
      </c>
      <c r="AG17">
        <v>13.795999999999999</v>
      </c>
      <c r="AH17">
        <v>413.72790600000002</v>
      </c>
      <c r="AI17">
        <v>11.40737</v>
      </c>
      <c r="AJ17">
        <v>171.05263199999999</v>
      </c>
      <c r="AK17">
        <v>869</v>
      </c>
      <c r="AL17">
        <v>25</v>
      </c>
      <c r="AM17">
        <v>1261</v>
      </c>
      <c r="AN17">
        <v>86</v>
      </c>
      <c r="AO17">
        <v>14.794124</v>
      </c>
      <c r="AP17">
        <v>2786.8</v>
      </c>
      <c r="AQ17">
        <v>23.1</v>
      </c>
      <c r="AR17">
        <v>136</v>
      </c>
      <c r="AS17">
        <v>78571</v>
      </c>
      <c r="AT17">
        <v>0.40799999999999997</v>
      </c>
      <c r="AU17">
        <v>20.602</v>
      </c>
      <c r="AV17">
        <v>52601</v>
      </c>
      <c r="AW17">
        <v>0</v>
      </c>
      <c r="AX17" s="29">
        <v>0.55000000000000004</v>
      </c>
      <c r="AY17">
        <v>0.91478260869565231</v>
      </c>
      <c r="AZ17" t="s">
        <v>71</v>
      </c>
      <c r="BA17" t="s">
        <v>943</v>
      </c>
      <c r="BB17">
        <v>8</v>
      </c>
      <c r="BC17" t="s">
        <v>969</v>
      </c>
      <c r="BD17">
        <v>12</v>
      </c>
      <c r="BE17">
        <v>136284.598</v>
      </c>
      <c r="BF17">
        <v>4.4911472681601193E-2</v>
      </c>
      <c r="BG17">
        <v>4.1084234140038665E-2</v>
      </c>
      <c r="BH17">
        <v>323530.83199999994</v>
      </c>
      <c r="BI17">
        <v>1.8918574041808793E-2</v>
      </c>
      <c r="BJ17">
        <v>1.7306382514767699E-2</v>
      </c>
      <c r="BK17">
        <v>1</v>
      </c>
      <c r="BL17" t="s">
        <v>934</v>
      </c>
      <c r="BM17" t="s">
        <v>935</v>
      </c>
      <c r="BN17" t="s">
        <v>934</v>
      </c>
    </row>
    <row r="18" spans="1:66">
      <c r="A18" s="141" t="str">
        <f t="shared" si="20"/>
        <v>해성운수</v>
      </c>
      <c r="B18" s="141" t="str">
        <f t="shared" si="1"/>
        <v>24</v>
      </c>
      <c r="C18" s="142" t="str">
        <f t="shared" si="21"/>
        <v>70바3876</v>
      </c>
      <c r="D18" s="116" t="str">
        <f t="shared" si="22"/>
        <v>대형</v>
      </c>
      <c r="E18" s="112" t="str">
        <f t="shared" si="16"/>
        <v>C</v>
      </c>
      <c r="F18" s="162">
        <f t="shared" si="17"/>
        <v>0.88136363636363635</v>
      </c>
      <c r="G18" s="163">
        <f t="shared" si="18"/>
        <v>1.9390000000000001</v>
      </c>
      <c r="H18" s="164">
        <f t="shared" si="19"/>
        <v>2.2000000000000002</v>
      </c>
      <c r="I18" s="165">
        <f t="shared" si="23"/>
        <v>5693.9690000000001</v>
      </c>
      <c r="J18" s="166">
        <f t="shared" si="24"/>
        <v>6.0420980334080873E-2</v>
      </c>
      <c r="K18" s="166">
        <f t="shared" si="25"/>
        <v>0.39318466654286033</v>
      </c>
      <c r="L18" s="166">
        <f t="shared" si="26"/>
        <v>0.1148583703212996</v>
      </c>
      <c r="M18" s="167">
        <f t="shared" si="27"/>
        <v>14.672000000000001</v>
      </c>
      <c r="N18" s="168">
        <f t="shared" si="28"/>
        <v>0.47399999999999998</v>
      </c>
      <c r="O18" s="168">
        <f t="shared" si="29"/>
        <v>25.728999999999999</v>
      </c>
      <c r="P18" s="169">
        <f t="shared" si="30"/>
        <v>3.33</v>
      </c>
      <c r="Q18" s="170">
        <f t="shared" si="31"/>
        <v>96</v>
      </c>
      <c r="R18" s="171">
        <f t="shared" si="32"/>
        <v>26.219340185008239</v>
      </c>
      <c r="S18" s="143">
        <f t="shared" si="33"/>
        <v>27</v>
      </c>
      <c r="T18" s="143">
        <f t="shared" si="34"/>
        <v>1465</v>
      </c>
      <c r="U18" t="s">
        <v>163</v>
      </c>
      <c r="V18" s="5" t="s">
        <v>315</v>
      </c>
      <c r="W18" t="s">
        <v>163</v>
      </c>
      <c r="X18" s="5" t="s">
        <v>315</v>
      </c>
      <c r="Y18" t="s">
        <v>970</v>
      </c>
      <c r="Z18" t="s">
        <v>582</v>
      </c>
      <c r="AA18" t="s">
        <v>966</v>
      </c>
      <c r="AB18">
        <v>534</v>
      </c>
      <c r="AC18" s="1">
        <v>5693.9690000000001</v>
      </c>
      <c r="AD18" s="1">
        <v>2937.1709999999998</v>
      </c>
      <c r="AE18" s="28">
        <v>1.9390000000000001</v>
      </c>
      <c r="AF18">
        <v>2.2000000000000002</v>
      </c>
      <c r="AG18">
        <v>14.672000000000001</v>
      </c>
      <c r="AH18">
        <v>397.45424300000002</v>
      </c>
      <c r="AI18">
        <v>24.014575000000001</v>
      </c>
      <c r="AJ18">
        <v>156.27291399999999</v>
      </c>
      <c r="AK18">
        <v>654</v>
      </c>
      <c r="AL18">
        <v>27</v>
      </c>
      <c r="AM18">
        <v>1465</v>
      </c>
      <c r="AN18">
        <v>96</v>
      </c>
      <c r="AO18">
        <v>14.326098999999999</v>
      </c>
      <c r="AP18">
        <v>4027.4</v>
      </c>
      <c r="AQ18">
        <v>199.8</v>
      </c>
      <c r="AR18">
        <v>117</v>
      </c>
      <c r="AS18">
        <v>58559</v>
      </c>
      <c r="AT18">
        <v>0.47399999999999998</v>
      </c>
      <c r="AU18">
        <v>25.728999999999999</v>
      </c>
      <c r="AV18">
        <v>51797</v>
      </c>
      <c r="AW18">
        <v>0</v>
      </c>
      <c r="AX18" s="29">
        <v>0.53</v>
      </c>
      <c r="AY18">
        <v>0.88136363636363635</v>
      </c>
      <c r="AZ18" t="s">
        <v>72</v>
      </c>
      <c r="BA18" t="s">
        <v>943</v>
      </c>
      <c r="BB18">
        <v>3</v>
      </c>
      <c r="BC18" t="s">
        <v>971</v>
      </c>
      <c r="BD18">
        <v>10</v>
      </c>
      <c r="BE18">
        <v>136284.598</v>
      </c>
      <c r="BF18">
        <v>4.177998896104166E-2</v>
      </c>
      <c r="BG18">
        <v>3.682336299793626E-2</v>
      </c>
      <c r="BH18">
        <v>323530.83199999994</v>
      </c>
      <c r="BI18">
        <v>1.7599463287010623E-2</v>
      </c>
      <c r="BJ18">
        <v>1.5511526960687999E-2</v>
      </c>
      <c r="BK18">
        <v>1</v>
      </c>
      <c r="BL18" t="s">
        <v>934</v>
      </c>
      <c r="BM18" t="s">
        <v>935</v>
      </c>
      <c r="BN18" t="s">
        <v>934</v>
      </c>
    </row>
    <row r="19" spans="1:66">
      <c r="A19" s="144" t="str">
        <f t="shared" si="20"/>
        <v>해성운수</v>
      </c>
      <c r="B19" s="144" t="str">
        <f t="shared" si="1"/>
        <v>24</v>
      </c>
      <c r="C19" s="145" t="str">
        <f t="shared" si="21"/>
        <v>70바3878</v>
      </c>
      <c r="D19" s="133" t="str">
        <f t="shared" si="22"/>
        <v>대형</v>
      </c>
      <c r="E19" s="129" t="str">
        <f t="shared" si="16"/>
        <v>C</v>
      </c>
      <c r="F19" s="152">
        <f t="shared" si="17"/>
        <v>0.85347826086956535</v>
      </c>
      <c r="G19" s="153">
        <f t="shared" si="18"/>
        <v>1.9630000000000001</v>
      </c>
      <c r="H19" s="154">
        <f t="shared" si="19"/>
        <v>2.2999999999999998</v>
      </c>
      <c r="I19" s="155">
        <f t="shared" si="23"/>
        <v>5780.6289999999999</v>
      </c>
      <c r="J19" s="156">
        <f t="shared" si="24"/>
        <v>5.2047120481364957E-2</v>
      </c>
      <c r="K19" s="156">
        <f t="shared" si="25"/>
        <v>0.40364769786031091</v>
      </c>
      <c r="L19" s="156">
        <f t="shared" si="26"/>
        <v>0.1453129062598551</v>
      </c>
      <c r="M19" s="157">
        <f t="shared" si="27"/>
        <v>15.236000000000001</v>
      </c>
      <c r="N19" s="158">
        <f t="shared" si="28"/>
        <v>0.24199999999999999</v>
      </c>
      <c r="O19" s="158">
        <f t="shared" si="29"/>
        <v>14.237</v>
      </c>
      <c r="P19" s="159">
        <f t="shared" si="30"/>
        <v>0.155</v>
      </c>
      <c r="Q19" s="160">
        <f t="shared" si="31"/>
        <v>85</v>
      </c>
      <c r="R19" s="161">
        <f t="shared" si="32"/>
        <v>24.894520731675261</v>
      </c>
      <c r="S19" s="146">
        <f t="shared" si="33"/>
        <v>14</v>
      </c>
      <c r="T19" s="146">
        <f t="shared" si="34"/>
        <v>823</v>
      </c>
      <c r="U19" t="s">
        <v>163</v>
      </c>
      <c r="V19" t="s">
        <v>315</v>
      </c>
      <c r="W19" s="4" t="s">
        <v>163</v>
      </c>
      <c r="X19" t="s">
        <v>315</v>
      </c>
      <c r="Y19" s="4" t="s">
        <v>972</v>
      </c>
      <c r="Z19" s="4" t="s">
        <v>582</v>
      </c>
      <c r="AA19" s="4" t="s">
        <v>49</v>
      </c>
      <c r="AB19" s="4">
        <v>534</v>
      </c>
      <c r="AC19" s="4">
        <v>5780.6289999999999</v>
      </c>
      <c r="AD19" s="4">
        <v>2944.4009999999998</v>
      </c>
      <c r="AE19" s="4">
        <v>1.9630000000000001</v>
      </c>
      <c r="AF19" s="4">
        <v>2.2999999999999998</v>
      </c>
      <c r="AG19" s="4">
        <v>15.236000000000001</v>
      </c>
      <c r="AH19" s="4">
        <v>426.607866</v>
      </c>
      <c r="AI19" s="4">
        <v>22.203710999999998</v>
      </c>
      <c r="AJ19" s="4">
        <v>172.19928300000001</v>
      </c>
      <c r="AK19" s="4">
        <v>840</v>
      </c>
      <c r="AL19" s="4">
        <v>14</v>
      </c>
      <c r="AM19" s="4">
        <v>823</v>
      </c>
      <c r="AN19" s="4">
        <v>85</v>
      </c>
      <c r="AO19" s="4">
        <v>13.550216000000001</v>
      </c>
      <c r="AP19" s="4">
        <v>440.6</v>
      </c>
      <c r="AQ19" s="4">
        <v>9.3000000000000007</v>
      </c>
      <c r="AR19" s="4">
        <v>115</v>
      </c>
      <c r="AS19" s="4">
        <v>54822</v>
      </c>
      <c r="AT19" s="4">
        <v>0.24199999999999999</v>
      </c>
      <c r="AU19" s="4">
        <v>14.237</v>
      </c>
      <c r="AV19" s="4">
        <v>52672</v>
      </c>
      <c r="AW19" s="4">
        <v>0</v>
      </c>
      <c r="AX19" s="30">
        <v>0.57999999999999996</v>
      </c>
      <c r="AY19">
        <v>0.85347826086956535</v>
      </c>
      <c r="AZ19" t="s">
        <v>72</v>
      </c>
      <c r="BA19" t="s">
        <v>943</v>
      </c>
      <c r="BB19">
        <v>4</v>
      </c>
      <c r="BC19" t="s">
        <v>973</v>
      </c>
      <c r="BD19">
        <v>14</v>
      </c>
      <c r="BE19">
        <v>136284.598</v>
      </c>
      <c r="BF19">
        <v>4.2415864190317384E-2</v>
      </c>
      <c r="BG19">
        <v>3.6201018002431758E-2</v>
      </c>
      <c r="BH19">
        <v>323530.83199999994</v>
      </c>
      <c r="BI19">
        <v>1.786732029298525E-2</v>
      </c>
      <c r="BJ19">
        <v>1.5249369450056545E-2</v>
      </c>
      <c r="BK19">
        <v>1</v>
      </c>
      <c r="BL19" t="s">
        <v>934</v>
      </c>
      <c r="BM19" t="s">
        <v>935</v>
      </c>
      <c r="BN19" t="s">
        <v>934</v>
      </c>
    </row>
    <row r="20" spans="1:66">
      <c r="A20" s="141" t="str">
        <f t="shared" si="20"/>
        <v>해성운수</v>
      </c>
      <c r="B20" s="141" t="str">
        <f t="shared" si="1"/>
        <v>24</v>
      </c>
      <c r="C20" s="142" t="str">
        <f t="shared" si="21"/>
        <v>70바3879</v>
      </c>
      <c r="D20" s="116" t="str">
        <f t="shared" si="22"/>
        <v>대형</v>
      </c>
      <c r="E20" s="112" t="str">
        <f t="shared" si="16"/>
        <v>A</v>
      </c>
      <c r="F20" s="162">
        <f t="shared" si="17"/>
        <v>0.96000000000000019</v>
      </c>
      <c r="G20" s="163">
        <f t="shared" si="18"/>
        <v>2.2080000000000002</v>
      </c>
      <c r="H20" s="164">
        <f t="shared" si="19"/>
        <v>2.2999999999999998</v>
      </c>
      <c r="I20" s="165">
        <f t="shared" si="23"/>
        <v>6487.134</v>
      </c>
      <c r="J20" s="166">
        <f t="shared" si="24"/>
        <v>5.5285067752063918E-2</v>
      </c>
      <c r="K20" s="166">
        <f t="shared" si="25"/>
        <v>0.38167277274343681</v>
      </c>
      <c r="L20" s="166">
        <f t="shared" si="26"/>
        <v>0.20409629275424249</v>
      </c>
      <c r="M20" s="167">
        <f t="shared" si="27"/>
        <v>13.516999999999999</v>
      </c>
      <c r="N20" s="168">
        <f t="shared" si="28"/>
        <v>0.29299999999999998</v>
      </c>
      <c r="O20" s="168">
        <f t="shared" si="29"/>
        <v>14.968</v>
      </c>
      <c r="P20" s="169">
        <f t="shared" si="30"/>
        <v>0.51666666666666672</v>
      </c>
      <c r="Q20" s="170">
        <f t="shared" si="31"/>
        <v>84</v>
      </c>
      <c r="R20" s="171">
        <f t="shared" si="32"/>
        <v>24.992529557052841</v>
      </c>
      <c r="S20" s="143">
        <f t="shared" si="33"/>
        <v>19</v>
      </c>
      <c r="T20" s="143">
        <f t="shared" si="34"/>
        <v>971</v>
      </c>
      <c r="U20" t="s">
        <v>163</v>
      </c>
      <c r="V20" s="5" t="s">
        <v>315</v>
      </c>
      <c r="W20" t="s">
        <v>163</v>
      </c>
      <c r="X20" s="5" t="s">
        <v>315</v>
      </c>
      <c r="Y20" t="s">
        <v>974</v>
      </c>
      <c r="Z20" t="s">
        <v>582</v>
      </c>
      <c r="AA20" t="s">
        <v>49</v>
      </c>
      <c r="AB20">
        <v>534</v>
      </c>
      <c r="AC20" s="1">
        <v>6487.134</v>
      </c>
      <c r="AD20" s="1">
        <v>2937.895</v>
      </c>
      <c r="AE20" s="28">
        <v>2.2080000000000002</v>
      </c>
      <c r="AF20">
        <v>2.2999999999999998</v>
      </c>
      <c r="AG20">
        <v>13.516999999999999</v>
      </c>
      <c r="AH20">
        <v>461.00086399999998</v>
      </c>
      <c r="AI20">
        <v>25.486464000000002</v>
      </c>
      <c r="AJ20">
        <v>175.95147800000001</v>
      </c>
      <c r="AK20">
        <v>1324</v>
      </c>
      <c r="AL20">
        <v>19</v>
      </c>
      <c r="AM20">
        <v>971</v>
      </c>
      <c r="AN20">
        <v>84</v>
      </c>
      <c r="AO20">
        <v>14.071847</v>
      </c>
      <c r="AP20">
        <v>545.29999999999995</v>
      </c>
      <c r="AQ20">
        <v>31</v>
      </c>
      <c r="AR20">
        <v>76</v>
      </c>
      <c r="AS20">
        <v>40473</v>
      </c>
      <c r="AT20">
        <v>0.29299999999999998</v>
      </c>
      <c r="AU20">
        <v>14.968</v>
      </c>
      <c r="AV20">
        <v>54332</v>
      </c>
      <c r="AW20">
        <v>0</v>
      </c>
      <c r="AX20" s="29">
        <v>0.6</v>
      </c>
      <c r="AY20">
        <v>0.96000000000000019</v>
      </c>
      <c r="AZ20" t="s">
        <v>69</v>
      </c>
      <c r="BA20" t="s">
        <v>943</v>
      </c>
      <c r="BB20">
        <v>1</v>
      </c>
      <c r="BC20" t="s">
        <v>975</v>
      </c>
      <c r="BD20">
        <v>17</v>
      </c>
      <c r="BE20">
        <v>136284.598</v>
      </c>
      <c r="BF20">
        <v>4.7599905603419694E-2</v>
      </c>
      <c r="BG20">
        <v>4.5695909379282917E-2</v>
      </c>
      <c r="BH20">
        <v>323530.83199999994</v>
      </c>
      <c r="BI20">
        <v>2.0051053434066528E-2</v>
      </c>
      <c r="BJ20">
        <v>1.924901129670387E-2</v>
      </c>
      <c r="BK20">
        <v>1</v>
      </c>
      <c r="BL20" t="s">
        <v>934</v>
      </c>
      <c r="BM20" t="s">
        <v>935</v>
      </c>
      <c r="BN20" t="s">
        <v>934</v>
      </c>
    </row>
    <row r="21" spans="1:66">
      <c r="A21" s="144" t="str">
        <f t="shared" si="20"/>
        <v>해성운수</v>
      </c>
      <c r="B21" s="144" t="str">
        <f t="shared" si="1"/>
        <v>24</v>
      </c>
      <c r="C21" s="145" t="str">
        <f t="shared" si="21"/>
        <v>70바3880</v>
      </c>
      <c r="D21" s="133" t="str">
        <f t="shared" si="22"/>
        <v>대형</v>
      </c>
      <c r="E21" s="129" t="str">
        <f t="shared" si="16"/>
        <v>B</v>
      </c>
      <c r="F21" s="152">
        <f t="shared" si="17"/>
        <v>0.91217391304347828</v>
      </c>
      <c r="G21" s="153">
        <f t="shared" si="18"/>
        <v>2.0979999999999999</v>
      </c>
      <c r="H21" s="154">
        <f t="shared" si="19"/>
        <v>2.2999999999999998</v>
      </c>
      <c r="I21" s="155">
        <f t="shared" si="23"/>
        <v>6591.2849999999999</v>
      </c>
      <c r="J21" s="156">
        <f t="shared" si="24"/>
        <v>3.6904045997917821E-2</v>
      </c>
      <c r="K21" s="156">
        <f t="shared" si="25"/>
        <v>0.37706297506023534</v>
      </c>
      <c r="L21" s="156">
        <f t="shared" si="26"/>
        <v>0.17583824701860107</v>
      </c>
      <c r="M21" s="157">
        <f t="shared" si="27"/>
        <v>15.366</v>
      </c>
      <c r="N21" s="158">
        <f t="shared" si="28"/>
        <v>0.63700000000000001</v>
      </c>
      <c r="O21" s="158">
        <f t="shared" si="29"/>
        <v>17.326000000000001</v>
      </c>
      <c r="P21" s="159">
        <f t="shared" si="30"/>
        <v>2.1666666666666667E-2</v>
      </c>
      <c r="Q21" s="160">
        <f t="shared" si="31"/>
        <v>81</v>
      </c>
      <c r="R21" s="161">
        <f t="shared" si="32"/>
        <v>24.749501176053631</v>
      </c>
      <c r="S21" s="146">
        <f t="shared" si="33"/>
        <v>42</v>
      </c>
      <c r="T21" s="146">
        <f t="shared" si="34"/>
        <v>1142</v>
      </c>
      <c r="U21" t="s">
        <v>163</v>
      </c>
      <c r="V21" s="5" t="s">
        <v>315</v>
      </c>
      <c r="W21" t="s">
        <v>163</v>
      </c>
      <c r="X21" s="5" t="s">
        <v>315</v>
      </c>
      <c r="Y21" t="s">
        <v>976</v>
      </c>
      <c r="Z21" t="s">
        <v>582</v>
      </c>
      <c r="AA21" t="s">
        <v>49</v>
      </c>
      <c r="AB21">
        <v>534</v>
      </c>
      <c r="AC21" s="1">
        <v>6591.2849999999999</v>
      </c>
      <c r="AD21" s="1">
        <v>3142.0030000000002</v>
      </c>
      <c r="AE21" s="28">
        <v>2.0979999999999999</v>
      </c>
      <c r="AF21">
        <v>2.2999999999999998</v>
      </c>
      <c r="AG21">
        <v>15.366</v>
      </c>
      <c r="AH21">
        <v>454.445266</v>
      </c>
      <c r="AI21">
        <v>16.770869000000001</v>
      </c>
      <c r="AJ21">
        <v>171.35448400000001</v>
      </c>
      <c r="AK21">
        <v>1159</v>
      </c>
      <c r="AL21">
        <v>42</v>
      </c>
      <c r="AM21">
        <v>1142</v>
      </c>
      <c r="AN21">
        <v>81</v>
      </c>
      <c r="AO21">
        <v>14.504023</v>
      </c>
      <c r="AP21">
        <v>427.1</v>
      </c>
      <c r="AQ21">
        <v>1.3</v>
      </c>
      <c r="AR21">
        <v>71</v>
      </c>
      <c r="AS21">
        <v>29501</v>
      </c>
      <c r="AT21">
        <v>0.63700000000000001</v>
      </c>
      <c r="AU21">
        <v>17.326000000000001</v>
      </c>
      <c r="AV21">
        <v>55895</v>
      </c>
      <c r="AW21">
        <v>0</v>
      </c>
      <c r="AX21" s="29">
        <v>0.63</v>
      </c>
      <c r="AY21">
        <v>0.91217391304347828</v>
      </c>
      <c r="AZ21" t="s">
        <v>71</v>
      </c>
      <c r="BA21" t="s">
        <v>943</v>
      </c>
      <c r="BB21">
        <v>10</v>
      </c>
      <c r="BC21" t="s">
        <v>977</v>
      </c>
      <c r="BD21">
        <v>16</v>
      </c>
      <c r="BE21">
        <v>136284.598</v>
      </c>
      <c r="BF21">
        <v>4.8364122554773209E-2</v>
      </c>
      <c r="BG21">
        <v>4.411649092170182E-2</v>
      </c>
      <c r="BH21">
        <v>323530.83199999994</v>
      </c>
      <c r="BI21">
        <v>2.0372973293624148E-2</v>
      </c>
      <c r="BJ21">
        <v>1.8583694769575419E-2</v>
      </c>
      <c r="BK21">
        <v>1</v>
      </c>
      <c r="BL21" t="s">
        <v>934</v>
      </c>
      <c r="BM21" t="s">
        <v>935</v>
      </c>
      <c r="BN21" t="s">
        <v>934</v>
      </c>
    </row>
    <row r="22" spans="1:66">
      <c r="A22" s="141" t="str">
        <f t="shared" si="20"/>
        <v>해성운수</v>
      </c>
      <c r="B22" s="141" t="str">
        <f t="shared" si="1"/>
        <v>24</v>
      </c>
      <c r="C22" s="142" t="str">
        <f t="shared" si="21"/>
        <v>70바3881</v>
      </c>
      <c r="D22" s="116" t="str">
        <f t="shared" si="22"/>
        <v>대형</v>
      </c>
      <c r="E22" s="112" t="str">
        <f t="shared" si="16"/>
        <v>B</v>
      </c>
      <c r="F22" s="162">
        <f t="shared" si="17"/>
        <v>0.92173913043478273</v>
      </c>
      <c r="G22" s="163">
        <f t="shared" si="18"/>
        <v>2.12</v>
      </c>
      <c r="H22" s="164">
        <f t="shared" si="19"/>
        <v>2.2999999999999998</v>
      </c>
      <c r="I22" s="165">
        <f t="shared" si="23"/>
        <v>5736.2520000000004</v>
      </c>
      <c r="J22" s="166">
        <f t="shared" si="24"/>
        <v>6.1456524682751403E-2</v>
      </c>
      <c r="K22" s="166">
        <f t="shared" si="25"/>
        <v>0.39196987789435778</v>
      </c>
      <c r="L22" s="166">
        <f t="shared" si="26"/>
        <v>0.19263449374260405</v>
      </c>
      <c r="M22" s="167">
        <f t="shared" si="27"/>
        <v>15.39</v>
      </c>
      <c r="N22" s="168">
        <f t="shared" si="28"/>
        <v>0.26100000000000001</v>
      </c>
      <c r="O22" s="168">
        <f t="shared" si="29"/>
        <v>17.102</v>
      </c>
      <c r="P22" s="169">
        <f t="shared" si="30"/>
        <v>0.40500000000000003</v>
      </c>
      <c r="Q22" s="170">
        <f t="shared" si="31"/>
        <v>85</v>
      </c>
      <c r="R22" s="171">
        <f t="shared" si="32"/>
        <v>25.812989408539831</v>
      </c>
      <c r="S22" s="143">
        <f t="shared" si="33"/>
        <v>15</v>
      </c>
      <c r="T22" s="143">
        <f t="shared" si="34"/>
        <v>981</v>
      </c>
      <c r="U22" t="s">
        <v>163</v>
      </c>
      <c r="V22" t="s">
        <v>315</v>
      </c>
      <c r="W22" s="4" t="s">
        <v>163</v>
      </c>
      <c r="X22" t="s">
        <v>315</v>
      </c>
      <c r="Y22" s="4" t="s">
        <v>978</v>
      </c>
      <c r="Z22" s="4" t="s">
        <v>582</v>
      </c>
      <c r="AA22" s="4" t="s">
        <v>49</v>
      </c>
      <c r="AB22" s="4">
        <v>534</v>
      </c>
      <c r="AC22" s="4">
        <v>5736.2520000000004</v>
      </c>
      <c r="AD22" s="4">
        <v>2706.2089999999998</v>
      </c>
      <c r="AE22" s="4">
        <v>2.12</v>
      </c>
      <c r="AF22" s="4">
        <v>2.2999999999999998</v>
      </c>
      <c r="AG22" s="4">
        <v>15.39</v>
      </c>
      <c r="AH22" s="4">
        <v>406.57556099999999</v>
      </c>
      <c r="AI22" s="4">
        <v>24.986720999999999</v>
      </c>
      <c r="AJ22" s="4">
        <v>159.36537300000001</v>
      </c>
      <c r="AK22" s="4">
        <v>1105</v>
      </c>
      <c r="AL22" s="4">
        <v>15</v>
      </c>
      <c r="AM22" s="4">
        <v>981</v>
      </c>
      <c r="AN22" s="4">
        <v>85</v>
      </c>
      <c r="AO22" s="4">
        <v>14.108698</v>
      </c>
      <c r="AP22" s="4">
        <v>357.8</v>
      </c>
      <c r="AQ22" s="4">
        <v>24.3</v>
      </c>
      <c r="AR22" s="4">
        <v>91</v>
      </c>
      <c r="AS22" s="4">
        <v>36683</v>
      </c>
      <c r="AT22" s="4">
        <v>0.26100000000000001</v>
      </c>
      <c r="AU22" s="4">
        <v>17.102</v>
      </c>
      <c r="AV22" s="4">
        <v>52585</v>
      </c>
      <c r="AW22" s="4">
        <v>0</v>
      </c>
      <c r="AX22" s="30">
        <v>0.61</v>
      </c>
      <c r="AY22">
        <v>0.92173913043478273</v>
      </c>
      <c r="AZ22" t="s">
        <v>71</v>
      </c>
      <c r="BA22" t="s">
        <v>943</v>
      </c>
      <c r="BB22">
        <v>7</v>
      </c>
      <c r="BC22" t="s">
        <v>979</v>
      </c>
      <c r="BD22">
        <v>13</v>
      </c>
      <c r="BE22">
        <v>136284.598</v>
      </c>
      <c r="BF22">
        <v>4.2090244122817172E-2</v>
      </c>
      <c r="BG22">
        <v>3.8796225017553226E-2</v>
      </c>
      <c r="BH22">
        <v>323530.83199999994</v>
      </c>
      <c r="BI22">
        <v>1.7730155622385942E-2</v>
      </c>
      <c r="BJ22">
        <v>1.6342578225851393E-2</v>
      </c>
      <c r="BK22">
        <v>1</v>
      </c>
      <c r="BL22" t="s">
        <v>934</v>
      </c>
      <c r="BM22" t="s">
        <v>935</v>
      </c>
      <c r="BN22" t="s">
        <v>934</v>
      </c>
    </row>
    <row r="23" spans="1:66">
      <c r="A23" s="144" t="str">
        <f t="shared" si="20"/>
        <v>해성운수</v>
      </c>
      <c r="B23" s="144" t="str">
        <f t="shared" si="1"/>
        <v>24</v>
      </c>
      <c r="C23" s="145" t="str">
        <f t="shared" si="21"/>
        <v>70바3889</v>
      </c>
      <c r="D23" s="133" t="str">
        <f t="shared" si="22"/>
        <v>대형</v>
      </c>
      <c r="E23" s="129" t="str">
        <f t="shared" si="16"/>
        <v>B</v>
      </c>
      <c r="F23" s="152">
        <f t="shared" si="17"/>
        <v>0.94260869565217409</v>
      </c>
      <c r="G23" s="153">
        <f t="shared" si="18"/>
        <v>2.1680000000000001</v>
      </c>
      <c r="H23" s="154">
        <f t="shared" si="19"/>
        <v>2.2999999999999998</v>
      </c>
      <c r="I23" s="155">
        <f t="shared" si="23"/>
        <v>6462.183</v>
      </c>
      <c r="J23" s="156">
        <f t="shared" si="24"/>
        <v>5.3735984105663624E-2</v>
      </c>
      <c r="K23" s="156">
        <f t="shared" si="25"/>
        <v>0.40455662898220091</v>
      </c>
      <c r="L23" s="156">
        <f t="shared" si="26"/>
        <v>0.19714700125329165</v>
      </c>
      <c r="M23" s="157">
        <f t="shared" si="27"/>
        <v>13.731999999999999</v>
      </c>
      <c r="N23" s="158">
        <f t="shared" si="28"/>
        <v>0.309</v>
      </c>
      <c r="O23" s="158">
        <f t="shared" si="29"/>
        <v>11.853999999999999</v>
      </c>
      <c r="P23" s="159">
        <f t="shared" si="30"/>
        <v>0</v>
      </c>
      <c r="Q23" s="160">
        <f t="shared" si="31"/>
        <v>86</v>
      </c>
      <c r="R23" s="161">
        <f t="shared" si="32"/>
        <v>25.263887555098695</v>
      </c>
      <c r="S23" s="146">
        <f t="shared" si="33"/>
        <v>20</v>
      </c>
      <c r="T23" s="146">
        <f t="shared" si="34"/>
        <v>766</v>
      </c>
      <c r="U23" t="s">
        <v>163</v>
      </c>
      <c r="V23" s="5" t="s">
        <v>315</v>
      </c>
      <c r="W23" t="s">
        <v>163</v>
      </c>
      <c r="X23" s="5" t="s">
        <v>315</v>
      </c>
      <c r="Y23" t="s">
        <v>980</v>
      </c>
      <c r="Z23" t="s">
        <v>582</v>
      </c>
      <c r="AA23" t="s">
        <v>49</v>
      </c>
      <c r="AB23">
        <v>534</v>
      </c>
      <c r="AC23" s="1">
        <v>6462.183</v>
      </c>
      <c r="AD23" s="1">
        <v>2980.89</v>
      </c>
      <c r="AE23" s="28">
        <v>2.1680000000000001</v>
      </c>
      <c r="AF23">
        <v>2.2999999999999998</v>
      </c>
      <c r="AG23">
        <v>13.731999999999999</v>
      </c>
      <c r="AH23">
        <v>472.18731400000001</v>
      </c>
      <c r="AI23">
        <v>25.373449999999998</v>
      </c>
      <c r="AJ23">
        <v>191.02650800000001</v>
      </c>
      <c r="AK23">
        <v>1274</v>
      </c>
      <c r="AL23">
        <v>20</v>
      </c>
      <c r="AM23">
        <v>766</v>
      </c>
      <c r="AN23">
        <v>86</v>
      </c>
      <c r="AO23">
        <v>13.685634</v>
      </c>
      <c r="AP23">
        <v>676.8</v>
      </c>
      <c r="AQ23">
        <v>0</v>
      </c>
      <c r="AR23">
        <v>167</v>
      </c>
      <c r="AS23">
        <v>73868</v>
      </c>
      <c r="AT23">
        <v>0.309</v>
      </c>
      <c r="AU23">
        <v>11.853999999999999</v>
      </c>
      <c r="AV23">
        <v>57380</v>
      </c>
      <c r="AW23">
        <v>0</v>
      </c>
      <c r="AX23" s="29">
        <v>0.59</v>
      </c>
      <c r="AY23">
        <v>0.94260869565217409</v>
      </c>
      <c r="AZ23" t="s">
        <v>71</v>
      </c>
      <c r="BA23" t="s">
        <v>943</v>
      </c>
      <c r="BB23">
        <v>3</v>
      </c>
      <c r="BC23" t="s">
        <v>981</v>
      </c>
      <c r="BD23">
        <v>14</v>
      </c>
      <c r="BE23">
        <v>136284.598</v>
      </c>
      <c r="BF23">
        <v>4.7416825487499328E-2</v>
      </c>
      <c r="BG23">
        <v>4.4695512024738503E-2</v>
      </c>
      <c r="BH23">
        <v>323530.83199999994</v>
      </c>
      <c r="BI23">
        <v>1.9973932499886136E-2</v>
      </c>
      <c r="BJ23">
        <v>1.882760246076224E-2</v>
      </c>
      <c r="BK23">
        <v>1</v>
      </c>
      <c r="BL23" t="s">
        <v>934</v>
      </c>
      <c r="BM23" t="s">
        <v>935</v>
      </c>
      <c r="BN23" t="s">
        <v>934</v>
      </c>
    </row>
    <row r="24" spans="1:66">
      <c r="A24" s="141" t="str">
        <f t="shared" si="20"/>
        <v>해성운수</v>
      </c>
      <c r="B24" s="141" t="str">
        <f t="shared" si="1"/>
        <v>24</v>
      </c>
      <c r="C24" s="142" t="str">
        <f t="shared" si="21"/>
        <v>70바3893</v>
      </c>
      <c r="D24" s="116" t="str">
        <f t="shared" si="22"/>
        <v>대형</v>
      </c>
      <c r="E24" s="112" t="str">
        <f t="shared" si="16"/>
        <v>A</v>
      </c>
      <c r="F24" s="162">
        <f t="shared" si="17"/>
        <v>0.94999999999999984</v>
      </c>
      <c r="G24" s="163">
        <f t="shared" si="18"/>
        <v>2.09</v>
      </c>
      <c r="H24" s="164">
        <f t="shared" si="19"/>
        <v>2.2000000000000002</v>
      </c>
      <c r="I24" s="165">
        <f t="shared" si="23"/>
        <v>6292.6409999999996</v>
      </c>
      <c r="J24" s="166">
        <f t="shared" si="24"/>
        <v>2.8534868935858142E-2</v>
      </c>
      <c r="K24" s="166">
        <f t="shared" si="25"/>
        <v>0.41307894824949914</v>
      </c>
      <c r="L24" s="166">
        <f t="shared" si="26"/>
        <v>0.17401278731775738</v>
      </c>
      <c r="M24" s="167">
        <f t="shared" si="27"/>
        <v>12.555999999999999</v>
      </c>
      <c r="N24" s="168">
        <f t="shared" si="28"/>
        <v>0.318</v>
      </c>
      <c r="O24" s="168">
        <f t="shared" si="29"/>
        <v>14.032</v>
      </c>
      <c r="P24" s="169">
        <f t="shared" si="30"/>
        <v>0</v>
      </c>
      <c r="Q24" s="170">
        <f t="shared" si="31"/>
        <v>74</v>
      </c>
      <c r="R24" s="171">
        <f t="shared" si="32"/>
        <v>25.209343533157057</v>
      </c>
      <c r="S24" s="143">
        <f t="shared" si="33"/>
        <v>20</v>
      </c>
      <c r="T24" s="143">
        <f t="shared" si="34"/>
        <v>883</v>
      </c>
      <c r="U24" t="s">
        <v>163</v>
      </c>
      <c r="V24" s="5" t="s">
        <v>315</v>
      </c>
      <c r="W24" t="s">
        <v>163</v>
      </c>
      <c r="X24" s="5" t="s">
        <v>315</v>
      </c>
      <c r="Y24" t="s">
        <v>982</v>
      </c>
      <c r="Z24" t="s">
        <v>582</v>
      </c>
      <c r="AA24" t="s">
        <v>49</v>
      </c>
      <c r="AB24">
        <v>534</v>
      </c>
      <c r="AC24" s="1">
        <v>6292.6409999999996</v>
      </c>
      <c r="AD24" s="1">
        <v>3011.404</v>
      </c>
      <c r="AE24" s="28">
        <v>2.09</v>
      </c>
      <c r="AF24">
        <v>2.2000000000000002</v>
      </c>
      <c r="AG24">
        <v>12.555999999999999</v>
      </c>
      <c r="AH24">
        <v>447.03008899999998</v>
      </c>
      <c r="AI24">
        <v>12.755945000000001</v>
      </c>
      <c r="AJ24">
        <v>184.65871899999999</v>
      </c>
      <c r="AK24">
        <v>1095</v>
      </c>
      <c r="AL24">
        <v>20</v>
      </c>
      <c r="AM24">
        <v>883</v>
      </c>
      <c r="AN24">
        <v>74</v>
      </c>
      <c r="AO24">
        <v>14.076549</v>
      </c>
      <c r="AP24">
        <v>789.3</v>
      </c>
      <c r="AQ24">
        <v>0</v>
      </c>
      <c r="AR24">
        <v>121</v>
      </c>
      <c r="AS24">
        <v>75754</v>
      </c>
      <c r="AT24">
        <v>0.318</v>
      </c>
      <c r="AU24">
        <v>14.032</v>
      </c>
      <c r="AV24">
        <v>53980</v>
      </c>
      <c r="AW24">
        <v>0</v>
      </c>
      <c r="AX24" s="29">
        <v>0.54</v>
      </c>
      <c r="AY24">
        <v>0.94999999999999984</v>
      </c>
      <c r="AZ24" t="s">
        <v>69</v>
      </c>
      <c r="BA24" t="s">
        <v>943</v>
      </c>
      <c r="BB24">
        <v>3</v>
      </c>
      <c r="BC24" t="s">
        <v>983</v>
      </c>
      <c r="BD24">
        <v>13</v>
      </c>
      <c r="BE24">
        <v>136284.598</v>
      </c>
      <c r="BF24">
        <v>4.6172796430011848E-2</v>
      </c>
      <c r="BG24">
        <v>4.386415660851125E-2</v>
      </c>
      <c r="BH24">
        <v>323530.83199999994</v>
      </c>
      <c r="BI24">
        <v>1.9449895891220658E-2</v>
      </c>
      <c r="BJ24">
        <v>1.8477401096659622E-2</v>
      </c>
      <c r="BK24">
        <v>1</v>
      </c>
      <c r="BL24" t="s">
        <v>934</v>
      </c>
      <c r="BM24" t="s">
        <v>935</v>
      </c>
      <c r="BN24" t="s">
        <v>934</v>
      </c>
    </row>
    <row r="25" spans="1:66">
      <c r="A25" s="144" t="str">
        <f t="shared" si="20"/>
        <v>해성운수</v>
      </c>
      <c r="B25" s="144" t="str">
        <f t="shared" si="1"/>
        <v>24</v>
      </c>
      <c r="C25" s="145" t="str">
        <f t="shared" si="21"/>
        <v>71바5764</v>
      </c>
      <c r="D25" s="133" t="str">
        <f t="shared" si="22"/>
        <v>중형</v>
      </c>
      <c r="E25" s="129" t="str">
        <f t="shared" si="16"/>
        <v>C</v>
      </c>
      <c r="F25" s="152">
        <f t="shared" si="17"/>
        <v>0.89680000000000004</v>
      </c>
      <c r="G25" s="153">
        <f t="shared" si="18"/>
        <v>2.242</v>
      </c>
      <c r="H25" s="154">
        <f t="shared" si="19"/>
        <v>2.5</v>
      </c>
      <c r="I25" s="155">
        <f t="shared" si="23"/>
        <v>4934.6040000000003</v>
      </c>
      <c r="J25" s="156">
        <f t="shared" si="24"/>
        <v>5.1034945305936247E-2</v>
      </c>
      <c r="K25" s="156">
        <f t="shared" si="25"/>
        <v>0.39048753081012555</v>
      </c>
      <c r="L25" s="156">
        <f t="shared" si="26"/>
        <v>0.20629821562176012</v>
      </c>
      <c r="M25" s="157">
        <f t="shared" si="27"/>
        <v>14.744999999999999</v>
      </c>
      <c r="N25" s="158">
        <f t="shared" si="28"/>
        <v>0.42599999999999999</v>
      </c>
      <c r="O25" s="158">
        <f t="shared" si="29"/>
        <v>12.138999999999999</v>
      </c>
      <c r="P25" s="159">
        <f t="shared" si="30"/>
        <v>1.0366666666666666</v>
      </c>
      <c r="Q25" s="160">
        <f t="shared" si="31"/>
        <v>99</v>
      </c>
      <c r="R25" s="161">
        <f t="shared" si="32"/>
        <v>25.669331462867728</v>
      </c>
      <c r="S25" s="146">
        <f t="shared" si="33"/>
        <v>21</v>
      </c>
      <c r="T25" s="146">
        <f t="shared" si="34"/>
        <v>599</v>
      </c>
      <c r="U25" t="s">
        <v>163</v>
      </c>
      <c r="V25" t="s">
        <v>315</v>
      </c>
      <c r="W25" s="4" t="s">
        <v>163</v>
      </c>
      <c r="X25" s="4" t="s">
        <v>315</v>
      </c>
      <c r="Y25" s="4" t="s">
        <v>984</v>
      </c>
      <c r="Z25" s="4" t="s">
        <v>642</v>
      </c>
      <c r="AA25" s="4" t="s">
        <v>49</v>
      </c>
      <c r="AB25" s="4">
        <v>534</v>
      </c>
      <c r="AC25" s="4">
        <v>4934.6040000000003</v>
      </c>
      <c r="AD25" s="4">
        <v>2201.288</v>
      </c>
      <c r="AE25" s="4">
        <v>2.242</v>
      </c>
      <c r="AF25" s="4">
        <v>2.5</v>
      </c>
      <c r="AG25" s="4">
        <v>14.744999999999999</v>
      </c>
      <c r="AH25" s="4">
        <v>344.21678900000001</v>
      </c>
      <c r="AI25" s="4">
        <v>17.567084999999999</v>
      </c>
      <c r="AJ25" s="4">
        <v>134.412364</v>
      </c>
      <c r="AK25" s="4">
        <v>1018</v>
      </c>
      <c r="AL25" s="4">
        <v>21</v>
      </c>
      <c r="AM25" s="4">
        <v>599</v>
      </c>
      <c r="AN25" s="4">
        <v>99</v>
      </c>
      <c r="AO25" s="4">
        <v>14.335744</v>
      </c>
      <c r="AP25" s="4">
        <v>1637.3</v>
      </c>
      <c r="AQ25" s="4">
        <v>62.2</v>
      </c>
      <c r="AR25" s="4">
        <v>61</v>
      </c>
      <c r="AS25" s="4">
        <v>30218</v>
      </c>
      <c r="AT25" s="4">
        <v>0.42599999999999999</v>
      </c>
      <c r="AU25" s="4">
        <v>12.138999999999999</v>
      </c>
      <c r="AV25" s="4">
        <v>43720</v>
      </c>
      <c r="AW25" s="4">
        <v>0</v>
      </c>
      <c r="AX25" s="30">
        <v>0.63</v>
      </c>
      <c r="AY25">
        <v>0.89680000000000004</v>
      </c>
      <c r="AZ25" t="s">
        <v>72</v>
      </c>
      <c r="BA25" t="s">
        <v>943</v>
      </c>
      <c r="BB25">
        <v>1</v>
      </c>
      <c r="BC25" t="s">
        <v>985</v>
      </c>
      <c r="BD25">
        <v>14</v>
      </c>
      <c r="BE25">
        <v>136284.598</v>
      </c>
      <c r="BF25">
        <v>3.6208082735805558E-2</v>
      </c>
      <c r="BG25">
        <v>3.2471408597470428E-2</v>
      </c>
      <c r="BH25">
        <v>323530.83199999994</v>
      </c>
      <c r="BI25">
        <v>1.5252345408613177E-2</v>
      </c>
      <c r="BJ25">
        <v>1.3678303362444298E-2</v>
      </c>
      <c r="BK25">
        <v>1</v>
      </c>
      <c r="BL25" t="s">
        <v>934</v>
      </c>
      <c r="BM25" t="s">
        <v>935</v>
      </c>
      <c r="BN25" t="s">
        <v>934</v>
      </c>
    </row>
    <row r="26" spans="1:66">
      <c r="A26" s="141" t="str">
        <f t="shared" si="20"/>
        <v>해성운수</v>
      </c>
      <c r="B26" s="141" t="str">
        <f t="shared" si="1"/>
        <v>514-1</v>
      </c>
      <c r="C26" s="142" t="str">
        <f t="shared" si="21"/>
        <v>71바5751</v>
      </c>
      <c r="D26" s="116" t="str">
        <f t="shared" si="22"/>
        <v>중형</v>
      </c>
      <c r="E26" s="112" t="str">
        <f t="shared" si="16"/>
        <v>F</v>
      </c>
      <c r="F26" s="162">
        <f t="shared" si="17"/>
        <v>0.79571428571428582</v>
      </c>
      <c r="G26" s="163">
        <f t="shared" si="18"/>
        <v>2.2280000000000002</v>
      </c>
      <c r="H26" s="164">
        <f t="shared" si="19"/>
        <v>2.8</v>
      </c>
      <c r="I26" s="165">
        <f t="shared" si="23"/>
        <v>2946.7049999999999</v>
      </c>
      <c r="J26" s="166">
        <f t="shared" si="24"/>
        <v>2.4022907252134306E-2</v>
      </c>
      <c r="K26" s="166">
        <f t="shared" si="25"/>
        <v>0.37738119120457153</v>
      </c>
      <c r="L26" s="166">
        <f t="shared" si="26"/>
        <v>0.17511084414625827</v>
      </c>
      <c r="M26" s="167">
        <f t="shared" si="27"/>
        <v>9.8320000000000007</v>
      </c>
      <c r="N26" s="168">
        <f t="shared" si="28"/>
        <v>0</v>
      </c>
      <c r="O26" s="168">
        <f t="shared" si="29"/>
        <v>5.5990000000000002</v>
      </c>
      <c r="P26" s="169">
        <f t="shared" si="30"/>
        <v>0</v>
      </c>
      <c r="Q26" s="170">
        <f t="shared" si="31"/>
        <v>70</v>
      </c>
      <c r="R26" s="171">
        <f t="shared" si="32"/>
        <v>20.822545910925868</v>
      </c>
      <c r="S26" s="143">
        <f t="shared" si="33"/>
        <v>0</v>
      </c>
      <c r="T26" s="143">
        <f t="shared" si="34"/>
        <v>165</v>
      </c>
      <c r="U26" t="s">
        <v>163</v>
      </c>
      <c r="V26" s="5" t="s">
        <v>316</v>
      </c>
      <c r="W26" t="s">
        <v>163</v>
      </c>
      <c r="X26" s="5" t="s">
        <v>316</v>
      </c>
      <c r="Y26" t="s">
        <v>986</v>
      </c>
      <c r="Z26" t="s">
        <v>642</v>
      </c>
      <c r="AA26" t="s">
        <v>49</v>
      </c>
      <c r="AB26">
        <v>534</v>
      </c>
      <c r="AC26" s="1">
        <v>2946.7049999999999</v>
      </c>
      <c r="AD26" s="1">
        <v>1322.307</v>
      </c>
      <c r="AE26" s="28">
        <v>2.2280000000000002</v>
      </c>
      <c r="AF26">
        <v>2.8</v>
      </c>
      <c r="AG26">
        <v>9.8320000000000007</v>
      </c>
      <c r="AH26">
        <v>236.41176899999999</v>
      </c>
      <c r="AI26">
        <v>5.6792980000000002</v>
      </c>
      <c r="AJ26">
        <v>89.217354999999998</v>
      </c>
      <c r="AK26">
        <v>516</v>
      </c>
      <c r="AL26">
        <v>0</v>
      </c>
      <c r="AM26">
        <v>165</v>
      </c>
      <c r="AN26">
        <v>70</v>
      </c>
      <c r="AO26">
        <v>12.46429</v>
      </c>
      <c r="AP26">
        <v>53.8</v>
      </c>
      <c r="AQ26">
        <v>0</v>
      </c>
      <c r="AR26">
        <v>15</v>
      </c>
      <c r="AS26">
        <v>3269</v>
      </c>
      <c r="AT26">
        <v>0</v>
      </c>
      <c r="AU26">
        <v>5.5990000000000002</v>
      </c>
      <c r="AV26">
        <v>24954</v>
      </c>
      <c r="AW26">
        <v>0</v>
      </c>
      <c r="AX26" s="29">
        <v>0.6</v>
      </c>
      <c r="AY26">
        <v>0.79571428571428582</v>
      </c>
      <c r="AZ26" t="s">
        <v>73</v>
      </c>
      <c r="BA26" t="s">
        <v>987</v>
      </c>
      <c r="BB26">
        <v>1</v>
      </c>
      <c r="BC26" t="s">
        <v>988</v>
      </c>
      <c r="BD26">
        <v>17</v>
      </c>
      <c r="BE26">
        <v>41105.995999999999</v>
      </c>
      <c r="BF26">
        <v>7.1685527337666255E-2</v>
      </c>
      <c r="BG26">
        <v>5.7041198181543011E-2</v>
      </c>
      <c r="BH26">
        <v>323530.83199999994</v>
      </c>
      <c r="BI26">
        <v>9.1079572904507623E-3</v>
      </c>
      <c r="BJ26">
        <v>7.2473317296872499E-3</v>
      </c>
      <c r="BK26">
        <v>1</v>
      </c>
      <c r="BL26" t="s">
        <v>934</v>
      </c>
      <c r="BM26" t="s">
        <v>935</v>
      </c>
      <c r="BN26" t="s">
        <v>934</v>
      </c>
    </row>
    <row r="27" spans="1:66">
      <c r="A27" s="144" t="str">
        <f t="shared" si="20"/>
        <v>해성운수</v>
      </c>
      <c r="B27" s="144" t="str">
        <f t="shared" si="1"/>
        <v>514-1</v>
      </c>
      <c r="C27" s="145" t="str">
        <f t="shared" si="21"/>
        <v>71바5753</v>
      </c>
      <c r="D27" s="133" t="str">
        <f t="shared" si="22"/>
        <v>중형</v>
      </c>
      <c r="E27" s="129" t="str">
        <f t="shared" si="16"/>
        <v>F</v>
      </c>
      <c r="F27" s="152">
        <f t="shared" si="17"/>
        <v>0.77592592592592591</v>
      </c>
      <c r="G27" s="153">
        <f t="shared" si="18"/>
        <v>2.0950000000000002</v>
      </c>
      <c r="H27" s="154">
        <f t="shared" si="19"/>
        <v>2.7</v>
      </c>
      <c r="I27" s="155">
        <f t="shared" si="23"/>
        <v>4386.1229999999996</v>
      </c>
      <c r="J27" s="156">
        <f t="shared" si="24"/>
        <v>3.1052063304710862E-2</v>
      </c>
      <c r="K27" s="156">
        <f t="shared" si="25"/>
        <v>0.36036246852157827</v>
      </c>
      <c r="L27" s="156">
        <f t="shared" si="26"/>
        <v>0.10054437597851223</v>
      </c>
      <c r="M27" s="157">
        <f t="shared" si="27"/>
        <v>7.4850000000000003</v>
      </c>
      <c r="N27" s="158">
        <f t="shared" si="28"/>
        <v>0</v>
      </c>
      <c r="O27" s="158">
        <f t="shared" si="29"/>
        <v>5.8140000000000001</v>
      </c>
      <c r="P27" s="159">
        <f t="shared" si="30"/>
        <v>0</v>
      </c>
      <c r="Q27" s="160">
        <f t="shared" si="31"/>
        <v>74</v>
      </c>
      <c r="R27" s="161">
        <f t="shared" si="32"/>
        <v>21.06070035006022</v>
      </c>
      <c r="S27" s="146">
        <f t="shared" si="33"/>
        <v>0</v>
      </c>
      <c r="T27" s="146">
        <f t="shared" si="34"/>
        <v>255</v>
      </c>
      <c r="U27" t="s">
        <v>163</v>
      </c>
      <c r="V27" t="s">
        <v>316</v>
      </c>
      <c r="W27" t="s">
        <v>163</v>
      </c>
      <c r="X27" s="4" t="s">
        <v>316</v>
      </c>
      <c r="Y27" s="4" t="s">
        <v>989</v>
      </c>
      <c r="Z27" s="4" t="s">
        <v>642</v>
      </c>
      <c r="AA27" s="4" t="s">
        <v>966</v>
      </c>
      <c r="AB27" s="4">
        <v>534</v>
      </c>
      <c r="AC27" s="4">
        <v>4386.1229999999996</v>
      </c>
      <c r="AD27" s="4">
        <v>2093.6460000000002</v>
      </c>
      <c r="AE27" s="4">
        <v>2.0950000000000002</v>
      </c>
      <c r="AF27" s="4">
        <v>2.7</v>
      </c>
      <c r="AG27" s="4">
        <v>7.4850000000000003</v>
      </c>
      <c r="AH27" s="4">
        <v>342.20505400000002</v>
      </c>
      <c r="AI27" s="4">
        <v>10.626173</v>
      </c>
      <c r="AJ27" s="4">
        <v>123.317858</v>
      </c>
      <c r="AK27" s="4">
        <v>441</v>
      </c>
      <c r="AL27" s="4">
        <v>0</v>
      </c>
      <c r="AM27" s="4">
        <v>255</v>
      </c>
      <c r="AN27" s="4">
        <v>74</v>
      </c>
      <c r="AO27" s="4">
        <v>12.817235999999999</v>
      </c>
      <c r="AP27" s="4">
        <v>112.6</v>
      </c>
      <c r="AQ27" s="4">
        <v>0</v>
      </c>
      <c r="AR27" s="4">
        <v>24</v>
      </c>
      <c r="AS27" s="4">
        <v>9850</v>
      </c>
      <c r="AT27" s="4">
        <v>0</v>
      </c>
      <c r="AU27" s="4">
        <v>5.8140000000000001</v>
      </c>
      <c r="AV27" s="4">
        <v>36152</v>
      </c>
      <c r="AW27" s="4">
        <v>0</v>
      </c>
      <c r="AX27" s="30">
        <v>0.48</v>
      </c>
      <c r="AY27">
        <v>0.77592592592592591</v>
      </c>
      <c r="AZ27" t="s">
        <v>73</v>
      </c>
      <c r="BA27" t="s">
        <v>987</v>
      </c>
      <c r="BB27">
        <v>3</v>
      </c>
      <c r="BC27" t="s">
        <v>990</v>
      </c>
      <c r="BD27">
        <v>11</v>
      </c>
      <c r="BE27">
        <v>41105.995999999999</v>
      </c>
      <c r="BF27">
        <v>0.10670275450812576</v>
      </c>
      <c r="BG27">
        <v>8.279343359056425E-2</v>
      </c>
      <c r="BH27">
        <v>323530.83199999994</v>
      </c>
      <c r="BI27">
        <v>1.355704794156991E-2</v>
      </c>
      <c r="BJ27">
        <v>1.0519264976884801E-2</v>
      </c>
      <c r="BK27">
        <v>1</v>
      </c>
      <c r="BL27" t="s">
        <v>934</v>
      </c>
      <c r="BM27" t="s">
        <v>935</v>
      </c>
      <c r="BN27" t="s">
        <v>934</v>
      </c>
    </row>
    <row r="28" spans="1:66">
      <c r="A28" s="141" t="str">
        <f t="shared" si="20"/>
        <v>해성운수</v>
      </c>
      <c r="B28" s="141" t="str">
        <f t="shared" si="1"/>
        <v>514-1</v>
      </c>
      <c r="C28" s="142" t="str">
        <f t="shared" si="21"/>
        <v>71바5754</v>
      </c>
      <c r="D28" s="116" t="str">
        <f t="shared" si="22"/>
        <v>중형</v>
      </c>
      <c r="E28" s="112" t="str">
        <f t="shared" si="16"/>
        <v>F</v>
      </c>
      <c r="F28" s="162">
        <f t="shared" si="17"/>
        <v>0.77407407407407403</v>
      </c>
      <c r="G28" s="163">
        <f t="shared" si="18"/>
        <v>2.09</v>
      </c>
      <c r="H28" s="164">
        <f t="shared" si="19"/>
        <v>2.7</v>
      </c>
      <c r="I28" s="165">
        <f t="shared" si="23"/>
        <v>4847.8410000000003</v>
      </c>
      <c r="J28" s="166">
        <f t="shared" si="24"/>
        <v>2.2740712045884921E-2</v>
      </c>
      <c r="K28" s="166">
        <f t="shared" si="25"/>
        <v>0.36177531270822277</v>
      </c>
      <c r="L28" s="166">
        <f t="shared" si="26"/>
        <v>9.46813230879478E-2</v>
      </c>
      <c r="M28" s="167">
        <f t="shared" si="27"/>
        <v>6.9649999999999999</v>
      </c>
      <c r="N28" s="168">
        <f t="shared" si="28"/>
        <v>0.10299999999999999</v>
      </c>
      <c r="O28" s="168">
        <f t="shared" si="29"/>
        <v>3.28</v>
      </c>
      <c r="P28" s="169">
        <f t="shared" si="30"/>
        <v>0</v>
      </c>
      <c r="Q28" s="170">
        <f t="shared" si="31"/>
        <v>75</v>
      </c>
      <c r="R28" s="171">
        <f t="shared" si="32"/>
        <v>20.68506082311373</v>
      </c>
      <c r="S28" s="143">
        <f t="shared" si="33"/>
        <v>5</v>
      </c>
      <c r="T28" s="143">
        <f t="shared" si="34"/>
        <v>159</v>
      </c>
      <c r="U28" t="s">
        <v>163</v>
      </c>
      <c r="V28" t="s">
        <v>316</v>
      </c>
      <c r="W28" s="4" t="s">
        <v>163</v>
      </c>
      <c r="X28" s="4" t="s">
        <v>316</v>
      </c>
      <c r="Y28" s="4" t="s">
        <v>991</v>
      </c>
      <c r="Z28" s="4" t="s">
        <v>642</v>
      </c>
      <c r="AA28" s="4" t="s">
        <v>966</v>
      </c>
      <c r="AB28" s="4">
        <v>534</v>
      </c>
      <c r="AC28" s="4">
        <v>4847.8410000000003</v>
      </c>
      <c r="AD28" s="4">
        <v>2319.7849999999999</v>
      </c>
      <c r="AE28" s="4">
        <v>2.09</v>
      </c>
      <c r="AF28" s="4">
        <v>2.7</v>
      </c>
      <c r="AG28" s="4">
        <v>6.9649999999999999</v>
      </c>
      <c r="AH28" s="4">
        <v>380.78060099999999</v>
      </c>
      <c r="AI28" s="4">
        <v>8.6592219999999998</v>
      </c>
      <c r="AJ28" s="4">
        <v>137.75702100000001</v>
      </c>
      <c r="AK28" s="4">
        <v>459</v>
      </c>
      <c r="AL28" s="4">
        <v>5</v>
      </c>
      <c r="AM28" s="4">
        <v>159</v>
      </c>
      <c r="AN28" s="4">
        <v>75</v>
      </c>
      <c r="AO28" s="4">
        <v>12.731323</v>
      </c>
      <c r="AP28" s="4">
        <v>62.4</v>
      </c>
      <c r="AQ28" s="4">
        <v>0</v>
      </c>
      <c r="AR28" s="4">
        <v>56</v>
      </c>
      <c r="AS28" s="4">
        <v>9982</v>
      </c>
      <c r="AT28" s="4">
        <v>0.10299999999999999</v>
      </c>
      <c r="AU28" s="4">
        <v>3.28</v>
      </c>
      <c r="AV28" s="4">
        <v>36358</v>
      </c>
      <c r="AW28" s="4">
        <v>0</v>
      </c>
      <c r="AX28" s="30">
        <v>0.47</v>
      </c>
      <c r="AY28">
        <v>0.77407407407407403</v>
      </c>
      <c r="AZ28" t="s">
        <v>73</v>
      </c>
      <c r="BA28" t="s">
        <v>987</v>
      </c>
      <c r="BB28">
        <v>4</v>
      </c>
      <c r="BC28" t="s">
        <v>992</v>
      </c>
      <c r="BD28">
        <v>6</v>
      </c>
      <c r="BE28">
        <v>41105.995999999999</v>
      </c>
      <c r="BF28">
        <v>0.11793513043693189</v>
      </c>
      <c r="BG28">
        <v>9.1290526893773205E-2</v>
      </c>
      <c r="BH28">
        <v>323530.83199999994</v>
      </c>
      <c r="BI28">
        <v>1.4984170040399739E-2</v>
      </c>
      <c r="BJ28">
        <v>1.1598857549790908E-2</v>
      </c>
      <c r="BK28">
        <v>1</v>
      </c>
      <c r="BL28" t="s">
        <v>934</v>
      </c>
      <c r="BM28" t="s">
        <v>935</v>
      </c>
      <c r="BN28" t="s">
        <v>934</v>
      </c>
    </row>
    <row r="29" spans="1:66">
      <c r="A29" s="144" t="str">
        <f t="shared" si="20"/>
        <v>해성운수</v>
      </c>
      <c r="B29" s="144" t="str">
        <f t="shared" si="1"/>
        <v>514-1</v>
      </c>
      <c r="C29" s="145" t="str">
        <f t="shared" si="21"/>
        <v>71바5760</v>
      </c>
      <c r="D29" s="133" t="str">
        <f t="shared" si="22"/>
        <v>중형</v>
      </c>
      <c r="E29" s="129" t="str">
        <f t="shared" si="16"/>
        <v>C</v>
      </c>
      <c r="F29" s="152">
        <f t="shared" si="17"/>
        <v>0.85653846153846147</v>
      </c>
      <c r="G29" s="153">
        <f t="shared" si="18"/>
        <v>2.2269999999999999</v>
      </c>
      <c r="H29" s="154">
        <f t="shared" si="19"/>
        <v>2.6</v>
      </c>
      <c r="I29" s="155">
        <f t="shared" si="23"/>
        <v>5422.9740000000002</v>
      </c>
      <c r="J29" s="156">
        <f t="shared" si="24"/>
        <v>2.2249965153556872E-2</v>
      </c>
      <c r="K29" s="156">
        <f t="shared" si="25"/>
        <v>0.38627653074164181</v>
      </c>
      <c r="L29" s="156">
        <f t="shared" si="26"/>
        <v>0.13055566926929763</v>
      </c>
      <c r="M29" s="157">
        <f t="shared" si="27"/>
        <v>11.018000000000001</v>
      </c>
      <c r="N29" s="158">
        <f t="shared" si="28"/>
        <v>0</v>
      </c>
      <c r="O29" s="158">
        <f t="shared" si="29"/>
        <v>3.504</v>
      </c>
      <c r="P29" s="159">
        <f t="shared" si="30"/>
        <v>0</v>
      </c>
      <c r="Q29" s="160">
        <f t="shared" si="31"/>
        <v>81</v>
      </c>
      <c r="R29" s="161">
        <f t="shared" si="32"/>
        <v>20.889714180151962</v>
      </c>
      <c r="S29" s="146">
        <f t="shared" si="33"/>
        <v>0</v>
      </c>
      <c r="T29" s="146">
        <f t="shared" si="34"/>
        <v>190</v>
      </c>
      <c r="U29" t="s">
        <v>163</v>
      </c>
      <c r="V29" s="5" t="s">
        <v>316</v>
      </c>
      <c r="W29" t="s">
        <v>163</v>
      </c>
      <c r="X29" s="5" t="s">
        <v>316</v>
      </c>
      <c r="Y29" t="s">
        <v>993</v>
      </c>
      <c r="Z29" t="s">
        <v>642</v>
      </c>
      <c r="AA29" t="s">
        <v>49</v>
      </c>
      <c r="AB29">
        <v>534</v>
      </c>
      <c r="AC29" s="1">
        <v>5422.9740000000002</v>
      </c>
      <c r="AD29" s="1">
        <v>2434.9609999999998</v>
      </c>
      <c r="AE29" s="28">
        <v>2.2269999999999999</v>
      </c>
      <c r="AF29">
        <v>2.6</v>
      </c>
      <c r="AG29">
        <v>11.018000000000001</v>
      </c>
      <c r="AH29">
        <v>438.90419300000002</v>
      </c>
      <c r="AI29">
        <v>9.7656030000000005</v>
      </c>
      <c r="AJ29">
        <v>169.538389</v>
      </c>
      <c r="AK29">
        <v>708</v>
      </c>
      <c r="AL29">
        <v>0</v>
      </c>
      <c r="AM29">
        <v>190</v>
      </c>
      <c r="AN29">
        <v>81</v>
      </c>
      <c r="AO29">
        <v>12.355712</v>
      </c>
      <c r="AP29">
        <v>400.4</v>
      </c>
      <c r="AQ29">
        <v>0</v>
      </c>
      <c r="AR29">
        <v>64</v>
      </c>
      <c r="AS29">
        <v>9543</v>
      </c>
      <c r="AT29">
        <v>0</v>
      </c>
      <c r="AU29">
        <v>3.504</v>
      </c>
      <c r="AV29">
        <v>44199</v>
      </c>
      <c r="AW29">
        <v>0</v>
      </c>
      <c r="AX29" s="29">
        <v>0.64</v>
      </c>
      <c r="AY29">
        <v>0.85653846153846147</v>
      </c>
      <c r="AZ29" t="s">
        <v>72</v>
      </c>
      <c r="BA29" t="s">
        <v>987</v>
      </c>
      <c r="BB29">
        <v>2</v>
      </c>
      <c r="BC29" t="s">
        <v>994</v>
      </c>
      <c r="BD29">
        <v>4</v>
      </c>
      <c r="BE29">
        <v>41105.995999999999</v>
      </c>
      <c r="BF29">
        <v>0.13192659289900188</v>
      </c>
      <c r="BG29">
        <v>0.11300020091772199</v>
      </c>
      <c r="BH29">
        <v>323530.83199999994</v>
      </c>
      <c r="BI29">
        <v>1.6761846054907069E-2</v>
      </c>
      <c r="BJ29">
        <v>1.435716583241463E-2</v>
      </c>
      <c r="BK29">
        <v>1</v>
      </c>
      <c r="BL29" t="s">
        <v>934</v>
      </c>
      <c r="BM29" t="s">
        <v>935</v>
      </c>
      <c r="BN29" t="s">
        <v>934</v>
      </c>
    </row>
    <row r="30" spans="1:66">
      <c r="A30" s="141" t="str">
        <f t="shared" si="20"/>
        <v>해성운수</v>
      </c>
      <c r="B30" s="141" t="str">
        <f t="shared" si="1"/>
        <v>514-1</v>
      </c>
      <c r="C30" s="142" t="str">
        <f t="shared" si="21"/>
        <v>71바5763</v>
      </c>
      <c r="D30" s="116" t="str">
        <f t="shared" si="22"/>
        <v>중형</v>
      </c>
      <c r="E30" s="112" t="str">
        <f t="shared" si="16"/>
        <v>F</v>
      </c>
      <c r="F30" s="162">
        <f t="shared" si="17"/>
        <v>0.78076923076923066</v>
      </c>
      <c r="G30" s="163">
        <f t="shared" si="18"/>
        <v>2.0299999999999998</v>
      </c>
      <c r="H30" s="164">
        <f t="shared" si="19"/>
        <v>2.6</v>
      </c>
      <c r="I30" s="165">
        <f t="shared" si="23"/>
        <v>4052.6390000000001</v>
      </c>
      <c r="J30" s="166">
        <f t="shared" si="24"/>
        <v>1.9612201120081826E-2</v>
      </c>
      <c r="K30" s="166">
        <f t="shared" si="25"/>
        <v>0.37766426433364153</v>
      </c>
      <c r="L30" s="166">
        <f t="shared" si="26"/>
        <v>8.7843994986970222E-2</v>
      </c>
      <c r="M30" s="167">
        <f t="shared" si="27"/>
        <v>10.843999999999999</v>
      </c>
      <c r="N30" s="168">
        <f t="shared" si="28"/>
        <v>0.14799999999999999</v>
      </c>
      <c r="O30" s="168">
        <f t="shared" si="29"/>
        <v>1.9490000000000001</v>
      </c>
      <c r="P30" s="169">
        <f t="shared" si="30"/>
        <v>0</v>
      </c>
      <c r="Q30" s="170">
        <f t="shared" si="31"/>
        <v>73</v>
      </c>
      <c r="R30" s="171">
        <f t="shared" si="32"/>
        <v>20.753948894197372</v>
      </c>
      <c r="S30" s="143">
        <f t="shared" si="33"/>
        <v>6</v>
      </c>
      <c r="T30" s="143">
        <f t="shared" si="34"/>
        <v>79</v>
      </c>
      <c r="U30" t="s">
        <v>163</v>
      </c>
      <c r="V30" t="s">
        <v>316</v>
      </c>
      <c r="W30" t="s">
        <v>163</v>
      </c>
      <c r="X30" s="4" t="s">
        <v>316</v>
      </c>
      <c r="Y30" s="4" t="s">
        <v>995</v>
      </c>
      <c r="Z30" s="4" t="s">
        <v>642</v>
      </c>
      <c r="AA30" s="4" t="s">
        <v>49</v>
      </c>
      <c r="AB30" s="4">
        <v>534</v>
      </c>
      <c r="AC30" s="4">
        <v>4052.6390000000001</v>
      </c>
      <c r="AD30" s="4">
        <v>1995.9860000000001</v>
      </c>
      <c r="AE30" s="4">
        <v>2.0299999999999998</v>
      </c>
      <c r="AF30" s="4">
        <v>2.6</v>
      </c>
      <c r="AG30" s="4">
        <v>10.843999999999999</v>
      </c>
      <c r="AH30" s="4">
        <v>323.980616</v>
      </c>
      <c r="AI30" s="4">
        <v>6.3539729999999999</v>
      </c>
      <c r="AJ30" s="4">
        <v>122.355901</v>
      </c>
      <c r="AK30" s="4">
        <v>356</v>
      </c>
      <c r="AL30" s="4">
        <v>6</v>
      </c>
      <c r="AM30" s="4">
        <v>79</v>
      </c>
      <c r="AN30" s="4">
        <v>73</v>
      </c>
      <c r="AO30" s="4">
        <v>12.508893</v>
      </c>
      <c r="AP30" s="4">
        <v>24.7</v>
      </c>
      <c r="AQ30" s="4">
        <v>0</v>
      </c>
      <c r="AR30" s="4">
        <v>27</v>
      </c>
      <c r="AS30" s="4">
        <v>11756</v>
      </c>
      <c r="AT30" s="4">
        <v>0.14799999999999999</v>
      </c>
      <c r="AU30" s="4">
        <v>1.9490000000000001</v>
      </c>
      <c r="AV30" s="4">
        <v>33240</v>
      </c>
      <c r="AW30" s="4">
        <v>0</v>
      </c>
      <c r="AX30" s="30">
        <v>0.57999999999999996</v>
      </c>
      <c r="AY30">
        <v>0.78076923076923066</v>
      </c>
      <c r="AZ30" t="s">
        <v>73</v>
      </c>
      <c r="BA30" t="s">
        <v>987</v>
      </c>
      <c r="BB30">
        <v>2</v>
      </c>
      <c r="BC30" t="s">
        <v>996</v>
      </c>
      <c r="BD30">
        <v>7</v>
      </c>
      <c r="BE30">
        <v>41105.995999999999</v>
      </c>
      <c r="BF30">
        <v>9.8589972129613401E-2</v>
      </c>
      <c r="BG30">
        <v>7.6976016701198149E-2</v>
      </c>
      <c r="BH30">
        <v>323530.83199999994</v>
      </c>
      <c r="BI30">
        <v>1.2526283739164621E-2</v>
      </c>
      <c r="BJ30">
        <v>9.780136919424684E-3</v>
      </c>
      <c r="BK30">
        <v>1</v>
      </c>
      <c r="BL30" t="s">
        <v>934</v>
      </c>
      <c r="BM30" t="s">
        <v>935</v>
      </c>
      <c r="BN30" t="s">
        <v>934</v>
      </c>
    </row>
    <row r="31" spans="1:66">
      <c r="A31" s="144" t="str">
        <f t="shared" si="20"/>
        <v>해성운수</v>
      </c>
      <c r="B31" s="144" t="str">
        <f t="shared" si="1"/>
        <v>514-1</v>
      </c>
      <c r="C31" s="145" t="str">
        <f t="shared" si="21"/>
        <v>71바5765</v>
      </c>
      <c r="D31" s="133" t="str">
        <f t="shared" si="22"/>
        <v>중형</v>
      </c>
      <c r="E31" s="129" t="str">
        <f t="shared" si="16"/>
        <v>B</v>
      </c>
      <c r="F31" s="152">
        <f t="shared" si="17"/>
        <v>0.90518518518518509</v>
      </c>
      <c r="G31" s="153">
        <f t="shared" si="18"/>
        <v>2.444</v>
      </c>
      <c r="H31" s="154">
        <f t="shared" si="19"/>
        <v>2.7</v>
      </c>
      <c r="I31" s="155">
        <f t="shared" si="23"/>
        <v>4869.3729999999996</v>
      </c>
      <c r="J31" s="156">
        <f t="shared" si="24"/>
        <v>1.8404700598984976E-2</v>
      </c>
      <c r="K31" s="156">
        <f t="shared" si="25"/>
        <v>0.33812776031699654</v>
      </c>
      <c r="L31" s="156">
        <f t="shared" si="26"/>
        <v>9.8780684905428282E-2</v>
      </c>
      <c r="M31" s="157">
        <f t="shared" si="27"/>
        <v>11.645</v>
      </c>
      <c r="N31" s="158">
        <f t="shared" si="28"/>
        <v>0</v>
      </c>
      <c r="O31" s="158">
        <f t="shared" si="29"/>
        <v>3.2650000000000001</v>
      </c>
      <c r="P31" s="159">
        <f t="shared" si="30"/>
        <v>0</v>
      </c>
      <c r="Q31" s="160">
        <f t="shared" si="31"/>
        <v>83</v>
      </c>
      <c r="R31" s="161">
        <f t="shared" si="32"/>
        <v>20.240215959238981</v>
      </c>
      <c r="S31" s="146">
        <f t="shared" si="33"/>
        <v>0</v>
      </c>
      <c r="T31" s="146">
        <f t="shared" si="34"/>
        <v>159</v>
      </c>
      <c r="U31" t="s">
        <v>163</v>
      </c>
      <c r="V31" t="s">
        <v>316</v>
      </c>
      <c r="W31" s="4" t="s">
        <v>163</v>
      </c>
      <c r="X31" s="4" t="s">
        <v>316</v>
      </c>
      <c r="Y31" s="4" t="s">
        <v>997</v>
      </c>
      <c r="Z31" s="4" t="s">
        <v>642</v>
      </c>
      <c r="AA31" s="4" t="s">
        <v>49</v>
      </c>
      <c r="AB31" s="4">
        <v>534</v>
      </c>
      <c r="AC31" s="4">
        <v>4869.3729999999996</v>
      </c>
      <c r="AD31" s="4">
        <v>1992.6769999999999</v>
      </c>
      <c r="AE31" s="4">
        <v>2.444</v>
      </c>
      <c r="AF31" s="4">
        <v>2.7</v>
      </c>
      <c r="AG31" s="4">
        <v>11.645</v>
      </c>
      <c r="AH31" s="4">
        <v>373.87916000000001</v>
      </c>
      <c r="AI31" s="4">
        <v>6.8811340000000003</v>
      </c>
      <c r="AJ31" s="4">
        <v>126.41892300000001</v>
      </c>
      <c r="AK31" s="4">
        <v>481</v>
      </c>
      <c r="AL31" s="4">
        <v>0</v>
      </c>
      <c r="AM31" s="4">
        <v>159</v>
      </c>
      <c r="AN31" s="4">
        <v>83</v>
      </c>
      <c r="AO31" s="4">
        <v>13.023921</v>
      </c>
      <c r="AP31" s="4">
        <v>99.1</v>
      </c>
      <c r="AQ31" s="4">
        <v>0</v>
      </c>
      <c r="AR31" s="4">
        <v>3</v>
      </c>
      <c r="AS31" s="4">
        <v>69</v>
      </c>
      <c r="AT31" s="4">
        <v>0</v>
      </c>
      <c r="AU31" s="4">
        <v>3.2650000000000001</v>
      </c>
      <c r="AV31" s="4">
        <v>37448</v>
      </c>
      <c r="AW31" s="4">
        <v>0</v>
      </c>
      <c r="AX31" s="4">
        <v>0.75</v>
      </c>
      <c r="AY31">
        <v>0.90518518518518509</v>
      </c>
      <c r="AZ31" t="s">
        <v>71</v>
      </c>
      <c r="BA31" t="s">
        <v>987</v>
      </c>
      <c r="BB31">
        <v>1</v>
      </c>
      <c r="BC31" t="s">
        <v>998</v>
      </c>
      <c r="BD31">
        <v>9</v>
      </c>
      <c r="BE31">
        <v>41105.995999999999</v>
      </c>
      <c r="BF31">
        <v>0.11845894696238475</v>
      </c>
      <c r="BG31">
        <v>0.10722728384298826</v>
      </c>
      <c r="BH31">
        <v>323530.83199999994</v>
      </c>
      <c r="BI31">
        <v>1.5050723202788909E-2</v>
      </c>
      <c r="BJ31">
        <v>1.3623691669487441E-2</v>
      </c>
      <c r="BK31">
        <v>1</v>
      </c>
      <c r="BL31" t="s">
        <v>934</v>
      </c>
      <c r="BM31" t="s">
        <v>935</v>
      </c>
      <c r="BN31" t="s">
        <v>934</v>
      </c>
    </row>
    <row r="32" spans="1:66">
      <c r="A32" s="141" t="str">
        <f t="shared" si="20"/>
        <v>해성운수</v>
      </c>
      <c r="B32" s="141" t="str">
        <f t="shared" si="1"/>
        <v>514-1</v>
      </c>
      <c r="C32" s="142" t="str">
        <f t="shared" si="21"/>
        <v>71바5768</v>
      </c>
      <c r="D32" s="116" t="str">
        <f t="shared" si="22"/>
        <v>중형</v>
      </c>
      <c r="E32" s="112" t="str">
        <f t="shared" si="16"/>
        <v>C</v>
      </c>
      <c r="F32" s="162">
        <f t="shared" si="17"/>
        <v>0.88370370370370366</v>
      </c>
      <c r="G32" s="163">
        <f t="shared" si="18"/>
        <v>2.3860000000000001</v>
      </c>
      <c r="H32" s="164">
        <f t="shared" si="19"/>
        <v>2.7</v>
      </c>
      <c r="I32" s="165">
        <f t="shared" si="23"/>
        <v>4269.2290000000003</v>
      </c>
      <c r="J32" s="166">
        <f t="shared" si="24"/>
        <v>1.42093995403605E-2</v>
      </c>
      <c r="K32" s="166">
        <f t="shared" si="25"/>
        <v>0.36793127316076352</v>
      </c>
      <c r="L32" s="166">
        <f t="shared" si="26"/>
        <v>0.250864968826924</v>
      </c>
      <c r="M32" s="167">
        <f t="shared" si="27"/>
        <v>10.262</v>
      </c>
      <c r="N32" s="168">
        <f t="shared" si="28"/>
        <v>0</v>
      </c>
      <c r="O32" s="168">
        <f t="shared" si="29"/>
        <v>2.577</v>
      </c>
      <c r="P32" s="169">
        <f t="shared" si="30"/>
        <v>0</v>
      </c>
      <c r="Q32" s="170">
        <f t="shared" si="31"/>
        <v>79</v>
      </c>
      <c r="R32" s="171">
        <f t="shared" si="32"/>
        <v>20.80108238173446</v>
      </c>
      <c r="S32" s="143">
        <f t="shared" si="33"/>
        <v>0</v>
      </c>
      <c r="T32" s="143">
        <f t="shared" si="34"/>
        <v>110</v>
      </c>
      <c r="U32" t="s">
        <v>163</v>
      </c>
      <c r="V32" s="5" t="s">
        <v>316</v>
      </c>
      <c r="W32" t="s">
        <v>163</v>
      </c>
      <c r="X32" s="5" t="s">
        <v>316</v>
      </c>
      <c r="Y32" t="s">
        <v>999</v>
      </c>
      <c r="Z32" t="s">
        <v>642</v>
      </c>
      <c r="AA32" t="s">
        <v>49</v>
      </c>
      <c r="AB32">
        <v>534</v>
      </c>
      <c r="AC32" s="1">
        <v>4269.2290000000003</v>
      </c>
      <c r="AD32" s="1">
        <v>1789.309</v>
      </c>
      <c r="AE32" s="28">
        <v>2.3860000000000001</v>
      </c>
      <c r="AF32">
        <v>2.7</v>
      </c>
      <c r="AG32">
        <v>10.262</v>
      </c>
      <c r="AH32">
        <v>332.18032799999997</v>
      </c>
      <c r="AI32">
        <v>4.7200829999999998</v>
      </c>
      <c r="AJ32">
        <v>122.219531</v>
      </c>
      <c r="AK32">
        <v>1071</v>
      </c>
      <c r="AL32">
        <v>0</v>
      </c>
      <c r="AM32">
        <v>110</v>
      </c>
      <c r="AN32">
        <v>79</v>
      </c>
      <c r="AO32">
        <v>12.852142000000001</v>
      </c>
      <c r="AP32">
        <v>70.599999999999994</v>
      </c>
      <c r="AQ32">
        <v>0</v>
      </c>
      <c r="AR32">
        <v>16</v>
      </c>
      <c r="AS32">
        <v>2157</v>
      </c>
      <c r="AT32">
        <v>0</v>
      </c>
      <c r="AU32">
        <v>2.577</v>
      </c>
      <c r="AV32">
        <v>33811</v>
      </c>
      <c r="AW32">
        <v>0</v>
      </c>
      <c r="AX32">
        <v>0.66</v>
      </c>
      <c r="AY32">
        <v>0.88370370370370366</v>
      </c>
      <c r="AZ32" t="s">
        <v>72</v>
      </c>
      <c r="BA32" t="s">
        <v>987</v>
      </c>
      <c r="BB32">
        <v>1</v>
      </c>
      <c r="BC32" t="s">
        <v>1000</v>
      </c>
      <c r="BD32">
        <v>7</v>
      </c>
      <c r="BE32">
        <v>41105.995999999999</v>
      </c>
      <c r="BF32">
        <v>0.10385903312013169</v>
      </c>
      <c r="BG32">
        <v>9.1780612231345995E-2</v>
      </c>
      <c r="BH32">
        <v>323530.83199999994</v>
      </c>
      <c r="BI32">
        <v>1.3195740800369843E-2</v>
      </c>
      <c r="BJ32">
        <v>1.1661125018400905E-2</v>
      </c>
      <c r="BK32">
        <v>1</v>
      </c>
      <c r="BL32" t="s">
        <v>934</v>
      </c>
      <c r="BM32" t="s">
        <v>935</v>
      </c>
      <c r="BN32" t="s">
        <v>934</v>
      </c>
    </row>
    <row r="33" spans="1:66">
      <c r="A33" s="144" t="str">
        <f t="shared" si="20"/>
        <v>해성운수</v>
      </c>
      <c r="B33" s="144" t="str">
        <f t="shared" si="1"/>
        <v>514-1</v>
      </c>
      <c r="C33" s="145" t="str">
        <f t="shared" si="21"/>
        <v>71바5780</v>
      </c>
      <c r="D33" s="133" t="str">
        <f t="shared" si="22"/>
        <v>중형</v>
      </c>
      <c r="E33" s="129" t="str">
        <f t="shared" si="16"/>
        <v>F</v>
      </c>
      <c r="F33" s="152">
        <f t="shared" si="17"/>
        <v>0.76481481481481473</v>
      </c>
      <c r="G33" s="153">
        <f t="shared" si="18"/>
        <v>2.0649999999999999</v>
      </c>
      <c r="H33" s="154">
        <f t="shared" si="19"/>
        <v>2.7</v>
      </c>
      <c r="I33" s="155">
        <f t="shared" si="23"/>
        <v>1458.9359999999999</v>
      </c>
      <c r="J33" s="156">
        <f t="shared" si="24"/>
        <v>4.6614648075081018E-3</v>
      </c>
      <c r="K33" s="156">
        <f t="shared" si="25"/>
        <v>0.35757136371247389</v>
      </c>
      <c r="L33" s="156">
        <f t="shared" si="26"/>
        <v>0.1055563780727873</v>
      </c>
      <c r="M33" s="157">
        <f t="shared" si="27"/>
        <v>9.8420000000000005</v>
      </c>
      <c r="N33" s="158">
        <f t="shared" si="28"/>
        <v>0</v>
      </c>
      <c r="O33" s="158">
        <f t="shared" si="29"/>
        <v>0.41099999999999998</v>
      </c>
      <c r="P33" s="159">
        <f t="shared" si="30"/>
        <v>0</v>
      </c>
      <c r="Q33" s="160">
        <f t="shared" si="31"/>
        <v>56</v>
      </c>
      <c r="R33" s="161">
        <f t="shared" si="32"/>
        <v>19.986241629383862</v>
      </c>
      <c r="S33" s="146">
        <f t="shared" si="33"/>
        <v>0</v>
      </c>
      <c r="T33" s="146">
        <f t="shared" si="34"/>
        <v>6</v>
      </c>
      <c r="U33" t="s">
        <v>163</v>
      </c>
      <c r="V33" t="s">
        <v>316</v>
      </c>
      <c r="W33" t="s">
        <v>163</v>
      </c>
      <c r="X33" s="4" t="s">
        <v>316</v>
      </c>
      <c r="Y33" s="4" t="s">
        <v>1001</v>
      </c>
      <c r="Z33" s="4" t="s">
        <v>642</v>
      </c>
      <c r="AA33" s="4" t="s">
        <v>49</v>
      </c>
      <c r="AB33" s="4">
        <v>534</v>
      </c>
      <c r="AC33" s="4">
        <v>1458.9359999999999</v>
      </c>
      <c r="AD33" s="4">
        <v>706.56</v>
      </c>
      <c r="AE33" s="4">
        <v>2.0649999999999999</v>
      </c>
      <c r="AF33" s="4">
        <v>2.7</v>
      </c>
      <c r="AG33" s="4">
        <v>9.8420000000000005</v>
      </c>
      <c r="AH33" s="4">
        <v>114.457155</v>
      </c>
      <c r="AI33" s="4">
        <v>0.53353799999999996</v>
      </c>
      <c r="AJ33" s="4">
        <v>40.926600999999998</v>
      </c>
      <c r="AK33" s="4">
        <v>154</v>
      </c>
      <c r="AL33" s="4">
        <v>0</v>
      </c>
      <c r="AM33" s="4">
        <v>6</v>
      </c>
      <c r="AN33" s="4">
        <v>56</v>
      </c>
      <c r="AO33" s="4">
        <v>12.746568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0.41099999999999998</v>
      </c>
      <c r="AV33" s="4">
        <v>11710</v>
      </c>
      <c r="AW33" s="4">
        <v>0</v>
      </c>
      <c r="AX33" s="4">
        <v>0.57999999999999996</v>
      </c>
      <c r="AY33">
        <v>0.76481481481481473</v>
      </c>
      <c r="AZ33" t="s">
        <v>73</v>
      </c>
      <c r="BA33" t="s">
        <v>987</v>
      </c>
      <c r="BB33">
        <v>5</v>
      </c>
      <c r="BC33" t="s">
        <v>1002</v>
      </c>
      <c r="BD33">
        <v>3</v>
      </c>
      <c r="BE33">
        <v>41105.995999999999</v>
      </c>
      <c r="BF33">
        <v>3.5492048410650359E-2</v>
      </c>
      <c r="BG33">
        <v>2.7144844432589993E-2</v>
      </c>
      <c r="BH33">
        <v>323530.83199999994</v>
      </c>
      <c r="BI33">
        <v>4.5094187499261284E-3</v>
      </c>
      <c r="BJ33">
        <v>3.4488702661472051E-3</v>
      </c>
      <c r="BK33">
        <v>1</v>
      </c>
      <c r="BL33" t="s">
        <v>934</v>
      </c>
      <c r="BM33" t="s">
        <v>935</v>
      </c>
      <c r="BN33" t="s">
        <v>934</v>
      </c>
    </row>
    <row r="34" spans="1:66">
      <c r="A34" s="141" t="str">
        <f t="shared" si="20"/>
        <v>해성운수</v>
      </c>
      <c r="B34" s="141" t="str">
        <f t="shared" si="1"/>
        <v>514-1</v>
      </c>
      <c r="C34" s="142" t="str">
        <f t="shared" si="21"/>
        <v>71바5819</v>
      </c>
      <c r="D34" s="116" t="str">
        <f t="shared" si="22"/>
        <v>중형</v>
      </c>
      <c r="E34" s="112" t="str">
        <f t="shared" si="16"/>
        <v>D</v>
      </c>
      <c r="F34" s="162">
        <f t="shared" si="17"/>
        <v>0.80185185185185182</v>
      </c>
      <c r="G34" s="163">
        <f t="shared" si="18"/>
        <v>2.165</v>
      </c>
      <c r="H34" s="164">
        <f t="shared" si="19"/>
        <v>2.7</v>
      </c>
      <c r="I34" s="165">
        <f t="shared" si="23"/>
        <v>3224.0450000000001</v>
      </c>
      <c r="J34" s="166">
        <f t="shared" si="24"/>
        <v>1.9832839923871887E-2</v>
      </c>
      <c r="K34" s="166">
        <f t="shared" si="25"/>
        <v>0.35989865162592838</v>
      </c>
      <c r="L34" s="166">
        <f t="shared" si="26"/>
        <v>0.13554401380874026</v>
      </c>
      <c r="M34" s="167">
        <f t="shared" si="27"/>
        <v>10.609</v>
      </c>
      <c r="N34" s="168">
        <f t="shared" si="28"/>
        <v>6.2E-2</v>
      </c>
      <c r="O34" s="168">
        <f t="shared" si="29"/>
        <v>6.327</v>
      </c>
      <c r="P34" s="169">
        <f t="shared" si="30"/>
        <v>0</v>
      </c>
      <c r="Q34" s="170">
        <f t="shared" si="31"/>
        <v>79</v>
      </c>
      <c r="R34" s="171">
        <f t="shared" si="32"/>
        <v>20.481596548152066</v>
      </c>
      <c r="S34" s="143">
        <f t="shared" si="33"/>
        <v>2</v>
      </c>
      <c r="T34" s="143">
        <f t="shared" si="34"/>
        <v>204</v>
      </c>
      <c r="U34" t="s">
        <v>163</v>
      </c>
      <c r="V34" t="s">
        <v>316</v>
      </c>
      <c r="W34" s="4" t="s">
        <v>163</v>
      </c>
      <c r="X34" s="4" t="s">
        <v>316</v>
      </c>
      <c r="Y34" s="4" t="s">
        <v>1003</v>
      </c>
      <c r="Z34" s="4" t="s">
        <v>642</v>
      </c>
      <c r="AA34" s="4" t="s">
        <v>49</v>
      </c>
      <c r="AB34" s="4">
        <v>534</v>
      </c>
      <c r="AC34" s="4">
        <v>3224.0450000000001</v>
      </c>
      <c r="AD34" s="4">
        <v>1488.864</v>
      </c>
      <c r="AE34" s="4">
        <v>2.165</v>
      </c>
      <c r="AF34" s="4">
        <v>2.7</v>
      </c>
      <c r="AG34" s="4">
        <v>10.609</v>
      </c>
      <c r="AH34" s="4">
        <v>253.78009499999999</v>
      </c>
      <c r="AI34" s="4">
        <v>5.0331799999999998</v>
      </c>
      <c r="AJ34" s="4">
        <v>91.335114000000004</v>
      </c>
      <c r="AK34" s="4">
        <v>437</v>
      </c>
      <c r="AL34" s="4">
        <v>2</v>
      </c>
      <c r="AM34" s="4">
        <v>204</v>
      </c>
      <c r="AN34" s="4">
        <v>79</v>
      </c>
      <c r="AO34" s="4">
        <v>12.704089</v>
      </c>
      <c r="AP34" s="4">
        <v>125.7</v>
      </c>
      <c r="AQ34" s="4">
        <v>0</v>
      </c>
      <c r="AR34" s="4">
        <v>16</v>
      </c>
      <c r="AS34" s="4">
        <v>3724</v>
      </c>
      <c r="AT34" s="4">
        <v>6.2E-2</v>
      </c>
      <c r="AU34" s="4">
        <v>6.327</v>
      </c>
      <c r="AV34" s="4">
        <v>26542</v>
      </c>
      <c r="AW34" s="4">
        <v>0</v>
      </c>
      <c r="AX34" s="4">
        <v>0.62</v>
      </c>
      <c r="AY34">
        <v>0.80185185185185182</v>
      </c>
      <c r="AZ34" t="s">
        <v>70</v>
      </c>
      <c r="BA34" t="s">
        <v>987</v>
      </c>
      <c r="BB34">
        <v>1</v>
      </c>
      <c r="BC34" t="s">
        <v>1004</v>
      </c>
      <c r="BD34">
        <v>5</v>
      </c>
      <c r="BE34">
        <v>41105.995999999999</v>
      </c>
      <c r="BF34">
        <v>7.8432474911932559E-2</v>
      </c>
      <c r="BG34">
        <v>6.2891225253457028E-2</v>
      </c>
      <c r="BH34">
        <v>323530.83199999994</v>
      </c>
      <c r="BI34">
        <v>9.9651862546441955E-3</v>
      </c>
      <c r="BJ34">
        <v>7.9906030523350675E-3</v>
      </c>
      <c r="BK34">
        <v>1</v>
      </c>
      <c r="BL34" t="s">
        <v>934</v>
      </c>
      <c r="BM34" t="s">
        <v>935</v>
      </c>
      <c r="BN34" t="s">
        <v>934</v>
      </c>
    </row>
    <row r="35" spans="1:66">
      <c r="A35" s="144" t="str">
        <f t="shared" si="20"/>
        <v>해성운수</v>
      </c>
      <c r="B35" s="144" t="str">
        <f t="shared" si="1"/>
        <v>514-1</v>
      </c>
      <c r="C35" s="145" t="str">
        <f t="shared" si="21"/>
        <v>74사1071</v>
      </c>
      <c r="D35" s="133" t="str">
        <f t="shared" si="22"/>
        <v>중형</v>
      </c>
      <c r="E35" s="129" t="str">
        <f t="shared" si="16"/>
        <v>A</v>
      </c>
      <c r="F35" s="152">
        <f t="shared" si="17"/>
        <v>0.99111111111111105</v>
      </c>
      <c r="G35" s="153">
        <f t="shared" si="18"/>
        <v>2.6760000000000002</v>
      </c>
      <c r="H35" s="154">
        <f t="shared" si="19"/>
        <v>2.7</v>
      </c>
      <c r="I35" s="155">
        <f t="shared" si="23"/>
        <v>5628.1310000000003</v>
      </c>
      <c r="J35" s="156">
        <f t="shared" si="24"/>
        <v>1.7673062234172154E-2</v>
      </c>
      <c r="K35" s="156">
        <f t="shared" si="25"/>
        <v>0.37262257102645441</v>
      </c>
      <c r="L35" s="156">
        <f t="shared" si="26"/>
        <v>0.15724580682290443</v>
      </c>
      <c r="M35" s="157">
        <f t="shared" si="27"/>
        <v>10.624000000000001</v>
      </c>
      <c r="N35" s="158">
        <f t="shared" si="28"/>
        <v>1.7999999999999999E-2</v>
      </c>
      <c r="O35" s="158">
        <f t="shared" si="29"/>
        <v>3.0209999999999999</v>
      </c>
      <c r="P35" s="159">
        <f t="shared" si="30"/>
        <v>0</v>
      </c>
      <c r="Q35" s="160">
        <f t="shared" si="31"/>
        <v>91</v>
      </c>
      <c r="R35" s="161">
        <f t="shared" si="32"/>
        <v>20.954054542916275</v>
      </c>
      <c r="S35" s="146">
        <f t="shared" si="33"/>
        <v>1</v>
      </c>
      <c r="T35" s="146">
        <f t="shared" si="34"/>
        <v>170</v>
      </c>
      <c r="U35" t="s">
        <v>163</v>
      </c>
      <c r="V35" t="s">
        <v>316</v>
      </c>
      <c r="W35" t="s">
        <v>163</v>
      </c>
      <c r="X35" s="4" t="s">
        <v>316</v>
      </c>
      <c r="Y35" s="4" t="s">
        <v>1005</v>
      </c>
      <c r="Z35" s="4" t="s">
        <v>642</v>
      </c>
      <c r="AA35" s="4" t="s">
        <v>49</v>
      </c>
      <c r="AB35" s="4">
        <v>534</v>
      </c>
      <c r="AC35" s="4">
        <v>5628.1310000000003</v>
      </c>
      <c r="AD35" s="4">
        <v>2103.4850000000001</v>
      </c>
      <c r="AE35" s="4">
        <v>2.6760000000000002</v>
      </c>
      <c r="AF35" s="4">
        <v>2.7</v>
      </c>
      <c r="AG35" s="4">
        <v>10.624000000000001</v>
      </c>
      <c r="AH35" s="4">
        <v>440.53135200000003</v>
      </c>
      <c r="AI35" s="4">
        <v>7.7855379999999998</v>
      </c>
      <c r="AJ35" s="4">
        <v>164.15192500000001</v>
      </c>
      <c r="AK35" s="4">
        <v>885</v>
      </c>
      <c r="AL35" s="4">
        <v>1</v>
      </c>
      <c r="AM35" s="4">
        <v>170</v>
      </c>
      <c r="AN35" s="4">
        <v>91</v>
      </c>
      <c r="AO35" s="4">
        <v>12.775778000000001</v>
      </c>
      <c r="AP35" s="4">
        <v>132.1</v>
      </c>
      <c r="AQ35" s="4">
        <v>0</v>
      </c>
      <c r="AR35" s="4">
        <v>17</v>
      </c>
      <c r="AS35" s="4">
        <v>2822</v>
      </c>
      <c r="AT35" s="4">
        <v>1.7999999999999999E-2</v>
      </c>
      <c r="AU35" s="4">
        <v>3.0209999999999999</v>
      </c>
      <c r="AV35" s="4">
        <v>42100</v>
      </c>
      <c r="AW35" s="4">
        <v>0</v>
      </c>
      <c r="AX35" s="4">
        <v>0.75</v>
      </c>
      <c r="AY35">
        <v>0.99111111111111105</v>
      </c>
      <c r="AZ35" t="s">
        <v>69</v>
      </c>
      <c r="BA35" t="s">
        <v>987</v>
      </c>
      <c r="BB35">
        <v>1</v>
      </c>
      <c r="BC35" t="s">
        <v>1006</v>
      </c>
      <c r="BD35">
        <v>8</v>
      </c>
      <c r="BE35">
        <v>41105.995999999999</v>
      </c>
      <c r="BF35">
        <v>0.13691751928356147</v>
      </c>
      <c r="BG35">
        <v>0.13570047466770757</v>
      </c>
      <c r="BH35">
        <v>323530.83199999994</v>
      </c>
      <c r="BI35">
        <v>1.7395964907604235E-2</v>
      </c>
      <c r="BJ35">
        <v>1.7241334108425529E-2</v>
      </c>
      <c r="BK35">
        <v>1</v>
      </c>
      <c r="BL35" t="s">
        <v>934</v>
      </c>
      <c r="BM35" t="s">
        <v>935</v>
      </c>
      <c r="BN35" t="s">
        <v>934</v>
      </c>
    </row>
    <row r="36" spans="1:66">
      <c r="A36" s="141" t="str">
        <f t="shared" si="20"/>
        <v>해성운수</v>
      </c>
      <c r="B36" s="141" t="str">
        <f t="shared" si="1"/>
        <v>530</v>
      </c>
      <c r="C36" s="142" t="str">
        <f t="shared" si="21"/>
        <v>71바7074</v>
      </c>
      <c r="D36" s="116" t="str">
        <f t="shared" si="22"/>
        <v>중형</v>
      </c>
      <c r="E36" s="112" t="str">
        <f t="shared" si="16"/>
        <v>F</v>
      </c>
      <c r="F36" s="162">
        <f t="shared" si="17"/>
        <v>0.73481481481481481</v>
      </c>
      <c r="G36" s="163">
        <f t="shared" si="18"/>
        <v>1.984</v>
      </c>
      <c r="H36" s="164">
        <f t="shared" si="19"/>
        <v>2.7</v>
      </c>
      <c r="I36" s="165">
        <f t="shared" si="23"/>
        <v>3259.45</v>
      </c>
      <c r="J36" s="166">
        <f t="shared" si="24"/>
        <v>7.0706033294041196E-2</v>
      </c>
      <c r="K36" s="166">
        <f t="shared" si="25"/>
        <v>0.45932108100799079</v>
      </c>
      <c r="L36" s="166">
        <f t="shared" si="26"/>
        <v>0.21782816119283929</v>
      </c>
      <c r="M36" s="167">
        <f t="shared" si="27"/>
        <v>12.632999999999999</v>
      </c>
      <c r="N36" s="168">
        <f t="shared" si="28"/>
        <v>0.33700000000000002</v>
      </c>
      <c r="O36" s="168">
        <f t="shared" si="29"/>
        <v>3.6509999999999998</v>
      </c>
      <c r="P36" s="169">
        <f t="shared" si="30"/>
        <v>0</v>
      </c>
      <c r="Q36" s="170">
        <f t="shared" si="31"/>
        <v>72</v>
      </c>
      <c r="R36" s="171">
        <f t="shared" si="32"/>
        <v>19.382110714681382</v>
      </c>
      <c r="S36" s="143">
        <f t="shared" si="33"/>
        <v>11</v>
      </c>
      <c r="T36" s="143">
        <f t="shared" si="34"/>
        <v>119</v>
      </c>
      <c r="U36" t="s">
        <v>163</v>
      </c>
      <c r="V36" s="5" t="s">
        <v>317</v>
      </c>
      <c r="W36" t="s">
        <v>163</v>
      </c>
      <c r="X36" s="5" t="s">
        <v>317</v>
      </c>
      <c r="Y36" t="s">
        <v>1007</v>
      </c>
      <c r="Z36" t="s">
        <v>642</v>
      </c>
      <c r="AA36" t="s">
        <v>49</v>
      </c>
      <c r="AB36">
        <v>534</v>
      </c>
      <c r="AC36" s="1">
        <v>3259.45</v>
      </c>
      <c r="AD36" s="1">
        <v>1642.56</v>
      </c>
      <c r="AE36" s="28">
        <v>1.984</v>
      </c>
      <c r="AF36">
        <v>2.7</v>
      </c>
      <c r="AG36">
        <v>12.632999999999999</v>
      </c>
      <c r="AH36">
        <v>357.82481100000001</v>
      </c>
      <c r="AI36">
        <v>25.300373</v>
      </c>
      <c r="AJ36">
        <v>164.35647900000001</v>
      </c>
      <c r="AK36">
        <v>710</v>
      </c>
      <c r="AL36">
        <v>11</v>
      </c>
      <c r="AM36">
        <v>119</v>
      </c>
      <c r="AN36">
        <v>72</v>
      </c>
      <c r="AO36">
        <v>9.1090660000000003</v>
      </c>
      <c r="AP36">
        <v>87.2</v>
      </c>
      <c r="AQ36">
        <v>0</v>
      </c>
      <c r="AR36">
        <v>201</v>
      </c>
      <c r="AS36">
        <v>37923</v>
      </c>
      <c r="AT36">
        <v>0.33700000000000002</v>
      </c>
      <c r="AU36">
        <v>3.6509999999999998</v>
      </c>
      <c r="AV36">
        <v>0</v>
      </c>
      <c r="AW36">
        <v>0</v>
      </c>
      <c r="AX36">
        <v>0.67</v>
      </c>
      <c r="AY36">
        <v>0.73481481481481481</v>
      </c>
      <c r="AZ36" t="s">
        <v>73</v>
      </c>
      <c r="BA36" t="s">
        <v>1008</v>
      </c>
      <c r="BB36">
        <v>1</v>
      </c>
      <c r="BC36" t="s">
        <v>1009</v>
      </c>
      <c r="BD36">
        <v>1</v>
      </c>
      <c r="BE36">
        <v>3259.45</v>
      </c>
      <c r="BF36">
        <v>1</v>
      </c>
      <c r="BG36">
        <v>0.73481481481481481</v>
      </c>
      <c r="BH36">
        <v>323530.83199999994</v>
      </c>
      <c r="BI36">
        <v>1.0074619410616175E-2</v>
      </c>
      <c r="BJ36">
        <v>7.4029795965416629E-3</v>
      </c>
      <c r="BK36">
        <v>1</v>
      </c>
      <c r="BL36" t="s">
        <v>934</v>
      </c>
      <c r="BM36" t="s">
        <v>935</v>
      </c>
      <c r="BN36" t="s">
        <v>934</v>
      </c>
    </row>
    <row r="37" spans="1:66">
      <c r="A37" s="144" t="str">
        <f t="shared" si="20"/>
        <v>해성운수</v>
      </c>
      <c r="B37" s="144" t="str">
        <f t="shared" si="1"/>
        <v>557</v>
      </c>
      <c r="C37" s="145" t="str">
        <f t="shared" si="21"/>
        <v>70바3887</v>
      </c>
      <c r="D37" s="133" t="str">
        <f t="shared" si="22"/>
        <v>소형</v>
      </c>
      <c r="E37" s="129" t="str">
        <f t="shared" si="16"/>
        <v>F</v>
      </c>
      <c r="F37" s="152">
        <f t="shared" si="17"/>
        <v>0.76024999999999998</v>
      </c>
      <c r="G37" s="153">
        <f t="shared" si="18"/>
        <v>3.0409999999999999</v>
      </c>
      <c r="H37" s="154">
        <f t="shared" si="19"/>
        <v>4</v>
      </c>
      <c r="I37" s="155">
        <f t="shared" si="23"/>
        <v>3544.7869999999998</v>
      </c>
      <c r="J37" s="156">
        <f t="shared" si="24"/>
        <v>1.2683520672924983E-2</v>
      </c>
      <c r="K37" s="156">
        <f t="shared" si="25"/>
        <v>0.56381577931426385</v>
      </c>
      <c r="L37" s="156">
        <f t="shared" si="26"/>
        <v>0.26546023780836481</v>
      </c>
      <c r="M37" s="157">
        <f t="shared" si="27"/>
        <v>13.241</v>
      </c>
      <c r="N37" s="158">
        <f t="shared" si="28"/>
        <v>7.899</v>
      </c>
      <c r="O37" s="158">
        <f t="shared" si="29"/>
        <v>2.1720000000000002</v>
      </c>
      <c r="P37" s="159">
        <f t="shared" si="30"/>
        <v>0</v>
      </c>
      <c r="Q37" s="160">
        <f t="shared" si="31"/>
        <v>85</v>
      </c>
      <c r="R37" s="161">
        <f t="shared" si="32"/>
        <v>18.643494904026962</v>
      </c>
      <c r="S37" s="146">
        <f t="shared" si="33"/>
        <v>280</v>
      </c>
      <c r="T37" s="146">
        <f t="shared" si="34"/>
        <v>77</v>
      </c>
      <c r="U37" t="s">
        <v>163</v>
      </c>
      <c r="V37" t="s">
        <v>318</v>
      </c>
      <c r="W37" s="4" t="s">
        <v>163</v>
      </c>
      <c r="X37" s="4" t="s">
        <v>318</v>
      </c>
      <c r="Y37" s="4" t="s">
        <v>1010</v>
      </c>
      <c r="Z37" s="4" t="s">
        <v>640</v>
      </c>
      <c r="AA37" s="4" t="s">
        <v>641</v>
      </c>
      <c r="AB37" s="4">
        <v>534</v>
      </c>
      <c r="AC37" s="4">
        <v>3544.7869999999998</v>
      </c>
      <c r="AD37" s="4">
        <v>1165.7439999999999</v>
      </c>
      <c r="AE37" s="4">
        <v>3.0409999999999999</v>
      </c>
      <c r="AF37" s="4">
        <v>4</v>
      </c>
      <c r="AG37" s="4">
        <v>13.241</v>
      </c>
      <c r="AH37" s="4">
        <v>448.96106900000001</v>
      </c>
      <c r="AI37" s="4">
        <v>5.694407</v>
      </c>
      <c r="AJ37" s="4">
        <v>253.13133500000001</v>
      </c>
      <c r="AK37" s="4">
        <v>941</v>
      </c>
      <c r="AL37" s="4">
        <v>280</v>
      </c>
      <c r="AM37" s="4">
        <v>77</v>
      </c>
      <c r="AN37" s="4">
        <v>85</v>
      </c>
      <c r="AO37" s="4">
        <v>7.8955330000000004</v>
      </c>
      <c r="AP37" s="4">
        <v>324.5</v>
      </c>
      <c r="AQ37" s="4">
        <v>0</v>
      </c>
      <c r="AR37" s="4">
        <v>679</v>
      </c>
      <c r="AS37" s="4">
        <v>254848</v>
      </c>
      <c r="AT37" s="4">
        <v>7.899</v>
      </c>
      <c r="AU37" s="4">
        <v>2.1720000000000002</v>
      </c>
      <c r="AV37" s="4">
        <v>31339</v>
      </c>
      <c r="AW37" s="4">
        <v>0</v>
      </c>
      <c r="AX37" s="4">
        <v>1.1000000000000001</v>
      </c>
      <c r="AY37">
        <v>0.76024999999999998</v>
      </c>
      <c r="AZ37" t="s">
        <v>73</v>
      </c>
      <c r="BA37" t="s">
        <v>1011</v>
      </c>
      <c r="BB37">
        <v>4</v>
      </c>
      <c r="BC37" t="s">
        <v>1012</v>
      </c>
      <c r="BD37">
        <v>7</v>
      </c>
      <c r="BE37">
        <v>17533.338</v>
      </c>
      <c r="BF37">
        <v>0.20217410968749933</v>
      </c>
      <c r="BG37">
        <v>0.15370286688992135</v>
      </c>
      <c r="BH37">
        <v>323530.83199999994</v>
      </c>
      <c r="BI37">
        <v>1.0956566266302559E-2</v>
      </c>
      <c r="BJ37">
        <v>8.3297295039565199E-3</v>
      </c>
      <c r="BK37">
        <v>1</v>
      </c>
      <c r="BL37" t="s">
        <v>934</v>
      </c>
      <c r="BM37" t="s">
        <v>935</v>
      </c>
      <c r="BN37" t="s">
        <v>934</v>
      </c>
    </row>
    <row r="38" spans="1:66">
      <c r="A38" s="141" t="str">
        <f t="shared" si="20"/>
        <v>해성운수</v>
      </c>
      <c r="B38" s="141" t="str">
        <f t="shared" si="1"/>
        <v>557</v>
      </c>
      <c r="C38" s="142" t="str">
        <f t="shared" si="21"/>
        <v>70바3888</v>
      </c>
      <c r="D38" s="116" t="str">
        <f t="shared" si="22"/>
        <v>소형</v>
      </c>
      <c r="E38" s="112" t="str">
        <f t="shared" si="16"/>
        <v>F</v>
      </c>
      <c r="F38" s="162">
        <f t="shared" si="17"/>
        <v>0.76575000000000004</v>
      </c>
      <c r="G38" s="163">
        <f t="shared" si="18"/>
        <v>3.0630000000000002</v>
      </c>
      <c r="H38" s="164">
        <f t="shared" si="19"/>
        <v>4</v>
      </c>
      <c r="I38" s="165">
        <f t="shared" si="23"/>
        <v>3862.3090000000002</v>
      </c>
      <c r="J38" s="166">
        <f t="shared" si="24"/>
        <v>1.3797901547551276E-2</v>
      </c>
      <c r="K38" s="166">
        <f t="shared" si="25"/>
        <v>0.56106876893456015</v>
      </c>
      <c r="L38" s="166">
        <f t="shared" si="26"/>
        <v>0.26072486691251268</v>
      </c>
      <c r="M38" s="167">
        <f t="shared" si="27"/>
        <v>12.967000000000001</v>
      </c>
      <c r="N38" s="168">
        <f t="shared" si="28"/>
        <v>0.18099999999999999</v>
      </c>
      <c r="O38" s="168">
        <f t="shared" si="29"/>
        <v>1.087</v>
      </c>
      <c r="P38" s="169">
        <f t="shared" si="30"/>
        <v>0</v>
      </c>
      <c r="Q38" s="170">
        <f t="shared" si="31"/>
        <v>81</v>
      </c>
      <c r="R38" s="171">
        <f t="shared" si="32"/>
        <v>18.51000513695417</v>
      </c>
      <c r="S38" s="143">
        <f t="shared" si="33"/>
        <v>7</v>
      </c>
      <c r="T38" s="143">
        <f t="shared" si="34"/>
        <v>42</v>
      </c>
      <c r="U38" t="s">
        <v>163</v>
      </c>
      <c r="V38" t="s">
        <v>318</v>
      </c>
      <c r="W38" t="s">
        <v>163</v>
      </c>
      <c r="X38" s="4" t="s">
        <v>318</v>
      </c>
      <c r="Y38" s="4" t="s">
        <v>1013</v>
      </c>
      <c r="Z38" s="4" t="s">
        <v>640</v>
      </c>
      <c r="AA38" s="4" t="s">
        <v>641</v>
      </c>
      <c r="AB38" s="4">
        <v>534</v>
      </c>
      <c r="AC38" s="4">
        <v>3862.3090000000002</v>
      </c>
      <c r="AD38" s="4">
        <v>1261.018</v>
      </c>
      <c r="AE38" s="4">
        <v>3.0630000000000002</v>
      </c>
      <c r="AF38" s="4">
        <v>4</v>
      </c>
      <c r="AG38" s="4">
        <v>12.967000000000001</v>
      </c>
      <c r="AH38" s="4">
        <v>490.81216999999998</v>
      </c>
      <c r="AI38" s="4">
        <v>6.7721780000000003</v>
      </c>
      <c r="AJ38" s="4">
        <v>275.37938000000003</v>
      </c>
      <c r="AK38" s="4">
        <v>1007</v>
      </c>
      <c r="AL38" s="4">
        <v>7</v>
      </c>
      <c r="AM38" s="4">
        <v>42</v>
      </c>
      <c r="AN38" s="4">
        <v>81</v>
      </c>
      <c r="AO38" s="4">
        <v>7.8692200000000003</v>
      </c>
      <c r="AP38" s="4">
        <v>408.8</v>
      </c>
      <c r="AQ38" s="4">
        <v>0</v>
      </c>
      <c r="AR38" s="4">
        <v>754</v>
      </c>
      <c r="AS38" s="4">
        <v>264093</v>
      </c>
      <c r="AT38" s="4">
        <v>0.18099999999999999</v>
      </c>
      <c r="AU38" s="4">
        <v>1.087</v>
      </c>
      <c r="AV38" s="4">
        <v>32388</v>
      </c>
      <c r="AW38" s="4">
        <v>0</v>
      </c>
      <c r="AX38" s="4">
        <v>1.1000000000000001</v>
      </c>
      <c r="AY38">
        <v>0.76575000000000004</v>
      </c>
      <c r="AZ38" t="s">
        <v>73</v>
      </c>
      <c r="BA38" t="s">
        <v>1011</v>
      </c>
      <c r="BB38">
        <v>3</v>
      </c>
      <c r="BC38" t="s">
        <v>1014</v>
      </c>
      <c r="BD38">
        <v>7</v>
      </c>
      <c r="BE38">
        <v>17533.338</v>
      </c>
      <c r="BF38">
        <v>0.22028372463931284</v>
      </c>
      <c r="BG38">
        <v>0.16868226214255383</v>
      </c>
      <c r="BH38">
        <v>323530.83199999994</v>
      </c>
      <c r="BI38">
        <v>1.1937993594378669E-2</v>
      </c>
      <c r="BJ38">
        <v>9.1415185948954657E-3</v>
      </c>
      <c r="BK38">
        <v>1</v>
      </c>
      <c r="BL38" t="s">
        <v>934</v>
      </c>
      <c r="BM38" t="s">
        <v>935</v>
      </c>
      <c r="BN38" t="s">
        <v>934</v>
      </c>
    </row>
    <row r="39" spans="1:66">
      <c r="A39" s="144" t="str">
        <f t="shared" si="20"/>
        <v>해성운수</v>
      </c>
      <c r="B39" s="144" t="str">
        <f t="shared" si="1"/>
        <v>557</v>
      </c>
      <c r="C39" s="145" t="str">
        <f t="shared" si="21"/>
        <v>70바3890</v>
      </c>
      <c r="D39" s="133" t="str">
        <f t="shared" si="22"/>
        <v>소형</v>
      </c>
      <c r="E39" s="129" t="str">
        <f t="shared" si="16"/>
        <v>F</v>
      </c>
      <c r="F39" s="152">
        <f t="shared" si="17"/>
        <v>0.78600000000000003</v>
      </c>
      <c r="G39" s="153">
        <f t="shared" si="18"/>
        <v>3.1440000000000001</v>
      </c>
      <c r="H39" s="154">
        <f t="shared" si="19"/>
        <v>4</v>
      </c>
      <c r="I39" s="155">
        <f t="shared" si="23"/>
        <v>2392.4490000000001</v>
      </c>
      <c r="J39" s="156">
        <f t="shared" si="24"/>
        <v>1.7850965499566142E-2</v>
      </c>
      <c r="K39" s="156">
        <f t="shared" si="25"/>
        <v>0.54759327442113637</v>
      </c>
      <c r="L39" s="156">
        <f t="shared" si="26"/>
        <v>0.24869913632432708</v>
      </c>
      <c r="M39" s="157">
        <f t="shared" si="27"/>
        <v>13.545</v>
      </c>
      <c r="N39" s="158">
        <f t="shared" si="28"/>
        <v>10.491</v>
      </c>
      <c r="O39" s="158">
        <f t="shared" si="29"/>
        <v>3.6360000000000001</v>
      </c>
      <c r="P39" s="159">
        <f t="shared" si="30"/>
        <v>8.666666666666667E-2</v>
      </c>
      <c r="Q39" s="160">
        <f t="shared" si="31"/>
        <v>86</v>
      </c>
      <c r="R39" s="161">
        <f t="shared" si="32"/>
        <v>18.220465153982705</v>
      </c>
      <c r="S39" s="146">
        <f t="shared" si="33"/>
        <v>251</v>
      </c>
      <c r="T39" s="146">
        <f t="shared" si="34"/>
        <v>87</v>
      </c>
      <c r="U39" t="s">
        <v>163</v>
      </c>
      <c r="V39" s="5" t="s">
        <v>318</v>
      </c>
      <c r="W39" t="s">
        <v>163</v>
      </c>
      <c r="X39" s="5" t="s">
        <v>318</v>
      </c>
      <c r="Y39" t="s">
        <v>1015</v>
      </c>
      <c r="Z39" t="s">
        <v>640</v>
      </c>
      <c r="AA39" t="s">
        <v>641</v>
      </c>
      <c r="AB39">
        <v>534</v>
      </c>
      <c r="AC39" s="1">
        <v>2392.4490000000001</v>
      </c>
      <c r="AD39" s="1">
        <v>760.87099999999998</v>
      </c>
      <c r="AE39" s="28">
        <v>3.1440000000000001</v>
      </c>
      <c r="AF39">
        <v>4</v>
      </c>
      <c r="AG39">
        <v>13.545</v>
      </c>
      <c r="AH39">
        <v>302.16051900000002</v>
      </c>
      <c r="AI39">
        <v>5.3938569999999997</v>
      </c>
      <c r="AJ39">
        <v>165.46106800000001</v>
      </c>
      <c r="AK39">
        <v>595</v>
      </c>
      <c r="AL39">
        <v>251</v>
      </c>
      <c r="AM39">
        <v>87</v>
      </c>
      <c r="AN39">
        <v>86</v>
      </c>
      <c r="AO39">
        <v>7.917808</v>
      </c>
      <c r="AP39">
        <v>281.60000000000002</v>
      </c>
      <c r="AQ39">
        <v>5.2</v>
      </c>
      <c r="AR39">
        <v>427</v>
      </c>
      <c r="AS39">
        <v>136151</v>
      </c>
      <c r="AT39">
        <v>10.491</v>
      </c>
      <c r="AU39">
        <v>3.6360000000000001</v>
      </c>
      <c r="AV39">
        <v>20761</v>
      </c>
      <c r="AW39">
        <v>0</v>
      </c>
      <c r="AX39">
        <v>1.18</v>
      </c>
      <c r="AY39">
        <v>0.78600000000000003</v>
      </c>
      <c r="AZ39" t="s">
        <v>73</v>
      </c>
      <c r="BA39" t="s">
        <v>1011</v>
      </c>
      <c r="BB39">
        <v>1</v>
      </c>
      <c r="BC39" t="s">
        <v>1016</v>
      </c>
      <c r="BD39">
        <v>5</v>
      </c>
      <c r="BE39">
        <v>17533.338</v>
      </c>
      <c r="BF39">
        <v>0.13645142756045656</v>
      </c>
      <c r="BG39">
        <v>0.10725082206251886</v>
      </c>
      <c r="BH39">
        <v>323530.83199999994</v>
      </c>
      <c r="BI39">
        <v>7.3948099017654076E-3</v>
      </c>
      <c r="BJ39">
        <v>5.8123205827876109E-3</v>
      </c>
      <c r="BK39">
        <v>1</v>
      </c>
      <c r="BL39" t="s">
        <v>934</v>
      </c>
      <c r="BM39" t="s">
        <v>935</v>
      </c>
      <c r="BN39" t="s">
        <v>934</v>
      </c>
    </row>
    <row r="40" spans="1:66">
      <c r="A40" s="141" t="str">
        <f t="shared" si="20"/>
        <v>해성운수</v>
      </c>
      <c r="B40" s="141" t="str">
        <f t="shared" si="1"/>
        <v>557</v>
      </c>
      <c r="C40" s="142" t="str">
        <f t="shared" si="21"/>
        <v>70바3891</v>
      </c>
      <c r="D40" s="116" t="str">
        <f t="shared" si="22"/>
        <v>소형</v>
      </c>
      <c r="E40" s="112" t="str">
        <f t="shared" si="16"/>
        <v>F</v>
      </c>
      <c r="F40" s="162">
        <f t="shared" si="17"/>
        <v>0.77349999999999997</v>
      </c>
      <c r="G40" s="163">
        <f t="shared" si="18"/>
        <v>3.0939999999999999</v>
      </c>
      <c r="H40" s="164">
        <f t="shared" si="19"/>
        <v>4</v>
      </c>
      <c r="I40" s="165">
        <f t="shared" si="23"/>
        <v>3213.9029999999998</v>
      </c>
      <c r="J40" s="166">
        <f t="shared" si="24"/>
        <v>1.8561174534132707E-2</v>
      </c>
      <c r="K40" s="166">
        <f t="shared" si="25"/>
        <v>0.56042266349635894</v>
      </c>
      <c r="L40" s="166">
        <f t="shared" si="26"/>
        <v>0.26260904576149313</v>
      </c>
      <c r="M40" s="167">
        <f t="shared" si="27"/>
        <v>13.682</v>
      </c>
      <c r="N40" s="168">
        <f t="shared" si="28"/>
        <v>10.734999999999999</v>
      </c>
      <c r="O40" s="168">
        <f t="shared" si="29"/>
        <v>1.867</v>
      </c>
      <c r="P40" s="169">
        <f t="shared" si="30"/>
        <v>0</v>
      </c>
      <c r="Q40" s="170">
        <f t="shared" si="31"/>
        <v>79</v>
      </c>
      <c r="R40" s="171">
        <f t="shared" si="32"/>
        <v>18.698190478909378</v>
      </c>
      <c r="S40" s="143">
        <f t="shared" si="33"/>
        <v>345</v>
      </c>
      <c r="T40" s="143">
        <f t="shared" si="34"/>
        <v>60</v>
      </c>
      <c r="U40" t="s">
        <v>163</v>
      </c>
      <c r="V40" t="s">
        <v>318</v>
      </c>
      <c r="W40" s="4" t="s">
        <v>163</v>
      </c>
      <c r="X40" s="4" t="s">
        <v>318</v>
      </c>
      <c r="Y40" s="4" t="s">
        <v>1017</v>
      </c>
      <c r="Z40" s="4" t="s">
        <v>640</v>
      </c>
      <c r="AA40" s="4" t="s">
        <v>641</v>
      </c>
      <c r="AB40" s="4">
        <v>534</v>
      </c>
      <c r="AC40" s="4">
        <v>3213.9029999999998</v>
      </c>
      <c r="AD40" s="4">
        <v>1038.5889999999999</v>
      </c>
      <c r="AE40" s="4">
        <v>3.0939999999999999</v>
      </c>
      <c r="AF40" s="4">
        <v>4</v>
      </c>
      <c r="AG40" s="4">
        <v>13.682</v>
      </c>
      <c r="AH40" s="4">
        <v>408.25773099999998</v>
      </c>
      <c r="AI40" s="4">
        <v>7.5777429999999999</v>
      </c>
      <c r="AJ40" s="4">
        <v>228.796885</v>
      </c>
      <c r="AK40" s="4">
        <v>844</v>
      </c>
      <c r="AL40" s="4">
        <v>345</v>
      </c>
      <c r="AM40" s="4">
        <v>60</v>
      </c>
      <c r="AN40" s="4">
        <v>79</v>
      </c>
      <c r="AO40" s="4">
        <v>7.8722399999999997</v>
      </c>
      <c r="AP40" s="4">
        <v>463.3</v>
      </c>
      <c r="AQ40" s="4">
        <v>0</v>
      </c>
      <c r="AR40" s="4">
        <v>601</v>
      </c>
      <c r="AS40" s="4">
        <v>211628</v>
      </c>
      <c r="AT40" s="4">
        <v>10.734999999999999</v>
      </c>
      <c r="AU40" s="4">
        <v>1.867</v>
      </c>
      <c r="AV40" s="4">
        <v>27503</v>
      </c>
      <c r="AW40" s="4">
        <v>0</v>
      </c>
      <c r="AX40" s="4">
        <v>1.1399999999999999</v>
      </c>
      <c r="AY40">
        <v>0.77349999999999997</v>
      </c>
      <c r="AZ40" t="s">
        <v>73</v>
      </c>
      <c r="BA40" t="s">
        <v>1011</v>
      </c>
      <c r="BB40">
        <v>2</v>
      </c>
      <c r="BC40" t="s">
        <v>1018</v>
      </c>
      <c r="BD40">
        <v>4</v>
      </c>
      <c r="BE40">
        <v>17533.338</v>
      </c>
      <c r="BF40">
        <v>0.18330240368377088</v>
      </c>
      <c r="BG40">
        <v>0.14178440924939675</v>
      </c>
      <c r="BH40">
        <v>323530.83199999994</v>
      </c>
      <c r="BI40">
        <v>9.9338383922556121E-3</v>
      </c>
      <c r="BJ40">
        <v>7.6838239964097154E-3</v>
      </c>
      <c r="BK40">
        <v>1</v>
      </c>
      <c r="BL40" t="s">
        <v>934</v>
      </c>
      <c r="BM40" t="s">
        <v>935</v>
      </c>
      <c r="BN40" t="s">
        <v>934</v>
      </c>
    </row>
    <row r="41" spans="1:66">
      <c r="A41" s="144" t="str">
        <f t="shared" si="20"/>
        <v>해성운수</v>
      </c>
      <c r="B41" s="144" t="str">
        <f t="shared" si="1"/>
        <v>557</v>
      </c>
      <c r="C41" s="145" t="str">
        <f t="shared" si="21"/>
        <v>70바3892</v>
      </c>
      <c r="D41" s="133" t="str">
        <f t="shared" si="22"/>
        <v>소형</v>
      </c>
      <c r="E41" s="129" t="str">
        <f t="shared" si="16"/>
        <v>F</v>
      </c>
      <c r="F41" s="152">
        <f t="shared" si="17"/>
        <v>0.74675000000000002</v>
      </c>
      <c r="G41" s="153">
        <f t="shared" si="18"/>
        <v>2.9870000000000001</v>
      </c>
      <c r="H41" s="154">
        <f t="shared" si="19"/>
        <v>4</v>
      </c>
      <c r="I41" s="155">
        <f t="shared" si="23"/>
        <v>4519.8900000000003</v>
      </c>
      <c r="J41" s="156">
        <f t="shared" si="24"/>
        <v>1.2300200141184879E-2</v>
      </c>
      <c r="K41" s="156">
        <f t="shared" si="25"/>
        <v>0.56360357451594334</v>
      </c>
      <c r="L41" s="156">
        <f t="shared" si="26"/>
        <v>0.24934235125191098</v>
      </c>
      <c r="M41" s="157">
        <f t="shared" si="27"/>
        <v>13.609</v>
      </c>
      <c r="N41" s="158">
        <f t="shared" si="28"/>
        <v>2.7429999999999999</v>
      </c>
      <c r="O41" s="158">
        <f t="shared" si="29"/>
        <v>1.4159999999999999</v>
      </c>
      <c r="P41" s="159">
        <f t="shared" si="30"/>
        <v>6.5000000000000002E-2</v>
      </c>
      <c r="Q41" s="160">
        <f t="shared" si="31"/>
        <v>86</v>
      </c>
      <c r="R41" s="161">
        <f t="shared" si="32"/>
        <v>18.643180175633422</v>
      </c>
      <c r="S41" s="146">
        <f t="shared" si="33"/>
        <v>124</v>
      </c>
      <c r="T41" s="146">
        <f t="shared" si="34"/>
        <v>64</v>
      </c>
      <c r="U41" t="s">
        <v>163</v>
      </c>
      <c r="V41" t="s">
        <v>318</v>
      </c>
      <c r="W41" t="s">
        <v>163</v>
      </c>
      <c r="X41" s="4" t="s">
        <v>318</v>
      </c>
      <c r="Y41" s="4" t="s">
        <v>1019</v>
      </c>
      <c r="Z41" s="4" t="s">
        <v>640</v>
      </c>
      <c r="AA41" s="4" t="s">
        <v>641</v>
      </c>
      <c r="AB41" s="4">
        <v>534</v>
      </c>
      <c r="AC41" s="4">
        <v>4519.8900000000003</v>
      </c>
      <c r="AD41" s="4">
        <v>1513.4349999999999</v>
      </c>
      <c r="AE41" s="4">
        <v>2.9870000000000001</v>
      </c>
      <c r="AF41" s="4">
        <v>4</v>
      </c>
      <c r="AG41" s="4">
        <v>13.609</v>
      </c>
      <c r="AH41" s="4">
        <v>571.66744600000004</v>
      </c>
      <c r="AI41" s="4">
        <v>7.0316239999999999</v>
      </c>
      <c r="AJ41" s="4">
        <v>322.19381600000003</v>
      </c>
      <c r="AK41" s="4">
        <v>1127</v>
      </c>
      <c r="AL41" s="4">
        <v>124</v>
      </c>
      <c r="AM41" s="4">
        <v>64</v>
      </c>
      <c r="AN41" s="4">
        <v>86</v>
      </c>
      <c r="AO41" s="4">
        <v>7.9065019999999997</v>
      </c>
      <c r="AP41" s="4">
        <v>413.2</v>
      </c>
      <c r="AQ41" s="4">
        <v>3.9</v>
      </c>
      <c r="AR41" s="4">
        <v>893</v>
      </c>
      <c r="AS41" s="4">
        <v>305616</v>
      </c>
      <c r="AT41" s="4">
        <v>2.7429999999999999</v>
      </c>
      <c r="AU41" s="4">
        <v>1.4159999999999999</v>
      </c>
      <c r="AV41" s="4">
        <v>38480</v>
      </c>
      <c r="AW41" s="4">
        <v>0</v>
      </c>
      <c r="AX41" s="4">
        <v>1.1000000000000001</v>
      </c>
      <c r="AY41">
        <v>0.74675000000000002</v>
      </c>
      <c r="AZ41" t="s">
        <v>73</v>
      </c>
      <c r="BA41" t="s">
        <v>1011</v>
      </c>
      <c r="BB41">
        <v>5</v>
      </c>
      <c r="BC41" t="s">
        <v>1020</v>
      </c>
      <c r="BD41">
        <v>6</v>
      </c>
      <c r="BE41">
        <v>17533.338</v>
      </c>
      <c r="BF41">
        <v>0.25778833442896043</v>
      </c>
      <c r="BG41">
        <v>0.1925034387348262</v>
      </c>
      <c r="BH41">
        <v>323530.83199999994</v>
      </c>
      <c r="BI41">
        <v>1.3970507762920107E-2</v>
      </c>
      <c r="BJ41">
        <v>1.0432476671960591E-2</v>
      </c>
      <c r="BK41">
        <v>1</v>
      </c>
      <c r="BL41" t="s">
        <v>934</v>
      </c>
      <c r="BM41" t="s">
        <v>935</v>
      </c>
      <c r="BN41" t="s">
        <v>934</v>
      </c>
    </row>
    <row r="42" spans="1:66">
      <c r="A42" s="141" t="str">
        <f t="shared" si="20"/>
        <v>해성운수</v>
      </c>
      <c r="B42" s="141" t="str">
        <f t="shared" si="1"/>
        <v>560</v>
      </c>
      <c r="C42" s="142" t="str">
        <f t="shared" si="21"/>
        <v>71바5815</v>
      </c>
      <c r="D42" s="116" t="str">
        <f t="shared" si="22"/>
        <v>중형</v>
      </c>
      <c r="E42" s="112" t="str">
        <f t="shared" si="16"/>
        <v>F</v>
      </c>
      <c r="F42" s="162">
        <f t="shared" si="17"/>
        <v>0.76839999999999997</v>
      </c>
      <c r="G42" s="163">
        <f t="shared" si="18"/>
        <v>1.921</v>
      </c>
      <c r="H42" s="164">
        <f t="shared" si="19"/>
        <v>2.5</v>
      </c>
      <c r="I42" s="165">
        <f t="shared" si="23"/>
        <v>1871.1089999999999</v>
      </c>
      <c r="J42" s="166">
        <f t="shared" si="24"/>
        <v>4.0252254591187989E-2</v>
      </c>
      <c r="K42" s="166">
        <f t="shared" si="25"/>
        <v>0.46082202876342832</v>
      </c>
      <c r="L42" s="166">
        <f t="shared" si="26"/>
        <v>0.20629476957248349</v>
      </c>
      <c r="M42" s="167">
        <f t="shared" si="27"/>
        <v>8.234</v>
      </c>
      <c r="N42" s="168">
        <f t="shared" si="28"/>
        <v>5.2999999999999999E-2</v>
      </c>
      <c r="O42" s="168">
        <f t="shared" si="29"/>
        <v>2.3519999999999999</v>
      </c>
      <c r="P42" s="169">
        <f t="shared" si="30"/>
        <v>0</v>
      </c>
      <c r="Q42" s="170">
        <f t="shared" si="31"/>
        <v>76</v>
      </c>
      <c r="R42" s="171">
        <f t="shared" si="32"/>
        <v>16.761699188276673</v>
      </c>
      <c r="S42" s="143">
        <f t="shared" si="33"/>
        <v>1</v>
      </c>
      <c r="T42" s="143">
        <f t="shared" si="34"/>
        <v>44</v>
      </c>
      <c r="U42" t="s">
        <v>163</v>
      </c>
      <c r="V42" t="s">
        <v>319</v>
      </c>
      <c r="W42" t="s">
        <v>163</v>
      </c>
      <c r="X42" s="4" t="s">
        <v>319</v>
      </c>
      <c r="Y42" s="4" t="s">
        <v>1021</v>
      </c>
      <c r="Z42" s="4" t="s">
        <v>642</v>
      </c>
      <c r="AA42" s="4" t="s">
        <v>49</v>
      </c>
      <c r="AB42" s="4">
        <v>534</v>
      </c>
      <c r="AC42" s="4">
        <v>1871.1089999999999</v>
      </c>
      <c r="AD42" s="4">
        <v>973.96600000000001</v>
      </c>
      <c r="AE42" s="4">
        <v>1.921</v>
      </c>
      <c r="AF42" s="4">
        <v>2.5</v>
      </c>
      <c r="AG42" s="4">
        <v>8.234</v>
      </c>
      <c r="AH42" s="4">
        <v>223.74078399999999</v>
      </c>
      <c r="AI42" s="4">
        <v>9.0060710000000004</v>
      </c>
      <c r="AJ42" s="4">
        <v>103.104682</v>
      </c>
      <c r="AK42" s="4">
        <v>386</v>
      </c>
      <c r="AL42" s="4">
        <v>1</v>
      </c>
      <c r="AM42" s="4">
        <v>44</v>
      </c>
      <c r="AN42" s="4">
        <v>76</v>
      </c>
      <c r="AO42" s="4">
        <v>8.3628420000000006</v>
      </c>
      <c r="AP42" s="4">
        <v>8.6</v>
      </c>
      <c r="AQ42" s="4">
        <v>0</v>
      </c>
      <c r="AR42" s="4">
        <v>327</v>
      </c>
      <c r="AS42" s="4">
        <v>73048</v>
      </c>
      <c r="AT42" s="4">
        <v>5.2999999999999999E-2</v>
      </c>
      <c r="AU42" s="4">
        <v>2.3519999999999999</v>
      </c>
      <c r="AV42" s="4">
        <v>13760</v>
      </c>
      <c r="AW42" s="4">
        <v>0</v>
      </c>
      <c r="AX42" s="4">
        <v>0.57999999999999996</v>
      </c>
      <c r="AY42">
        <v>0.76839999999999997</v>
      </c>
      <c r="AZ42" t="s">
        <v>73</v>
      </c>
      <c r="BA42" t="s">
        <v>1022</v>
      </c>
      <c r="BB42">
        <v>2</v>
      </c>
      <c r="BC42" t="s">
        <v>1023</v>
      </c>
      <c r="BD42">
        <v>11</v>
      </c>
      <c r="BE42">
        <v>17710.614999999998</v>
      </c>
      <c r="BF42">
        <v>0.10564901331771935</v>
      </c>
      <c r="BG42">
        <v>8.1180701833335547E-2</v>
      </c>
      <c r="BH42">
        <v>323530.83199999994</v>
      </c>
      <c r="BI42">
        <v>5.7834024300966787E-3</v>
      </c>
      <c r="BJ42">
        <v>4.4439664272862877E-3</v>
      </c>
      <c r="BK42">
        <v>1</v>
      </c>
      <c r="BL42" t="s">
        <v>934</v>
      </c>
      <c r="BM42" t="s">
        <v>935</v>
      </c>
      <c r="BN42" t="s">
        <v>934</v>
      </c>
    </row>
    <row r="43" spans="1:66">
      <c r="A43" s="144" t="str">
        <f t="shared" si="20"/>
        <v>해성운수</v>
      </c>
      <c r="B43" s="144" t="str">
        <f t="shared" si="1"/>
        <v>560</v>
      </c>
      <c r="C43" s="145" t="str">
        <f t="shared" si="21"/>
        <v>71바5816</v>
      </c>
      <c r="D43" s="133" t="str">
        <f t="shared" si="22"/>
        <v>중형</v>
      </c>
      <c r="E43" s="129" t="str">
        <f t="shared" si="16"/>
        <v>F</v>
      </c>
      <c r="F43" s="152">
        <f t="shared" si="17"/>
        <v>0.72360000000000002</v>
      </c>
      <c r="G43" s="153">
        <f t="shared" si="18"/>
        <v>1.8089999999999999</v>
      </c>
      <c r="H43" s="154">
        <f t="shared" si="19"/>
        <v>2.5</v>
      </c>
      <c r="I43" s="155">
        <f t="shared" si="23"/>
        <v>4071.502</v>
      </c>
      <c r="J43" s="156">
        <f t="shared" si="24"/>
        <v>3.9029369124818053E-2</v>
      </c>
      <c r="K43" s="156">
        <f t="shared" si="25"/>
        <v>0.46934777269285927</v>
      </c>
      <c r="L43" s="156">
        <f t="shared" si="26"/>
        <v>0.1225591931429728</v>
      </c>
      <c r="M43" s="157">
        <f t="shared" si="27"/>
        <v>10.138</v>
      </c>
      <c r="N43" s="158">
        <f t="shared" si="28"/>
        <v>0</v>
      </c>
      <c r="O43" s="158">
        <f t="shared" si="29"/>
        <v>2.8740000000000001</v>
      </c>
      <c r="P43" s="159">
        <f t="shared" si="30"/>
        <v>0</v>
      </c>
      <c r="Q43" s="160">
        <f t="shared" si="31"/>
        <v>78</v>
      </c>
      <c r="R43" s="161">
        <f t="shared" si="32"/>
        <v>17.411418654625411</v>
      </c>
      <c r="S43" s="146">
        <f t="shared" si="33"/>
        <v>0</v>
      </c>
      <c r="T43" s="146">
        <f t="shared" si="34"/>
        <v>117</v>
      </c>
      <c r="U43" t="s">
        <v>163</v>
      </c>
      <c r="V43" t="s">
        <v>319</v>
      </c>
      <c r="W43" s="4" t="s">
        <v>163</v>
      </c>
      <c r="X43" s="4" t="s">
        <v>319</v>
      </c>
      <c r="Y43" s="4" t="s">
        <v>1024</v>
      </c>
      <c r="Z43" s="4" t="s">
        <v>642</v>
      </c>
      <c r="AA43" s="4" t="s">
        <v>49</v>
      </c>
      <c r="AB43" s="4">
        <v>534</v>
      </c>
      <c r="AC43" s="4">
        <v>4071.502</v>
      </c>
      <c r="AD43" s="4">
        <v>2250.8939999999998</v>
      </c>
      <c r="AE43" s="4">
        <v>1.8089999999999999</v>
      </c>
      <c r="AF43" s="4">
        <v>2.5</v>
      </c>
      <c r="AG43" s="4">
        <v>10.138</v>
      </c>
      <c r="AH43" s="4">
        <v>475.65101399999998</v>
      </c>
      <c r="AI43" s="4">
        <v>18.564359</v>
      </c>
      <c r="AJ43" s="4">
        <v>223.245744</v>
      </c>
      <c r="AK43" s="4">
        <v>499</v>
      </c>
      <c r="AL43" s="4">
        <v>0</v>
      </c>
      <c r="AM43" s="4">
        <v>117</v>
      </c>
      <c r="AN43" s="4">
        <v>78</v>
      </c>
      <c r="AO43" s="4">
        <v>8.5598510000000001</v>
      </c>
      <c r="AP43" s="4">
        <v>55.2</v>
      </c>
      <c r="AQ43" s="4">
        <v>0</v>
      </c>
      <c r="AR43" s="4">
        <v>725</v>
      </c>
      <c r="AS43" s="4">
        <v>148689</v>
      </c>
      <c r="AT43" s="4">
        <v>0</v>
      </c>
      <c r="AU43" s="4">
        <v>2.8740000000000001</v>
      </c>
      <c r="AV43" s="4">
        <v>29427</v>
      </c>
      <c r="AW43" s="4">
        <v>0</v>
      </c>
      <c r="AX43" s="4">
        <v>0.59</v>
      </c>
      <c r="AY43">
        <v>0.72360000000000002</v>
      </c>
      <c r="AZ43" t="s">
        <v>73</v>
      </c>
      <c r="BA43" t="s">
        <v>1022</v>
      </c>
      <c r="BB43">
        <v>5</v>
      </c>
      <c r="BC43" t="s">
        <v>1025</v>
      </c>
      <c r="BD43">
        <v>8</v>
      </c>
      <c r="BE43">
        <v>17710.614999999998</v>
      </c>
      <c r="BF43">
        <v>0.22989049222740149</v>
      </c>
      <c r="BG43">
        <v>0.16634876017574773</v>
      </c>
      <c r="BH43">
        <v>323530.83199999994</v>
      </c>
      <c r="BI43">
        <v>1.2584587301404401E-2</v>
      </c>
      <c r="BJ43">
        <v>9.1062073712962245E-3</v>
      </c>
      <c r="BK43">
        <v>1</v>
      </c>
      <c r="BL43" t="s">
        <v>934</v>
      </c>
      <c r="BM43" t="s">
        <v>935</v>
      </c>
      <c r="BN43" t="s">
        <v>934</v>
      </c>
    </row>
    <row r="44" spans="1:66">
      <c r="A44" s="141" t="str">
        <f t="shared" si="20"/>
        <v>해성운수</v>
      </c>
      <c r="B44" s="141" t="str">
        <f t="shared" si="1"/>
        <v>560</v>
      </c>
      <c r="C44" s="142" t="str">
        <f t="shared" si="21"/>
        <v>71바5817</v>
      </c>
      <c r="D44" s="116" t="str">
        <f t="shared" si="22"/>
        <v>중형</v>
      </c>
      <c r="E44" s="112" t="str">
        <f t="shared" si="16"/>
        <v>F</v>
      </c>
      <c r="F44" s="162">
        <f t="shared" si="17"/>
        <v>0.76159999999999994</v>
      </c>
      <c r="G44" s="163">
        <f t="shared" si="18"/>
        <v>1.9039999999999999</v>
      </c>
      <c r="H44" s="164">
        <f t="shared" si="19"/>
        <v>2.5</v>
      </c>
      <c r="I44" s="165">
        <f t="shared" si="23"/>
        <v>4406.0739999999996</v>
      </c>
      <c r="J44" s="166">
        <f t="shared" si="24"/>
        <v>2.8009965000985789E-2</v>
      </c>
      <c r="K44" s="166">
        <f t="shared" si="25"/>
        <v>0.45356944577887059</v>
      </c>
      <c r="L44" s="166">
        <f t="shared" si="26"/>
        <v>0.15160889263321498</v>
      </c>
      <c r="M44" s="167">
        <f t="shared" si="27"/>
        <v>8.2010000000000005</v>
      </c>
      <c r="N44" s="168">
        <f t="shared" si="28"/>
        <v>0</v>
      </c>
      <c r="O44" s="168">
        <f t="shared" si="29"/>
        <v>1.5660000000000001</v>
      </c>
      <c r="P44" s="169">
        <f t="shared" si="30"/>
        <v>0.26166666666666666</v>
      </c>
      <c r="Q44" s="170">
        <f t="shared" si="31"/>
        <v>88</v>
      </c>
      <c r="R44" s="171">
        <f t="shared" si="32"/>
        <v>16.620381730486137</v>
      </c>
      <c r="S44" s="143">
        <f t="shared" si="33"/>
        <v>0</v>
      </c>
      <c r="T44" s="143">
        <f t="shared" si="34"/>
        <v>69</v>
      </c>
      <c r="U44" t="s">
        <v>163</v>
      </c>
      <c r="V44" t="s">
        <v>319</v>
      </c>
      <c r="W44" t="s">
        <v>163</v>
      </c>
      <c r="X44" s="4" t="s">
        <v>319</v>
      </c>
      <c r="Y44" s="4" t="s">
        <v>1026</v>
      </c>
      <c r="Z44" s="4" t="s">
        <v>642</v>
      </c>
      <c r="AA44" s="4" t="s">
        <v>49</v>
      </c>
      <c r="AB44" s="4">
        <v>534</v>
      </c>
      <c r="AC44" s="4">
        <v>4406.0739999999996</v>
      </c>
      <c r="AD44" s="4">
        <v>2314.3449999999998</v>
      </c>
      <c r="AE44" s="4">
        <v>1.9039999999999999</v>
      </c>
      <c r="AF44" s="4">
        <v>2.5</v>
      </c>
      <c r="AG44" s="4">
        <v>8.2010000000000005</v>
      </c>
      <c r="AH44" s="4">
        <v>511.36211700000001</v>
      </c>
      <c r="AI44" s="4">
        <v>14.323235</v>
      </c>
      <c r="AJ44" s="4">
        <v>231.938232</v>
      </c>
      <c r="AK44" s="4">
        <v>668</v>
      </c>
      <c r="AL44" s="4">
        <v>0</v>
      </c>
      <c r="AM44" s="4">
        <v>69</v>
      </c>
      <c r="AN44" s="4">
        <v>88</v>
      </c>
      <c r="AO44" s="4">
        <v>8.6163480000000003</v>
      </c>
      <c r="AP44" s="4">
        <v>159.69999999999999</v>
      </c>
      <c r="AQ44" s="4">
        <v>15.7</v>
      </c>
      <c r="AR44" s="4">
        <v>737</v>
      </c>
      <c r="AS44" s="4">
        <v>157936</v>
      </c>
      <c r="AT44" s="4">
        <v>0</v>
      </c>
      <c r="AU44" s="4">
        <v>1.5660000000000001</v>
      </c>
      <c r="AV44" s="4">
        <v>30702</v>
      </c>
      <c r="AW44" s="4">
        <v>0</v>
      </c>
      <c r="AX44" s="4">
        <v>0.57999999999999996</v>
      </c>
      <c r="AY44">
        <v>0.76159999999999994</v>
      </c>
      <c r="AZ44" t="s">
        <v>73</v>
      </c>
      <c r="BA44" t="s">
        <v>1022</v>
      </c>
      <c r="BB44">
        <v>4</v>
      </c>
      <c r="BC44" t="s">
        <v>1027</v>
      </c>
      <c r="BD44">
        <v>8</v>
      </c>
      <c r="BE44">
        <v>17710.614999999998</v>
      </c>
      <c r="BF44">
        <v>0.2487815358190554</v>
      </c>
      <c r="BG44">
        <v>0.18947201767979258</v>
      </c>
      <c r="BH44">
        <v>323530.83199999994</v>
      </c>
      <c r="BI44">
        <v>1.3618714398138105E-2</v>
      </c>
      <c r="BJ44">
        <v>1.037201288562198E-2</v>
      </c>
      <c r="BK44">
        <v>1</v>
      </c>
      <c r="BL44" t="s">
        <v>934</v>
      </c>
      <c r="BM44" t="s">
        <v>935</v>
      </c>
      <c r="BN44" t="s">
        <v>934</v>
      </c>
    </row>
    <row r="45" spans="1:66">
      <c r="A45" s="144" t="str">
        <f t="shared" si="20"/>
        <v>해성운수</v>
      </c>
      <c r="B45" s="144" t="str">
        <f t="shared" si="1"/>
        <v>560</v>
      </c>
      <c r="C45" s="145" t="str">
        <f t="shared" si="21"/>
        <v>71바5818</v>
      </c>
      <c r="D45" s="133" t="str">
        <f t="shared" si="22"/>
        <v>중형</v>
      </c>
      <c r="E45" s="129" t="str">
        <f t="shared" si="16"/>
        <v>F</v>
      </c>
      <c r="F45" s="152">
        <f t="shared" si="17"/>
        <v>0.76680000000000004</v>
      </c>
      <c r="G45" s="153">
        <f t="shared" si="18"/>
        <v>1.917</v>
      </c>
      <c r="H45" s="154">
        <f t="shared" si="19"/>
        <v>2.5</v>
      </c>
      <c r="I45" s="155">
        <f t="shared" si="23"/>
        <v>3160.6329999999998</v>
      </c>
      <c r="J45" s="156">
        <f t="shared" si="24"/>
        <v>3.7076660856832359E-2</v>
      </c>
      <c r="K45" s="156">
        <f t="shared" si="25"/>
        <v>0.45005091707179601</v>
      </c>
      <c r="L45" s="156">
        <f t="shared" si="26"/>
        <v>9.7448833825376127E-2</v>
      </c>
      <c r="M45" s="157">
        <f t="shared" si="27"/>
        <v>8.3629999999999995</v>
      </c>
      <c r="N45" s="158">
        <f t="shared" si="28"/>
        <v>0</v>
      </c>
      <c r="O45" s="158">
        <f t="shared" si="29"/>
        <v>1.012</v>
      </c>
      <c r="P45" s="159">
        <f t="shared" si="30"/>
        <v>0</v>
      </c>
      <c r="Q45" s="160">
        <f t="shared" si="31"/>
        <v>81</v>
      </c>
      <c r="R45" s="161">
        <f t="shared" si="32"/>
        <v>16.317151351454488</v>
      </c>
      <c r="S45" s="146">
        <f t="shared" si="33"/>
        <v>0</v>
      </c>
      <c r="T45" s="146">
        <f t="shared" si="34"/>
        <v>32</v>
      </c>
      <c r="U45" t="s">
        <v>163</v>
      </c>
      <c r="V45" t="s">
        <v>319</v>
      </c>
      <c r="W45" t="s">
        <v>163</v>
      </c>
      <c r="X45" s="4" t="s">
        <v>319</v>
      </c>
      <c r="Y45" s="4" t="s">
        <v>1028</v>
      </c>
      <c r="Z45" s="4" t="s">
        <v>642</v>
      </c>
      <c r="AA45" s="4" t="s">
        <v>49</v>
      </c>
      <c r="AB45" s="4">
        <v>534</v>
      </c>
      <c r="AC45" s="4">
        <v>3160.6329999999998</v>
      </c>
      <c r="AD45" s="4">
        <v>1648.5429999999999</v>
      </c>
      <c r="AE45" s="4">
        <v>1.917</v>
      </c>
      <c r="AF45" s="4">
        <v>2.5</v>
      </c>
      <c r="AG45" s="4">
        <v>8.3629999999999995</v>
      </c>
      <c r="AH45" s="4">
        <v>377.67686400000002</v>
      </c>
      <c r="AI45" s="4">
        <v>14.002997000000001</v>
      </c>
      <c r="AJ45" s="4">
        <v>169.97381899999999</v>
      </c>
      <c r="AK45" s="4">
        <v>308</v>
      </c>
      <c r="AL45" s="4">
        <v>0</v>
      </c>
      <c r="AM45" s="4">
        <v>32</v>
      </c>
      <c r="AN45" s="4">
        <v>81</v>
      </c>
      <c r="AO45" s="4">
        <v>8.3686159999999994</v>
      </c>
      <c r="AP45" s="4">
        <v>43.3</v>
      </c>
      <c r="AQ45" s="4">
        <v>0</v>
      </c>
      <c r="AR45" s="4">
        <v>542</v>
      </c>
      <c r="AS45" s="4">
        <v>111057</v>
      </c>
      <c r="AT45" s="4">
        <v>0</v>
      </c>
      <c r="AU45" s="4">
        <v>1.012</v>
      </c>
      <c r="AV45" s="4">
        <v>21039</v>
      </c>
      <c r="AW45" s="4">
        <v>0</v>
      </c>
      <c r="AX45" s="4">
        <v>0.6</v>
      </c>
      <c r="AY45">
        <v>0.76680000000000004</v>
      </c>
      <c r="AZ45" t="s">
        <v>73</v>
      </c>
      <c r="BA45" t="s">
        <v>1022</v>
      </c>
      <c r="BB45">
        <v>3</v>
      </c>
      <c r="BC45" t="s">
        <v>1029</v>
      </c>
      <c r="BD45">
        <v>6</v>
      </c>
      <c r="BE45">
        <v>17710.614999999998</v>
      </c>
      <c r="BF45">
        <v>0.1784598106841575</v>
      </c>
      <c r="BG45">
        <v>0.13684298283261198</v>
      </c>
      <c r="BH45">
        <v>323530.83199999994</v>
      </c>
      <c r="BI45">
        <v>9.7691863877752468E-3</v>
      </c>
      <c r="BJ45">
        <v>7.4910121221460598E-3</v>
      </c>
      <c r="BK45">
        <v>1</v>
      </c>
      <c r="BL45" t="s">
        <v>934</v>
      </c>
      <c r="BM45" t="s">
        <v>935</v>
      </c>
      <c r="BN45" t="s">
        <v>934</v>
      </c>
    </row>
    <row r="46" spans="1:66">
      <c r="A46" s="141" t="str">
        <f t="shared" si="20"/>
        <v>해성운수</v>
      </c>
      <c r="B46" s="141" t="str">
        <f t="shared" si="1"/>
        <v>560</v>
      </c>
      <c r="C46" s="142" t="str">
        <f t="shared" si="21"/>
        <v>71바6854</v>
      </c>
      <c r="D46" s="116" t="str">
        <f t="shared" si="22"/>
        <v>중형</v>
      </c>
      <c r="E46" s="112" t="str">
        <f t="shared" si="16"/>
        <v>F</v>
      </c>
      <c r="F46" s="162">
        <f t="shared" si="17"/>
        <v>0.77600000000000002</v>
      </c>
      <c r="G46" s="163">
        <f t="shared" si="18"/>
        <v>1.94</v>
      </c>
      <c r="H46" s="164">
        <f t="shared" si="19"/>
        <v>2.5</v>
      </c>
      <c r="I46" s="165">
        <f t="shared" si="23"/>
        <v>4201.2969999999996</v>
      </c>
      <c r="J46" s="166">
        <f t="shared" si="24"/>
        <v>2.9379854174561921E-2</v>
      </c>
      <c r="K46" s="166">
        <f t="shared" si="25"/>
        <v>0.45351325088744648</v>
      </c>
      <c r="L46" s="166">
        <f t="shared" si="26"/>
        <v>0.12353328031795896</v>
      </c>
      <c r="M46" s="167">
        <f t="shared" si="27"/>
        <v>7.7869999999999999</v>
      </c>
      <c r="N46" s="168">
        <f t="shared" si="28"/>
        <v>0</v>
      </c>
      <c r="O46" s="168">
        <f t="shared" si="29"/>
        <v>2.0470000000000002</v>
      </c>
      <c r="P46" s="169">
        <f t="shared" si="30"/>
        <v>3.833333333333333E-2</v>
      </c>
      <c r="Q46" s="170">
        <f t="shared" si="31"/>
        <v>85</v>
      </c>
      <c r="R46" s="171">
        <f t="shared" si="32"/>
        <v>16.455235042909955</v>
      </c>
      <c r="S46" s="143">
        <f t="shared" si="33"/>
        <v>0</v>
      </c>
      <c r="T46" s="143">
        <f t="shared" si="34"/>
        <v>86</v>
      </c>
      <c r="U46" t="s">
        <v>163</v>
      </c>
      <c r="V46" t="s">
        <v>319</v>
      </c>
      <c r="W46" s="4" t="s">
        <v>163</v>
      </c>
      <c r="X46" s="4" t="s">
        <v>319</v>
      </c>
      <c r="Y46" s="4" t="s">
        <v>1030</v>
      </c>
      <c r="Z46" s="4" t="s">
        <v>642</v>
      </c>
      <c r="AA46" s="4" t="s">
        <v>49</v>
      </c>
      <c r="AB46" s="4">
        <v>534</v>
      </c>
      <c r="AC46" s="4">
        <v>4201.2969999999996</v>
      </c>
      <c r="AD46" s="4">
        <v>2165.5990000000002</v>
      </c>
      <c r="AE46" s="4">
        <v>1.94</v>
      </c>
      <c r="AF46" s="4">
        <v>2.5</v>
      </c>
      <c r="AG46" s="4">
        <v>7.7869999999999999</v>
      </c>
      <c r="AH46" s="4">
        <v>493.74074200000001</v>
      </c>
      <c r="AI46" s="4">
        <v>14.506031</v>
      </c>
      <c r="AJ46" s="4">
        <v>223.917969</v>
      </c>
      <c r="AK46" s="4">
        <v>519</v>
      </c>
      <c r="AL46" s="4">
        <v>0</v>
      </c>
      <c r="AM46" s="4">
        <v>86</v>
      </c>
      <c r="AN46" s="4">
        <v>85</v>
      </c>
      <c r="AO46" s="4">
        <v>8.5091149999999995</v>
      </c>
      <c r="AP46" s="4">
        <v>54.8</v>
      </c>
      <c r="AQ46" s="4">
        <v>2.2999999999999998</v>
      </c>
      <c r="AR46" s="4">
        <v>719</v>
      </c>
      <c r="AS46" s="4">
        <v>147552</v>
      </c>
      <c r="AT46" s="4">
        <v>0</v>
      </c>
      <c r="AU46" s="4">
        <v>2.0470000000000002</v>
      </c>
      <c r="AV46" s="4">
        <v>28261</v>
      </c>
      <c r="AW46" s="4">
        <v>0</v>
      </c>
      <c r="AX46" s="4">
        <v>0.57999999999999996</v>
      </c>
      <c r="AY46">
        <v>0.77600000000000002</v>
      </c>
      <c r="AZ46" t="s">
        <v>73</v>
      </c>
      <c r="BA46" t="s">
        <v>1022</v>
      </c>
      <c r="BB46">
        <v>1</v>
      </c>
      <c r="BC46" t="s">
        <v>1031</v>
      </c>
      <c r="BD46">
        <v>6</v>
      </c>
      <c r="BE46">
        <v>17710.614999999998</v>
      </c>
      <c r="BF46">
        <v>0.23721914795166626</v>
      </c>
      <c r="BG46">
        <v>0.18408205881049303</v>
      </c>
      <c r="BH46">
        <v>323530.83199999994</v>
      </c>
      <c r="BI46">
        <v>1.2985770085739465E-2</v>
      </c>
      <c r="BJ46">
        <v>1.0076957586533824E-2</v>
      </c>
      <c r="BK46">
        <v>1</v>
      </c>
      <c r="BL46" t="s">
        <v>934</v>
      </c>
      <c r="BM46" t="s">
        <v>935</v>
      </c>
      <c r="BN46" t="s">
        <v>934</v>
      </c>
    </row>
    <row r="47" spans="1:66">
      <c r="A47" s="144" t="str">
        <f t="shared" si="20"/>
        <v>해성운수</v>
      </c>
      <c r="B47" s="144" t="str">
        <f t="shared" si="1"/>
        <v>564</v>
      </c>
      <c r="C47" s="145" t="str">
        <f t="shared" si="21"/>
        <v>71바5771</v>
      </c>
      <c r="D47" s="133" t="str">
        <f t="shared" si="22"/>
        <v>소형</v>
      </c>
      <c r="E47" s="129" t="str">
        <f t="shared" si="16"/>
        <v>F</v>
      </c>
      <c r="F47" s="152">
        <f t="shared" si="17"/>
        <v>0.74824999999999997</v>
      </c>
      <c r="G47" s="153">
        <f t="shared" si="18"/>
        <v>2.9929999999999999</v>
      </c>
      <c r="H47" s="154">
        <f t="shared" si="19"/>
        <v>4</v>
      </c>
      <c r="I47" s="155">
        <f t="shared" si="23"/>
        <v>4298.0060000000003</v>
      </c>
      <c r="J47" s="156">
        <f t="shared" si="24"/>
        <v>2.1699275830129223E-2</v>
      </c>
      <c r="K47" s="156">
        <f t="shared" si="25"/>
        <v>0.49193731779694777</v>
      </c>
      <c r="L47" s="156">
        <f t="shared" si="26"/>
        <v>0.23452735989665904</v>
      </c>
      <c r="M47" s="157">
        <f t="shared" si="27"/>
        <v>8.3089999999999993</v>
      </c>
      <c r="N47" s="158">
        <f t="shared" si="28"/>
        <v>4.2110000000000003</v>
      </c>
      <c r="O47" s="158">
        <f t="shared" si="29"/>
        <v>1.512</v>
      </c>
      <c r="P47" s="159">
        <f t="shared" si="30"/>
        <v>0</v>
      </c>
      <c r="Q47" s="160">
        <f t="shared" si="31"/>
        <v>77</v>
      </c>
      <c r="R47" s="161">
        <f t="shared" si="32"/>
        <v>17.925571437996553</v>
      </c>
      <c r="S47" s="146">
        <f t="shared" si="33"/>
        <v>181</v>
      </c>
      <c r="T47" s="146">
        <f t="shared" si="34"/>
        <v>65</v>
      </c>
      <c r="U47" t="s">
        <v>163</v>
      </c>
      <c r="V47" t="s">
        <v>320</v>
      </c>
      <c r="W47" t="s">
        <v>163</v>
      </c>
      <c r="X47" s="4" t="s">
        <v>320</v>
      </c>
      <c r="Y47" s="4" t="s">
        <v>1032</v>
      </c>
      <c r="Z47" s="4" t="s">
        <v>640</v>
      </c>
      <c r="AA47" s="4" t="s">
        <v>641</v>
      </c>
      <c r="AB47" s="4">
        <v>534</v>
      </c>
      <c r="AC47" s="4">
        <v>4298.0060000000003</v>
      </c>
      <c r="AD47" s="4">
        <v>1436.1189999999999</v>
      </c>
      <c r="AE47" s="4">
        <v>2.9929999999999999</v>
      </c>
      <c r="AF47" s="4">
        <v>4</v>
      </c>
      <c r="AG47" s="4">
        <v>8.3089999999999993</v>
      </c>
      <c r="AH47" s="4">
        <v>492.98433199999999</v>
      </c>
      <c r="AI47" s="4">
        <v>10.697403</v>
      </c>
      <c r="AJ47" s="4">
        <v>242.51739000000001</v>
      </c>
      <c r="AK47" s="4">
        <v>1008</v>
      </c>
      <c r="AL47" s="4">
        <v>181</v>
      </c>
      <c r="AM47" s="4">
        <v>65</v>
      </c>
      <c r="AN47" s="4">
        <v>77</v>
      </c>
      <c r="AO47" s="4">
        <v>8.7183410000000006</v>
      </c>
      <c r="AP47" s="4">
        <v>331.8</v>
      </c>
      <c r="AQ47" s="4">
        <v>0</v>
      </c>
      <c r="AR47" s="4">
        <v>407</v>
      </c>
      <c r="AS47" s="4">
        <v>132736</v>
      </c>
      <c r="AT47" s="4">
        <v>4.2110000000000003</v>
      </c>
      <c r="AU47" s="4">
        <v>1.512</v>
      </c>
      <c r="AV47" s="4">
        <v>0</v>
      </c>
      <c r="AW47" s="4">
        <v>0</v>
      </c>
      <c r="AX47" s="4">
        <v>0.85</v>
      </c>
      <c r="AY47">
        <v>0.74824999999999997</v>
      </c>
      <c r="AZ47" t="s">
        <v>73</v>
      </c>
      <c r="BA47" t="s">
        <v>1033</v>
      </c>
      <c r="BB47">
        <v>1</v>
      </c>
      <c r="BC47" t="s">
        <v>1034</v>
      </c>
      <c r="BD47">
        <v>1</v>
      </c>
      <c r="BE47">
        <v>21450.263999999999</v>
      </c>
      <c r="BF47">
        <v>0.20037077399140638</v>
      </c>
      <c r="BG47">
        <v>0.14992743163906982</v>
      </c>
      <c r="BH47">
        <v>323530.83199999994</v>
      </c>
      <c r="BI47">
        <v>1.3284687500819091E-2</v>
      </c>
      <c r="BJ47">
        <v>9.9402674224878841E-3</v>
      </c>
      <c r="BK47">
        <v>1</v>
      </c>
      <c r="BL47" t="s">
        <v>934</v>
      </c>
      <c r="BM47" t="s">
        <v>935</v>
      </c>
      <c r="BN47" t="s">
        <v>934</v>
      </c>
    </row>
    <row r="48" spans="1:66">
      <c r="A48" s="141" t="str">
        <f t="shared" si="20"/>
        <v>해성운수</v>
      </c>
      <c r="B48" s="141" t="str">
        <f t="shared" si="1"/>
        <v>564</v>
      </c>
      <c r="C48" s="142" t="str">
        <f t="shared" si="21"/>
        <v>71바5772</v>
      </c>
      <c r="D48" s="116" t="str">
        <f t="shared" si="22"/>
        <v>소형</v>
      </c>
      <c r="E48" s="112" t="str">
        <f t="shared" si="16"/>
        <v>F</v>
      </c>
      <c r="F48" s="162">
        <f t="shared" si="17"/>
        <v>0.69925000000000004</v>
      </c>
      <c r="G48" s="163">
        <f t="shared" si="18"/>
        <v>2.7970000000000002</v>
      </c>
      <c r="H48" s="164">
        <f t="shared" si="19"/>
        <v>4</v>
      </c>
      <c r="I48" s="165">
        <f t="shared" si="23"/>
        <v>3587.5259999999998</v>
      </c>
      <c r="J48" s="166">
        <f t="shared" si="24"/>
        <v>4.078123556019133E-2</v>
      </c>
      <c r="K48" s="166">
        <f t="shared" si="25"/>
        <v>0.47699061045986241</v>
      </c>
      <c r="L48" s="166">
        <f t="shared" si="26"/>
        <v>0.22271615592472363</v>
      </c>
      <c r="M48" s="167">
        <f t="shared" si="27"/>
        <v>10.407999999999999</v>
      </c>
      <c r="N48" s="168">
        <f t="shared" si="28"/>
        <v>3.15</v>
      </c>
      <c r="O48" s="168">
        <f t="shared" si="29"/>
        <v>3.0379999999999998</v>
      </c>
      <c r="P48" s="169">
        <f t="shared" si="30"/>
        <v>0</v>
      </c>
      <c r="Q48" s="170">
        <f t="shared" si="31"/>
        <v>83</v>
      </c>
      <c r="R48" s="171">
        <f t="shared" si="32"/>
        <v>18.138395373341691</v>
      </c>
      <c r="S48" s="143">
        <f t="shared" si="33"/>
        <v>113</v>
      </c>
      <c r="T48" s="143">
        <f t="shared" si="34"/>
        <v>109</v>
      </c>
      <c r="U48" t="s">
        <v>163</v>
      </c>
      <c r="V48" t="s">
        <v>320</v>
      </c>
      <c r="W48" t="s">
        <v>163</v>
      </c>
      <c r="X48" s="4" t="s">
        <v>320</v>
      </c>
      <c r="Y48" s="4" t="s">
        <v>1035</v>
      </c>
      <c r="Z48" s="4" t="s">
        <v>640</v>
      </c>
      <c r="AA48" s="4" t="s">
        <v>641</v>
      </c>
      <c r="AB48" s="4">
        <v>534</v>
      </c>
      <c r="AC48" s="4">
        <v>3587.5259999999998</v>
      </c>
      <c r="AD48" s="4">
        <v>1282.691</v>
      </c>
      <c r="AE48" s="4">
        <v>2.7970000000000002</v>
      </c>
      <c r="AF48" s="4">
        <v>4</v>
      </c>
      <c r="AG48" s="4">
        <v>10.407999999999999</v>
      </c>
      <c r="AH48" s="4">
        <v>410.15086400000001</v>
      </c>
      <c r="AI48" s="4">
        <v>16.726458999999998</v>
      </c>
      <c r="AJ48" s="4">
        <v>195.63811100000001</v>
      </c>
      <c r="AK48" s="4">
        <v>799</v>
      </c>
      <c r="AL48" s="4">
        <v>113</v>
      </c>
      <c r="AM48" s="4">
        <v>109</v>
      </c>
      <c r="AN48" s="4">
        <v>83</v>
      </c>
      <c r="AO48" s="4">
        <v>8.7468439999999994</v>
      </c>
      <c r="AP48" s="4">
        <v>219.9</v>
      </c>
      <c r="AQ48" s="4">
        <v>0</v>
      </c>
      <c r="AR48" s="4">
        <v>345</v>
      </c>
      <c r="AS48" s="4">
        <v>78035</v>
      </c>
      <c r="AT48" s="4">
        <v>3.15</v>
      </c>
      <c r="AU48" s="4">
        <v>3.0379999999999998</v>
      </c>
      <c r="AV48" s="4">
        <v>29143</v>
      </c>
      <c r="AW48" s="4">
        <v>0</v>
      </c>
      <c r="AX48" s="4">
        <v>0.89</v>
      </c>
      <c r="AY48">
        <v>0.69925000000000004</v>
      </c>
      <c r="AZ48" t="s">
        <v>73</v>
      </c>
      <c r="BA48" t="s">
        <v>1033</v>
      </c>
      <c r="BB48">
        <v>2</v>
      </c>
      <c r="BC48" t="s">
        <v>1036</v>
      </c>
      <c r="BD48">
        <v>11</v>
      </c>
      <c r="BE48">
        <v>21450.263999999999</v>
      </c>
      <c r="BF48">
        <v>0.1672485709266795</v>
      </c>
      <c r="BG48">
        <v>0.11694856322048064</v>
      </c>
      <c r="BH48">
        <v>323530.83199999994</v>
      </c>
      <c r="BI48">
        <v>1.108866805003611E-2</v>
      </c>
      <c r="BJ48">
        <v>7.7537511339877503E-3</v>
      </c>
      <c r="BK48">
        <v>1</v>
      </c>
      <c r="BL48" t="s">
        <v>934</v>
      </c>
      <c r="BM48" t="s">
        <v>935</v>
      </c>
      <c r="BN48" t="s">
        <v>934</v>
      </c>
    </row>
    <row r="49" spans="1:66">
      <c r="A49" s="144" t="str">
        <f t="shared" si="20"/>
        <v>해성운수</v>
      </c>
      <c r="B49" s="144" t="str">
        <f t="shared" si="1"/>
        <v>564</v>
      </c>
      <c r="C49" s="145" t="str">
        <f t="shared" si="21"/>
        <v>71바5773</v>
      </c>
      <c r="D49" s="133" t="str">
        <f t="shared" si="22"/>
        <v>소형</v>
      </c>
      <c r="E49" s="129" t="str">
        <f t="shared" si="16"/>
        <v>C</v>
      </c>
      <c r="F49" s="152">
        <f t="shared" si="17"/>
        <v>0.85799999999999998</v>
      </c>
      <c r="G49" s="153">
        <f t="shared" si="18"/>
        <v>3.4319999999999999</v>
      </c>
      <c r="H49" s="154">
        <f t="shared" si="19"/>
        <v>4</v>
      </c>
      <c r="I49" s="155">
        <f t="shared" si="23"/>
        <v>4278.933</v>
      </c>
      <c r="J49" s="156">
        <f t="shared" si="24"/>
        <v>4.1651314556292521E-2</v>
      </c>
      <c r="K49" s="156">
        <f t="shared" si="25"/>
        <v>0.4463589631222824</v>
      </c>
      <c r="L49" s="156">
        <f t="shared" si="26"/>
        <v>0.1979465441501421</v>
      </c>
      <c r="M49" s="157">
        <f t="shared" si="27"/>
        <v>9.1980000000000004</v>
      </c>
      <c r="N49" s="158">
        <f t="shared" si="28"/>
        <v>6.5670000000000002</v>
      </c>
      <c r="O49" s="158">
        <f t="shared" si="29"/>
        <v>5.258</v>
      </c>
      <c r="P49" s="159">
        <f t="shared" si="30"/>
        <v>0.40666666666666662</v>
      </c>
      <c r="Q49" s="160">
        <f t="shared" si="31"/>
        <v>93</v>
      </c>
      <c r="R49" s="161">
        <f t="shared" si="32"/>
        <v>18.377912394431274</v>
      </c>
      <c r="S49" s="146">
        <f t="shared" si="33"/>
        <v>281</v>
      </c>
      <c r="T49" s="146">
        <f t="shared" si="34"/>
        <v>225</v>
      </c>
      <c r="U49" t="s">
        <v>163</v>
      </c>
      <c r="V49" t="s">
        <v>320</v>
      </c>
      <c r="W49" s="4" t="s">
        <v>163</v>
      </c>
      <c r="X49" s="4" t="s">
        <v>320</v>
      </c>
      <c r="Y49" s="4" t="s">
        <v>1037</v>
      </c>
      <c r="Z49" s="4" t="s">
        <v>640</v>
      </c>
      <c r="AA49" s="4" t="s">
        <v>641</v>
      </c>
      <c r="AB49" s="4">
        <v>534</v>
      </c>
      <c r="AC49" s="4">
        <v>4278.933</v>
      </c>
      <c r="AD49" s="4">
        <v>1246.942</v>
      </c>
      <c r="AE49" s="4">
        <v>3.4319999999999999</v>
      </c>
      <c r="AF49" s="4">
        <v>4</v>
      </c>
      <c r="AG49" s="4">
        <v>9.1980000000000004</v>
      </c>
      <c r="AH49" s="4">
        <v>454.75561099999999</v>
      </c>
      <c r="AI49" s="4">
        <v>18.941168999999999</v>
      </c>
      <c r="AJ49" s="4">
        <v>202.98424299999999</v>
      </c>
      <c r="AK49" s="4">
        <v>847</v>
      </c>
      <c r="AL49" s="4">
        <v>281</v>
      </c>
      <c r="AM49" s="4">
        <v>225</v>
      </c>
      <c r="AN49" s="4">
        <v>93</v>
      </c>
      <c r="AO49" s="4">
        <v>9.4093020000000003</v>
      </c>
      <c r="AP49" s="4">
        <v>321.8</v>
      </c>
      <c r="AQ49" s="4">
        <v>24.4</v>
      </c>
      <c r="AR49" s="4">
        <v>215</v>
      </c>
      <c r="AS49" s="4">
        <v>45523</v>
      </c>
      <c r="AT49" s="4">
        <v>6.5670000000000002</v>
      </c>
      <c r="AU49" s="4">
        <v>5.258</v>
      </c>
      <c r="AV49" s="4">
        <v>35665</v>
      </c>
      <c r="AW49" s="4">
        <v>0</v>
      </c>
      <c r="AX49" s="4">
        <v>1</v>
      </c>
      <c r="AY49">
        <v>0.85799999999999998</v>
      </c>
      <c r="AZ49" t="s">
        <v>72</v>
      </c>
      <c r="BA49" t="s">
        <v>1033</v>
      </c>
      <c r="BB49">
        <v>2</v>
      </c>
      <c r="BC49" t="s">
        <v>1038</v>
      </c>
      <c r="BD49">
        <v>11</v>
      </c>
      <c r="BE49">
        <v>21450.263999999999</v>
      </c>
      <c r="BF49">
        <v>0.19948160078589244</v>
      </c>
      <c r="BG49">
        <v>0.17115521347429571</v>
      </c>
      <c r="BH49">
        <v>323530.83199999994</v>
      </c>
      <c r="BI49">
        <v>1.3225734850519597E-2</v>
      </c>
      <c r="BJ49">
        <v>1.1347680501745814E-2</v>
      </c>
      <c r="BK49">
        <v>1</v>
      </c>
      <c r="BL49" t="s">
        <v>934</v>
      </c>
      <c r="BM49" t="s">
        <v>935</v>
      </c>
      <c r="BN49" t="s">
        <v>934</v>
      </c>
    </row>
    <row r="50" spans="1:66">
      <c r="A50" s="141" t="str">
        <f t="shared" si="20"/>
        <v>해성운수</v>
      </c>
      <c r="B50" s="141" t="str">
        <f t="shared" si="1"/>
        <v>564</v>
      </c>
      <c r="C50" s="142" t="str">
        <f t="shared" si="21"/>
        <v>71바5775</v>
      </c>
      <c r="D50" s="116" t="str">
        <f t="shared" si="22"/>
        <v>소형</v>
      </c>
      <c r="E50" s="112" t="str">
        <f t="shared" si="16"/>
        <v>C</v>
      </c>
      <c r="F50" s="162">
        <f t="shared" si="17"/>
        <v>0.88849999999999996</v>
      </c>
      <c r="G50" s="163">
        <f t="shared" si="18"/>
        <v>3.5539999999999998</v>
      </c>
      <c r="H50" s="164">
        <f t="shared" si="19"/>
        <v>4</v>
      </c>
      <c r="I50" s="165">
        <f t="shared" si="23"/>
        <v>4366.7979999999998</v>
      </c>
      <c r="J50" s="166">
        <f t="shared" si="24"/>
        <v>5.8445676352533303E-2</v>
      </c>
      <c r="K50" s="166">
        <f t="shared" si="25"/>
        <v>0.41645279325300311</v>
      </c>
      <c r="L50" s="166">
        <f t="shared" si="26"/>
        <v>0.27067888187179717</v>
      </c>
      <c r="M50" s="167">
        <f t="shared" si="27"/>
        <v>7.8550000000000004</v>
      </c>
      <c r="N50" s="168">
        <f t="shared" si="28"/>
        <v>2.6110000000000002</v>
      </c>
      <c r="O50" s="168">
        <f t="shared" si="29"/>
        <v>1.3740000000000001</v>
      </c>
      <c r="P50" s="169">
        <f t="shared" si="30"/>
        <v>0.10666666666666667</v>
      </c>
      <c r="Q50" s="170">
        <f t="shared" si="31"/>
        <v>88</v>
      </c>
      <c r="R50" s="171">
        <f t="shared" si="32"/>
        <v>17.534429523450623</v>
      </c>
      <c r="S50" s="143">
        <f t="shared" si="33"/>
        <v>114</v>
      </c>
      <c r="T50" s="143">
        <f t="shared" si="34"/>
        <v>60</v>
      </c>
      <c r="U50" t="s">
        <v>163</v>
      </c>
      <c r="V50" t="s">
        <v>320</v>
      </c>
      <c r="W50" t="s">
        <v>163</v>
      </c>
      <c r="X50" s="4" t="s">
        <v>320</v>
      </c>
      <c r="Y50" s="4" t="s">
        <v>1039</v>
      </c>
      <c r="Z50" s="4" t="s">
        <v>640</v>
      </c>
      <c r="AA50" s="4" t="s">
        <v>641</v>
      </c>
      <c r="AB50" s="4">
        <v>534</v>
      </c>
      <c r="AC50" s="4">
        <v>4366.7979999999998</v>
      </c>
      <c r="AD50" s="4">
        <v>1228.579</v>
      </c>
      <c r="AE50" s="4">
        <v>3.5539999999999998</v>
      </c>
      <c r="AF50" s="4">
        <v>4</v>
      </c>
      <c r="AG50" s="4">
        <v>7.8550000000000004</v>
      </c>
      <c r="AH50" s="4">
        <v>474.27275600000002</v>
      </c>
      <c r="AI50" s="4">
        <v>27.719192</v>
      </c>
      <c r="AJ50" s="4">
        <v>197.512214</v>
      </c>
      <c r="AK50" s="4">
        <v>1182</v>
      </c>
      <c r="AL50" s="4">
        <v>114</v>
      </c>
      <c r="AM50" s="4">
        <v>60</v>
      </c>
      <c r="AN50" s="4">
        <v>88</v>
      </c>
      <c r="AO50" s="4">
        <v>9.2073549999999997</v>
      </c>
      <c r="AP50" s="4">
        <v>136.1</v>
      </c>
      <c r="AQ50" s="4">
        <v>6.4</v>
      </c>
      <c r="AR50" s="4">
        <v>202</v>
      </c>
      <c r="AS50" s="4">
        <v>50690</v>
      </c>
      <c r="AT50" s="4">
        <v>2.6110000000000002</v>
      </c>
      <c r="AU50" s="4">
        <v>1.3740000000000001</v>
      </c>
      <c r="AV50" s="4">
        <v>36420</v>
      </c>
      <c r="AW50" s="4">
        <v>0</v>
      </c>
      <c r="AX50" s="4">
        <v>0.98</v>
      </c>
      <c r="AY50">
        <v>0.88849999999999996</v>
      </c>
      <c r="AZ50" t="s">
        <v>72</v>
      </c>
      <c r="BA50" t="s">
        <v>1033</v>
      </c>
      <c r="BB50">
        <v>1</v>
      </c>
      <c r="BC50" t="s">
        <v>1040</v>
      </c>
      <c r="BD50">
        <v>9</v>
      </c>
      <c r="BE50">
        <v>21450.263999999999</v>
      </c>
      <c r="BF50">
        <v>0.20357782076714767</v>
      </c>
      <c r="BG50">
        <v>0.1808788937516107</v>
      </c>
      <c r="BH50">
        <v>323530.83199999994</v>
      </c>
      <c r="BI50">
        <v>1.3497316385598764E-2</v>
      </c>
      <c r="BJ50">
        <v>1.1992365608604501E-2</v>
      </c>
      <c r="BK50">
        <v>1</v>
      </c>
      <c r="BL50" t="s">
        <v>934</v>
      </c>
      <c r="BM50" t="s">
        <v>935</v>
      </c>
      <c r="BN50" t="s">
        <v>934</v>
      </c>
    </row>
    <row r="51" spans="1:66">
      <c r="A51" s="144" t="str">
        <f t="shared" ref="A51:A52" si="35">W51</f>
        <v>해성운수</v>
      </c>
      <c r="B51" s="144" t="str">
        <f t="shared" si="1"/>
        <v>564</v>
      </c>
      <c r="C51" s="145" t="str">
        <f t="shared" ref="C51:C52" si="36">Y51</f>
        <v>71바7078</v>
      </c>
      <c r="D51" s="133" t="str">
        <f t="shared" ref="D51:D52" si="37">Z51</f>
        <v>소형</v>
      </c>
      <c r="E51" s="129" t="str">
        <f t="shared" ref="E51:E52" si="38">AZ51</f>
        <v>F</v>
      </c>
      <c r="F51" s="152">
        <f t="shared" ref="F51:F52" si="39">G51/H51</f>
        <v>0.69390243902439031</v>
      </c>
      <c r="G51" s="153">
        <f t="shared" ref="G51:G52" si="40">AE51</f>
        <v>2.8450000000000002</v>
      </c>
      <c r="H51" s="154">
        <f t="shared" ref="H51:H52" si="41">AF51</f>
        <v>4.0999999999999996</v>
      </c>
      <c r="I51" s="155">
        <f t="shared" ref="I51:I52" si="42">AC51</f>
        <v>3781.9589999999998</v>
      </c>
      <c r="J51" s="156">
        <f t="shared" ref="J51:J52" si="43">AI51/AH51</f>
        <v>2.890757939691771E-2</v>
      </c>
      <c r="K51" s="156">
        <f t="shared" ref="K51:K52" si="44">AJ51/AH51</f>
        <v>0.45158189800312976</v>
      </c>
      <c r="L51" s="156">
        <f t="shared" ref="L51:L52" si="45">AK51/AC51</f>
        <v>0.29032572801556022</v>
      </c>
      <c r="M51" s="157">
        <f t="shared" ref="M51:M52" si="46">AG51</f>
        <v>6.9569999999999999</v>
      </c>
      <c r="N51" s="158">
        <f t="shared" ref="N51:N52" si="47">IF(AW51=0,AT51,"속도계이상")</f>
        <v>5.8959999999999999</v>
      </c>
      <c r="O51" s="158">
        <f t="shared" ref="O51:O52" si="48">IF(AW51=0,AU51,"속도계이상")</f>
        <v>2.8559999999999999</v>
      </c>
      <c r="P51" s="159">
        <f t="shared" ref="P51:P52" si="49">AQ51/60</f>
        <v>6.1666666666666668E-2</v>
      </c>
      <c r="Q51" s="160">
        <f t="shared" ref="Q51:Q52" si="50">AN51</f>
        <v>84</v>
      </c>
      <c r="R51" s="161">
        <f t="shared" ref="R51:R52" si="51">AC51/(AH51-AI51-AJ51)</f>
        <v>17.942976980524051</v>
      </c>
      <c r="S51" s="146">
        <f t="shared" ref="S51:S52" si="52">IF(AW51=0,AL51,"속도계이상")</f>
        <v>223</v>
      </c>
      <c r="T51" s="146">
        <f t="shared" ref="T51:T52" si="53">IF(AW51=0,AM51,"속도계이상")</f>
        <v>108</v>
      </c>
      <c r="U51" t="s">
        <v>163</v>
      </c>
      <c r="V51" t="s">
        <v>320</v>
      </c>
      <c r="W51" t="s">
        <v>163</v>
      </c>
      <c r="X51" s="4" t="s">
        <v>320</v>
      </c>
      <c r="Y51" s="4" t="s">
        <v>1041</v>
      </c>
      <c r="Z51" s="4" t="s">
        <v>640</v>
      </c>
      <c r="AA51" s="4" t="s">
        <v>641</v>
      </c>
      <c r="AB51" s="4">
        <v>534</v>
      </c>
      <c r="AC51" s="4">
        <v>3781.9589999999998</v>
      </c>
      <c r="AD51" s="4">
        <v>1329.4929999999999</v>
      </c>
      <c r="AE51" s="4">
        <v>2.8450000000000002</v>
      </c>
      <c r="AF51" s="4">
        <v>4.0999999999999996</v>
      </c>
      <c r="AG51" s="4">
        <v>6.9569999999999999</v>
      </c>
      <c r="AH51" s="4">
        <v>405.72144900000001</v>
      </c>
      <c r="AI51" s="4">
        <v>11.728425</v>
      </c>
      <c r="AJ51" s="4">
        <v>183.21646200000001</v>
      </c>
      <c r="AK51" s="4">
        <v>1098</v>
      </c>
      <c r="AL51" s="4">
        <v>223</v>
      </c>
      <c r="AM51" s="4">
        <v>108</v>
      </c>
      <c r="AN51" s="4">
        <v>84</v>
      </c>
      <c r="AO51" s="4">
        <v>9.3215649999999997</v>
      </c>
      <c r="AP51" s="4">
        <v>196.8</v>
      </c>
      <c r="AQ51" s="4">
        <v>3.7</v>
      </c>
      <c r="AR51" s="4">
        <v>207</v>
      </c>
      <c r="AS51" s="4">
        <v>59105</v>
      </c>
      <c r="AT51" s="4">
        <v>5.8959999999999999</v>
      </c>
      <c r="AU51" s="4">
        <v>2.8559999999999999</v>
      </c>
      <c r="AV51" s="4">
        <v>792</v>
      </c>
      <c r="AW51" s="4">
        <v>0</v>
      </c>
      <c r="AX51" s="4">
        <v>0.73</v>
      </c>
      <c r="AY51">
        <v>0.69390243902439031</v>
      </c>
      <c r="AZ51" t="s">
        <v>73</v>
      </c>
      <c r="BA51" t="s">
        <v>1033</v>
      </c>
      <c r="BB51">
        <v>3</v>
      </c>
      <c r="BC51" t="s">
        <v>1042</v>
      </c>
      <c r="BD51">
        <v>4</v>
      </c>
      <c r="BE51">
        <v>21450.263999999999</v>
      </c>
      <c r="BF51">
        <v>0.17631293488975242</v>
      </c>
      <c r="BG51">
        <v>0.12234397555154772</v>
      </c>
      <c r="BH51">
        <v>323530.83199999994</v>
      </c>
      <c r="BI51">
        <v>1.1689640139150635E-2</v>
      </c>
      <c r="BJ51">
        <v>8.1114698038740381E-3</v>
      </c>
      <c r="BK51">
        <v>1</v>
      </c>
      <c r="BL51" t="s">
        <v>934</v>
      </c>
      <c r="BM51" t="s">
        <v>935</v>
      </c>
      <c r="BN51" t="s">
        <v>934</v>
      </c>
    </row>
    <row r="52" spans="1:66">
      <c r="A52" s="141" t="str">
        <f t="shared" si="35"/>
        <v>해성운수</v>
      </c>
      <c r="B52" s="141" t="str">
        <f t="shared" ref="B52:B72" si="54">X52</f>
        <v>564</v>
      </c>
      <c r="C52" s="142" t="str">
        <f t="shared" si="36"/>
        <v>71바7080</v>
      </c>
      <c r="D52" s="116" t="str">
        <f t="shared" si="37"/>
        <v>소형</v>
      </c>
      <c r="E52" s="112" t="str">
        <f t="shared" si="38"/>
        <v>F</v>
      </c>
      <c r="F52" s="162">
        <f t="shared" si="39"/>
        <v>0.67142857142857137</v>
      </c>
      <c r="G52" s="163">
        <f t="shared" si="40"/>
        <v>2.82</v>
      </c>
      <c r="H52" s="164">
        <f t="shared" si="41"/>
        <v>4.2</v>
      </c>
      <c r="I52" s="165">
        <f t="shared" si="42"/>
        <v>1137.0419999999999</v>
      </c>
      <c r="J52" s="166">
        <f t="shared" si="43"/>
        <v>4.1367026971276595E-2</v>
      </c>
      <c r="K52" s="166">
        <f t="shared" si="44"/>
        <v>0.43463013874655571</v>
      </c>
      <c r="L52" s="166">
        <f t="shared" si="45"/>
        <v>0.35003104546709801</v>
      </c>
      <c r="M52" s="167">
        <f t="shared" si="46"/>
        <v>6.08</v>
      </c>
      <c r="N52" s="168">
        <f t="shared" si="47"/>
        <v>2.1989999999999998</v>
      </c>
      <c r="O52" s="168">
        <f t="shared" si="48"/>
        <v>1.9350000000000001</v>
      </c>
      <c r="P52" s="169">
        <f t="shared" si="49"/>
        <v>0</v>
      </c>
      <c r="Q52" s="170">
        <f t="shared" si="50"/>
        <v>86</v>
      </c>
      <c r="R52" s="171">
        <f t="shared" si="51"/>
        <v>17.791670519821491</v>
      </c>
      <c r="S52" s="143">
        <f t="shared" si="52"/>
        <v>25</v>
      </c>
      <c r="T52" s="143">
        <f t="shared" si="53"/>
        <v>22</v>
      </c>
      <c r="U52" t="s">
        <v>163</v>
      </c>
      <c r="V52" t="s">
        <v>320</v>
      </c>
      <c r="W52" t="s">
        <v>163</v>
      </c>
      <c r="X52" s="4" t="s">
        <v>320</v>
      </c>
      <c r="Y52" s="4" t="s">
        <v>1043</v>
      </c>
      <c r="Z52" s="4" t="s">
        <v>640</v>
      </c>
      <c r="AA52" s="4" t="s">
        <v>641</v>
      </c>
      <c r="AB52" s="4">
        <v>534</v>
      </c>
      <c r="AC52" s="4">
        <v>1137.0419999999999</v>
      </c>
      <c r="AD52" s="4">
        <v>403.23899999999998</v>
      </c>
      <c r="AE52" s="4">
        <v>2.82</v>
      </c>
      <c r="AF52" s="4">
        <v>4.2</v>
      </c>
      <c r="AG52" s="4">
        <v>6.08</v>
      </c>
      <c r="AH52" s="4">
        <v>121.962451</v>
      </c>
      <c r="AI52" s="4">
        <v>5.0452240000000002</v>
      </c>
      <c r="AJ52" s="4">
        <v>53.008557000000003</v>
      </c>
      <c r="AK52" s="4">
        <v>398</v>
      </c>
      <c r="AL52" s="4">
        <v>25</v>
      </c>
      <c r="AM52" s="4">
        <v>22</v>
      </c>
      <c r="AN52" s="4">
        <v>86</v>
      </c>
      <c r="AO52" s="4">
        <v>9.3228849999999994</v>
      </c>
      <c r="AP52" s="4">
        <v>42.6</v>
      </c>
      <c r="AQ52" s="4">
        <v>0</v>
      </c>
      <c r="AR52" s="4">
        <v>45</v>
      </c>
      <c r="AS52" s="4">
        <v>12110</v>
      </c>
      <c r="AT52" s="4">
        <v>2.1989999999999998</v>
      </c>
      <c r="AU52" s="4">
        <v>1.9350000000000001</v>
      </c>
      <c r="AV52" s="4">
        <v>6581</v>
      </c>
      <c r="AW52" s="4">
        <v>0</v>
      </c>
      <c r="AX52" s="4">
        <v>0.66</v>
      </c>
      <c r="AY52">
        <v>0.67142857142857137</v>
      </c>
      <c r="AZ52" t="s">
        <v>73</v>
      </c>
      <c r="BA52" t="s">
        <v>1033</v>
      </c>
      <c r="BB52">
        <v>4</v>
      </c>
      <c r="BC52" t="s">
        <v>1044</v>
      </c>
      <c r="BD52">
        <v>4</v>
      </c>
      <c r="BE52">
        <v>21450.263999999999</v>
      </c>
      <c r="BF52">
        <v>5.300829863912164E-2</v>
      </c>
      <c r="BG52">
        <v>3.5591286229124525E-2</v>
      </c>
      <c r="BH52">
        <v>323530.83199999994</v>
      </c>
      <c r="BI52">
        <v>3.5144780266259143E-3</v>
      </c>
      <c r="BJ52">
        <v>2.3597209607345423E-3</v>
      </c>
      <c r="BK52">
        <v>1</v>
      </c>
      <c r="BL52" t="s">
        <v>934</v>
      </c>
      <c r="BM52" t="s">
        <v>935</v>
      </c>
      <c r="BN52" t="s">
        <v>934</v>
      </c>
    </row>
    <row r="53" spans="1:66">
      <c r="A53" s="144" t="str">
        <f t="shared" ref="A53:A72" si="55">W53</f>
        <v>해성운수</v>
      </c>
      <c r="B53" s="144" t="str">
        <f t="shared" si="54"/>
        <v>564-1</v>
      </c>
      <c r="C53" s="145" t="str">
        <f t="shared" ref="C53:C72" si="56">Y53</f>
        <v>71바5800</v>
      </c>
      <c r="D53" s="133" t="str">
        <f t="shared" ref="D53:D72" si="57">Z53</f>
        <v>소형</v>
      </c>
      <c r="E53" s="129" t="str">
        <f t="shared" ref="E53:E72" si="58">AZ53</f>
        <v>F</v>
      </c>
      <c r="F53" s="152">
        <f t="shared" ref="F53:F72" si="59">G53/H53</f>
        <v>0.72210526315789481</v>
      </c>
      <c r="G53" s="153">
        <f t="shared" ref="G53:G72" si="60">AE53</f>
        <v>2.7440000000000002</v>
      </c>
      <c r="H53" s="154">
        <f t="shared" ref="H53:H72" si="61">AF53</f>
        <v>3.8</v>
      </c>
      <c r="I53" s="155">
        <f t="shared" ref="I53:I72" si="62">AC53</f>
        <v>4347.5129999999999</v>
      </c>
      <c r="J53" s="156">
        <f t="shared" ref="J53:J72" si="63">AI53/AH53</f>
        <v>8.2940372204463805E-2</v>
      </c>
      <c r="K53" s="156">
        <f t="shared" ref="K53:K72" si="64">AJ53/AH53</f>
        <v>0.36951852090424164</v>
      </c>
      <c r="L53" s="156">
        <f t="shared" ref="L53:L72" si="65">AK53/AC53</f>
        <v>0.31581274167552809</v>
      </c>
      <c r="M53" s="157">
        <f t="shared" ref="M53:M72" si="66">AG53</f>
        <v>6.758</v>
      </c>
      <c r="N53" s="158">
        <f t="shared" ref="N53:N72" si="67">IF(AW53=0,AT53,"속도계이상")</f>
        <v>0.115</v>
      </c>
      <c r="O53" s="158">
        <f t="shared" ref="O53:O72" si="68">IF(AW53=0,AU53,"속도계이상")</f>
        <v>0.55200000000000005</v>
      </c>
      <c r="P53" s="159">
        <f t="shared" ref="P53:P72" si="69">AQ53/60</f>
        <v>0</v>
      </c>
      <c r="Q53" s="160">
        <f t="shared" ref="Q53:Q72" si="70">AN53</f>
        <v>76</v>
      </c>
      <c r="R53" s="161">
        <f t="shared" ref="R53:R72" si="71">AC53/(AH53-AI53-AJ53)</f>
        <v>15.421547639887912</v>
      </c>
      <c r="S53" s="146">
        <f t="shared" ref="S53:S72" si="72">IF(AW53=0,AL53,"속도계이상")</f>
        <v>5</v>
      </c>
      <c r="T53" s="146">
        <f t="shared" ref="T53:T72" si="73">IF(AW53=0,AM53,"속도계이상")</f>
        <v>24</v>
      </c>
      <c r="U53" t="s">
        <v>163</v>
      </c>
      <c r="V53" t="s">
        <v>321</v>
      </c>
      <c r="W53" t="s">
        <v>163</v>
      </c>
      <c r="X53" s="4" t="s">
        <v>321</v>
      </c>
      <c r="Y53" s="4" t="s">
        <v>1045</v>
      </c>
      <c r="Z53" s="4" t="s">
        <v>640</v>
      </c>
      <c r="AA53" s="4" t="s">
        <v>641</v>
      </c>
      <c r="AB53" s="4">
        <v>534</v>
      </c>
      <c r="AC53" s="4">
        <v>4347.5129999999999</v>
      </c>
      <c r="AD53" s="4">
        <v>1584.37</v>
      </c>
      <c r="AE53" s="4">
        <v>2.7440000000000002</v>
      </c>
      <c r="AF53" s="4">
        <v>3.8</v>
      </c>
      <c r="AG53" s="4">
        <v>6.758</v>
      </c>
      <c r="AH53" s="4">
        <v>514.86835499999995</v>
      </c>
      <c r="AI53" s="4">
        <v>42.703372999999999</v>
      </c>
      <c r="AJ53" s="4">
        <v>190.25339299999999</v>
      </c>
      <c r="AK53" s="4">
        <v>1373</v>
      </c>
      <c r="AL53" s="4">
        <v>5</v>
      </c>
      <c r="AM53" s="4">
        <v>24</v>
      </c>
      <c r="AN53" s="4">
        <v>76</v>
      </c>
      <c r="AO53" s="4">
        <v>8.4439309999999992</v>
      </c>
      <c r="AP53" s="4">
        <v>148.5</v>
      </c>
      <c r="AQ53" s="4">
        <v>0</v>
      </c>
      <c r="AR53" s="4">
        <v>180</v>
      </c>
      <c r="AS53" s="4">
        <v>84931</v>
      </c>
      <c r="AT53" s="4">
        <v>0.115</v>
      </c>
      <c r="AU53" s="4">
        <v>0.55200000000000005</v>
      </c>
      <c r="AV53" s="4">
        <v>34330</v>
      </c>
      <c r="AW53" s="4">
        <v>0</v>
      </c>
      <c r="AX53" s="4">
        <v>0.77</v>
      </c>
      <c r="AY53">
        <v>0.72210526315789481</v>
      </c>
      <c r="AZ53" t="s">
        <v>73</v>
      </c>
      <c r="BA53" t="s">
        <v>1046</v>
      </c>
      <c r="BB53">
        <v>1</v>
      </c>
      <c r="BC53" t="s">
        <v>1047</v>
      </c>
      <c r="BD53">
        <v>11</v>
      </c>
      <c r="BE53">
        <v>4347.5129999999999</v>
      </c>
      <c r="BF53">
        <v>1</v>
      </c>
      <c r="BG53">
        <v>0.72210526315789481</v>
      </c>
      <c r="BH53">
        <v>323530.83199999994</v>
      </c>
      <c r="BI53">
        <v>1.3437708465448513E-2</v>
      </c>
      <c r="BJ53">
        <v>9.7034400076817691E-3</v>
      </c>
      <c r="BK53">
        <v>1</v>
      </c>
      <c r="BL53" t="s">
        <v>934</v>
      </c>
      <c r="BM53" t="s">
        <v>935</v>
      </c>
      <c r="BN53" t="s">
        <v>934</v>
      </c>
    </row>
    <row r="54" spans="1:66">
      <c r="A54" s="141" t="str">
        <f t="shared" si="55"/>
        <v>해성운수</v>
      </c>
      <c r="B54" s="141" t="str">
        <f t="shared" si="54"/>
        <v>568</v>
      </c>
      <c r="C54" s="142" t="str">
        <f t="shared" si="56"/>
        <v>71바5774</v>
      </c>
      <c r="D54" s="116" t="str">
        <f t="shared" si="57"/>
        <v>소형</v>
      </c>
      <c r="E54" s="112" t="str">
        <f t="shared" si="58"/>
        <v>D</v>
      </c>
      <c r="F54" s="162">
        <f t="shared" si="59"/>
        <v>0.83957446808510638</v>
      </c>
      <c r="G54" s="163">
        <f t="shared" si="60"/>
        <v>3.9460000000000002</v>
      </c>
      <c r="H54" s="164">
        <f t="shared" si="61"/>
        <v>4.7</v>
      </c>
      <c r="I54" s="165">
        <f t="shared" si="62"/>
        <v>5155.5069999999996</v>
      </c>
      <c r="J54" s="166">
        <f t="shared" si="63"/>
        <v>6.7015916298307776E-2</v>
      </c>
      <c r="K54" s="166">
        <f t="shared" si="64"/>
        <v>0.3302411398891778</v>
      </c>
      <c r="L54" s="166">
        <f t="shared" si="65"/>
        <v>0.30685633828059977</v>
      </c>
      <c r="M54" s="167">
        <f t="shared" si="66"/>
        <v>6.3339999999999996</v>
      </c>
      <c r="N54" s="168">
        <f t="shared" si="67"/>
        <v>5.8769999999999998</v>
      </c>
      <c r="O54" s="168">
        <f t="shared" si="68"/>
        <v>1.1439999999999999</v>
      </c>
      <c r="P54" s="169">
        <f t="shared" si="69"/>
        <v>2.6666666666666668E-2</v>
      </c>
      <c r="Q54" s="170">
        <f t="shared" si="70"/>
        <v>92</v>
      </c>
      <c r="R54" s="171">
        <f t="shared" si="71"/>
        <v>18.742188788540769</v>
      </c>
      <c r="S54" s="143">
        <f t="shared" si="72"/>
        <v>303</v>
      </c>
      <c r="T54" s="143">
        <f t="shared" si="73"/>
        <v>59</v>
      </c>
      <c r="U54" t="s">
        <v>163</v>
      </c>
      <c r="V54" t="s">
        <v>322</v>
      </c>
      <c r="W54" t="s">
        <v>163</v>
      </c>
      <c r="X54" s="4" t="s">
        <v>322</v>
      </c>
      <c r="Y54" s="4" t="s">
        <v>1048</v>
      </c>
      <c r="Z54" s="4" t="s">
        <v>640</v>
      </c>
      <c r="AA54" s="4" t="s">
        <v>641</v>
      </c>
      <c r="AB54" s="4">
        <v>534</v>
      </c>
      <c r="AC54" s="4">
        <v>5155.5069999999996</v>
      </c>
      <c r="AD54" s="4">
        <v>1306.3910000000001</v>
      </c>
      <c r="AE54" s="4">
        <v>3.9460000000000002</v>
      </c>
      <c r="AF54" s="4">
        <v>4.7</v>
      </c>
      <c r="AG54" s="4">
        <v>6.3339999999999996</v>
      </c>
      <c r="AH54" s="4">
        <v>456.37194399999998</v>
      </c>
      <c r="AI54" s="4">
        <v>30.584184</v>
      </c>
      <c r="AJ54" s="4">
        <v>150.71279100000001</v>
      </c>
      <c r="AK54" s="4">
        <v>1582</v>
      </c>
      <c r="AL54" s="4">
        <v>303</v>
      </c>
      <c r="AM54" s="4">
        <v>59</v>
      </c>
      <c r="AN54" s="4">
        <v>92</v>
      </c>
      <c r="AO54" s="4">
        <v>11.296722000000001</v>
      </c>
      <c r="AP54" s="4">
        <v>65</v>
      </c>
      <c r="AQ54" s="4">
        <v>1.6</v>
      </c>
      <c r="AR54" s="4">
        <v>148</v>
      </c>
      <c r="AS54" s="4">
        <v>53809</v>
      </c>
      <c r="AT54" s="4">
        <v>5.8769999999999998</v>
      </c>
      <c r="AU54" s="4">
        <v>1.1439999999999999</v>
      </c>
      <c r="AV54" s="4">
        <v>42390</v>
      </c>
      <c r="AW54" s="4">
        <v>0</v>
      </c>
      <c r="AX54" s="4">
        <v>0.92</v>
      </c>
      <c r="AY54">
        <v>0.83957446808510638</v>
      </c>
      <c r="AZ54" t="s">
        <v>70</v>
      </c>
      <c r="BA54" t="s">
        <v>1049</v>
      </c>
      <c r="BB54">
        <v>1</v>
      </c>
      <c r="BC54" t="s">
        <v>1050</v>
      </c>
      <c r="BD54">
        <v>10</v>
      </c>
      <c r="BE54">
        <v>10038.129999999999</v>
      </c>
      <c r="BF54">
        <v>0.51359237228447929</v>
      </c>
      <c r="BG54">
        <v>0.43119904277330962</v>
      </c>
      <c r="BH54">
        <v>323530.83199999994</v>
      </c>
      <c r="BI54">
        <v>1.593513350220668E-2</v>
      </c>
      <c r="BJ54">
        <v>1.3378731233980331E-2</v>
      </c>
      <c r="BK54">
        <v>1</v>
      </c>
      <c r="BL54" t="s">
        <v>934</v>
      </c>
      <c r="BM54" t="s">
        <v>935</v>
      </c>
      <c r="BN54" t="s">
        <v>934</v>
      </c>
    </row>
    <row r="55" spans="1:66">
      <c r="A55" s="144" t="str">
        <f t="shared" si="55"/>
        <v>해성운수</v>
      </c>
      <c r="B55" s="144" t="str">
        <f t="shared" si="54"/>
        <v>568</v>
      </c>
      <c r="C55" s="145" t="str">
        <f t="shared" si="56"/>
        <v>71바7075</v>
      </c>
      <c r="D55" s="133" t="str">
        <f t="shared" si="57"/>
        <v>소형</v>
      </c>
      <c r="E55" s="129" t="str">
        <f t="shared" si="58"/>
        <v>F</v>
      </c>
      <c r="F55" s="152">
        <f t="shared" si="59"/>
        <v>0.78236363636363637</v>
      </c>
      <c r="G55" s="153">
        <f t="shared" si="60"/>
        <v>4.3029999999999999</v>
      </c>
      <c r="H55" s="154">
        <f t="shared" si="61"/>
        <v>5.5</v>
      </c>
      <c r="I55" s="155">
        <f t="shared" si="62"/>
        <v>4882.6229999999996</v>
      </c>
      <c r="J55" s="156">
        <f t="shared" si="63"/>
        <v>6.517082052473977E-2</v>
      </c>
      <c r="K55" s="156">
        <f t="shared" si="64"/>
        <v>0.32789063237186639</v>
      </c>
      <c r="L55" s="156">
        <f t="shared" si="65"/>
        <v>0.32892156531438127</v>
      </c>
      <c r="M55" s="157">
        <f t="shared" si="66"/>
        <v>5.6260000000000003</v>
      </c>
      <c r="N55" s="158">
        <f t="shared" si="67"/>
        <v>0.184</v>
      </c>
      <c r="O55" s="158">
        <f t="shared" si="68"/>
        <v>0.41</v>
      </c>
      <c r="P55" s="159">
        <f t="shared" si="69"/>
        <v>0</v>
      </c>
      <c r="Q55" s="160">
        <f t="shared" si="70"/>
        <v>76</v>
      </c>
      <c r="R55" s="161">
        <f t="shared" si="71"/>
        <v>19.14922916224748</v>
      </c>
      <c r="S55" s="146">
        <f t="shared" si="72"/>
        <v>9</v>
      </c>
      <c r="T55" s="146">
        <f t="shared" si="73"/>
        <v>20</v>
      </c>
      <c r="U55" t="s">
        <v>163</v>
      </c>
      <c r="V55" t="s">
        <v>322</v>
      </c>
      <c r="W55" t="s">
        <v>163</v>
      </c>
      <c r="X55" s="4" t="s">
        <v>322</v>
      </c>
      <c r="Y55" s="4" t="s">
        <v>1051</v>
      </c>
      <c r="Z55" s="4" t="s">
        <v>640</v>
      </c>
      <c r="AA55" s="4" t="s">
        <v>641</v>
      </c>
      <c r="AB55" s="4">
        <v>534</v>
      </c>
      <c r="AC55" s="4">
        <v>4882.6229999999996</v>
      </c>
      <c r="AD55" s="4">
        <v>1134.653</v>
      </c>
      <c r="AE55" s="4">
        <v>4.3029999999999999</v>
      </c>
      <c r="AF55" s="4">
        <v>5.5</v>
      </c>
      <c r="AG55" s="4">
        <v>5.6260000000000003</v>
      </c>
      <c r="AH55" s="4">
        <v>420.10434700000002</v>
      </c>
      <c r="AI55" s="4">
        <v>27.378544999999999</v>
      </c>
      <c r="AJ55" s="4">
        <v>137.74827999999999</v>
      </c>
      <c r="AK55" s="4">
        <v>1606</v>
      </c>
      <c r="AL55" s="4">
        <v>9</v>
      </c>
      <c r="AM55" s="4">
        <v>20</v>
      </c>
      <c r="AN55" s="4">
        <v>76</v>
      </c>
      <c r="AO55" s="4">
        <v>11.622405000000001</v>
      </c>
      <c r="AP55" s="4">
        <v>50.5</v>
      </c>
      <c r="AQ55" s="4">
        <v>0</v>
      </c>
      <c r="AR55" s="4">
        <v>104</v>
      </c>
      <c r="AS55" s="4">
        <v>55621</v>
      </c>
      <c r="AT55" s="4">
        <v>0.184</v>
      </c>
      <c r="AU55" s="4">
        <v>0.41</v>
      </c>
      <c r="AV55" s="4">
        <v>40451</v>
      </c>
      <c r="AW55" s="4">
        <v>0</v>
      </c>
      <c r="AX55" s="4">
        <v>0.92</v>
      </c>
      <c r="AY55">
        <v>0.78236363636363637</v>
      </c>
      <c r="AZ55" t="s">
        <v>73</v>
      </c>
      <c r="BA55" t="s">
        <v>1049</v>
      </c>
      <c r="BB55">
        <v>1</v>
      </c>
      <c r="BC55" t="s">
        <v>1052</v>
      </c>
      <c r="BD55">
        <v>10</v>
      </c>
      <c r="BE55">
        <v>10038.129999999999</v>
      </c>
      <c r="BF55">
        <v>0.48640762771552071</v>
      </c>
      <c r="BG55">
        <v>0.38054764037452465</v>
      </c>
      <c r="BH55">
        <v>323530.83199999994</v>
      </c>
      <c r="BI55">
        <v>1.5091677568461236E-2</v>
      </c>
      <c r="BJ55">
        <v>1.1807179741288854E-2</v>
      </c>
      <c r="BK55">
        <v>1</v>
      </c>
      <c r="BL55" t="s">
        <v>934</v>
      </c>
      <c r="BM55" t="s">
        <v>935</v>
      </c>
      <c r="BN55" t="s">
        <v>934</v>
      </c>
    </row>
    <row r="56" spans="1:66">
      <c r="A56" s="141" t="str">
        <f t="shared" si="55"/>
        <v>해성운수</v>
      </c>
      <c r="B56" s="141" t="str">
        <f t="shared" si="54"/>
        <v>579</v>
      </c>
      <c r="C56" s="142" t="str">
        <f t="shared" si="56"/>
        <v>71바5770</v>
      </c>
      <c r="D56" s="116" t="str">
        <f t="shared" si="57"/>
        <v>소형</v>
      </c>
      <c r="E56" s="112" t="str">
        <f t="shared" si="58"/>
        <v>F</v>
      </c>
      <c r="F56" s="162">
        <f t="shared" si="59"/>
        <v>0.76703703703703707</v>
      </c>
      <c r="G56" s="163">
        <f t="shared" si="60"/>
        <v>4.1420000000000003</v>
      </c>
      <c r="H56" s="164">
        <f t="shared" si="61"/>
        <v>5.4</v>
      </c>
      <c r="I56" s="165">
        <f t="shared" si="62"/>
        <v>4814.7079999999996</v>
      </c>
      <c r="J56" s="166">
        <f t="shared" si="63"/>
        <v>1.4548530427406895E-2</v>
      </c>
      <c r="K56" s="166">
        <f t="shared" si="64"/>
        <v>0.4557613734620577</v>
      </c>
      <c r="L56" s="166">
        <f t="shared" si="65"/>
        <v>0.34996930239590857</v>
      </c>
      <c r="M56" s="167">
        <f t="shared" si="66"/>
        <v>6.0510000000000002</v>
      </c>
      <c r="N56" s="168">
        <f t="shared" si="67"/>
        <v>0.41499999999999998</v>
      </c>
      <c r="O56" s="168">
        <f t="shared" si="68"/>
        <v>2.3679999999999999</v>
      </c>
      <c r="P56" s="169">
        <f t="shared" si="69"/>
        <v>0.45833333333333331</v>
      </c>
      <c r="Q56" s="170">
        <f t="shared" si="70"/>
        <v>93</v>
      </c>
      <c r="R56" s="171">
        <f t="shared" si="71"/>
        <v>19.68961413695833</v>
      </c>
      <c r="S56" s="143">
        <f t="shared" si="72"/>
        <v>20</v>
      </c>
      <c r="T56" s="143">
        <f t="shared" si="73"/>
        <v>114</v>
      </c>
      <c r="U56" t="s">
        <v>163</v>
      </c>
      <c r="V56" t="s">
        <v>323</v>
      </c>
      <c r="W56" t="s">
        <v>163</v>
      </c>
      <c r="X56" s="4" t="s">
        <v>323</v>
      </c>
      <c r="Y56" s="4" t="s">
        <v>1053</v>
      </c>
      <c r="Z56" s="4" t="s">
        <v>640</v>
      </c>
      <c r="AA56" s="4" t="s">
        <v>641</v>
      </c>
      <c r="AB56" s="4">
        <v>534</v>
      </c>
      <c r="AC56" s="4">
        <v>4814.7079999999996</v>
      </c>
      <c r="AD56" s="4">
        <v>1162.5129999999999</v>
      </c>
      <c r="AE56" s="4">
        <v>4.1420000000000003</v>
      </c>
      <c r="AF56" s="4">
        <v>5.4</v>
      </c>
      <c r="AG56" s="4">
        <v>6.0510000000000002</v>
      </c>
      <c r="AH56" s="4">
        <v>461.64793300000002</v>
      </c>
      <c r="AI56" s="4">
        <v>6.7162990000000002</v>
      </c>
      <c r="AJ56" s="4">
        <v>210.401296</v>
      </c>
      <c r="AK56" s="4">
        <v>1685</v>
      </c>
      <c r="AL56" s="4">
        <v>20</v>
      </c>
      <c r="AM56" s="4">
        <v>114</v>
      </c>
      <c r="AN56" s="4">
        <v>93</v>
      </c>
      <c r="AO56" s="4">
        <v>10.429392999999999</v>
      </c>
      <c r="AP56" s="4">
        <v>1471.6</v>
      </c>
      <c r="AQ56" s="4">
        <v>27.5</v>
      </c>
      <c r="AR56" s="4">
        <v>276</v>
      </c>
      <c r="AS56" s="4">
        <v>87325</v>
      </c>
      <c r="AT56" s="4">
        <v>0.41499999999999998</v>
      </c>
      <c r="AU56" s="4">
        <v>2.3679999999999999</v>
      </c>
      <c r="AV56" s="4">
        <v>37053</v>
      </c>
      <c r="AW56" s="4">
        <v>0</v>
      </c>
      <c r="AX56" s="4">
        <v>0.91</v>
      </c>
      <c r="AY56">
        <v>0.76703703703703707</v>
      </c>
      <c r="AZ56" t="s">
        <v>73</v>
      </c>
      <c r="BA56" t="s">
        <v>1054</v>
      </c>
      <c r="BB56">
        <v>2</v>
      </c>
      <c r="BC56" t="s">
        <v>1055</v>
      </c>
      <c r="BD56">
        <v>5</v>
      </c>
      <c r="BE56">
        <v>31754.004999999997</v>
      </c>
      <c r="BF56">
        <v>0.15162522018876043</v>
      </c>
      <c r="BG56">
        <v>0.11630215963367513</v>
      </c>
      <c r="BH56">
        <v>323530.83199999994</v>
      </c>
      <c r="BI56">
        <v>1.4881759399054742E-2</v>
      </c>
      <c r="BJ56">
        <v>1.1414860635349027E-2</v>
      </c>
      <c r="BK56">
        <v>1</v>
      </c>
      <c r="BL56" t="s">
        <v>934</v>
      </c>
      <c r="BM56" t="s">
        <v>935</v>
      </c>
      <c r="BN56" t="s">
        <v>934</v>
      </c>
    </row>
    <row r="57" spans="1:66">
      <c r="A57" s="144" t="str">
        <f t="shared" si="55"/>
        <v>해성운수</v>
      </c>
      <c r="B57" s="144" t="str">
        <f t="shared" si="54"/>
        <v>579</v>
      </c>
      <c r="C57" s="145" t="str">
        <f t="shared" si="56"/>
        <v>71바5777</v>
      </c>
      <c r="D57" s="133" t="str">
        <f t="shared" si="57"/>
        <v>소형</v>
      </c>
      <c r="E57" s="129" t="str">
        <f t="shared" si="58"/>
        <v>C</v>
      </c>
      <c r="F57" s="152">
        <f t="shared" si="59"/>
        <v>0.85654545454545461</v>
      </c>
      <c r="G57" s="153">
        <f t="shared" si="60"/>
        <v>4.7110000000000003</v>
      </c>
      <c r="H57" s="154">
        <f t="shared" si="61"/>
        <v>5.5</v>
      </c>
      <c r="I57" s="155">
        <f t="shared" si="62"/>
        <v>3980.9110000000001</v>
      </c>
      <c r="J57" s="156">
        <f t="shared" si="63"/>
        <v>3.1046057882107372E-2</v>
      </c>
      <c r="K57" s="156">
        <f t="shared" si="64"/>
        <v>0.39055920071980033</v>
      </c>
      <c r="L57" s="156">
        <f t="shared" si="65"/>
        <v>0.45868897847753942</v>
      </c>
      <c r="M57" s="157">
        <f t="shared" si="66"/>
        <v>3.25</v>
      </c>
      <c r="N57" s="158">
        <f t="shared" si="67"/>
        <v>0.27600000000000002</v>
      </c>
      <c r="O57" s="158">
        <f t="shared" si="68"/>
        <v>1.2310000000000001</v>
      </c>
      <c r="P57" s="159">
        <f t="shared" si="69"/>
        <v>0</v>
      </c>
      <c r="Q57" s="160">
        <f t="shared" si="70"/>
        <v>78</v>
      </c>
      <c r="R57" s="161">
        <f t="shared" si="71"/>
        <v>18.551521226362286</v>
      </c>
      <c r="S57" s="146">
        <f t="shared" si="72"/>
        <v>11</v>
      </c>
      <c r="T57" s="146">
        <f t="shared" si="73"/>
        <v>49</v>
      </c>
      <c r="U57" t="s">
        <v>163</v>
      </c>
      <c r="V57" t="s">
        <v>323</v>
      </c>
      <c r="W57" t="s">
        <v>163</v>
      </c>
      <c r="X57" s="4" t="s">
        <v>323</v>
      </c>
      <c r="Y57" s="4" t="s">
        <v>1056</v>
      </c>
      <c r="Z57" s="4" t="s">
        <v>640</v>
      </c>
      <c r="AA57" s="4" t="s">
        <v>641</v>
      </c>
      <c r="AB57" s="4">
        <v>534</v>
      </c>
      <c r="AC57" s="4">
        <v>3980.9110000000001</v>
      </c>
      <c r="AD57" s="4">
        <v>845.10299999999995</v>
      </c>
      <c r="AE57" s="4">
        <v>4.7110000000000003</v>
      </c>
      <c r="AF57" s="4">
        <v>5.5</v>
      </c>
      <c r="AG57" s="4">
        <v>3.25</v>
      </c>
      <c r="AH57" s="4">
        <v>371.00401099999999</v>
      </c>
      <c r="AI57" s="4">
        <v>11.518212</v>
      </c>
      <c r="AJ57" s="4">
        <v>144.89903000000001</v>
      </c>
      <c r="AK57" s="4">
        <v>1826</v>
      </c>
      <c r="AL57" s="4">
        <v>11</v>
      </c>
      <c r="AM57" s="4">
        <v>49</v>
      </c>
      <c r="AN57" s="4">
        <v>78</v>
      </c>
      <c r="AO57" s="4">
        <v>10.730102</v>
      </c>
      <c r="AP57" s="4">
        <v>78.400000000000006</v>
      </c>
      <c r="AQ57" s="4">
        <v>0</v>
      </c>
      <c r="AR57" s="4">
        <v>70</v>
      </c>
      <c r="AS57" s="4">
        <v>51650</v>
      </c>
      <c r="AT57" s="4">
        <v>0.27600000000000002</v>
      </c>
      <c r="AU57" s="4">
        <v>1.2310000000000001</v>
      </c>
      <c r="AV57" s="4">
        <v>31390</v>
      </c>
      <c r="AW57" s="4">
        <v>0</v>
      </c>
      <c r="AX57" s="4">
        <v>0.85</v>
      </c>
      <c r="AY57">
        <v>0.85654545454545461</v>
      </c>
      <c r="AZ57" t="s">
        <v>72</v>
      </c>
      <c r="BA57" t="s">
        <v>1054</v>
      </c>
      <c r="BB57">
        <v>2</v>
      </c>
      <c r="BC57" t="s">
        <v>1057</v>
      </c>
      <c r="BD57">
        <v>9</v>
      </c>
      <c r="BE57">
        <v>31754.004999999997</v>
      </c>
      <c r="BF57">
        <v>0.12536720958505865</v>
      </c>
      <c r="BG57">
        <v>0.10738271351912933</v>
      </c>
      <c r="BH57">
        <v>323530.83199999994</v>
      </c>
      <c r="BI57">
        <v>1.2304579985131065E-2</v>
      </c>
      <c r="BJ57">
        <v>1.0539432056354991E-2</v>
      </c>
      <c r="BK57">
        <v>1</v>
      </c>
      <c r="BL57" t="s">
        <v>934</v>
      </c>
      <c r="BM57" t="s">
        <v>935</v>
      </c>
      <c r="BN57" t="s">
        <v>934</v>
      </c>
    </row>
    <row r="58" spans="1:66">
      <c r="A58" s="141" t="str">
        <f t="shared" si="55"/>
        <v>해성운수</v>
      </c>
      <c r="B58" s="141" t="str">
        <f t="shared" si="54"/>
        <v>579</v>
      </c>
      <c r="C58" s="142" t="str">
        <f t="shared" si="56"/>
        <v>71바5796</v>
      </c>
      <c r="D58" s="116" t="str">
        <f t="shared" si="57"/>
        <v>소형</v>
      </c>
      <c r="E58" s="112" t="str">
        <f t="shared" si="58"/>
        <v>F</v>
      </c>
      <c r="F58" s="162">
        <f t="shared" si="59"/>
        <v>0.78222222222222215</v>
      </c>
      <c r="G58" s="163">
        <f t="shared" si="60"/>
        <v>4.2240000000000002</v>
      </c>
      <c r="H58" s="164">
        <f t="shared" si="61"/>
        <v>5.4</v>
      </c>
      <c r="I58" s="165">
        <f t="shared" si="62"/>
        <v>3063.5709999999999</v>
      </c>
      <c r="J58" s="166">
        <f t="shared" si="63"/>
        <v>1.9473683449762625E-2</v>
      </c>
      <c r="K58" s="166">
        <f t="shared" si="64"/>
        <v>0.43532734727458339</v>
      </c>
      <c r="L58" s="166">
        <f t="shared" si="65"/>
        <v>0.4449056346335698</v>
      </c>
      <c r="M58" s="167">
        <f t="shared" si="66"/>
        <v>5.5069999999999997</v>
      </c>
      <c r="N58" s="168">
        <f t="shared" si="67"/>
        <v>0.13100000000000001</v>
      </c>
      <c r="O58" s="168">
        <f t="shared" si="68"/>
        <v>1.5669999999999999</v>
      </c>
      <c r="P58" s="169">
        <f t="shared" si="69"/>
        <v>0</v>
      </c>
      <c r="Q58" s="170">
        <f t="shared" si="70"/>
        <v>79</v>
      </c>
      <c r="R58" s="171">
        <f t="shared" si="71"/>
        <v>20.054935830831464</v>
      </c>
      <c r="S58" s="143">
        <f t="shared" si="72"/>
        <v>4</v>
      </c>
      <c r="T58" s="143">
        <f t="shared" si="73"/>
        <v>48</v>
      </c>
      <c r="U58" t="s">
        <v>163</v>
      </c>
      <c r="V58" t="s">
        <v>323</v>
      </c>
      <c r="W58" t="s">
        <v>163</v>
      </c>
      <c r="X58" s="4" t="s">
        <v>323</v>
      </c>
      <c r="Y58" s="4" t="s">
        <v>1058</v>
      </c>
      <c r="Z58" s="4" t="s">
        <v>640</v>
      </c>
      <c r="AA58" s="4" t="s">
        <v>641</v>
      </c>
      <c r="AB58" s="4">
        <v>534</v>
      </c>
      <c r="AC58" s="4">
        <v>3063.5709999999999</v>
      </c>
      <c r="AD58" s="4">
        <v>725.34900000000005</v>
      </c>
      <c r="AE58" s="4">
        <v>4.2240000000000002</v>
      </c>
      <c r="AF58" s="4">
        <v>5.4</v>
      </c>
      <c r="AG58" s="4">
        <v>5.5069999999999997</v>
      </c>
      <c r="AH58" s="4">
        <v>280.18936500000001</v>
      </c>
      <c r="AI58" s="4">
        <v>5.4563189999999997</v>
      </c>
      <c r="AJ58" s="4">
        <v>121.974093</v>
      </c>
      <c r="AK58" s="4">
        <v>1363</v>
      </c>
      <c r="AL58" s="4">
        <v>4</v>
      </c>
      <c r="AM58" s="4">
        <v>48</v>
      </c>
      <c r="AN58" s="4">
        <v>79</v>
      </c>
      <c r="AO58" s="4">
        <v>10.93393</v>
      </c>
      <c r="AP58" s="4">
        <v>103.1</v>
      </c>
      <c r="AQ58" s="4">
        <v>0</v>
      </c>
      <c r="AR58" s="4">
        <v>68</v>
      </c>
      <c r="AS58" s="4">
        <v>46240</v>
      </c>
      <c r="AT58" s="4">
        <v>0.13100000000000001</v>
      </c>
      <c r="AU58" s="4">
        <v>1.5669999999999999</v>
      </c>
      <c r="AV58" s="4">
        <v>25505</v>
      </c>
      <c r="AW58" s="4">
        <v>0</v>
      </c>
      <c r="AX58" s="4">
        <v>0.86</v>
      </c>
      <c r="AY58">
        <v>0.78222222222222215</v>
      </c>
      <c r="AZ58" t="s">
        <v>73</v>
      </c>
      <c r="BA58" t="s">
        <v>1054</v>
      </c>
      <c r="BB58">
        <v>1</v>
      </c>
      <c r="BC58" t="s">
        <v>1059</v>
      </c>
      <c r="BD58">
        <v>8</v>
      </c>
      <c r="BE58">
        <v>31754.004999999997</v>
      </c>
      <c r="BF58">
        <v>9.6478255262603882E-2</v>
      </c>
      <c r="BG58">
        <v>7.5467435227636812E-2</v>
      </c>
      <c r="BH58">
        <v>323530.83199999994</v>
      </c>
      <c r="BI58">
        <v>9.4691778865762036E-3</v>
      </c>
      <c r="BJ58">
        <v>7.407001369055163E-3</v>
      </c>
      <c r="BK58">
        <v>1</v>
      </c>
      <c r="BL58" t="s">
        <v>934</v>
      </c>
      <c r="BM58" t="s">
        <v>935</v>
      </c>
      <c r="BN58" t="s">
        <v>934</v>
      </c>
    </row>
    <row r="59" spans="1:66">
      <c r="A59" s="144" t="str">
        <f t="shared" si="55"/>
        <v>해성운수</v>
      </c>
      <c r="B59" s="144" t="str">
        <f t="shared" si="54"/>
        <v>579</v>
      </c>
      <c r="C59" s="145" t="str">
        <f t="shared" si="56"/>
        <v>71바5797</v>
      </c>
      <c r="D59" s="133" t="str">
        <f t="shared" si="57"/>
        <v>소형</v>
      </c>
      <c r="E59" s="129" t="str">
        <f t="shared" si="58"/>
        <v>C</v>
      </c>
      <c r="F59" s="152">
        <f t="shared" si="59"/>
        <v>0.89574074074074062</v>
      </c>
      <c r="G59" s="153">
        <f t="shared" si="60"/>
        <v>4.8369999999999997</v>
      </c>
      <c r="H59" s="154">
        <f t="shared" si="61"/>
        <v>5.4</v>
      </c>
      <c r="I59" s="155">
        <f t="shared" si="62"/>
        <v>5189.3890000000001</v>
      </c>
      <c r="J59" s="156">
        <f t="shared" si="63"/>
        <v>7.156927376945013E-3</v>
      </c>
      <c r="K59" s="156">
        <f t="shared" si="64"/>
        <v>0.42491876522395627</v>
      </c>
      <c r="L59" s="156">
        <f t="shared" si="65"/>
        <v>0.44513910982583882</v>
      </c>
      <c r="M59" s="157">
        <f t="shared" si="66"/>
        <v>4.8890000000000002</v>
      </c>
      <c r="N59" s="158">
        <f t="shared" si="67"/>
        <v>0.28899999999999998</v>
      </c>
      <c r="O59" s="158">
        <f t="shared" si="68"/>
        <v>2.1970000000000001</v>
      </c>
      <c r="P59" s="159">
        <f t="shared" si="69"/>
        <v>4.5000000000000005E-2</v>
      </c>
      <c r="Q59" s="160">
        <f t="shared" si="70"/>
        <v>87</v>
      </c>
      <c r="R59" s="161">
        <f t="shared" si="71"/>
        <v>20.134391040213465</v>
      </c>
      <c r="S59" s="146">
        <f t="shared" si="72"/>
        <v>15</v>
      </c>
      <c r="T59" s="146">
        <f t="shared" si="73"/>
        <v>114</v>
      </c>
      <c r="U59" t="s">
        <v>163</v>
      </c>
      <c r="V59" t="s">
        <v>323</v>
      </c>
      <c r="W59" t="s">
        <v>163</v>
      </c>
      <c r="X59" s="4" t="s">
        <v>323</v>
      </c>
      <c r="Y59" s="4" t="s">
        <v>1060</v>
      </c>
      <c r="Z59" s="4" t="s">
        <v>640</v>
      </c>
      <c r="AA59" s="4" t="s">
        <v>641</v>
      </c>
      <c r="AB59" s="4">
        <v>534</v>
      </c>
      <c r="AC59" s="4">
        <v>5189.3890000000001</v>
      </c>
      <c r="AD59" s="4">
        <v>1072.797</v>
      </c>
      <c r="AE59" s="4">
        <v>4.8369999999999997</v>
      </c>
      <c r="AF59" s="4">
        <v>5.4</v>
      </c>
      <c r="AG59" s="4">
        <v>4.8890000000000002</v>
      </c>
      <c r="AH59" s="4">
        <v>453.823803</v>
      </c>
      <c r="AI59" s="4">
        <v>3.2479840000000002</v>
      </c>
      <c r="AJ59" s="4">
        <v>192.83824999999999</v>
      </c>
      <c r="AK59" s="4">
        <v>2310</v>
      </c>
      <c r="AL59" s="4">
        <v>15</v>
      </c>
      <c r="AM59" s="4">
        <v>114</v>
      </c>
      <c r="AN59" s="4">
        <v>87</v>
      </c>
      <c r="AO59" s="4">
        <v>11.434810000000001</v>
      </c>
      <c r="AP59" s="4">
        <v>342.8</v>
      </c>
      <c r="AQ59" s="4">
        <v>2.7</v>
      </c>
      <c r="AR59" s="4">
        <v>83</v>
      </c>
      <c r="AS59" s="4">
        <v>57165</v>
      </c>
      <c r="AT59" s="4">
        <v>0.28899999999999998</v>
      </c>
      <c r="AU59" s="4">
        <v>2.1970000000000001</v>
      </c>
      <c r="AV59" s="4">
        <v>41116</v>
      </c>
      <c r="AW59" s="4">
        <v>0</v>
      </c>
      <c r="AX59" s="4">
        <v>0.95</v>
      </c>
      <c r="AY59">
        <v>0.89574074074074062</v>
      </c>
      <c r="AZ59" t="s">
        <v>72</v>
      </c>
      <c r="BA59" t="s">
        <v>1054</v>
      </c>
      <c r="BB59">
        <v>1</v>
      </c>
      <c r="BC59" t="s">
        <v>1061</v>
      </c>
      <c r="BD59">
        <v>14</v>
      </c>
      <c r="BE59">
        <v>31754.004999999997</v>
      </c>
      <c r="BF59">
        <v>0.16342470815886062</v>
      </c>
      <c r="BG59">
        <v>0.14638616914155717</v>
      </c>
      <c r="BH59">
        <v>323530.83199999994</v>
      </c>
      <c r="BI59">
        <v>1.6039859224297983E-2</v>
      </c>
      <c r="BJ59">
        <v>1.4367555382949877E-2</v>
      </c>
      <c r="BK59">
        <v>1</v>
      </c>
      <c r="BL59" t="s">
        <v>934</v>
      </c>
      <c r="BM59" t="s">
        <v>935</v>
      </c>
      <c r="BN59" t="s">
        <v>934</v>
      </c>
    </row>
    <row r="60" spans="1:66">
      <c r="A60" s="141" t="str">
        <f t="shared" si="55"/>
        <v>해성운수</v>
      </c>
      <c r="B60" s="141" t="str">
        <f t="shared" si="54"/>
        <v>579</v>
      </c>
      <c r="C60" s="142" t="str">
        <f t="shared" si="56"/>
        <v>71바5798</v>
      </c>
      <c r="D60" s="116" t="str">
        <f t="shared" si="57"/>
        <v>소형</v>
      </c>
      <c r="E60" s="112" t="str">
        <f t="shared" si="58"/>
        <v>F</v>
      </c>
      <c r="F60" s="162">
        <f t="shared" si="59"/>
        <v>0.73872727272727268</v>
      </c>
      <c r="G60" s="163">
        <f t="shared" si="60"/>
        <v>4.0629999999999997</v>
      </c>
      <c r="H60" s="164">
        <f t="shared" si="61"/>
        <v>5.5</v>
      </c>
      <c r="I60" s="165">
        <f t="shared" si="62"/>
        <v>4413.7830000000004</v>
      </c>
      <c r="J60" s="166">
        <f t="shared" si="63"/>
        <v>2.5226707536754833E-2</v>
      </c>
      <c r="K60" s="166">
        <f t="shared" si="64"/>
        <v>0.43692559260886477</v>
      </c>
      <c r="L60" s="166">
        <f t="shared" si="65"/>
        <v>0.35978207356365272</v>
      </c>
      <c r="M60" s="167">
        <f t="shared" si="66"/>
        <v>6.48</v>
      </c>
      <c r="N60" s="168">
        <f t="shared" si="67"/>
        <v>0.81599999999999995</v>
      </c>
      <c r="O60" s="168">
        <f t="shared" si="68"/>
        <v>1.5409999999999999</v>
      </c>
      <c r="P60" s="169">
        <f t="shared" si="69"/>
        <v>0</v>
      </c>
      <c r="Q60" s="170">
        <f t="shared" si="70"/>
        <v>80</v>
      </c>
      <c r="R60" s="171">
        <f t="shared" si="71"/>
        <v>20.100959871210545</v>
      </c>
      <c r="S60" s="143">
        <f t="shared" si="72"/>
        <v>36</v>
      </c>
      <c r="T60" s="143">
        <f t="shared" si="73"/>
        <v>68</v>
      </c>
      <c r="U60" t="s">
        <v>163</v>
      </c>
      <c r="V60" t="s">
        <v>323</v>
      </c>
      <c r="W60" t="s">
        <v>163</v>
      </c>
      <c r="X60" s="4" t="s">
        <v>323</v>
      </c>
      <c r="Y60" s="4" t="s">
        <v>1062</v>
      </c>
      <c r="Z60" s="4" t="s">
        <v>640</v>
      </c>
      <c r="AA60" s="4" t="s">
        <v>641</v>
      </c>
      <c r="AB60" s="4">
        <v>534</v>
      </c>
      <c r="AC60" s="4">
        <v>4413.7830000000004</v>
      </c>
      <c r="AD60" s="4">
        <v>1086.4259999999999</v>
      </c>
      <c r="AE60" s="4">
        <v>4.0629999999999997</v>
      </c>
      <c r="AF60" s="4">
        <v>5.5</v>
      </c>
      <c r="AG60" s="4">
        <v>6.48</v>
      </c>
      <c r="AH60" s="4">
        <v>408.258152</v>
      </c>
      <c r="AI60" s="4">
        <v>10.299009</v>
      </c>
      <c r="AJ60" s="4">
        <v>178.378435</v>
      </c>
      <c r="AK60" s="4">
        <v>1588</v>
      </c>
      <c r="AL60" s="4">
        <v>36</v>
      </c>
      <c r="AM60" s="4">
        <v>68</v>
      </c>
      <c r="AN60" s="4">
        <v>80</v>
      </c>
      <c r="AO60" s="4">
        <v>10.811254999999999</v>
      </c>
      <c r="AP60" s="4">
        <v>196.7</v>
      </c>
      <c r="AQ60" s="4">
        <v>0</v>
      </c>
      <c r="AR60" s="4">
        <v>96</v>
      </c>
      <c r="AS60" s="4">
        <v>65028</v>
      </c>
      <c r="AT60" s="4">
        <v>0.81599999999999995</v>
      </c>
      <c r="AU60" s="4">
        <v>1.5409999999999999</v>
      </c>
      <c r="AV60" s="4">
        <v>34933</v>
      </c>
      <c r="AW60" s="4">
        <v>0</v>
      </c>
      <c r="AX60" s="4">
        <v>0.9</v>
      </c>
      <c r="AY60">
        <v>0.73872727272727268</v>
      </c>
      <c r="AZ60" t="s">
        <v>73</v>
      </c>
      <c r="BA60" t="s">
        <v>1054</v>
      </c>
      <c r="BB60">
        <v>3</v>
      </c>
      <c r="BC60" t="s">
        <v>1063</v>
      </c>
      <c r="BD60">
        <v>6</v>
      </c>
      <c r="BE60">
        <v>31754.004999999997</v>
      </c>
      <c r="BF60">
        <v>0.13899925379491504</v>
      </c>
      <c r="BG60">
        <v>0.10268253966704359</v>
      </c>
      <c r="BH60">
        <v>323530.83199999994</v>
      </c>
      <c r="BI60">
        <v>1.3642542111720595E-2</v>
      </c>
      <c r="BJ60">
        <v>1.0078117927258323E-2</v>
      </c>
      <c r="BK60">
        <v>1</v>
      </c>
      <c r="BL60" t="s">
        <v>934</v>
      </c>
      <c r="BM60" t="s">
        <v>935</v>
      </c>
      <c r="BN60" t="s">
        <v>934</v>
      </c>
    </row>
    <row r="61" spans="1:66">
      <c r="A61" s="144" t="str">
        <f t="shared" si="55"/>
        <v>해성운수</v>
      </c>
      <c r="B61" s="144" t="str">
        <f t="shared" si="54"/>
        <v>579</v>
      </c>
      <c r="C61" s="145" t="str">
        <f t="shared" si="56"/>
        <v>71바5813</v>
      </c>
      <c r="D61" s="133" t="str">
        <f t="shared" si="57"/>
        <v>소형</v>
      </c>
      <c r="E61" s="129" t="str">
        <f t="shared" si="58"/>
        <v>D</v>
      </c>
      <c r="F61" s="152">
        <f t="shared" si="59"/>
        <v>0.83999999999999986</v>
      </c>
      <c r="G61" s="153">
        <f t="shared" si="60"/>
        <v>4.5359999999999996</v>
      </c>
      <c r="H61" s="154">
        <f t="shared" si="61"/>
        <v>5.4</v>
      </c>
      <c r="I61" s="155">
        <f t="shared" si="62"/>
        <v>5318.6080000000002</v>
      </c>
      <c r="J61" s="156">
        <f t="shared" si="63"/>
        <v>4.0674905993634713E-2</v>
      </c>
      <c r="K61" s="156">
        <f t="shared" si="64"/>
        <v>0.38123146129470803</v>
      </c>
      <c r="L61" s="156">
        <f t="shared" si="65"/>
        <v>0.42398311738710581</v>
      </c>
      <c r="M61" s="157">
        <f t="shared" si="66"/>
        <v>4.4820000000000002</v>
      </c>
      <c r="N61" s="158">
        <f t="shared" si="67"/>
        <v>0.20699999999999999</v>
      </c>
      <c r="O61" s="158">
        <f t="shared" si="68"/>
        <v>0.84599999999999997</v>
      </c>
      <c r="P61" s="159">
        <f t="shared" si="69"/>
        <v>0</v>
      </c>
      <c r="Q61" s="160">
        <f t="shared" si="70"/>
        <v>77</v>
      </c>
      <c r="R61" s="161">
        <f t="shared" si="71"/>
        <v>19.016502005493177</v>
      </c>
      <c r="S61" s="146">
        <f t="shared" si="72"/>
        <v>11</v>
      </c>
      <c r="T61" s="146">
        <f t="shared" si="73"/>
        <v>45</v>
      </c>
      <c r="U61" t="s">
        <v>163</v>
      </c>
      <c r="V61" t="s">
        <v>323</v>
      </c>
      <c r="W61" t="s">
        <v>163</v>
      </c>
      <c r="X61" s="4" t="s">
        <v>323</v>
      </c>
      <c r="Y61" s="4" t="s">
        <v>1064</v>
      </c>
      <c r="Z61" s="4" t="s">
        <v>640</v>
      </c>
      <c r="AA61" s="4" t="s">
        <v>641</v>
      </c>
      <c r="AB61" s="4">
        <v>534</v>
      </c>
      <c r="AC61" s="4">
        <v>5318.6080000000002</v>
      </c>
      <c r="AD61" s="4">
        <v>1172.46</v>
      </c>
      <c r="AE61" s="4">
        <v>4.5359999999999996</v>
      </c>
      <c r="AF61" s="4">
        <v>5.4</v>
      </c>
      <c r="AG61" s="4">
        <v>4.4820000000000002</v>
      </c>
      <c r="AH61" s="4">
        <v>483.803675</v>
      </c>
      <c r="AI61" s="4">
        <v>19.678668999999999</v>
      </c>
      <c r="AJ61" s="4">
        <v>184.441182</v>
      </c>
      <c r="AK61" s="4">
        <v>2255</v>
      </c>
      <c r="AL61" s="4">
        <v>11</v>
      </c>
      <c r="AM61" s="4">
        <v>45</v>
      </c>
      <c r="AN61" s="4">
        <v>77</v>
      </c>
      <c r="AO61" s="4">
        <v>10.993318</v>
      </c>
      <c r="AP61" s="4">
        <v>192.5</v>
      </c>
      <c r="AQ61" s="4">
        <v>0</v>
      </c>
      <c r="AR61" s="4">
        <v>54</v>
      </c>
      <c r="AS61" s="4">
        <v>45997</v>
      </c>
      <c r="AT61" s="4">
        <v>0.20699999999999999</v>
      </c>
      <c r="AU61" s="4">
        <v>0.84599999999999997</v>
      </c>
      <c r="AV61" s="4">
        <v>43895</v>
      </c>
      <c r="AW61" s="4">
        <v>0</v>
      </c>
      <c r="AX61" s="4">
        <v>0.88</v>
      </c>
      <c r="AY61">
        <v>0.83999999999999986</v>
      </c>
      <c r="AZ61" t="s">
        <v>70</v>
      </c>
      <c r="BA61" t="s">
        <v>1054</v>
      </c>
      <c r="BB61">
        <v>1</v>
      </c>
      <c r="BC61" t="s">
        <v>1065</v>
      </c>
      <c r="BD61">
        <v>10</v>
      </c>
      <c r="BE61">
        <v>31754.004999999997</v>
      </c>
      <c r="BF61">
        <v>0.16749408460444598</v>
      </c>
      <c r="BG61">
        <v>0.14069503106773459</v>
      </c>
      <c r="BH61">
        <v>323530.83199999994</v>
      </c>
      <c r="BI61">
        <v>1.6439261652812124E-2</v>
      </c>
      <c r="BJ61">
        <v>1.3808979788362182E-2</v>
      </c>
      <c r="BK61">
        <v>1</v>
      </c>
      <c r="BL61" t="s">
        <v>934</v>
      </c>
      <c r="BM61" t="s">
        <v>935</v>
      </c>
      <c r="BN61" t="s">
        <v>934</v>
      </c>
    </row>
    <row r="62" spans="1:66">
      <c r="A62" s="141" t="str">
        <f t="shared" si="55"/>
        <v>해성운수</v>
      </c>
      <c r="B62" s="141" t="str">
        <f t="shared" si="54"/>
        <v>579</v>
      </c>
      <c r="C62" s="142" t="str">
        <f t="shared" si="56"/>
        <v>71바5814</v>
      </c>
      <c r="D62" s="116" t="str">
        <f t="shared" si="57"/>
        <v>소형</v>
      </c>
      <c r="E62" s="112" t="str">
        <f t="shared" si="58"/>
        <v>D</v>
      </c>
      <c r="F62" s="162">
        <f t="shared" si="59"/>
        <v>0.80072727272727273</v>
      </c>
      <c r="G62" s="163">
        <f t="shared" si="60"/>
        <v>4.4039999999999999</v>
      </c>
      <c r="H62" s="164">
        <f t="shared" si="61"/>
        <v>5.5</v>
      </c>
      <c r="I62" s="165">
        <f t="shared" si="62"/>
        <v>4973.0349999999999</v>
      </c>
      <c r="J62" s="166">
        <f t="shared" si="63"/>
        <v>1.2316431987238526E-2</v>
      </c>
      <c r="K62" s="166">
        <f t="shared" si="64"/>
        <v>0.43074878046195419</v>
      </c>
      <c r="L62" s="166">
        <f t="shared" si="65"/>
        <v>0.33983271784735075</v>
      </c>
      <c r="M62" s="167">
        <f t="shared" si="66"/>
        <v>5.4870000000000001</v>
      </c>
      <c r="N62" s="168">
        <f t="shared" si="67"/>
        <v>0</v>
      </c>
      <c r="O62" s="168">
        <f t="shared" si="68"/>
        <v>0.82399999999999995</v>
      </c>
      <c r="P62" s="169">
        <f t="shared" si="69"/>
        <v>0</v>
      </c>
      <c r="Q62" s="170">
        <f t="shared" si="70"/>
        <v>75</v>
      </c>
      <c r="R62" s="171">
        <f t="shared" si="71"/>
        <v>18.670250448515539</v>
      </c>
      <c r="S62" s="143">
        <f t="shared" si="72"/>
        <v>0</v>
      </c>
      <c r="T62" s="143">
        <f t="shared" si="73"/>
        <v>41</v>
      </c>
      <c r="U62" t="s">
        <v>163</v>
      </c>
      <c r="V62" t="s">
        <v>323</v>
      </c>
      <c r="W62" t="s">
        <v>163</v>
      </c>
      <c r="X62" s="4" t="s">
        <v>323</v>
      </c>
      <c r="Y62" s="4" t="s">
        <v>1066</v>
      </c>
      <c r="Z62" s="4" t="s">
        <v>640</v>
      </c>
      <c r="AA62" s="4" t="s">
        <v>641</v>
      </c>
      <c r="AB62" s="4">
        <v>534</v>
      </c>
      <c r="AC62" s="4">
        <v>4973.0349999999999</v>
      </c>
      <c r="AD62" s="4">
        <v>1129.3119999999999</v>
      </c>
      <c r="AE62" s="4">
        <v>4.4039999999999999</v>
      </c>
      <c r="AF62" s="4">
        <v>5.5</v>
      </c>
      <c r="AG62" s="4">
        <v>5.4870000000000001</v>
      </c>
      <c r="AH62" s="4">
        <v>478.26326699999998</v>
      </c>
      <c r="AI62" s="4">
        <v>5.8904969999999999</v>
      </c>
      <c r="AJ62" s="4">
        <v>206.01131899999999</v>
      </c>
      <c r="AK62" s="4">
        <v>1690</v>
      </c>
      <c r="AL62" s="4">
        <v>0</v>
      </c>
      <c r="AM62" s="4">
        <v>41</v>
      </c>
      <c r="AN62" s="4">
        <v>75</v>
      </c>
      <c r="AO62" s="4">
        <v>10.398111</v>
      </c>
      <c r="AP62" s="4">
        <v>141.69999999999999</v>
      </c>
      <c r="AQ62" s="4">
        <v>0</v>
      </c>
      <c r="AR62" s="4">
        <v>128</v>
      </c>
      <c r="AS62" s="4">
        <v>85864</v>
      </c>
      <c r="AT62" s="4">
        <v>0</v>
      </c>
      <c r="AU62" s="4">
        <v>0.82399999999999995</v>
      </c>
      <c r="AV62" s="4">
        <v>35258</v>
      </c>
      <c r="AW62" s="4">
        <v>0</v>
      </c>
      <c r="AX62" s="4">
        <v>0.98</v>
      </c>
      <c r="AY62">
        <v>0.80072727272727273</v>
      </c>
      <c r="AZ62" t="s">
        <v>70</v>
      </c>
      <c r="BA62" t="s">
        <v>1054</v>
      </c>
      <c r="BB62">
        <v>2</v>
      </c>
      <c r="BC62" t="s">
        <v>1067</v>
      </c>
      <c r="BD62">
        <v>8</v>
      </c>
      <c r="BE62">
        <v>31754.004999999997</v>
      </c>
      <c r="BF62">
        <v>0.1566112684053555</v>
      </c>
      <c r="BG62">
        <v>0.12540291382857921</v>
      </c>
      <c r="BH62">
        <v>323530.83199999994</v>
      </c>
      <c r="BI62">
        <v>1.5371131614436057E-2</v>
      </c>
      <c r="BJ62">
        <v>1.2308084296359345E-2</v>
      </c>
      <c r="BK62">
        <v>1</v>
      </c>
      <c r="BL62" t="s">
        <v>934</v>
      </c>
      <c r="BM62" t="s">
        <v>935</v>
      </c>
      <c r="BN62" t="s">
        <v>934</v>
      </c>
    </row>
    <row r="63" spans="1:66">
      <c r="A63" s="144" t="str">
        <f t="shared" si="55"/>
        <v>해성운수</v>
      </c>
      <c r="B63" s="144" t="str">
        <f t="shared" si="54"/>
        <v>593</v>
      </c>
      <c r="C63" s="145" t="str">
        <f t="shared" si="56"/>
        <v>70바3804</v>
      </c>
      <c r="D63" s="133" t="str">
        <f t="shared" si="57"/>
        <v>중형</v>
      </c>
      <c r="E63" s="129" t="str">
        <f t="shared" si="58"/>
        <v>D</v>
      </c>
      <c r="F63" s="152">
        <f t="shared" si="59"/>
        <v>0.83434782608695657</v>
      </c>
      <c r="G63" s="153">
        <f t="shared" si="60"/>
        <v>1.919</v>
      </c>
      <c r="H63" s="154">
        <f t="shared" si="61"/>
        <v>2.2999999999999998</v>
      </c>
      <c r="I63" s="155">
        <f t="shared" si="62"/>
        <v>5064.0839999999998</v>
      </c>
      <c r="J63" s="156">
        <f t="shared" si="63"/>
        <v>0.1009243032509843</v>
      </c>
      <c r="K63" s="156">
        <f t="shared" si="64"/>
        <v>0.37722682179163564</v>
      </c>
      <c r="L63" s="156">
        <f t="shared" si="65"/>
        <v>0.20378808882317118</v>
      </c>
      <c r="M63" s="157">
        <f t="shared" si="66"/>
        <v>8.4640000000000004</v>
      </c>
      <c r="N63" s="158">
        <f t="shared" si="67"/>
        <v>0</v>
      </c>
      <c r="O63" s="158">
        <f t="shared" si="68"/>
        <v>2.5870000000000002</v>
      </c>
      <c r="P63" s="159">
        <f t="shared" si="69"/>
        <v>0</v>
      </c>
      <c r="Q63" s="160">
        <f t="shared" si="70"/>
        <v>67</v>
      </c>
      <c r="R63" s="161">
        <f t="shared" si="71"/>
        <v>17.98621564838523</v>
      </c>
      <c r="S63" s="146">
        <f t="shared" si="72"/>
        <v>0</v>
      </c>
      <c r="T63" s="146">
        <f t="shared" si="73"/>
        <v>131</v>
      </c>
      <c r="U63" t="s">
        <v>163</v>
      </c>
      <c r="V63" t="s">
        <v>324</v>
      </c>
      <c r="W63" t="s">
        <v>163</v>
      </c>
      <c r="X63" s="4" t="s">
        <v>324</v>
      </c>
      <c r="Y63" s="4" t="s">
        <v>1068</v>
      </c>
      <c r="Z63" s="4" t="s">
        <v>642</v>
      </c>
      <c r="AA63" s="4" t="s">
        <v>49</v>
      </c>
      <c r="AB63" s="4">
        <v>534</v>
      </c>
      <c r="AC63" s="4">
        <v>5064.0839999999998</v>
      </c>
      <c r="AD63" s="4">
        <v>2639.5439999999999</v>
      </c>
      <c r="AE63" s="4">
        <v>1.919</v>
      </c>
      <c r="AF63" s="4">
        <v>2.2999999999999998</v>
      </c>
      <c r="AG63" s="4">
        <v>8.4640000000000004</v>
      </c>
      <c r="AH63" s="4">
        <v>539.53093799999999</v>
      </c>
      <c r="AI63" s="4">
        <v>54.451784000000004</v>
      </c>
      <c r="AJ63" s="4">
        <v>203.525541</v>
      </c>
      <c r="AK63" s="4">
        <v>1032</v>
      </c>
      <c r="AL63" s="4">
        <v>0</v>
      </c>
      <c r="AM63" s="4">
        <v>131</v>
      </c>
      <c r="AN63" s="4">
        <v>67</v>
      </c>
      <c r="AO63" s="4">
        <v>9.3860860000000006</v>
      </c>
      <c r="AP63" s="4">
        <v>0</v>
      </c>
      <c r="AQ63" s="4">
        <v>0</v>
      </c>
      <c r="AR63" s="4">
        <v>215</v>
      </c>
      <c r="AS63" s="4">
        <v>65629</v>
      </c>
      <c r="AT63" s="4">
        <v>0</v>
      </c>
      <c r="AU63" s="4">
        <v>2.5870000000000002</v>
      </c>
      <c r="AV63" s="4">
        <v>39055</v>
      </c>
      <c r="AW63" s="4">
        <v>0</v>
      </c>
      <c r="AX63" s="4">
        <v>0.54</v>
      </c>
      <c r="AY63">
        <v>0.83434782608695657</v>
      </c>
      <c r="AZ63" t="s">
        <v>70</v>
      </c>
      <c r="BA63" t="s">
        <v>1069</v>
      </c>
      <c r="BB63">
        <v>1</v>
      </c>
      <c r="BC63" t="s">
        <v>1070</v>
      </c>
      <c r="BD63">
        <v>10</v>
      </c>
      <c r="BE63">
        <v>37757.040999999997</v>
      </c>
      <c r="BF63">
        <v>0.13412290438755517</v>
      </c>
      <c r="BG63">
        <v>0.11190515370422538</v>
      </c>
      <c r="BH63">
        <v>323530.83199999994</v>
      </c>
      <c r="BI63">
        <v>1.5652554560858671E-2</v>
      </c>
      <c r="BJ63">
        <v>1.3059674870559909E-2</v>
      </c>
      <c r="BK63">
        <v>1</v>
      </c>
      <c r="BL63" t="s">
        <v>934</v>
      </c>
      <c r="BM63" t="s">
        <v>935</v>
      </c>
      <c r="BN63" t="s">
        <v>934</v>
      </c>
    </row>
    <row r="64" spans="1:66">
      <c r="A64" s="141" t="str">
        <f t="shared" si="55"/>
        <v>해성운수</v>
      </c>
      <c r="B64" s="141" t="str">
        <f t="shared" si="54"/>
        <v>593</v>
      </c>
      <c r="C64" s="142" t="str">
        <f t="shared" si="56"/>
        <v>70바3806</v>
      </c>
      <c r="D64" s="116" t="str">
        <f t="shared" si="57"/>
        <v>중형</v>
      </c>
      <c r="E64" s="112" t="str">
        <f t="shared" si="58"/>
        <v>D</v>
      </c>
      <c r="F64" s="162">
        <f t="shared" si="59"/>
        <v>0.82499999999999996</v>
      </c>
      <c r="G64" s="163">
        <f t="shared" si="60"/>
        <v>1.8149999999999999</v>
      </c>
      <c r="H64" s="164">
        <f t="shared" si="61"/>
        <v>2.2000000000000002</v>
      </c>
      <c r="I64" s="165">
        <f t="shared" si="62"/>
        <v>3310.915</v>
      </c>
      <c r="J64" s="166">
        <f t="shared" si="63"/>
        <v>5.7351313825053131E-2</v>
      </c>
      <c r="K64" s="166">
        <f t="shared" si="64"/>
        <v>0.45494249613857901</v>
      </c>
      <c r="L64" s="166">
        <f t="shared" si="65"/>
        <v>9.8764238888645592E-2</v>
      </c>
      <c r="M64" s="167">
        <f t="shared" si="66"/>
        <v>8.2759999999999998</v>
      </c>
      <c r="N64" s="168">
        <f t="shared" si="67"/>
        <v>0.06</v>
      </c>
      <c r="O64" s="168">
        <f t="shared" si="68"/>
        <v>2.99</v>
      </c>
      <c r="P64" s="169">
        <f t="shared" si="69"/>
        <v>0</v>
      </c>
      <c r="Q64" s="170">
        <f t="shared" si="70"/>
        <v>66</v>
      </c>
      <c r="R64" s="171">
        <f t="shared" si="71"/>
        <v>19.145296296563355</v>
      </c>
      <c r="S64" s="143">
        <f t="shared" si="72"/>
        <v>2</v>
      </c>
      <c r="T64" s="143">
        <f t="shared" si="73"/>
        <v>99</v>
      </c>
      <c r="U64" t="s">
        <v>163</v>
      </c>
      <c r="V64" t="s">
        <v>324</v>
      </c>
      <c r="W64" t="s">
        <v>163</v>
      </c>
      <c r="X64" s="4" t="s">
        <v>324</v>
      </c>
      <c r="Y64" s="4" t="s">
        <v>1071</v>
      </c>
      <c r="Z64" s="4" t="s">
        <v>642</v>
      </c>
      <c r="AA64" s="4" t="s">
        <v>966</v>
      </c>
      <c r="AB64" s="4">
        <v>534</v>
      </c>
      <c r="AC64" s="4">
        <v>3310.915</v>
      </c>
      <c r="AD64" s="4">
        <v>1824.4280000000001</v>
      </c>
      <c r="AE64" s="4">
        <v>1.8149999999999999</v>
      </c>
      <c r="AF64" s="4">
        <v>2.2000000000000002</v>
      </c>
      <c r="AG64" s="4">
        <v>8.2759999999999998</v>
      </c>
      <c r="AH64" s="4">
        <v>354.59097000000003</v>
      </c>
      <c r="AI64" s="4">
        <v>20.336258000000001</v>
      </c>
      <c r="AJ64" s="4">
        <v>161.318501</v>
      </c>
      <c r="AK64" s="4">
        <v>327</v>
      </c>
      <c r="AL64" s="4">
        <v>2</v>
      </c>
      <c r="AM64" s="4">
        <v>99</v>
      </c>
      <c r="AN64" s="4">
        <v>66</v>
      </c>
      <c r="AO64" s="4">
        <v>9.3372790000000006</v>
      </c>
      <c r="AP64" s="4">
        <v>4</v>
      </c>
      <c r="AQ64" s="4">
        <v>0</v>
      </c>
      <c r="AR64" s="4">
        <v>264</v>
      </c>
      <c r="AS64" s="4">
        <v>80562</v>
      </c>
      <c r="AT64" s="4">
        <v>0.06</v>
      </c>
      <c r="AU64" s="4">
        <v>2.99</v>
      </c>
      <c r="AV64" s="4">
        <v>21493</v>
      </c>
      <c r="AW64" s="4">
        <v>0</v>
      </c>
      <c r="AX64" s="4">
        <v>0.48</v>
      </c>
      <c r="AY64">
        <v>0.82499999999999996</v>
      </c>
      <c r="AZ64" t="s">
        <v>70</v>
      </c>
      <c r="BA64" t="s">
        <v>1069</v>
      </c>
      <c r="BB64">
        <v>2</v>
      </c>
      <c r="BC64" t="s">
        <v>1072</v>
      </c>
      <c r="BD64">
        <v>10</v>
      </c>
      <c r="BE64">
        <v>37757.040999999997</v>
      </c>
      <c r="BF64">
        <v>8.7690001978703788E-2</v>
      </c>
      <c r="BG64">
        <v>7.234425163243062E-2</v>
      </c>
      <c r="BH64">
        <v>323530.83199999994</v>
      </c>
      <c r="BI64">
        <v>1.0233692348678535E-2</v>
      </c>
      <c r="BJ64">
        <v>8.4427961876597912E-3</v>
      </c>
      <c r="BK64">
        <v>2</v>
      </c>
      <c r="BL64" t="s">
        <v>934</v>
      </c>
      <c r="BM64" t="s">
        <v>935</v>
      </c>
      <c r="BN64" t="s">
        <v>934</v>
      </c>
    </row>
    <row r="65" spans="1:66">
      <c r="A65" s="144" t="str">
        <f t="shared" si="55"/>
        <v>해성운수</v>
      </c>
      <c r="B65" s="144" t="str">
        <f t="shared" si="54"/>
        <v>593</v>
      </c>
      <c r="C65" s="145" t="str">
        <f t="shared" si="56"/>
        <v>70바3808</v>
      </c>
      <c r="D65" s="133" t="str">
        <f t="shared" si="57"/>
        <v>중형</v>
      </c>
      <c r="E65" s="129" t="str">
        <f t="shared" si="58"/>
        <v>D</v>
      </c>
      <c r="F65" s="152">
        <f t="shared" si="59"/>
        <v>0.82499999999999996</v>
      </c>
      <c r="G65" s="153">
        <f t="shared" si="60"/>
        <v>1.8149999999999999</v>
      </c>
      <c r="H65" s="154">
        <f t="shared" si="61"/>
        <v>2.2000000000000002</v>
      </c>
      <c r="I65" s="155">
        <f t="shared" si="62"/>
        <v>4124.4970000000003</v>
      </c>
      <c r="J65" s="156">
        <f t="shared" si="63"/>
        <v>8.5779406725276522E-2</v>
      </c>
      <c r="K65" s="156">
        <f t="shared" si="64"/>
        <v>0.37302907756166959</v>
      </c>
      <c r="L65" s="156">
        <f t="shared" si="65"/>
        <v>0.15177608324118066</v>
      </c>
      <c r="M65" s="157">
        <f t="shared" si="66"/>
        <v>6.7859999999999996</v>
      </c>
      <c r="N65" s="158">
        <f t="shared" si="67"/>
        <v>0</v>
      </c>
      <c r="O65" s="158">
        <f t="shared" si="68"/>
        <v>1.3580000000000001</v>
      </c>
      <c r="P65" s="159">
        <f t="shared" si="69"/>
        <v>0</v>
      </c>
      <c r="Q65" s="160">
        <f t="shared" si="70"/>
        <v>63</v>
      </c>
      <c r="R65" s="161">
        <f t="shared" si="71"/>
        <v>18.703605264134776</v>
      </c>
      <c r="S65" s="146">
        <f t="shared" si="72"/>
        <v>0</v>
      </c>
      <c r="T65" s="146">
        <f t="shared" si="73"/>
        <v>56</v>
      </c>
      <c r="U65" t="s">
        <v>163</v>
      </c>
      <c r="V65" t="s">
        <v>324</v>
      </c>
      <c r="W65" t="s">
        <v>163</v>
      </c>
      <c r="X65" s="4" t="s">
        <v>324</v>
      </c>
      <c r="Y65" s="4" t="s">
        <v>1073</v>
      </c>
      <c r="Z65" s="4" t="s">
        <v>642</v>
      </c>
      <c r="AA65" s="4" t="s">
        <v>966</v>
      </c>
      <c r="AB65" s="4">
        <v>534</v>
      </c>
      <c r="AC65" s="4">
        <v>4124.4970000000003</v>
      </c>
      <c r="AD65" s="4">
        <v>2272.0450000000001</v>
      </c>
      <c r="AE65" s="4">
        <v>1.8149999999999999</v>
      </c>
      <c r="AF65" s="4">
        <v>2.2000000000000002</v>
      </c>
      <c r="AG65" s="4">
        <v>6.7859999999999996</v>
      </c>
      <c r="AH65" s="4">
        <v>407.46910400000002</v>
      </c>
      <c r="AI65" s="4">
        <v>34.952458</v>
      </c>
      <c r="AJ65" s="4">
        <v>151.99782400000001</v>
      </c>
      <c r="AK65" s="4">
        <v>626</v>
      </c>
      <c r="AL65" s="4">
        <v>0</v>
      </c>
      <c r="AM65" s="4">
        <v>56</v>
      </c>
      <c r="AN65" s="4">
        <v>63</v>
      </c>
      <c r="AO65" s="4">
        <v>10.122232</v>
      </c>
      <c r="AP65" s="4">
        <v>4.8</v>
      </c>
      <c r="AQ65" s="4">
        <v>0</v>
      </c>
      <c r="AR65" s="4">
        <v>84</v>
      </c>
      <c r="AS65" s="4">
        <v>23082</v>
      </c>
      <c r="AT65" s="4">
        <v>0</v>
      </c>
      <c r="AU65" s="4">
        <v>1.3580000000000001</v>
      </c>
      <c r="AV65" s="4">
        <v>30855</v>
      </c>
      <c r="AW65" s="4">
        <v>0</v>
      </c>
      <c r="AX65" s="4">
        <v>0.44</v>
      </c>
      <c r="AY65">
        <v>0.82499999999999996</v>
      </c>
      <c r="AZ65" t="s">
        <v>70</v>
      </c>
      <c r="BA65" t="s">
        <v>1069</v>
      </c>
      <c r="BB65">
        <v>2</v>
      </c>
      <c r="BC65" t="s">
        <v>1072</v>
      </c>
      <c r="BD65">
        <v>7</v>
      </c>
      <c r="BE65">
        <v>37757.040999999997</v>
      </c>
      <c r="BF65">
        <v>0.10923782401274508</v>
      </c>
      <c r="BG65">
        <v>9.012120481051468E-2</v>
      </c>
      <c r="BH65">
        <v>323530.83199999994</v>
      </c>
      <c r="BI65">
        <v>1.2748389309616096E-2</v>
      </c>
      <c r="BJ65">
        <v>1.0517421180433278E-2</v>
      </c>
      <c r="BK65">
        <v>2</v>
      </c>
      <c r="BL65" t="s">
        <v>934</v>
      </c>
      <c r="BM65" t="s">
        <v>935</v>
      </c>
      <c r="BN65" t="s">
        <v>934</v>
      </c>
    </row>
    <row r="66" spans="1:66">
      <c r="A66" s="141" t="str">
        <f t="shared" si="55"/>
        <v>해성운수</v>
      </c>
      <c r="B66" s="141" t="str">
        <f t="shared" si="54"/>
        <v>593</v>
      </c>
      <c r="C66" s="142" t="str">
        <f t="shared" si="56"/>
        <v>71바5778</v>
      </c>
      <c r="D66" s="116" t="str">
        <f t="shared" si="57"/>
        <v>중형</v>
      </c>
      <c r="E66" s="112" t="str">
        <f t="shared" si="58"/>
        <v>F</v>
      </c>
      <c r="F66" s="162">
        <f t="shared" si="59"/>
        <v>0.77136363636363636</v>
      </c>
      <c r="G66" s="163">
        <f t="shared" si="60"/>
        <v>1.6970000000000001</v>
      </c>
      <c r="H66" s="164">
        <f t="shared" si="61"/>
        <v>2.2000000000000002</v>
      </c>
      <c r="I66" s="165">
        <f t="shared" si="62"/>
        <v>5423.384</v>
      </c>
      <c r="J66" s="166">
        <f t="shared" si="63"/>
        <v>0.10707552677900918</v>
      </c>
      <c r="K66" s="166">
        <f t="shared" si="64"/>
        <v>0.4000780638278984</v>
      </c>
      <c r="L66" s="166">
        <f t="shared" si="65"/>
        <v>0.12538297122239547</v>
      </c>
      <c r="M66" s="167">
        <f t="shared" si="66"/>
        <v>12.656000000000001</v>
      </c>
      <c r="N66" s="168">
        <f t="shared" si="67"/>
        <v>5.5E-2</v>
      </c>
      <c r="O66" s="168">
        <f t="shared" si="68"/>
        <v>5.7709999999999999</v>
      </c>
      <c r="P66" s="169">
        <f t="shared" si="69"/>
        <v>0</v>
      </c>
      <c r="Q66" s="170">
        <f t="shared" si="70"/>
        <v>74</v>
      </c>
      <c r="R66" s="171">
        <f t="shared" si="71"/>
        <v>18.719993199839035</v>
      </c>
      <c r="S66" s="143">
        <f t="shared" si="72"/>
        <v>3</v>
      </c>
      <c r="T66" s="143">
        <f t="shared" si="73"/>
        <v>313</v>
      </c>
      <c r="U66" t="s">
        <v>163</v>
      </c>
      <c r="V66" t="s">
        <v>324</v>
      </c>
      <c r="W66" t="s">
        <v>163</v>
      </c>
      <c r="X66" s="4" t="s">
        <v>324</v>
      </c>
      <c r="Y66" s="4" t="s">
        <v>1074</v>
      </c>
      <c r="Z66" s="4" t="s">
        <v>642</v>
      </c>
      <c r="AA66" s="4" t="s">
        <v>49</v>
      </c>
      <c r="AB66" s="4">
        <v>534</v>
      </c>
      <c r="AC66" s="4">
        <v>5423.384</v>
      </c>
      <c r="AD66" s="4">
        <v>3196.163</v>
      </c>
      <c r="AE66" s="4">
        <v>1.6970000000000001</v>
      </c>
      <c r="AF66" s="4">
        <v>2.2000000000000002</v>
      </c>
      <c r="AG66" s="4">
        <v>12.656000000000001</v>
      </c>
      <c r="AH66" s="4">
        <v>587.83179399999995</v>
      </c>
      <c r="AI66" s="4">
        <v>62.942399000000002</v>
      </c>
      <c r="AJ66" s="4">
        <v>235.178606</v>
      </c>
      <c r="AK66" s="4">
        <v>680</v>
      </c>
      <c r="AL66" s="4">
        <v>3</v>
      </c>
      <c r="AM66" s="4">
        <v>313</v>
      </c>
      <c r="AN66" s="4">
        <v>74</v>
      </c>
      <c r="AO66" s="4">
        <v>9.2260810000000006</v>
      </c>
      <c r="AP66" s="4">
        <v>92.9</v>
      </c>
      <c r="AQ66" s="4">
        <v>0</v>
      </c>
      <c r="AR66" s="4">
        <v>236</v>
      </c>
      <c r="AS66" s="4">
        <v>67344</v>
      </c>
      <c r="AT66" s="4">
        <v>5.5E-2</v>
      </c>
      <c r="AU66" s="4">
        <v>5.7709999999999999</v>
      </c>
      <c r="AV66" s="4">
        <v>42555</v>
      </c>
      <c r="AW66" s="4">
        <v>0</v>
      </c>
      <c r="AX66" s="4">
        <v>0.57999999999999996</v>
      </c>
      <c r="AY66">
        <v>0.77136363636363636</v>
      </c>
      <c r="AZ66" t="s">
        <v>73</v>
      </c>
      <c r="BA66" t="s">
        <v>1069</v>
      </c>
      <c r="BB66">
        <v>3</v>
      </c>
      <c r="BC66" t="s">
        <v>1075</v>
      </c>
      <c r="BD66">
        <v>11</v>
      </c>
      <c r="BE66">
        <v>37757.040999999997</v>
      </c>
      <c r="BF66">
        <v>0.14363901027095849</v>
      </c>
      <c r="BG66">
        <v>0.11079790928628025</v>
      </c>
      <c r="BH66">
        <v>323530.83199999994</v>
      </c>
      <c r="BI66">
        <v>1.6763113322071269E-2</v>
      </c>
      <c r="BJ66">
        <v>1.293045604888861E-2</v>
      </c>
      <c r="BK66">
        <v>1</v>
      </c>
      <c r="BL66" t="s">
        <v>934</v>
      </c>
      <c r="BM66" t="s">
        <v>935</v>
      </c>
      <c r="BN66" t="s">
        <v>934</v>
      </c>
    </row>
    <row r="67" spans="1:66">
      <c r="A67" s="144" t="str">
        <f t="shared" si="55"/>
        <v>해성운수</v>
      </c>
      <c r="B67" s="144" t="str">
        <f t="shared" si="54"/>
        <v>593</v>
      </c>
      <c r="C67" s="145" t="str">
        <f t="shared" si="56"/>
        <v>71바5779</v>
      </c>
      <c r="D67" s="133" t="str">
        <f t="shared" si="57"/>
        <v>중형</v>
      </c>
      <c r="E67" s="129" t="str">
        <f t="shared" si="58"/>
        <v>F</v>
      </c>
      <c r="F67" s="152">
        <f t="shared" si="59"/>
        <v>0.7728571428571428</v>
      </c>
      <c r="G67" s="153">
        <f t="shared" si="60"/>
        <v>1.623</v>
      </c>
      <c r="H67" s="154">
        <f t="shared" si="61"/>
        <v>2.1</v>
      </c>
      <c r="I67" s="155">
        <f t="shared" si="62"/>
        <v>4474.1170000000002</v>
      </c>
      <c r="J67" s="156">
        <f t="shared" si="63"/>
        <v>0.11548077816615515</v>
      </c>
      <c r="K67" s="156">
        <f t="shared" si="64"/>
        <v>0.3824606678519249</v>
      </c>
      <c r="L67" s="156">
        <f t="shared" si="65"/>
        <v>0.11197740246846473</v>
      </c>
      <c r="M67" s="157">
        <f t="shared" si="66"/>
        <v>11.792</v>
      </c>
      <c r="N67" s="158">
        <f t="shared" si="67"/>
        <v>2.1999999999999999E-2</v>
      </c>
      <c r="O67" s="158">
        <f t="shared" si="68"/>
        <v>4.18</v>
      </c>
      <c r="P67" s="159">
        <f t="shared" si="69"/>
        <v>0</v>
      </c>
      <c r="Q67" s="160">
        <f t="shared" si="70"/>
        <v>75</v>
      </c>
      <c r="R67" s="161">
        <f t="shared" si="71"/>
        <v>18.598843427453058</v>
      </c>
      <c r="S67" s="146">
        <f t="shared" si="72"/>
        <v>1</v>
      </c>
      <c r="T67" s="146">
        <f t="shared" si="73"/>
        <v>187</v>
      </c>
      <c r="U67" t="s">
        <v>163</v>
      </c>
      <c r="V67" t="s">
        <v>324</v>
      </c>
      <c r="W67" t="s">
        <v>163</v>
      </c>
      <c r="X67" s="4" t="s">
        <v>324</v>
      </c>
      <c r="Y67" s="4" t="s">
        <v>1076</v>
      </c>
      <c r="Z67" s="4" t="s">
        <v>642</v>
      </c>
      <c r="AA67" s="4" t="s">
        <v>49</v>
      </c>
      <c r="AB67" s="4">
        <v>534</v>
      </c>
      <c r="AC67" s="4">
        <v>4474.1170000000002</v>
      </c>
      <c r="AD67" s="4">
        <v>2757.498</v>
      </c>
      <c r="AE67" s="4">
        <v>1.623</v>
      </c>
      <c r="AF67" s="4">
        <v>2.1</v>
      </c>
      <c r="AG67" s="4">
        <v>11.792</v>
      </c>
      <c r="AH67" s="4">
        <v>479.14507400000002</v>
      </c>
      <c r="AI67" s="4">
        <v>55.332045999999998</v>
      </c>
      <c r="AJ67" s="4">
        <v>183.25414499999999</v>
      </c>
      <c r="AK67" s="4">
        <v>501</v>
      </c>
      <c r="AL67" s="4">
        <v>1</v>
      </c>
      <c r="AM67" s="4">
        <v>187</v>
      </c>
      <c r="AN67" s="4">
        <v>75</v>
      </c>
      <c r="AO67" s="4">
        <v>9.3377079999999992</v>
      </c>
      <c r="AP67" s="4">
        <v>81.5</v>
      </c>
      <c r="AQ67" s="4">
        <v>0</v>
      </c>
      <c r="AR67" s="4">
        <v>141</v>
      </c>
      <c r="AS67" s="4">
        <v>48424</v>
      </c>
      <c r="AT67" s="4">
        <v>2.1999999999999999E-2</v>
      </c>
      <c r="AU67" s="4">
        <v>4.18</v>
      </c>
      <c r="AV67" s="4">
        <v>35897</v>
      </c>
      <c r="AW67" s="4">
        <v>0</v>
      </c>
      <c r="AX67" s="4">
        <v>0.53</v>
      </c>
      <c r="AY67">
        <v>0.7728571428571428</v>
      </c>
      <c r="AZ67" t="s">
        <v>73</v>
      </c>
      <c r="BA67" t="s">
        <v>1069</v>
      </c>
      <c r="BB67">
        <v>1</v>
      </c>
      <c r="BC67" t="s">
        <v>1077</v>
      </c>
      <c r="BD67">
        <v>8</v>
      </c>
      <c r="BE67">
        <v>37757.040999999997</v>
      </c>
      <c r="BF67">
        <v>0.11849755387346166</v>
      </c>
      <c r="BG67">
        <v>9.1581680922203923E-2</v>
      </c>
      <c r="BH67">
        <v>323530.83199999994</v>
      </c>
      <c r="BI67">
        <v>1.3829028202171474E-2</v>
      </c>
      <c r="BJ67">
        <v>1.0687863224821096E-2</v>
      </c>
      <c r="BK67">
        <v>1</v>
      </c>
      <c r="BL67" t="s">
        <v>934</v>
      </c>
      <c r="BM67" t="s">
        <v>935</v>
      </c>
      <c r="BN67" t="s">
        <v>934</v>
      </c>
    </row>
    <row r="68" spans="1:66">
      <c r="A68" s="141" t="str">
        <f t="shared" si="55"/>
        <v>해성운수</v>
      </c>
      <c r="B68" s="141" t="str">
        <f t="shared" si="54"/>
        <v>593</v>
      </c>
      <c r="C68" s="142" t="str">
        <f t="shared" si="56"/>
        <v>71바5782</v>
      </c>
      <c r="D68" s="116" t="str">
        <f t="shared" si="57"/>
        <v>중형</v>
      </c>
      <c r="E68" s="112" t="str">
        <f t="shared" si="58"/>
        <v>D</v>
      </c>
      <c r="F68" s="162">
        <f t="shared" si="59"/>
        <v>0.80318181818181811</v>
      </c>
      <c r="G68" s="163">
        <f t="shared" si="60"/>
        <v>1.7669999999999999</v>
      </c>
      <c r="H68" s="164">
        <f t="shared" si="61"/>
        <v>2.2000000000000002</v>
      </c>
      <c r="I68" s="165">
        <f t="shared" si="62"/>
        <v>5022.643</v>
      </c>
      <c r="J68" s="166">
        <f t="shared" si="63"/>
        <v>0.10616530483302218</v>
      </c>
      <c r="K68" s="166">
        <f t="shared" si="64"/>
        <v>0.38869722808055901</v>
      </c>
      <c r="L68" s="166">
        <f t="shared" si="65"/>
        <v>0.19909836315262702</v>
      </c>
      <c r="M68" s="167">
        <f t="shared" si="66"/>
        <v>13.333</v>
      </c>
      <c r="N68" s="168">
        <f t="shared" si="67"/>
        <v>0.06</v>
      </c>
      <c r="O68" s="168">
        <f t="shared" si="68"/>
        <v>2.7669999999999999</v>
      </c>
      <c r="P68" s="169">
        <f t="shared" si="69"/>
        <v>0</v>
      </c>
      <c r="Q68" s="170">
        <f t="shared" si="70"/>
        <v>65</v>
      </c>
      <c r="R68" s="171">
        <f t="shared" si="71"/>
        <v>18.536589700963923</v>
      </c>
      <c r="S68" s="143">
        <f t="shared" si="72"/>
        <v>3</v>
      </c>
      <c r="T68" s="143">
        <f t="shared" si="73"/>
        <v>139</v>
      </c>
      <c r="U68" t="s">
        <v>163</v>
      </c>
      <c r="V68" t="s">
        <v>324</v>
      </c>
      <c r="W68" t="s">
        <v>163</v>
      </c>
      <c r="X68" s="4" t="s">
        <v>324</v>
      </c>
      <c r="Y68" s="4" t="s">
        <v>1078</v>
      </c>
      <c r="Z68" s="4" t="s">
        <v>642</v>
      </c>
      <c r="AA68" s="4" t="s">
        <v>49</v>
      </c>
      <c r="AB68" s="4">
        <v>534</v>
      </c>
      <c r="AC68" s="4">
        <v>5022.643</v>
      </c>
      <c r="AD68" s="4">
        <v>2841.9630000000002</v>
      </c>
      <c r="AE68" s="4">
        <v>1.7669999999999999</v>
      </c>
      <c r="AF68" s="4">
        <v>2.2000000000000002</v>
      </c>
      <c r="AG68" s="4">
        <v>13.333</v>
      </c>
      <c r="AH68" s="4">
        <v>536.40509099999997</v>
      </c>
      <c r="AI68" s="4">
        <v>56.947609999999997</v>
      </c>
      <c r="AJ68" s="4">
        <v>208.49917199999999</v>
      </c>
      <c r="AK68" s="4">
        <v>1000</v>
      </c>
      <c r="AL68" s="4">
        <v>3</v>
      </c>
      <c r="AM68" s="4">
        <v>139</v>
      </c>
      <c r="AN68" s="4">
        <v>65</v>
      </c>
      <c r="AO68" s="4">
        <v>9.3635249999999992</v>
      </c>
      <c r="AP68" s="4">
        <v>0</v>
      </c>
      <c r="AQ68" s="4">
        <v>0</v>
      </c>
      <c r="AR68" s="4">
        <v>173</v>
      </c>
      <c r="AS68" s="4">
        <v>46803</v>
      </c>
      <c r="AT68" s="4">
        <v>0.06</v>
      </c>
      <c r="AU68" s="4">
        <v>2.7669999999999999</v>
      </c>
      <c r="AV68" s="4">
        <v>40118</v>
      </c>
      <c r="AW68" s="4">
        <v>0</v>
      </c>
      <c r="AX68" s="4">
        <v>0.63</v>
      </c>
      <c r="AY68">
        <v>0.80318181818181811</v>
      </c>
      <c r="AZ68" t="s">
        <v>70</v>
      </c>
      <c r="BA68" t="s">
        <v>1069</v>
      </c>
      <c r="BB68">
        <v>4</v>
      </c>
      <c r="BC68" t="s">
        <v>1079</v>
      </c>
      <c r="BD68">
        <v>11</v>
      </c>
      <c r="BE68">
        <v>37757.040999999997</v>
      </c>
      <c r="BF68">
        <v>0.13302533426811705</v>
      </c>
      <c r="BG68">
        <v>0.10684352984171036</v>
      </c>
      <c r="BH68">
        <v>323530.83199999994</v>
      </c>
      <c r="BI68">
        <v>1.5524464759513247E-2</v>
      </c>
      <c r="BJ68">
        <v>1.2468967831845411E-2</v>
      </c>
      <c r="BK68">
        <v>1</v>
      </c>
      <c r="BL68" t="s">
        <v>934</v>
      </c>
      <c r="BM68" t="s">
        <v>935</v>
      </c>
      <c r="BN68" t="s">
        <v>934</v>
      </c>
    </row>
    <row r="69" spans="1:66">
      <c r="A69" s="144" t="str">
        <f t="shared" si="55"/>
        <v>해성운수</v>
      </c>
      <c r="B69" s="144" t="str">
        <f t="shared" si="54"/>
        <v>593</v>
      </c>
      <c r="C69" s="145" t="str">
        <f t="shared" si="56"/>
        <v>71바5789</v>
      </c>
      <c r="D69" s="133" t="str">
        <f t="shared" si="57"/>
        <v>중형</v>
      </c>
      <c r="E69" s="129" t="str">
        <f t="shared" si="58"/>
        <v>B</v>
      </c>
      <c r="F69" s="152">
        <f t="shared" si="59"/>
        <v>0.91636363636363627</v>
      </c>
      <c r="G69" s="153">
        <f t="shared" si="60"/>
        <v>2.016</v>
      </c>
      <c r="H69" s="154">
        <f t="shared" si="61"/>
        <v>2.2000000000000002</v>
      </c>
      <c r="I69" s="155">
        <f t="shared" si="62"/>
        <v>2709.5419999999999</v>
      </c>
      <c r="J69" s="156">
        <f t="shared" si="63"/>
        <v>1.9661061247106214E-2</v>
      </c>
      <c r="K69" s="156">
        <f t="shared" si="64"/>
        <v>0.47979378627403796</v>
      </c>
      <c r="L69" s="156">
        <f t="shared" si="65"/>
        <v>9.1159317700186968E-2</v>
      </c>
      <c r="M69" s="157">
        <f t="shared" si="66"/>
        <v>6.5309999999999997</v>
      </c>
      <c r="N69" s="158">
        <f t="shared" si="67"/>
        <v>3.0259999999999998</v>
      </c>
      <c r="O69" s="158">
        <f t="shared" si="68"/>
        <v>8.0830000000000002</v>
      </c>
      <c r="P69" s="159">
        <f t="shared" si="69"/>
        <v>0</v>
      </c>
      <c r="Q69" s="160">
        <f t="shared" si="70"/>
        <v>68</v>
      </c>
      <c r="R69" s="161">
        <f t="shared" si="71"/>
        <v>18.928315573686028</v>
      </c>
      <c r="S69" s="146">
        <f t="shared" si="72"/>
        <v>82</v>
      </c>
      <c r="T69" s="146">
        <f t="shared" si="73"/>
        <v>219</v>
      </c>
      <c r="U69" t="s">
        <v>163</v>
      </c>
      <c r="V69" t="s">
        <v>324</v>
      </c>
      <c r="W69" t="s">
        <v>163</v>
      </c>
      <c r="X69" s="4" t="s">
        <v>324</v>
      </c>
      <c r="Y69" s="4" t="s">
        <v>1080</v>
      </c>
      <c r="Z69" s="4" t="s">
        <v>642</v>
      </c>
      <c r="AA69" s="4" t="s">
        <v>966</v>
      </c>
      <c r="AB69" s="4">
        <v>534</v>
      </c>
      <c r="AC69" s="4">
        <v>2709.5419999999999</v>
      </c>
      <c r="AD69" s="4">
        <v>1343.9169999999999</v>
      </c>
      <c r="AE69" s="4">
        <v>2.016</v>
      </c>
      <c r="AF69" s="4">
        <v>2.2000000000000002</v>
      </c>
      <c r="AG69" s="4">
        <v>6.5309999999999997</v>
      </c>
      <c r="AH69" s="4">
        <v>285.98329100000001</v>
      </c>
      <c r="AI69" s="4">
        <v>5.6227349999999996</v>
      </c>
      <c r="AJ69" s="4">
        <v>137.21300600000001</v>
      </c>
      <c r="AK69" s="4">
        <v>247</v>
      </c>
      <c r="AL69" s="4">
        <v>82</v>
      </c>
      <c r="AM69" s="4">
        <v>219</v>
      </c>
      <c r="AN69" s="4">
        <v>68</v>
      </c>
      <c r="AO69" s="4">
        <v>9.4744759999999992</v>
      </c>
      <c r="AP69" s="4">
        <v>57.4</v>
      </c>
      <c r="AQ69" s="4">
        <v>0</v>
      </c>
      <c r="AR69" s="4">
        <v>247</v>
      </c>
      <c r="AS69" s="4">
        <v>77223</v>
      </c>
      <c r="AT69" s="4">
        <v>3.0259999999999998</v>
      </c>
      <c r="AU69" s="4">
        <v>8.0830000000000002</v>
      </c>
      <c r="AV69" s="4">
        <v>19534</v>
      </c>
      <c r="AW69" s="4">
        <v>0</v>
      </c>
      <c r="AX69" s="4">
        <v>0.48</v>
      </c>
      <c r="AY69">
        <v>0.91636363636363627</v>
      </c>
      <c r="AZ69" t="s">
        <v>71</v>
      </c>
      <c r="BA69" t="s">
        <v>1069</v>
      </c>
      <c r="BB69">
        <v>1</v>
      </c>
      <c r="BC69" t="s">
        <v>1081</v>
      </c>
      <c r="BD69">
        <v>6</v>
      </c>
      <c r="BE69">
        <v>37757.040999999997</v>
      </c>
      <c r="BF69">
        <v>7.1762562113911424E-2</v>
      </c>
      <c r="BG69">
        <v>6.5760602373475183E-2</v>
      </c>
      <c r="BH69">
        <v>323530.83199999994</v>
      </c>
      <c r="BI69">
        <v>8.3749112356623877E-3</v>
      </c>
      <c r="BJ69">
        <v>7.67446411413426E-3</v>
      </c>
      <c r="BK69">
        <v>1</v>
      </c>
      <c r="BL69" t="s">
        <v>934</v>
      </c>
      <c r="BM69" t="s">
        <v>935</v>
      </c>
      <c r="BN69" t="s">
        <v>934</v>
      </c>
    </row>
    <row r="70" spans="1:66">
      <c r="A70" s="141" t="str">
        <f t="shared" si="55"/>
        <v>해성운수</v>
      </c>
      <c r="B70" s="141" t="str">
        <f t="shared" si="54"/>
        <v>593</v>
      </c>
      <c r="C70" s="142" t="str">
        <f t="shared" si="56"/>
        <v>71바5794</v>
      </c>
      <c r="D70" s="116" t="str">
        <f t="shared" si="57"/>
        <v>중형</v>
      </c>
      <c r="E70" s="112" t="str">
        <f t="shared" si="58"/>
        <v>F</v>
      </c>
      <c r="F70" s="162">
        <f t="shared" si="59"/>
        <v>0.73863636363636354</v>
      </c>
      <c r="G70" s="163">
        <f t="shared" si="60"/>
        <v>1.625</v>
      </c>
      <c r="H70" s="164">
        <f t="shared" si="61"/>
        <v>2.2000000000000002</v>
      </c>
      <c r="I70" s="165">
        <f t="shared" si="62"/>
        <v>4331.8410000000003</v>
      </c>
      <c r="J70" s="166">
        <f t="shared" si="63"/>
        <v>8.7561719322656675E-2</v>
      </c>
      <c r="K70" s="166">
        <f t="shared" si="64"/>
        <v>0.417420036064728</v>
      </c>
      <c r="L70" s="166">
        <f t="shared" si="65"/>
        <v>0.11311587844521531</v>
      </c>
      <c r="M70" s="167">
        <f t="shared" si="66"/>
        <v>12.739000000000001</v>
      </c>
      <c r="N70" s="168">
        <f t="shared" si="67"/>
        <v>0</v>
      </c>
      <c r="O70" s="168">
        <f t="shared" si="68"/>
        <v>2.9089999999999998</v>
      </c>
      <c r="P70" s="169">
        <f t="shared" si="69"/>
        <v>0</v>
      </c>
      <c r="Q70" s="170">
        <f t="shared" si="70"/>
        <v>67</v>
      </c>
      <c r="R70" s="171">
        <f t="shared" si="71"/>
        <v>19.036180890469119</v>
      </c>
      <c r="S70" s="143">
        <f t="shared" si="72"/>
        <v>0</v>
      </c>
      <c r="T70" s="143">
        <f t="shared" si="73"/>
        <v>126</v>
      </c>
      <c r="U70" t="s">
        <v>163</v>
      </c>
      <c r="V70" t="s">
        <v>324</v>
      </c>
      <c r="W70" t="s">
        <v>163</v>
      </c>
      <c r="X70" s="4" t="s">
        <v>324</v>
      </c>
      <c r="Y70" s="4" t="s">
        <v>1082</v>
      </c>
      <c r="Z70" s="4" t="s">
        <v>642</v>
      </c>
      <c r="AA70" s="4" t="s">
        <v>49</v>
      </c>
      <c r="AB70" s="4">
        <v>534</v>
      </c>
      <c r="AC70" s="4">
        <v>4331.8410000000003</v>
      </c>
      <c r="AD70" s="4">
        <v>2665.5630000000001</v>
      </c>
      <c r="AE70" s="4">
        <v>1.625</v>
      </c>
      <c r="AF70" s="4">
        <v>2.2000000000000002</v>
      </c>
      <c r="AG70" s="4">
        <v>12.739000000000001</v>
      </c>
      <c r="AH70" s="4">
        <v>459.696798</v>
      </c>
      <c r="AI70" s="4">
        <v>40.251842000000003</v>
      </c>
      <c r="AJ70" s="4">
        <v>191.88665399999999</v>
      </c>
      <c r="AK70" s="4">
        <v>490</v>
      </c>
      <c r="AL70" s="4">
        <v>0</v>
      </c>
      <c r="AM70" s="4">
        <v>126</v>
      </c>
      <c r="AN70" s="4">
        <v>67</v>
      </c>
      <c r="AO70" s="4">
        <v>9.4232560000000003</v>
      </c>
      <c r="AP70" s="4">
        <v>7.1</v>
      </c>
      <c r="AQ70" s="4">
        <v>0</v>
      </c>
      <c r="AR70" s="4">
        <v>212</v>
      </c>
      <c r="AS70" s="4">
        <v>57726</v>
      </c>
      <c r="AT70" s="4">
        <v>0</v>
      </c>
      <c r="AU70" s="4">
        <v>2.9089999999999998</v>
      </c>
      <c r="AV70" s="4">
        <v>35316</v>
      </c>
      <c r="AW70" s="4">
        <v>0</v>
      </c>
      <c r="AX70" s="4">
        <v>0.55000000000000004</v>
      </c>
      <c r="AY70">
        <v>0.73863636363636354</v>
      </c>
      <c r="AZ70" t="s">
        <v>73</v>
      </c>
      <c r="BA70" t="s">
        <v>1069</v>
      </c>
      <c r="BB70">
        <v>4</v>
      </c>
      <c r="BC70" t="s">
        <v>1083</v>
      </c>
      <c r="BD70">
        <v>10</v>
      </c>
      <c r="BE70">
        <v>37757.040999999997</v>
      </c>
      <c r="BF70">
        <v>0.11472935604249286</v>
      </c>
      <c r="BG70">
        <v>8.4743274349568576E-2</v>
      </c>
      <c r="BH70">
        <v>323530.83199999994</v>
      </c>
      <c r="BI70">
        <v>1.3389267950820839E-2</v>
      </c>
      <c r="BJ70">
        <v>9.8898001909472084E-3</v>
      </c>
      <c r="BK70">
        <v>1</v>
      </c>
      <c r="BL70" t="s">
        <v>934</v>
      </c>
      <c r="BM70" t="s">
        <v>935</v>
      </c>
      <c r="BN70" t="s">
        <v>934</v>
      </c>
    </row>
    <row r="71" spans="1:66">
      <c r="A71" s="144" t="str">
        <f t="shared" si="55"/>
        <v>해성운수</v>
      </c>
      <c r="B71" s="144" t="str">
        <f t="shared" si="54"/>
        <v>593</v>
      </c>
      <c r="C71" s="145" t="str">
        <f t="shared" si="56"/>
        <v>71바6506</v>
      </c>
      <c r="D71" s="133" t="str">
        <f t="shared" si="57"/>
        <v>중형</v>
      </c>
      <c r="E71" s="129" t="str">
        <f t="shared" si="58"/>
        <v>F</v>
      </c>
      <c r="F71" s="152">
        <f t="shared" si="59"/>
        <v>0.77258064516129032</v>
      </c>
      <c r="G71" s="153">
        <f t="shared" si="60"/>
        <v>2.395</v>
      </c>
      <c r="H71" s="154">
        <f t="shared" si="61"/>
        <v>3.1</v>
      </c>
      <c r="I71" s="155">
        <f t="shared" si="62"/>
        <v>3296.018</v>
      </c>
      <c r="J71" s="156">
        <f t="shared" si="63"/>
        <v>7.2987540313153187E-2</v>
      </c>
      <c r="K71" s="156">
        <f t="shared" si="64"/>
        <v>0.4754603872641639</v>
      </c>
      <c r="L71" s="156">
        <f t="shared" si="65"/>
        <v>0.33828698751038372</v>
      </c>
      <c r="M71" s="157">
        <f t="shared" si="66"/>
        <v>16.98</v>
      </c>
      <c r="N71" s="158">
        <f t="shared" si="67"/>
        <v>0.21199999999999999</v>
      </c>
      <c r="O71" s="158">
        <f t="shared" si="68"/>
        <v>2.609</v>
      </c>
      <c r="P71" s="159">
        <f t="shared" si="69"/>
        <v>0</v>
      </c>
      <c r="Q71" s="160">
        <f t="shared" si="70"/>
        <v>130</v>
      </c>
      <c r="R71" s="161">
        <f t="shared" si="71"/>
        <v>19.535519134589759</v>
      </c>
      <c r="S71" s="146">
        <f t="shared" si="72"/>
        <v>7</v>
      </c>
      <c r="T71" s="146">
        <f t="shared" si="73"/>
        <v>86</v>
      </c>
      <c r="U71" t="s">
        <v>163</v>
      </c>
      <c r="V71" t="s">
        <v>324</v>
      </c>
      <c r="W71" t="s">
        <v>163</v>
      </c>
      <c r="X71" s="4" t="s">
        <v>324</v>
      </c>
      <c r="Y71" s="4" t="s">
        <v>1084</v>
      </c>
      <c r="Z71" s="4" t="s">
        <v>642</v>
      </c>
      <c r="AA71" s="4" t="s">
        <v>641</v>
      </c>
      <c r="AB71" s="4">
        <v>534</v>
      </c>
      <c r="AC71" s="4">
        <v>3296.018</v>
      </c>
      <c r="AD71" s="4">
        <v>1376.491</v>
      </c>
      <c r="AE71" s="4">
        <v>2.395</v>
      </c>
      <c r="AF71" s="4">
        <v>3.1</v>
      </c>
      <c r="AG71" s="4">
        <v>16.98</v>
      </c>
      <c r="AH71" s="4">
        <v>373.64293800000002</v>
      </c>
      <c r="AI71" s="4">
        <v>27.271279</v>
      </c>
      <c r="AJ71" s="4">
        <v>177.65241599999999</v>
      </c>
      <c r="AK71" s="4">
        <v>1115</v>
      </c>
      <c r="AL71" s="4">
        <v>7</v>
      </c>
      <c r="AM71" s="4">
        <v>86</v>
      </c>
      <c r="AN71" s="4">
        <v>130</v>
      </c>
      <c r="AO71" s="4">
        <v>8.8213039999999996</v>
      </c>
      <c r="AP71" s="4">
        <v>73.599999999999994</v>
      </c>
      <c r="AQ71" s="4">
        <v>0</v>
      </c>
      <c r="AR71" s="4">
        <v>347</v>
      </c>
      <c r="AS71" s="4">
        <v>115346</v>
      </c>
      <c r="AT71" s="4">
        <v>0.21199999999999999</v>
      </c>
      <c r="AU71" s="4">
        <v>2.609</v>
      </c>
      <c r="AV71" s="4">
        <v>25508</v>
      </c>
      <c r="AW71" s="4">
        <v>0</v>
      </c>
      <c r="AX71" s="4">
        <v>0.94</v>
      </c>
      <c r="AY71">
        <v>0.77258064516129032</v>
      </c>
      <c r="AZ71" t="s">
        <v>73</v>
      </c>
      <c r="BA71" t="s">
        <v>1069</v>
      </c>
      <c r="BB71">
        <v>2</v>
      </c>
      <c r="BC71" t="s">
        <v>1085</v>
      </c>
      <c r="BD71">
        <v>4</v>
      </c>
      <c r="BE71">
        <v>37757.040999999997</v>
      </c>
      <c r="BF71">
        <v>8.7295453052054592E-2</v>
      </c>
      <c r="BG71">
        <v>6.7442777438603468E-2</v>
      </c>
      <c r="BH71">
        <v>323530.83199999994</v>
      </c>
      <c r="BI71">
        <v>1.018764727808075E-2</v>
      </c>
      <c r="BJ71">
        <v>7.8707791067752896E-3</v>
      </c>
      <c r="BK71">
        <v>1</v>
      </c>
      <c r="BL71" t="s">
        <v>934</v>
      </c>
      <c r="BM71" t="s">
        <v>935</v>
      </c>
      <c r="BN71" t="s">
        <v>934</v>
      </c>
    </row>
    <row r="72" spans="1:66">
      <c r="A72" s="141" t="str">
        <f t="shared" si="55"/>
        <v>해성운수</v>
      </c>
      <c r="B72" s="141" t="str">
        <f t="shared" si="54"/>
        <v>예비</v>
      </c>
      <c r="C72" s="142" t="str">
        <f t="shared" si="56"/>
        <v>71바5812</v>
      </c>
      <c r="D72" s="116" t="str">
        <f t="shared" si="57"/>
        <v>소형</v>
      </c>
      <c r="E72" s="112" t="str">
        <f t="shared" si="58"/>
        <v>F</v>
      </c>
      <c r="F72" s="162">
        <f t="shared" si="59"/>
        <v>0.71695652173913049</v>
      </c>
      <c r="G72" s="163">
        <f t="shared" si="60"/>
        <v>3.298</v>
      </c>
      <c r="H72" s="164">
        <f t="shared" si="61"/>
        <v>4.5999999999999996</v>
      </c>
      <c r="I72" s="165">
        <f t="shared" si="62"/>
        <v>2289.8820000000001</v>
      </c>
      <c r="J72" s="166">
        <f t="shared" si="63"/>
        <v>4.701357727359394E-2</v>
      </c>
      <c r="K72" s="166">
        <f t="shared" si="64"/>
        <v>0.40198459140648368</v>
      </c>
      <c r="L72" s="166">
        <f t="shared" si="65"/>
        <v>0.309186237544118</v>
      </c>
      <c r="M72" s="167">
        <f t="shared" si="66"/>
        <v>6.9269999999999996</v>
      </c>
      <c r="N72" s="168">
        <f t="shared" si="67"/>
        <v>0.91700000000000004</v>
      </c>
      <c r="O72" s="168">
        <f t="shared" si="68"/>
        <v>1.31</v>
      </c>
      <c r="P72" s="169">
        <f t="shared" si="69"/>
        <v>0</v>
      </c>
      <c r="Q72" s="170">
        <f t="shared" si="70"/>
        <v>76</v>
      </c>
      <c r="R72" s="171">
        <f t="shared" si="71"/>
        <v>18.66720550552138</v>
      </c>
      <c r="S72" s="143">
        <f t="shared" si="72"/>
        <v>21</v>
      </c>
      <c r="T72" s="143">
        <f t="shared" si="73"/>
        <v>30</v>
      </c>
      <c r="U72" t="s">
        <v>163</v>
      </c>
      <c r="V72" t="s">
        <v>99</v>
      </c>
      <c r="W72" t="s">
        <v>163</v>
      </c>
      <c r="X72" s="4" t="s">
        <v>99</v>
      </c>
      <c r="Y72" s="4" t="s">
        <v>1086</v>
      </c>
      <c r="Z72" s="4" t="s">
        <v>640</v>
      </c>
      <c r="AA72" s="4" t="s">
        <v>641</v>
      </c>
      <c r="AB72" s="4">
        <v>534</v>
      </c>
      <c r="AC72" s="4">
        <v>2289.8820000000001</v>
      </c>
      <c r="AD72" s="4">
        <v>694.38699999999994</v>
      </c>
      <c r="AE72" s="4">
        <v>3.298</v>
      </c>
      <c r="AF72" s="4">
        <v>4.5999999999999996</v>
      </c>
      <c r="AG72" s="4">
        <v>6.9269999999999996</v>
      </c>
      <c r="AH72" s="4">
        <v>222.62849600000001</v>
      </c>
      <c r="AI72" s="4">
        <v>10.466562</v>
      </c>
      <c r="AJ72" s="4">
        <v>89.493224999999995</v>
      </c>
      <c r="AK72" s="4">
        <v>708</v>
      </c>
      <c r="AL72" s="4">
        <v>21</v>
      </c>
      <c r="AM72" s="4">
        <v>30</v>
      </c>
      <c r="AN72" s="4">
        <v>76</v>
      </c>
      <c r="AO72" s="4">
        <v>10.285664000000001</v>
      </c>
      <c r="AP72" s="4">
        <v>126.9</v>
      </c>
      <c r="AQ72" s="4">
        <v>0</v>
      </c>
      <c r="AR72" s="4">
        <v>96</v>
      </c>
      <c r="AS72" s="4">
        <v>33353</v>
      </c>
      <c r="AT72" s="4">
        <v>0.91700000000000004</v>
      </c>
      <c r="AU72" s="4">
        <v>1.31</v>
      </c>
      <c r="AV72" s="4">
        <v>15829</v>
      </c>
      <c r="AW72" s="4">
        <v>0</v>
      </c>
      <c r="AX72" s="4">
        <v>0.81</v>
      </c>
      <c r="AY72">
        <v>0.71695652173913049</v>
      </c>
      <c r="AZ72" t="s">
        <v>73</v>
      </c>
      <c r="BA72" t="s">
        <v>583</v>
      </c>
      <c r="BB72">
        <v>16</v>
      </c>
      <c r="BC72" t="s">
        <v>1087</v>
      </c>
      <c r="BD72">
        <v>15</v>
      </c>
      <c r="BE72">
        <v>2289.8820000000001</v>
      </c>
      <c r="BF72">
        <v>1</v>
      </c>
      <c r="BG72">
        <v>0.71695652173913049</v>
      </c>
      <c r="BH72">
        <v>323530.83199999994</v>
      </c>
      <c r="BI72">
        <v>7.0777860207153313E-3</v>
      </c>
      <c r="BJ72">
        <v>5.074464847025905E-3</v>
      </c>
      <c r="BK72">
        <v>1</v>
      </c>
      <c r="BL72" t="s">
        <v>934</v>
      </c>
      <c r="BM72" t="s">
        <v>935</v>
      </c>
      <c r="BN72" t="s">
        <v>934</v>
      </c>
    </row>
  </sheetData>
  <sortState xmlns:xlrd2="http://schemas.microsoft.com/office/spreadsheetml/2017/richdata2" ref="U5:AX50">
    <sortCondition ref="Y5:Y50"/>
    <sortCondition ref="U5:U50"/>
  </sortState>
  <phoneticPr fontId="2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63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31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9"/>
      <c r="R1" s="229"/>
    </row>
    <row r="2" spans="1:69" ht="45" customHeight="1">
      <c r="A2" s="10" t="s">
        <v>33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30"/>
      <c r="R2" s="230"/>
      <c r="S2" s="10"/>
      <c r="T2" s="10"/>
      <c r="U2" s="10"/>
      <c r="V2" s="10"/>
      <c r="W2" s="10"/>
      <c r="X2" s="10"/>
      <c r="Y2" s="10"/>
    </row>
    <row r="3" spans="1:69" ht="30.75" customHeight="1">
      <c r="A3" s="24" t="s">
        <v>600</v>
      </c>
      <c r="B3" s="35"/>
      <c r="E3" s="11"/>
      <c r="F3" s="8"/>
      <c r="G3" s="11"/>
      <c r="H3" s="11"/>
      <c r="X3" s="11"/>
      <c r="Y3" s="11"/>
    </row>
    <row r="4" spans="1:69" ht="27">
      <c r="A4" s="122" t="s">
        <v>39</v>
      </c>
      <c r="B4" s="123" t="s">
        <v>50</v>
      </c>
      <c r="C4" s="124" t="s">
        <v>584</v>
      </c>
      <c r="D4" s="124" t="s">
        <v>601</v>
      </c>
      <c r="E4" s="125" t="s">
        <v>590</v>
      </c>
      <c r="F4" s="123" t="s">
        <v>594</v>
      </c>
      <c r="G4" s="125" t="s">
        <v>592</v>
      </c>
      <c r="H4" s="125" t="s">
        <v>596</v>
      </c>
      <c r="I4" s="126" t="s">
        <v>598</v>
      </c>
      <c r="J4" s="125" t="s">
        <v>12</v>
      </c>
      <c r="K4" s="125" t="s">
        <v>13</v>
      </c>
      <c r="L4" s="125" t="s">
        <v>14</v>
      </c>
      <c r="M4" s="125" t="s">
        <v>76</v>
      </c>
      <c r="N4" s="125" t="s">
        <v>7</v>
      </c>
      <c r="O4" s="125" t="s">
        <v>8</v>
      </c>
      <c r="P4" s="125" t="s">
        <v>625</v>
      </c>
      <c r="Q4" s="232" t="s">
        <v>44</v>
      </c>
      <c r="R4" s="232" t="s">
        <v>45</v>
      </c>
      <c r="S4" s="13"/>
      <c r="T4" s="13" t="s">
        <v>43</v>
      </c>
      <c r="U4" s="13" t="s">
        <v>603</v>
      </c>
      <c r="V4" s="13" t="s">
        <v>604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841</v>
      </c>
      <c r="AN4" s="13" t="s">
        <v>842</v>
      </c>
      <c r="AO4" t="s">
        <v>843</v>
      </c>
      <c r="AP4" t="s">
        <v>38</v>
      </c>
      <c r="AQ4" t="s">
        <v>32</v>
      </c>
      <c r="AR4" t="s">
        <v>0</v>
      </c>
      <c r="AS4" t="s">
        <v>10</v>
      </c>
      <c r="AT4" t="s">
        <v>586</v>
      </c>
      <c r="AU4" t="s">
        <v>31</v>
      </c>
      <c r="AV4" t="s">
        <v>587</v>
      </c>
      <c r="AW4" t="s">
        <v>595</v>
      </c>
      <c r="AX4" t="s">
        <v>605</v>
      </c>
      <c r="AY4" t="s">
        <v>606</v>
      </c>
      <c r="AZ4" t="s">
        <v>607</v>
      </c>
      <c r="BA4" t="s">
        <v>608</v>
      </c>
      <c r="BB4" t="s">
        <v>609</v>
      </c>
      <c r="BC4" t="s">
        <v>68</v>
      </c>
      <c r="BF4" t="s">
        <v>0</v>
      </c>
      <c r="BG4" t="s">
        <v>614</v>
      </c>
      <c r="BH4" t="s">
        <v>77</v>
      </c>
      <c r="BI4" t="s">
        <v>610</v>
      </c>
      <c r="BJ4" t="s">
        <v>611</v>
      </c>
      <c r="BK4" t="s">
        <v>615</v>
      </c>
      <c r="BL4" t="s">
        <v>616</v>
      </c>
      <c r="BM4" t="s">
        <v>612</v>
      </c>
      <c r="BN4" t="s">
        <v>68</v>
      </c>
      <c r="BO4" t="s">
        <v>613</v>
      </c>
      <c r="BP4" t="s">
        <v>617</v>
      </c>
      <c r="BQ4" t="s">
        <v>639</v>
      </c>
    </row>
    <row r="5" spans="1:69" ht="16.5">
      <c r="A5" s="127" t="str">
        <f>BF5</f>
        <v>해성운수</v>
      </c>
      <c r="B5" s="128" t="str">
        <f>BH5</f>
        <v>강대호</v>
      </c>
      <c r="C5" s="129" t="str">
        <f>BN5</f>
        <v>F</v>
      </c>
      <c r="D5" s="130">
        <f>BM5</f>
        <v>0.76740740740740743</v>
      </c>
      <c r="E5" s="131">
        <f>U5</f>
        <v>8190</v>
      </c>
      <c r="F5" s="132" t="str">
        <f>BG5</f>
        <v>514-1</v>
      </c>
      <c r="G5" s="133" t="str">
        <f>BK5</f>
        <v>71바5780</v>
      </c>
      <c r="H5" s="134">
        <f>BJ5</f>
        <v>1</v>
      </c>
      <c r="I5" s="135">
        <f>BP5</f>
        <v>482.74599999999998</v>
      </c>
      <c r="J5" s="136">
        <f>AB5/AA5</f>
        <v>1.0773028591185172E-3</v>
      </c>
      <c r="K5" s="136">
        <f>AC5/AA5</f>
        <v>0.35782016968131347</v>
      </c>
      <c r="L5" s="136">
        <f>AD5/I5</f>
        <v>0.12014599810252183</v>
      </c>
      <c r="M5" s="137">
        <f>Z5</f>
        <v>9.7889999999999997</v>
      </c>
      <c r="N5" s="138">
        <f>AE5*100/W5</f>
        <v>0</v>
      </c>
      <c r="O5" s="138">
        <f>AF5*100/W5</f>
        <v>0.41429654518110975</v>
      </c>
      <c r="P5" s="233">
        <f>AK5</f>
        <v>0</v>
      </c>
      <c r="Q5" s="234">
        <f>AE5</f>
        <v>0</v>
      </c>
      <c r="R5" s="234">
        <f>AF5</f>
        <v>2</v>
      </c>
      <c r="T5">
        <v>534</v>
      </c>
      <c r="U5">
        <v>8190</v>
      </c>
      <c r="V5" t="s">
        <v>1088</v>
      </c>
      <c r="W5">
        <v>482.74599999999998</v>
      </c>
      <c r="X5">
        <v>232.72900000000001</v>
      </c>
      <c r="Y5">
        <v>2.0739999999999998</v>
      </c>
      <c r="Z5">
        <v>9.7889999999999997</v>
      </c>
      <c r="AA5">
        <v>37.623589000000003</v>
      </c>
      <c r="AB5">
        <v>4.0531999999999999E-2</v>
      </c>
      <c r="AC5">
        <v>13.462479</v>
      </c>
      <c r="AD5" s="1">
        <v>58</v>
      </c>
      <c r="AE5">
        <v>0</v>
      </c>
      <c r="AF5">
        <v>2</v>
      </c>
      <c r="AG5">
        <v>56</v>
      </c>
      <c r="AH5">
        <v>12.830939000000001</v>
      </c>
      <c r="AI5">
        <v>0</v>
      </c>
      <c r="AJ5">
        <v>0</v>
      </c>
      <c r="AK5">
        <v>0</v>
      </c>
      <c r="AL5">
        <v>0</v>
      </c>
      <c r="AM5" t="s">
        <v>1089</v>
      </c>
      <c r="AN5" t="s">
        <v>1090</v>
      </c>
      <c r="AO5">
        <v>483.00799999999998</v>
      </c>
      <c r="AR5" t="s">
        <v>163</v>
      </c>
      <c r="AS5" t="s">
        <v>316</v>
      </c>
      <c r="AT5" t="s">
        <v>1001</v>
      </c>
      <c r="AU5" t="s">
        <v>1088</v>
      </c>
      <c r="AV5" t="s">
        <v>49</v>
      </c>
      <c r="AW5">
        <v>1</v>
      </c>
      <c r="BB5">
        <v>0.76740740740740743</v>
      </c>
      <c r="BC5" t="s">
        <v>73</v>
      </c>
      <c r="BF5" t="s">
        <v>163</v>
      </c>
      <c r="BG5" t="s">
        <v>316</v>
      </c>
      <c r="BH5" t="s">
        <v>1088</v>
      </c>
      <c r="BI5">
        <v>8190</v>
      </c>
      <c r="BJ5">
        <v>1</v>
      </c>
      <c r="BK5" t="s">
        <v>1001</v>
      </c>
      <c r="BL5" t="s">
        <v>618</v>
      </c>
      <c r="BM5">
        <v>0.76740740740740743</v>
      </c>
      <c r="BN5" t="s">
        <v>73</v>
      </c>
      <c r="BO5" t="s">
        <v>638</v>
      </c>
      <c r="BP5">
        <v>482.74599999999998</v>
      </c>
      <c r="BQ5" t="s">
        <v>69</v>
      </c>
    </row>
    <row r="6" spans="1:69" ht="16.5">
      <c r="A6" s="110" t="str">
        <f t="shared" ref="A6:A7" si="0">BF6</f>
        <v>해성운수</v>
      </c>
      <c r="B6" s="111" t="str">
        <f t="shared" ref="B6:B7" si="1">BH6</f>
        <v>강신모</v>
      </c>
      <c r="C6" s="112" t="str">
        <f t="shared" ref="C6:C7" si="2">BN6</f>
        <v>C</v>
      </c>
      <c r="D6" s="113">
        <f t="shared" ref="D6:D7" si="3">BM6</f>
        <v>0.89361825304538656</v>
      </c>
      <c r="E6" s="114">
        <f t="shared" ref="E6:E7" si="4">U6</f>
        <v>380</v>
      </c>
      <c r="F6" s="115" t="str">
        <f t="shared" ref="F6:F7" si="5">BG6</f>
        <v>593</v>
      </c>
      <c r="G6" s="116" t="str">
        <f t="shared" ref="G6:G7" si="6">BK6</f>
        <v>70바3804</v>
      </c>
      <c r="H6" s="117">
        <f t="shared" ref="H6:H7" si="7">BJ6</f>
        <v>2</v>
      </c>
      <c r="I6" s="118">
        <f t="shared" ref="I6:I7" si="8">BP6</f>
        <v>1548.73</v>
      </c>
      <c r="J6" s="119">
        <f t="shared" ref="J6:J7" si="9">AB6/AA6</f>
        <v>1.3868699277315891E-2</v>
      </c>
      <c r="K6" s="119">
        <f t="shared" ref="K6:K7" si="10">AC6/AA6</f>
        <v>0.35852201598333477</v>
      </c>
      <c r="L6" s="119">
        <f t="shared" ref="L6:L7" si="11">AD6/I6</f>
        <v>0.24277956777488652</v>
      </c>
      <c r="M6" s="120">
        <f t="shared" ref="M6:M7" si="12">Z6</f>
        <v>6.6379999999999999</v>
      </c>
      <c r="N6" s="121">
        <f t="shared" ref="N6:N7" si="13">AE6*100/W6</f>
        <v>0</v>
      </c>
      <c r="O6" s="121">
        <f t="shared" ref="O6:O7" si="14">AF6*100/W6</f>
        <v>0.12913806796536517</v>
      </c>
      <c r="P6" s="235">
        <f t="shared" ref="P6:P7" si="15">AK6</f>
        <v>45</v>
      </c>
      <c r="Q6" s="236">
        <f t="shared" ref="Q6:Q7" si="16">AE6</f>
        <v>0</v>
      </c>
      <c r="R6" s="236">
        <f t="shared" ref="R6:R7" si="17">AF6</f>
        <v>2</v>
      </c>
      <c r="T6">
        <v>534</v>
      </c>
      <c r="U6">
        <v>380</v>
      </c>
      <c r="V6" t="s">
        <v>1091</v>
      </c>
      <c r="W6">
        <v>1548.73</v>
      </c>
      <c r="X6">
        <v>752.625</v>
      </c>
      <c r="Y6">
        <v>2.0579999999999998</v>
      </c>
      <c r="Z6">
        <v>6.6379999999999999</v>
      </c>
      <c r="AA6">
        <v>142.301593</v>
      </c>
      <c r="AB6">
        <v>1.973538</v>
      </c>
      <c r="AC6">
        <v>51.018253999999999</v>
      </c>
      <c r="AD6" s="1">
        <v>376</v>
      </c>
      <c r="AE6">
        <v>0</v>
      </c>
      <c r="AF6">
        <v>2</v>
      </c>
      <c r="AG6">
        <v>60</v>
      </c>
      <c r="AH6">
        <v>10.883433999999999</v>
      </c>
      <c r="AI6">
        <v>0</v>
      </c>
      <c r="AJ6">
        <v>0</v>
      </c>
      <c r="AK6">
        <v>45</v>
      </c>
      <c r="AL6">
        <v>8052</v>
      </c>
      <c r="AM6" t="s">
        <v>1092</v>
      </c>
      <c r="AN6" t="s">
        <v>1093</v>
      </c>
      <c r="AO6">
        <v>1490.7339999999999</v>
      </c>
      <c r="AR6" t="s">
        <v>163</v>
      </c>
      <c r="AS6" t="s">
        <v>324</v>
      </c>
      <c r="AT6" t="s">
        <v>1068</v>
      </c>
      <c r="AU6" t="s">
        <v>1091</v>
      </c>
      <c r="AV6" t="s">
        <v>49</v>
      </c>
      <c r="AW6">
        <v>2</v>
      </c>
      <c r="BB6">
        <v>0.89361825304538656</v>
      </c>
      <c r="BC6" t="s">
        <v>72</v>
      </c>
      <c r="BF6" t="s">
        <v>163</v>
      </c>
      <c r="BG6" s="5" t="s">
        <v>324</v>
      </c>
      <c r="BH6" t="s">
        <v>1091</v>
      </c>
      <c r="BI6">
        <v>380</v>
      </c>
      <c r="BJ6">
        <v>2</v>
      </c>
      <c r="BK6" t="s">
        <v>1068</v>
      </c>
      <c r="BL6" t="s">
        <v>1076</v>
      </c>
      <c r="BM6">
        <v>0.89361825304538656</v>
      </c>
      <c r="BN6" t="s">
        <v>72</v>
      </c>
      <c r="BO6" t="s">
        <v>621</v>
      </c>
      <c r="BP6">
        <v>1548.73</v>
      </c>
      <c r="BQ6" t="s">
        <v>71</v>
      </c>
    </row>
    <row r="7" spans="1:69" ht="16.5">
      <c r="A7" s="127" t="str">
        <f t="shared" si="0"/>
        <v>해성운수</v>
      </c>
      <c r="B7" s="128" t="str">
        <f t="shared" si="1"/>
        <v>강태윤</v>
      </c>
      <c r="C7" s="129" t="str">
        <f t="shared" si="2"/>
        <v>F</v>
      </c>
      <c r="D7" s="130">
        <f t="shared" si="3"/>
        <v>0.71784501186109595</v>
      </c>
      <c r="E7" s="131">
        <f t="shared" si="4"/>
        <v>2908</v>
      </c>
      <c r="F7" s="132" t="str">
        <f t="shared" si="5"/>
        <v>593</v>
      </c>
      <c r="G7" s="133" t="str">
        <f t="shared" si="6"/>
        <v>71바6506</v>
      </c>
      <c r="H7" s="134">
        <f t="shared" si="7"/>
        <v>4</v>
      </c>
      <c r="I7" s="135">
        <f t="shared" si="8"/>
        <v>1781.8409999999999</v>
      </c>
      <c r="J7" s="136">
        <f t="shared" si="9"/>
        <v>1.4330748864091716E-2</v>
      </c>
      <c r="K7" s="136">
        <f t="shared" si="10"/>
        <v>0.50536398288871465</v>
      </c>
      <c r="L7" s="136">
        <f t="shared" si="11"/>
        <v>0.21606866156969112</v>
      </c>
      <c r="M7" s="137">
        <f t="shared" si="12"/>
        <v>16.425000000000001</v>
      </c>
      <c r="N7" s="138">
        <f t="shared" si="13"/>
        <v>0.16836519083352555</v>
      </c>
      <c r="O7" s="138">
        <f t="shared" si="14"/>
        <v>2.4693561322250415</v>
      </c>
      <c r="P7" s="233">
        <f t="shared" si="15"/>
        <v>184</v>
      </c>
      <c r="Q7" s="234">
        <f t="shared" si="16"/>
        <v>3</v>
      </c>
      <c r="R7" s="234">
        <f t="shared" si="17"/>
        <v>44</v>
      </c>
      <c r="T7">
        <v>534</v>
      </c>
      <c r="U7">
        <v>2908</v>
      </c>
      <c r="V7" t="s">
        <v>1094</v>
      </c>
      <c r="W7">
        <v>1781.8409999999999</v>
      </c>
      <c r="X7">
        <v>861.505</v>
      </c>
      <c r="Y7">
        <v>2.0680000000000001</v>
      </c>
      <c r="Z7">
        <v>16.425000000000001</v>
      </c>
      <c r="AA7">
        <v>186.89162899999999</v>
      </c>
      <c r="AB7">
        <v>2.6782970000000001</v>
      </c>
      <c r="AC7">
        <v>94.448297999999994</v>
      </c>
      <c r="AD7" s="1">
        <v>385</v>
      </c>
      <c r="AE7">
        <v>3</v>
      </c>
      <c r="AF7">
        <v>44</v>
      </c>
      <c r="AG7">
        <v>68</v>
      </c>
      <c r="AH7">
        <v>9.5340860000000003</v>
      </c>
      <c r="AI7">
        <v>52.1</v>
      </c>
      <c r="AJ7">
        <v>0</v>
      </c>
      <c r="AK7">
        <v>184</v>
      </c>
      <c r="AL7">
        <v>54365</v>
      </c>
      <c r="AM7" t="s">
        <v>1095</v>
      </c>
      <c r="AN7" t="s">
        <v>1096</v>
      </c>
      <c r="AO7">
        <v>1380.931</v>
      </c>
      <c r="AR7" t="s">
        <v>163</v>
      </c>
      <c r="AS7" t="s">
        <v>324</v>
      </c>
      <c r="AT7" t="s">
        <v>1084</v>
      </c>
      <c r="AU7" t="s">
        <v>1094</v>
      </c>
      <c r="AV7" t="s">
        <v>641</v>
      </c>
      <c r="AW7">
        <v>4</v>
      </c>
      <c r="BB7">
        <v>0.71784501186109595</v>
      </c>
      <c r="BC7" t="s">
        <v>73</v>
      </c>
      <c r="BF7" t="s">
        <v>163</v>
      </c>
      <c r="BG7" t="s">
        <v>324</v>
      </c>
      <c r="BH7" t="s">
        <v>1094</v>
      </c>
      <c r="BI7">
        <v>2908</v>
      </c>
      <c r="BJ7">
        <v>4</v>
      </c>
      <c r="BK7" t="s">
        <v>1084</v>
      </c>
      <c r="BL7" t="s">
        <v>1082</v>
      </c>
      <c r="BM7">
        <v>0.71784501186109595</v>
      </c>
      <c r="BN7" t="s">
        <v>73</v>
      </c>
      <c r="BO7" t="s">
        <v>638</v>
      </c>
      <c r="BP7">
        <v>1781.8409999999999</v>
      </c>
      <c r="BQ7" t="s">
        <v>69</v>
      </c>
    </row>
    <row r="8" spans="1:69" ht="16.5">
      <c r="A8" s="110" t="str">
        <f t="shared" ref="A8:A71" si="18">BF8</f>
        <v>해성운수</v>
      </c>
      <c r="B8" s="111" t="str">
        <f t="shared" ref="B8:B71" si="19">BH8</f>
        <v>강필종</v>
      </c>
      <c r="C8" s="112" t="str">
        <f t="shared" ref="C8:C71" si="20">BN8</f>
        <v>D</v>
      </c>
      <c r="D8" s="113">
        <f t="shared" ref="D8:D71" si="21">BM8</f>
        <v>0.84932317900165222</v>
      </c>
      <c r="E8" s="114">
        <f t="shared" ref="E8:E71" si="22">U8</f>
        <v>7151</v>
      </c>
      <c r="F8" s="115" t="str">
        <f t="shared" ref="F8:F71" si="23">BG8</f>
        <v>24</v>
      </c>
      <c r="G8" s="116" t="str">
        <f t="shared" ref="G8:G71" si="24">BK8</f>
        <v>71바5764</v>
      </c>
      <c r="H8" s="117">
        <f t="shared" ref="H8:H71" si="25">BJ8</f>
        <v>6</v>
      </c>
      <c r="I8" s="118">
        <f t="shared" ref="I8:I71" si="26">BP8</f>
        <v>2280.259</v>
      </c>
      <c r="J8" s="119">
        <f t="shared" ref="J8:J71" si="27">AB8/AA8</f>
        <v>5.0186123814804313E-2</v>
      </c>
      <c r="K8" s="119">
        <f t="shared" ref="K8:K71" si="28">AC8/AA8</f>
        <v>0.38384525818613957</v>
      </c>
      <c r="L8" s="119">
        <f t="shared" ref="L8:L71" si="29">AD8/I8</f>
        <v>0.12893272211621573</v>
      </c>
      <c r="M8" s="120">
        <f t="shared" ref="M8:M71" si="30">Z8</f>
        <v>17.228999999999999</v>
      </c>
      <c r="N8" s="121">
        <f t="shared" ref="N8:N71" si="31">AE8*100/W8</f>
        <v>0.83323868034289084</v>
      </c>
      <c r="O8" s="121">
        <f t="shared" ref="O8:O71" si="32">AF8*100/W8</f>
        <v>9.2094801511582673</v>
      </c>
      <c r="P8" s="235">
        <f t="shared" ref="P8:P71" si="33">AK8</f>
        <v>19</v>
      </c>
      <c r="Q8" s="236">
        <f t="shared" ref="Q8:Q71" si="34">AE8</f>
        <v>19</v>
      </c>
      <c r="R8" s="236">
        <f t="shared" ref="R8:R71" si="35">AF8</f>
        <v>210</v>
      </c>
      <c r="T8">
        <v>534</v>
      </c>
      <c r="U8">
        <v>7151</v>
      </c>
      <c r="V8" t="s">
        <v>1097</v>
      </c>
      <c r="W8">
        <v>2280.259</v>
      </c>
      <c r="X8">
        <v>1091.2429999999999</v>
      </c>
      <c r="Y8">
        <v>2.09</v>
      </c>
      <c r="Z8">
        <v>17.228999999999999</v>
      </c>
      <c r="AA8">
        <v>148.96105600000001</v>
      </c>
      <c r="AB8">
        <v>7.475778</v>
      </c>
      <c r="AC8">
        <v>57.177995000000003</v>
      </c>
      <c r="AD8" s="1">
        <v>294</v>
      </c>
      <c r="AE8">
        <v>19</v>
      </c>
      <c r="AF8">
        <v>210</v>
      </c>
      <c r="AG8">
        <v>99</v>
      </c>
      <c r="AH8">
        <v>15.307752000000001</v>
      </c>
      <c r="AI8">
        <v>860.6</v>
      </c>
      <c r="AJ8">
        <v>56.6</v>
      </c>
      <c r="AK8">
        <v>19</v>
      </c>
      <c r="AL8">
        <v>9677</v>
      </c>
      <c r="AM8" t="s">
        <v>1098</v>
      </c>
      <c r="AN8" t="s">
        <v>1099</v>
      </c>
      <c r="AO8">
        <v>1549.2840000000001</v>
      </c>
      <c r="AR8" t="s">
        <v>163</v>
      </c>
      <c r="AS8" t="s">
        <v>315</v>
      </c>
      <c r="AT8" t="s">
        <v>984</v>
      </c>
      <c r="AU8" t="s">
        <v>1097</v>
      </c>
      <c r="AV8" t="s">
        <v>49</v>
      </c>
      <c r="AW8">
        <v>6</v>
      </c>
      <c r="BB8">
        <v>0.84932317900165222</v>
      </c>
      <c r="BC8" t="s">
        <v>70</v>
      </c>
      <c r="BF8" t="s">
        <v>163</v>
      </c>
      <c r="BG8" s="5" t="s">
        <v>315</v>
      </c>
      <c r="BH8" t="s">
        <v>1097</v>
      </c>
      <c r="BI8">
        <v>7151</v>
      </c>
      <c r="BJ8">
        <v>6</v>
      </c>
      <c r="BK8" t="s">
        <v>984</v>
      </c>
      <c r="BL8" t="s">
        <v>945</v>
      </c>
      <c r="BM8">
        <v>0.84932317900165222</v>
      </c>
      <c r="BN8" t="s">
        <v>70</v>
      </c>
      <c r="BO8" t="s">
        <v>623</v>
      </c>
      <c r="BP8">
        <v>2280.259</v>
      </c>
      <c r="BQ8" t="s">
        <v>69</v>
      </c>
    </row>
    <row r="9" spans="1:69" ht="16.5">
      <c r="A9" s="127" t="str">
        <f t="shared" si="18"/>
        <v>해성운수</v>
      </c>
      <c r="B9" s="128" t="str">
        <f t="shared" si="19"/>
        <v>강형택</v>
      </c>
      <c r="C9" s="129" t="str">
        <f t="shared" si="20"/>
        <v>F</v>
      </c>
      <c r="D9" s="130">
        <f t="shared" si="21"/>
        <v>0.74518518518518517</v>
      </c>
      <c r="E9" s="131">
        <f t="shared" si="22"/>
        <v>5980</v>
      </c>
      <c r="F9" s="132" t="str">
        <f t="shared" si="23"/>
        <v>514-1</v>
      </c>
      <c r="G9" s="133" t="str">
        <f t="shared" si="24"/>
        <v>71바5780</v>
      </c>
      <c r="H9" s="134">
        <f t="shared" si="25"/>
        <v>1</v>
      </c>
      <c r="I9" s="135">
        <f t="shared" si="26"/>
        <v>526.61800000000005</v>
      </c>
      <c r="J9" s="136">
        <f t="shared" si="27"/>
        <v>3.6429239172695005E-3</v>
      </c>
      <c r="K9" s="136">
        <f t="shared" si="28"/>
        <v>0.3652648803881629</v>
      </c>
      <c r="L9" s="136">
        <f t="shared" si="29"/>
        <v>4.7472741152030498E-2</v>
      </c>
      <c r="M9" s="137">
        <f t="shared" si="30"/>
        <v>10.269</v>
      </c>
      <c r="N9" s="138">
        <f t="shared" si="31"/>
        <v>0</v>
      </c>
      <c r="O9" s="138">
        <f t="shared" si="32"/>
        <v>0.56967289382436603</v>
      </c>
      <c r="P9" s="233">
        <f t="shared" si="33"/>
        <v>0</v>
      </c>
      <c r="Q9" s="234">
        <f t="shared" si="34"/>
        <v>0</v>
      </c>
      <c r="R9" s="234">
        <f t="shared" si="35"/>
        <v>3</v>
      </c>
      <c r="T9">
        <v>534</v>
      </c>
      <c r="U9">
        <v>5980</v>
      </c>
      <c r="V9" t="s">
        <v>1100</v>
      </c>
      <c r="W9">
        <v>526.61800000000005</v>
      </c>
      <c r="X9">
        <v>261.24799999999999</v>
      </c>
      <c r="Y9">
        <v>2.016</v>
      </c>
      <c r="Z9">
        <v>10.269</v>
      </c>
      <c r="AA9">
        <v>41.703313999999999</v>
      </c>
      <c r="AB9">
        <v>0.151922</v>
      </c>
      <c r="AC9">
        <v>15.232756</v>
      </c>
      <c r="AD9" s="1">
        <v>25</v>
      </c>
      <c r="AE9">
        <v>0</v>
      </c>
      <c r="AF9">
        <v>3</v>
      </c>
      <c r="AG9">
        <v>56</v>
      </c>
      <c r="AH9">
        <v>12.627725</v>
      </c>
      <c r="AI9">
        <v>0</v>
      </c>
      <c r="AJ9">
        <v>0</v>
      </c>
      <c r="AK9">
        <v>0</v>
      </c>
      <c r="AL9">
        <v>0</v>
      </c>
      <c r="AM9" t="s">
        <v>1101</v>
      </c>
      <c r="AN9" t="s">
        <v>1102</v>
      </c>
      <c r="AO9">
        <v>526.74</v>
      </c>
      <c r="AR9" t="s">
        <v>163</v>
      </c>
      <c r="AS9" t="s">
        <v>316</v>
      </c>
      <c r="AT9" t="s">
        <v>1001</v>
      </c>
      <c r="AU9" t="s">
        <v>1100</v>
      </c>
      <c r="AV9" t="s">
        <v>49</v>
      </c>
      <c r="AW9">
        <v>1</v>
      </c>
      <c r="BB9">
        <v>0.74518518518518517</v>
      </c>
      <c r="BC9" t="s">
        <v>73</v>
      </c>
      <c r="BF9" t="s">
        <v>163</v>
      </c>
      <c r="BG9" t="s">
        <v>316</v>
      </c>
      <c r="BH9" t="s">
        <v>1100</v>
      </c>
      <c r="BI9">
        <v>5980</v>
      </c>
      <c r="BJ9">
        <v>1</v>
      </c>
      <c r="BK9" t="s">
        <v>1001</v>
      </c>
      <c r="BL9" t="s">
        <v>618</v>
      </c>
      <c r="BM9">
        <v>0.74518518518518517</v>
      </c>
      <c r="BN9" t="s">
        <v>73</v>
      </c>
      <c r="BO9" t="s">
        <v>638</v>
      </c>
      <c r="BP9">
        <v>526.61800000000005</v>
      </c>
      <c r="BQ9" t="s">
        <v>69</v>
      </c>
    </row>
    <row r="10" spans="1:69" ht="16.5">
      <c r="A10" s="110" t="str">
        <f t="shared" si="18"/>
        <v>해성운수</v>
      </c>
      <c r="B10" s="111" t="str">
        <f t="shared" si="19"/>
        <v>고재홍</v>
      </c>
      <c r="C10" s="112" t="str">
        <f t="shared" si="20"/>
        <v>D</v>
      </c>
      <c r="D10" s="113">
        <f t="shared" si="21"/>
        <v>0.84808332840635958</v>
      </c>
      <c r="E10" s="114">
        <f t="shared" si="22"/>
        <v>7939</v>
      </c>
      <c r="F10" s="115" t="str">
        <f t="shared" si="23"/>
        <v>593</v>
      </c>
      <c r="G10" s="116" t="str">
        <f t="shared" si="24"/>
        <v>70바3806</v>
      </c>
      <c r="H10" s="117">
        <f t="shared" si="25"/>
        <v>2</v>
      </c>
      <c r="I10" s="118">
        <f t="shared" si="26"/>
        <v>696.97799999999995</v>
      </c>
      <c r="J10" s="119">
        <f t="shared" si="27"/>
        <v>2.3767179700326144E-2</v>
      </c>
      <c r="K10" s="119">
        <f t="shared" si="28"/>
        <v>0.46639943017933738</v>
      </c>
      <c r="L10" s="119">
        <f t="shared" si="29"/>
        <v>6.1694917199682058E-2</v>
      </c>
      <c r="M10" s="120">
        <f t="shared" si="30"/>
        <v>8.4629999999999992</v>
      </c>
      <c r="N10" s="121">
        <f t="shared" si="31"/>
        <v>0</v>
      </c>
      <c r="O10" s="121">
        <f t="shared" si="32"/>
        <v>2.8695310325433518</v>
      </c>
      <c r="P10" s="235">
        <f t="shared" si="33"/>
        <v>53</v>
      </c>
      <c r="Q10" s="236">
        <f t="shared" si="34"/>
        <v>0</v>
      </c>
      <c r="R10" s="236">
        <f t="shared" si="35"/>
        <v>20</v>
      </c>
      <c r="T10">
        <v>534</v>
      </c>
      <c r="U10">
        <v>7939</v>
      </c>
      <c r="V10" t="s">
        <v>1103</v>
      </c>
      <c r="W10">
        <v>696.97799999999995</v>
      </c>
      <c r="X10">
        <v>368.51</v>
      </c>
      <c r="Y10">
        <v>1.891</v>
      </c>
      <c r="Z10">
        <v>8.4629999999999992</v>
      </c>
      <c r="AA10">
        <v>69.960256999999999</v>
      </c>
      <c r="AB10">
        <v>1.662758</v>
      </c>
      <c r="AC10">
        <v>32.629424</v>
      </c>
      <c r="AD10" s="1">
        <v>43</v>
      </c>
      <c r="AE10">
        <v>0</v>
      </c>
      <c r="AF10">
        <v>20</v>
      </c>
      <c r="AG10">
        <v>55</v>
      </c>
      <c r="AH10">
        <v>9.9624839999999999</v>
      </c>
      <c r="AI10">
        <v>0</v>
      </c>
      <c r="AJ10">
        <v>0</v>
      </c>
      <c r="AK10">
        <v>53</v>
      </c>
      <c r="AL10">
        <v>14445</v>
      </c>
      <c r="AM10" t="s">
        <v>1104</v>
      </c>
      <c r="AN10" t="s">
        <v>1105</v>
      </c>
      <c r="AO10">
        <v>617.03200000000004</v>
      </c>
      <c r="AR10" t="s">
        <v>163</v>
      </c>
      <c r="AS10" t="s">
        <v>324</v>
      </c>
      <c r="AT10" t="s">
        <v>1071</v>
      </c>
      <c r="AU10" t="s">
        <v>1103</v>
      </c>
      <c r="AV10" t="s">
        <v>966</v>
      </c>
      <c r="AW10">
        <v>2</v>
      </c>
      <c r="BB10">
        <v>0.84808332840635958</v>
      </c>
      <c r="BC10" t="s">
        <v>70</v>
      </c>
      <c r="BF10" t="s">
        <v>163</v>
      </c>
      <c r="BG10" t="s">
        <v>324</v>
      </c>
      <c r="BH10" t="s">
        <v>1103</v>
      </c>
      <c r="BI10">
        <v>7939</v>
      </c>
      <c r="BJ10">
        <v>2</v>
      </c>
      <c r="BK10" t="s">
        <v>1071</v>
      </c>
      <c r="BL10" t="s">
        <v>1078</v>
      </c>
      <c r="BM10">
        <v>0.84808332840635958</v>
      </c>
      <c r="BN10" t="s">
        <v>70</v>
      </c>
      <c r="BO10" t="s">
        <v>623</v>
      </c>
      <c r="BP10">
        <v>696.97799999999995</v>
      </c>
      <c r="BQ10" t="s">
        <v>71</v>
      </c>
    </row>
    <row r="11" spans="1:69" ht="16.5">
      <c r="A11" s="127" t="str">
        <f t="shared" si="18"/>
        <v>해성운수</v>
      </c>
      <c r="B11" s="128" t="str">
        <f t="shared" si="19"/>
        <v>곽동일</v>
      </c>
      <c r="C11" s="129" t="str">
        <f t="shared" si="20"/>
        <v>S</v>
      </c>
      <c r="D11" s="130">
        <f t="shared" si="21"/>
        <v>1.0451966584212768</v>
      </c>
      <c r="E11" s="131">
        <f t="shared" si="22"/>
        <v>2555</v>
      </c>
      <c r="F11" s="132" t="str">
        <f t="shared" si="23"/>
        <v>514-1</v>
      </c>
      <c r="G11" s="133" t="str">
        <f t="shared" si="24"/>
        <v>74사1071</v>
      </c>
      <c r="H11" s="134">
        <f t="shared" si="25"/>
        <v>3</v>
      </c>
      <c r="I11" s="135">
        <f t="shared" si="26"/>
        <v>1759.8630000000001</v>
      </c>
      <c r="J11" s="136">
        <f t="shared" si="27"/>
        <v>1.052671272610629E-2</v>
      </c>
      <c r="K11" s="136">
        <f t="shared" si="28"/>
        <v>0.36829990108476357</v>
      </c>
      <c r="L11" s="136">
        <f t="shared" si="29"/>
        <v>0.13012376531582287</v>
      </c>
      <c r="M11" s="137">
        <f t="shared" si="30"/>
        <v>9.1980000000000004</v>
      </c>
      <c r="N11" s="138">
        <f t="shared" si="31"/>
        <v>0</v>
      </c>
      <c r="O11" s="138">
        <f t="shared" si="32"/>
        <v>4.8299214200196268</v>
      </c>
      <c r="P11" s="233">
        <f t="shared" si="33"/>
        <v>1</v>
      </c>
      <c r="Q11" s="234">
        <f t="shared" si="34"/>
        <v>0</v>
      </c>
      <c r="R11" s="234">
        <f t="shared" si="35"/>
        <v>85</v>
      </c>
      <c r="T11">
        <v>534</v>
      </c>
      <c r="U11">
        <v>2555</v>
      </c>
      <c r="V11" t="s">
        <v>1106</v>
      </c>
      <c r="W11">
        <v>1759.8630000000001</v>
      </c>
      <c r="X11">
        <v>630.30399999999997</v>
      </c>
      <c r="Y11">
        <v>2.7919999999999998</v>
      </c>
      <c r="Z11">
        <v>9.1980000000000004</v>
      </c>
      <c r="AA11">
        <v>137.288253</v>
      </c>
      <c r="AB11">
        <v>1.4451940000000001</v>
      </c>
      <c r="AC11">
        <v>50.563249999999996</v>
      </c>
      <c r="AD11" s="1">
        <v>229</v>
      </c>
      <c r="AE11">
        <v>0</v>
      </c>
      <c r="AF11">
        <v>85</v>
      </c>
      <c r="AG11">
        <v>62</v>
      </c>
      <c r="AH11">
        <v>12.818744000000001</v>
      </c>
      <c r="AI11">
        <v>0</v>
      </c>
      <c r="AJ11">
        <v>0</v>
      </c>
      <c r="AK11">
        <v>1</v>
      </c>
      <c r="AL11">
        <v>53</v>
      </c>
      <c r="AM11" t="s">
        <v>1107</v>
      </c>
      <c r="AN11" t="s">
        <v>1108</v>
      </c>
      <c r="AO11">
        <v>1644.663</v>
      </c>
      <c r="AR11" t="s">
        <v>163</v>
      </c>
      <c r="AS11" t="s">
        <v>316</v>
      </c>
      <c r="AT11" t="s">
        <v>1005</v>
      </c>
      <c r="AU11" t="s">
        <v>1106</v>
      </c>
      <c r="AV11" t="s">
        <v>49</v>
      </c>
      <c r="AW11">
        <v>3</v>
      </c>
      <c r="BB11">
        <v>1.0451966584212768</v>
      </c>
      <c r="BC11" t="s">
        <v>74</v>
      </c>
      <c r="BF11" t="s">
        <v>163</v>
      </c>
      <c r="BG11" t="s">
        <v>316</v>
      </c>
      <c r="BH11" t="s">
        <v>1106</v>
      </c>
      <c r="BI11">
        <v>2555</v>
      </c>
      <c r="BJ11">
        <v>3</v>
      </c>
      <c r="BK11" t="s">
        <v>1005</v>
      </c>
      <c r="BL11" t="s">
        <v>1003</v>
      </c>
      <c r="BM11">
        <v>1.0451966584212768</v>
      </c>
      <c r="BN11" t="s">
        <v>74</v>
      </c>
      <c r="BO11" t="s">
        <v>620</v>
      </c>
      <c r="BP11">
        <v>1759.8630000000001</v>
      </c>
      <c r="BQ11" t="s">
        <v>74</v>
      </c>
    </row>
    <row r="12" spans="1:69" ht="16.5">
      <c r="A12" s="110" t="str">
        <f t="shared" si="18"/>
        <v>해성운수</v>
      </c>
      <c r="B12" s="111" t="str">
        <f t="shared" si="19"/>
        <v>곽종호</v>
      </c>
      <c r="C12" s="112" t="str">
        <f t="shared" si="20"/>
        <v>C</v>
      </c>
      <c r="D12" s="113">
        <f t="shared" si="21"/>
        <v>0.85074074074074069</v>
      </c>
      <c r="E12" s="114">
        <f t="shared" si="22"/>
        <v>5470</v>
      </c>
      <c r="F12" s="115" t="str">
        <f t="shared" si="23"/>
        <v>579</v>
      </c>
      <c r="G12" s="116" t="str">
        <f t="shared" si="24"/>
        <v>71바5770</v>
      </c>
      <c r="H12" s="117">
        <f t="shared" si="25"/>
        <v>1</v>
      </c>
      <c r="I12" s="118">
        <f t="shared" si="26"/>
        <v>2035.7</v>
      </c>
      <c r="J12" s="119">
        <f t="shared" si="27"/>
        <v>1.5409462905224458E-2</v>
      </c>
      <c r="K12" s="119">
        <f t="shared" si="28"/>
        <v>0.40331030743463464</v>
      </c>
      <c r="L12" s="119">
        <f t="shared" si="29"/>
        <v>0.40526600186667977</v>
      </c>
      <c r="M12" s="120">
        <f t="shared" si="30"/>
        <v>4.3179999999999996</v>
      </c>
      <c r="N12" s="121">
        <f t="shared" si="31"/>
        <v>0</v>
      </c>
      <c r="O12" s="121">
        <f t="shared" si="32"/>
        <v>0.39298521393132585</v>
      </c>
      <c r="P12" s="235">
        <f t="shared" si="33"/>
        <v>34</v>
      </c>
      <c r="Q12" s="236">
        <f t="shared" si="34"/>
        <v>0</v>
      </c>
      <c r="R12" s="236">
        <f t="shared" si="35"/>
        <v>8</v>
      </c>
      <c r="T12">
        <v>534</v>
      </c>
      <c r="U12">
        <v>5470</v>
      </c>
      <c r="V12" t="s">
        <v>1109</v>
      </c>
      <c r="W12">
        <v>2035.7</v>
      </c>
      <c r="X12">
        <v>443.13499999999999</v>
      </c>
      <c r="Y12">
        <v>4.5940000000000003</v>
      </c>
      <c r="Z12">
        <v>4.3179999999999996</v>
      </c>
      <c r="AA12">
        <v>186.01329699999999</v>
      </c>
      <c r="AB12">
        <v>2.8663650000000001</v>
      </c>
      <c r="AC12">
        <v>75.021079999999998</v>
      </c>
      <c r="AD12" s="1">
        <v>825</v>
      </c>
      <c r="AE12">
        <v>0</v>
      </c>
      <c r="AF12">
        <v>8</v>
      </c>
      <c r="AG12">
        <v>69</v>
      </c>
      <c r="AH12">
        <v>10.943841000000001</v>
      </c>
      <c r="AI12">
        <v>0</v>
      </c>
      <c r="AJ12">
        <v>0</v>
      </c>
      <c r="AK12">
        <v>34</v>
      </c>
      <c r="AL12">
        <v>16168</v>
      </c>
      <c r="AM12" t="s">
        <v>1110</v>
      </c>
      <c r="AN12" t="s">
        <v>1111</v>
      </c>
      <c r="AO12">
        <v>2035.7</v>
      </c>
      <c r="AR12" t="s">
        <v>163</v>
      </c>
      <c r="AS12" t="s">
        <v>323</v>
      </c>
      <c r="AT12" t="s">
        <v>1053</v>
      </c>
      <c r="AU12" t="s">
        <v>1109</v>
      </c>
      <c r="AV12" t="s">
        <v>641</v>
      </c>
      <c r="AW12">
        <v>1</v>
      </c>
      <c r="BB12">
        <v>0.85074074074074069</v>
      </c>
      <c r="BC12" t="s">
        <v>72</v>
      </c>
      <c r="BF12" t="s">
        <v>163</v>
      </c>
      <c r="BG12" t="s">
        <v>323</v>
      </c>
      <c r="BH12" t="s">
        <v>1109</v>
      </c>
      <c r="BI12">
        <v>5470</v>
      </c>
      <c r="BJ12">
        <v>1</v>
      </c>
      <c r="BK12" t="s">
        <v>1053</v>
      </c>
      <c r="BL12" t="s">
        <v>618</v>
      </c>
      <c r="BM12">
        <v>0.85074074074074069</v>
      </c>
      <c r="BN12" t="s">
        <v>72</v>
      </c>
      <c r="BO12" t="s">
        <v>621</v>
      </c>
      <c r="BP12">
        <v>2035.7</v>
      </c>
      <c r="BQ12" t="s">
        <v>69</v>
      </c>
    </row>
    <row r="13" spans="1:69" ht="16.5">
      <c r="A13" s="127" t="str">
        <f t="shared" si="18"/>
        <v>해성운수</v>
      </c>
      <c r="B13" s="128" t="str">
        <f t="shared" si="19"/>
        <v>곽태화</v>
      </c>
      <c r="C13" s="129" t="str">
        <f t="shared" si="20"/>
        <v>F</v>
      </c>
      <c r="D13" s="130">
        <f t="shared" si="21"/>
        <v>0.695863002435264</v>
      </c>
      <c r="E13" s="131">
        <f t="shared" si="22"/>
        <v>5740</v>
      </c>
      <c r="F13" s="132" t="str">
        <f t="shared" si="23"/>
        <v>568</v>
      </c>
      <c r="G13" s="133" t="str">
        <f t="shared" si="24"/>
        <v>71바5774</v>
      </c>
      <c r="H13" s="134">
        <f t="shared" si="25"/>
        <v>5</v>
      </c>
      <c r="I13" s="135">
        <f t="shared" si="26"/>
        <v>1172.2570000000001</v>
      </c>
      <c r="J13" s="136">
        <f t="shared" si="27"/>
        <v>3.7456766794194012E-2</v>
      </c>
      <c r="K13" s="136">
        <f t="shared" si="28"/>
        <v>0.4815482112248754</v>
      </c>
      <c r="L13" s="136">
        <f t="shared" si="29"/>
        <v>0.21496992553680633</v>
      </c>
      <c r="M13" s="137">
        <f t="shared" si="30"/>
        <v>13.803000000000001</v>
      </c>
      <c r="N13" s="138">
        <f t="shared" si="31"/>
        <v>55.875119534368316</v>
      </c>
      <c r="O13" s="138">
        <f t="shared" si="32"/>
        <v>15.099078103180446</v>
      </c>
      <c r="P13" s="233">
        <f t="shared" si="33"/>
        <v>86</v>
      </c>
      <c r="Q13" s="234">
        <f t="shared" si="34"/>
        <v>655</v>
      </c>
      <c r="R13" s="234">
        <f t="shared" si="35"/>
        <v>177</v>
      </c>
      <c r="T13">
        <v>534</v>
      </c>
      <c r="U13">
        <v>5740</v>
      </c>
      <c r="V13" t="s">
        <v>1112</v>
      </c>
      <c r="W13">
        <v>1172.2570000000001</v>
      </c>
      <c r="X13">
        <v>442.22199999999998</v>
      </c>
      <c r="Y13">
        <v>2.6509999999999998</v>
      </c>
      <c r="Z13">
        <v>13.803000000000001</v>
      </c>
      <c r="AA13">
        <v>122.78438300000001</v>
      </c>
      <c r="AB13">
        <v>4.5991059999999999</v>
      </c>
      <c r="AC13">
        <v>59.126600000000003</v>
      </c>
      <c r="AD13" s="1">
        <v>252</v>
      </c>
      <c r="AE13">
        <v>655</v>
      </c>
      <c r="AF13">
        <v>177</v>
      </c>
      <c r="AG13">
        <v>92</v>
      </c>
      <c r="AH13">
        <v>9.5472800000000007</v>
      </c>
      <c r="AI13">
        <v>107.7</v>
      </c>
      <c r="AJ13">
        <v>4.5999999999999996</v>
      </c>
      <c r="AK13">
        <v>86</v>
      </c>
      <c r="AL13">
        <v>30707</v>
      </c>
      <c r="AM13" t="s">
        <v>1113</v>
      </c>
      <c r="AN13" t="s">
        <v>1114</v>
      </c>
      <c r="AO13">
        <v>425.92200000000003</v>
      </c>
      <c r="AR13" t="s">
        <v>163</v>
      </c>
      <c r="AS13" t="s">
        <v>322</v>
      </c>
      <c r="AT13" t="s">
        <v>1048</v>
      </c>
      <c r="AU13" t="s">
        <v>1112</v>
      </c>
      <c r="AV13" t="s">
        <v>641</v>
      </c>
      <c r="AW13">
        <v>5</v>
      </c>
      <c r="BB13">
        <v>0.695863002435264</v>
      </c>
      <c r="BC13" t="s">
        <v>73</v>
      </c>
      <c r="BF13" t="s">
        <v>163</v>
      </c>
      <c r="BG13" t="s">
        <v>322</v>
      </c>
      <c r="BH13" t="s">
        <v>1112</v>
      </c>
      <c r="BI13">
        <v>5740</v>
      </c>
      <c r="BJ13">
        <v>5</v>
      </c>
      <c r="BK13" t="s">
        <v>1048</v>
      </c>
      <c r="BL13" t="s">
        <v>1037</v>
      </c>
      <c r="BM13">
        <v>0.695863002435264</v>
      </c>
      <c r="BN13" t="s">
        <v>73</v>
      </c>
      <c r="BO13" t="s">
        <v>638</v>
      </c>
      <c r="BP13">
        <v>1172.2570000000001</v>
      </c>
      <c r="BQ13" t="s">
        <v>74</v>
      </c>
    </row>
    <row r="14" spans="1:69" ht="16.5">
      <c r="A14" s="110" t="str">
        <f t="shared" si="18"/>
        <v>해성운수</v>
      </c>
      <c r="B14" s="111" t="str">
        <f t="shared" si="19"/>
        <v>구제종</v>
      </c>
      <c r="C14" s="112" t="str">
        <f t="shared" si="20"/>
        <v>D</v>
      </c>
      <c r="D14" s="113">
        <f t="shared" si="21"/>
        <v>0.81457620323381108</v>
      </c>
      <c r="E14" s="114">
        <f t="shared" si="22"/>
        <v>4773</v>
      </c>
      <c r="F14" s="115" t="str">
        <f t="shared" si="23"/>
        <v>579</v>
      </c>
      <c r="G14" s="116" t="str">
        <f t="shared" si="24"/>
        <v>71바5796</v>
      </c>
      <c r="H14" s="117">
        <f t="shared" si="25"/>
        <v>7</v>
      </c>
      <c r="I14" s="118">
        <f t="shared" si="26"/>
        <v>1448.877</v>
      </c>
      <c r="J14" s="119">
        <f t="shared" si="27"/>
        <v>1.3437870035504861E-2</v>
      </c>
      <c r="K14" s="119">
        <f t="shared" si="28"/>
        <v>0.41482266732045564</v>
      </c>
      <c r="L14" s="119">
        <f t="shared" si="29"/>
        <v>0.39961984350638463</v>
      </c>
      <c r="M14" s="120">
        <f t="shared" si="30"/>
        <v>5.1509999999999998</v>
      </c>
      <c r="N14" s="121">
        <f t="shared" si="31"/>
        <v>0.20705691373387805</v>
      </c>
      <c r="O14" s="121">
        <f t="shared" si="32"/>
        <v>0.89724662618013817</v>
      </c>
      <c r="P14" s="235">
        <f t="shared" si="33"/>
        <v>20</v>
      </c>
      <c r="Q14" s="236">
        <f t="shared" si="34"/>
        <v>3</v>
      </c>
      <c r="R14" s="236">
        <f t="shared" si="35"/>
        <v>13</v>
      </c>
      <c r="T14">
        <v>534</v>
      </c>
      <c r="U14">
        <v>4773</v>
      </c>
      <c r="V14" t="s">
        <v>1115</v>
      </c>
      <c r="W14">
        <v>1448.877</v>
      </c>
      <c r="X14">
        <v>329.85899999999998</v>
      </c>
      <c r="Y14">
        <v>4.3920000000000003</v>
      </c>
      <c r="Z14">
        <v>5.1509999999999998</v>
      </c>
      <c r="AA14">
        <v>128.30441099999999</v>
      </c>
      <c r="AB14">
        <v>1.7241379999999999</v>
      </c>
      <c r="AC14">
        <v>53.223578000000003</v>
      </c>
      <c r="AD14" s="1">
        <v>579</v>
      </c>
      <c r="AE14">
        <v>3</v>
      </c>
      <c r="AF14">
        <v>13</v>
      </c>
      <c r="AG14">
        <v>70</v>
      </c>
      <c r="AH14">
        <v>11.292495000000001</v>
      </c>
      <c r="AI14">
        <v>32.5</v>
      </c>
      <c r="AJ14">
        <v>0</v>
      </c>
      <c r="AK14">
        <v>20</v>
      </c>
      <c r="AL14">
        <v>10402</v>
      </c>
      <c r="AM14" t="s">
        <v>1116</v>
      </c>
      <c r="AN14" t="s">
        <v>1117</v>
      </c>
      <c r="AO14">
        <v>272.49200000000002</v>
      </c>
      <c r="AR14" t="s">
        <v>163</v>
      </c>
      <c r="AS14" t="s">
        <v>323</v>
      </c>
      <c r="AT14" t="s">
        <v>1058</v>
      </c>
      <c r="AU14" t="s">
        <v>1115</v>
      </c>
      <c r="AV14" t="s">
        <v>641</v>
      </c>
      <c r="AW14">
        <v>7</v>
      </c>
      <c r="BB14">
        <v>0.81457620323381108</v>
      </c>
      <c r="BC14" t="s">
        <v>70</v>
      </c>
      <c r="BF14" t="s">
        <v>163</v>
      </c>
      <c r="BG14" t="s">
        <v>323</v>
      </c>
      <c r="BH14" t="s">
        <v>1115</v>
      </c>
      <c r="BI14">
        <v>4773</v>
      </c>
      <c r="BJ14">
        <v>7</v>
      </c>
      <c r="BK14" t="s">
        <v>1058</v>
      </c>
      <c r="BL14" t="s">
        <v>1056</v>
      </c>
      <c r="BM14">
        <v>0.81457620323381108</v>
      </c>
      <c r="BN14" t="s">
        <v>70</v>
      </c>
      <c r="BO14" t="s">
        <v>623</v>
      </c>
      <c r="BP14">
        <v>1448.877</v>
      </c>
      <c r="BQ14" t="s">
        <v>69</v>
      </c>
    </row>
    <row r="15" spans="1:69" ht="16.5">
      <c r="A15" s="127" t="str">
        <f t="shared" si="18"/>
        <v>해성운수</v>
      </c>
      <c r="B15" s="128" t="str">
        <f t="shared" si="19"/>
        <v>구춘회</v>
      </c>
      <c r="C15" s="129" t="str">
        <f t="shared" si="20"/>
        <v>F</v>
      </c>
      <c r="D15" s="130">
        <f t="shared" si="21"/>
        <v>0.77684210526315789</v>
      </c>
      <c r="E15" s="131">
        <f t="shared" si="22"/>
        <v>8789</v>
      </c>
      <c r="F15" s="132" t="str">
        <f t="shared" si="23"/>
        <v>564-1</v>
      </c>
      <c r="G15" s="133" t="str">
        <f t="shared" si="24"/>
        <v>71바5800</v>
      </c>
      <c r="H15" s="134">
        <f t="shared" si="25"/>
        <v>1</v>
      </c>
      <c r="I15" s="135">
        <f t="shared" si="26"/>
        <v>1344.96</v>
      </c>
      <c r="J15" s="136">
        <f t="shared" si="27"/>
        <v>4.5858989012061417E-2</v>
      </c>
      <c r="K15" s="136">
        <f t="shared" si="28"/>
        <v>0.39781218634548238</v>
      </c>
      <c r="L15" s="136">
        <f t="shared" si="29"/>
        <v>0.28327980014275517</v>
      </c>
      <c r="M15" s="137">
        <f t="shared" si="30"/>
        <v>6.008</v>
      </c>
      <c r="N15" s="138">
        <f t="shared" si="31"/>
        <v>0</v>
      </c>
      <c r="O15" s="138">
        <f t="shared" si="32"/>
        <v>0.66916488222698067</v>
      </c>
      <c r="P15" s="233">
        <f t="shared" si="33"/>
        <v>42</v>
      </c>
      <c r="Q15" s="234">
        <f t="shared" si="34"/>
        <v>0</v>
      </c>
      <c r="R15" s="234">
        <f t="shared" si="35"/>
        <v>9</v>
      </c>
      <c r="T15">
        <v>534</v>
      </c>
      <c r="U15">
        <v>8789</v>
      </c>
      <c r="V15" t="s">
        <v>1118</v>
      </c>
      <c r="W15">
        <v>1344.96</v>
      </c>
      <c r="X15">
        <v>455.67899999999997</v>
      </c>
      <c r="Y15">
        <v>2.952</v>
      </c>
      <c r="Z15">
        <v>6.008</v>
      </c>
      <c r="AA15">
        <v>145.42573100000001</v>
      </c>
      <c r="AB15">
        <v>6.6690769999999997</v>
      </c>
      <c r="AC15">
        <v>57.852128</v>
      </c>
      <c r="AD15" s="1">
        <v>381</v>
      </c>
      <c r="AE15">
        <v>0</v>
      </c>
      <c r="AF15">
        <v>9</v>
      </c>
      <c r="AG15">
        <v>60</v>
      </c>
      <c r="AH15">
        <v>9.2484319999999993</v>
      </c>
      <c r="AI15">
        <v>0</v>
      </c>
      <c r="AJ15">
        <v>0</v>
      </c>
      <c r="AK15">
        <v>42</v>
      </c>
      <c r="AL15">
        <v>10910</v>
      </c>
      <c r="AM15" t="s">
        <v>1119</v>
      </c>
      <c r="AN15" t="s">
        <v>1120</v>
      </c>
      <c r="AO15">
        <v>1344.96</v>
      </c>
      <c r="AR15" t="s">
        <v>163</v>
      </c>
      <c r="AS15" t="s">
        <v>321</v>
      </c>
      <c r="AT15" t="s">
        <v>1045</v>
      </c>
      <c r="AU15" t="s">
        <v>1118</v>
      </c>
      <c r="AV15" t="s">
        <v>641</v>
      </c>
      <c r="AW15">
        <v>1</v>
      </c>
      <c r="BB15">
        <v>0.77684210526315789</v>
      </c>
      <c r="BC15" t="s">
        <v>73</v>
      </c>
      <c r="BF15" t="s">
        <v>163</v>
      </c>
      <c r="BG15" s="5" t="s">
        <v>321</v>
      </c>
      <c r="BH15" t="s">
        <v>1118</v>
      </c>
      <c r="BI15">
        <v>8789</v>
      </c>
      <c r="BJ15">
        <v>1</v>
      </c>
      <c r="BK15" t="s">
        <v>1045</v>
      </c>
      <c r="BL15" t="s">
        <v>618</v>
      </c>
      <c r="BM15">
        <v>0.77684210526315789</v>
      </c>
      <c r="BN15" t="s">
        <v>73</v>
      </c>
      <c r="BO15" t="s">
        <v>638</v>
      </c>
      <c r="BP15">
        <v>1344.96</v>
      </c>
      <c r="BQ15" t="s">
        <v>74</v>
      </c>
    </row>
    <row r="16" spans="1:69" ht="16.5">
      <c r="A16" s="110" t="str">
        <f t="shared" si="18"/>
        <v>해성운수</v>
      </c>
      <c r="B16" s="111" t="str">
        <f t="shared" si="19"/>
        <v>권오중</v>
      </c>
      <c r="C16" s="112" t="str">
        <f t="shared" si="20"/>
        <v>S</v>
      </c>
      <c r="D16" s="113">
        <f t="shared" si="21"/>
        <v>1.00413327943632</v>
      </c>
      <c r="E16" s="114">
        <f t="shared" si="22"/>
        <v>3502</v>
      </c>
      <c r="F16" s="115" t="str">
        <f t="shared" si="23"/>
        <v>24</v>
      </c>
      <c r="G16" s="116" t="str">
        <f t="shared" si="24"/>
        <v>70바3889</v>
      </c>
      <c r="H16" s="117">
        <f t="shared" si="25"/>
        <v>3</v>
      </c>
      <c r="I16" s="118">
        <f t="shared" si="26"/>
        <v>2386.9780000000001</v>
      </c>
      <c r="J16" s="119">
        <f t="shared" si="27"/>
        <v>2.6168630768633305E-2</v>
      </c>
      <c r="K16" s="119">
        <f t="shared" si="28"/>
        <v>0.38356375465028009</v>
      </c>
      <c r="L16" s="119">
        <f t="shared" si="29"/>
        <v>0.17804939970121217</v>
      </c>
      <c r="M16" s="120">
        <f t="shared" si="30"/>
        <v>12.185</v>
      </c>
      <c r="N16" s="121">
        <f t="shared" si="31"/>
        <v>0.29325783480199646</v>
      </c>
      <c r="O16" s="121">
        <f t="shared" si="32"/>
        <v>11.939783274081286</v>
      </c>
      <c r="P16" s="235">
        <f t="shared" si="33"/>
        <v>31</v>
      </c>
      <c r="Q16" s="236">
        <f t="shared" si="34"/>
        <v>7</v>
      </c>
      <c r="R16" s="236">
        <f t="shared" si="35"/>
        <v>285</v>
      </c>
      <c r="T16">
        <v>534</v>
      </c>
      <c r="U16">
        <v>3502</v>
      </c>
      <c r="V16" t="s">
        <v>1121</v>
      </c>
      <c r="W16">
        <v>2386.9780000000001</v>
      </c>
      <c r="X16">
        <v>1035.9739999999999</v>
      </c>
      <c r="Y16">
        <v>2.3039999999999998</v>
      </c>
      <c r="Z16">
        <v>12.185</v>
      </c>
      <c r="AA16">
        <v>163.02217099999999</v>
      </c>
      <c r="AB16">
        <v>4.2660669999999996</v>
      </c>
      <c r="AC16">
        <v>62.529395999999998</v>
      </c>
      <c r="AD16" s="1">
        <v>425</v>
      </c>
      <c r="AE16">
        <v>7</v>
      </c>
      <c r="AF16">
        <v>285</v>
      </c>
      <c r="AG16">
        <v>81</v>
      </c>
      <c r="AH16">
        <v>14.642045</v>
      </c>
      <c r="AI16">
        <v>153.5</v>
      </c>
      <c r="AJ16">
        <v>0</v>
      </c>
      <c r="AK16">
        <v>31</v>
      </c>
      <c r="AL16">
        <v>7824</v>
      </c>
      <c r="AM16" t="s">
        <v>1122</v>
      </c>
      <c r="AN16" t="s">
        <v>1123</v>
      </c>
      <c r="AO16">
        <v>2211.9580000000001</v>
      </c>
      <c r="AR16" t="s">
        <v>163</v>
      </c>
      <c r="AS16" t="s">
        <v>315</v>
      </c>
      <c r="AT16" t="s">
        <v>980</v>
      </c>
      <c r="AU16" t="s">
        <v>1121</v>
      </c>
      <c r="AV16" t="s">
        <v>49</v>
      </c>
      <c r="AW16">
        <v>3</v>
      </c>
      <c r="BB16">
        <v>1.00413327943632</v>
      </c>
      <c r="BC16" t="s">
        <v>74</v>
      </c>
      <c r="BF16" t="s">
        <v>163</v>
      </c>
      <c r="BG16" t="s">
        <v>315</v>
      </c>
      <c r="BH16" t="s">
        <v>1121</v>
      </c>
      <c r="BI16">
        <v>3502</v>
      </c>
      <c r="BJ16">
        <v>3</v>
      </c>
      <c r="BK16" t="s">
        <v>980</v>
      </c>
      <c r="BL16" t="s">
        <v>978</v>
      </c>
      <c r="BM16">
        <v>1.00413327943632</v>
      </c>
      <c r="BN16" t="s">
        <v>74</v>
      </c>
      <c r="BO16" t="s">
        <v>620</v>
      </c>
      <c r="BP16">
        <v>2386.9780000000001</v>
      </c>
      <c r="BQ16" t="s">
        <v>69</v>
      </c>
    </row>
    <row r="17" spans="1:69" ht="16.5">
      <c r="A17" s="127" t="str">
        <f t="shared" si="18"/>
        <v>해성운수</v>
      </c>
      <c r="B17" s="128" t="str">
        <f t="shared" si="19"/>
        <v>권용환</v>
      </c>
      <c r="C17" s="129" t="str">
        <f t="shared" si="20"/>
        <v>F</v>
      </c>
      <c r="D17" s="130">
        <f t="shared" si="21"/>
        <v>0.79379101557032461</v>
      </c>
      <c r="E17" s="131">
        <f t="shared" si="22"/>
        <v>6808</v>
      </c>
      <c r="F17" s="132" t="str">
        <f t="shared" si="23"/>
        <v>24</v>
      </c>
      <c r="G17" s="133" t="str">
        <f t="shared" si="24"/>
        <v>70바3889</v>
      </c>
      <c r="H17" s="134">
        <f t="shared" si="25"/>
        <v>11</v>
      </c>
      <c r="I17" s="135">
        <f t="shared" si="26"/>
        <v>2150.1489999999999</v>
      </c>
      <c r="J17" s="136">
        <f t="shared" si="27"/>
        <v>2.7935372365396786E-2</v>
      </c>
      <c r="K17" s="136">
        <f t="shared" si="28"/>
        <v>0.45167530689605317</v>
      </c>
      <c r="L17" s="136">
        <f t="shared" si="29"/>
        <v>0.23114677168884576</v>
      </c>
      <c r="M17" s="137">
        <f t="shared" si="30"/>
        <v>19.417999999999999</v>
      </c>
      <c r="N17" s="138">
        <f t="shared" si="31"/>
        <v>0.79064288102824509</v>
      </c>
      <c r="O17" s="138">
        <f t="shared" si="32"/>
        <v>15.952382834864004</v>
      </c>
      <c r="P17" s="233">
        <f t="shared" si="33"/>
        <v>61</v>
      </c>
      <c r="Q17" s="234">
        <f t="shared" si="34"/>
        <v>17</v>
      </c>
      <c r="R17" s="234">
        <f t="shared" si="35"/>
        <v>343</v>
      </c>
      <c r="T17">
        <v>534</v>
      </c>
      <c r="U17">
        <v>6808</v>
      </c>
      <c r="V17" t="s">
        <v>1124</v>
      </c>
      <c r="W17">
        <v>2150.1489999999999</v>
      </c>
      <c r="X17">
        <v>1126.6479999999999</v>
      </c>
      <c r="Y17">
        <v>1.9079999999999999</v>
      </c>
      <c r="Z17">
        <v>19.417999999999999</v>
      </c>
      <c r="AA17">
        <v>149.18218899999999</v>
      </c>
      <c r="AB17">
        <v>4.1674600000000002</v>
      </c>
      <c r="AC17">
        <v>67.381911000000002</v>
      </c>
      <c r="AD17" s="1">
        <v>497</v>
      </c>
      <c r="AE17">
        <v>17</v>
      </c>
      <c r="AF17">
        <v>343</v>
      </c>
      <c r="AG17">
        <v>72</v>
      </c>
      <c r="AH17">
        <v>14.412906</v>
      </c>
      <c r="AI17">
        <v>410.2</v>
      </c>
      <c r="AJ17">
        <v>0</v>
      </c>
      <c r="AK17">
        <v>61</v>
      </c>
      <c r="AL17">
        <v>35633</v>
      </c>
      <c r="AM17" t="s">
        <v>1125</v>
      </c>
      <c r="AN17" t="s">
        <v>1126</v>
      </c>
      <c r="AO17">
        <v>417.00299999999999</v>
      </c>
      <c r="AR17" t="s">
        <v>163</v>
      </c>
      <c r="AS17" t="s">
        <v>315</v>
      </c>
      <c r="AT17" t="s">
        <v>980</v>
      </c>
      <c r="AU17" t="s">
        <v>1124</v>
      </c>
      <c r="AV17" t="s">
        <v>49</v>
      </c>
      <c r="AW17">
        <v>11</v>
      </c>
      <c r="BB17">
        <v>0.79379101557032461</v>
      </c>
      <c r="BC17" t="s">
        <v>73</v>
      </c>
      <c r="BF17" t="s">
        <v>163</v>
      </c>
      <c r="BG17" t="s">
        <v>315</v>
      </c>
      <c r="BH17" t="s">
        <v>1124</v>
      </c>
      <c r="BI17">
        <v>6808</v>
      </c>
      <c r="BJ17">
        <v>11</v>
      </c>
      <c r="BK17" t="s">
        <v>980</v>
      </c>
      <c r="BL17" t="s">
        <v>949</v>
      </c>
      <c r="BM17">
        <v>0.79379101557032461</v>
      </c>
      <c r="BN17" t="s">
        <v>73</v>
      </c>
      <c r="BO17" t="s">
        <v>638</v>
      </c>
      <c r="BP17">
        <v>2150.1489999999999</v>
      </c>
      <c r="BQ17" t="s">
        <v>71</v>
      </c>
    </row>
    <row r="18" spans="1:69" ht="16.5">
      <c r="A18" s="110" t="str">
        <f t="shared" si="18"/>
        <v>해성운수</v>
      </c>
      <c r="B18" s="111" t="str">
        <f t="shared" si="19"/>
        <v>김   숙</v>
      </c>
      <c r="C18" s="112" t="str">
        <f t="shared" si="20"/>
        <v>A</v>
      </c>
      <c r="D18" s="113">
        <f t="shared" si="21"/>
        <v>0.98772727272727268</v>
      </c>
      <c r="E18" s="114">
        <f t="shared" si="22"/>
        <v>3777</v>
      </c>
      <c r="F18" s="115" t="str">
        <f t="shared" si="23"/>
        <v>24</v>
      </c>
      <c r="G18" s="116" t="str">
        <f t="shared" si="24"/>
        <v>70바3863</v>
      </c>
      <c r="H18" s="117">
        <f t="shared" si="25"/>
        <v>1</v>
      </c>
      <c r="I18" s="118">
        <f t="shared" si="26"/>
        <v>1489.7719999999999</v>
      </c>
      <c r="J18" s="119">
        <f t="shared" si="27"/>
        <v>6.0091279156963065E-3</v>
      </c>
      <c r="K18" s="119">
        <f t="shared" si="28"/>
        <v>0.37359730353624243</v>
      </c>
      <c r="L18" s="119">
        <f t="shared" si="29"/>
        <v>0.24500393348780888</v>
      </c>
      <c r="M18" s="120">
        <f t="shared" si="30"/>
        <v>16.846</v>
      </c>
      <c r="N18" s="121">
        <f t="shared" si="31"/>
        <v>0.46987055737388006</v>
      </c>
      <c r="O18" s="121">
        <f t="shared" si="32"/>
        <v>10.538525358242739</v>
      </c>
      <c r="P18" s="235">
        <f t="shared" si="33"/>
        <v>1</v>
      </c>
      <c r="Q18" s="236">
        <f t="shared" si="34"/>
        <v>7</v>
      </c>
      <c r="R18" s="236">
        <f t="shared" si="35"/>
        <v>157</v>
      </c>
      <c r="T18">
        <v>534</v>
      </c>
      <c r="U18">
        <v>3777</v>
      </c>
      <c r="V18" t="s">
        <v>1127</v>
      </c>
      <c r="W18">
        <v>1489.7719999999999</v>
      </c>
      <c r="X18">
        <v>680.17200000000003</v>
      </c>
      <c r="Y18">
        <v>2.19</v>
      </c>
      <c r="Z18">
        <v>16.846</v>
      </c>
      <c r="AA18">
        <v>88.287187000000003</v>
      </c>
      <c r="AB18">
        <v>0.53052900000000003</v>
      </c>
      <c r="AC18">
        <v>32.983854999999998</v>
      </c>
      <c r="AD18" s="1">
        <v>365</v>
      </c>
      <c r="AE18">
        <v>7</v>
      </c>
      <c r="AF18">
        <v>157</v>
      </c>
      <c r="AG18">
        <v>87</v>
      </c>
      <c r="AH18">
        <v>16.874158000000001</v>
      </c>
      <c r="AI18">
        <v>162</v>
      </c>
      <c r="AJ18">
        <v>17.600000000000001</v>
      </c>
      <c r="AK18">
        <v>1</v>
      </c>
      <c r="AL18">
        <v>192</v>
      </c>
      <c r="AM18" t="s">
        <v>1128</v>
      </c>
      <c r="AN18" t="s">
        <v>1129</v>
      </c>
      <c r="AO18">
        <v>1491.8969999999999</v>
      </c>
      <c r="AR18" t="s">
        <v>163</v>
      </c>
      <c r="AS18" t="s">
        <v>315</v>
      </c>
      <c r="AT18" t="s">
        <v>957</v>
      </c>
      <c r="AU18" t="s">
        <v>1127</v>
      </c>
      <c r="AV18" t="s">
        <v>49</v>
      </c>
      <c r="AW18">
        <v>1</v>
      </c>
      <c r="BB18">
        <v>0.98772727272727268</v>
      </c>
      <c r="BC18" t="s">
        <v>69</v>
      </c>
      <c r="BF18" t="s">
        <v>163</v>
      </c>
      <c r="BG18" t="s">
        <v>315</v>
      </c>
      <c r="BH18" t="s">
        <v>1127</v>
      </c>
      <c r="BI18">
        <v>3777</v>
      </c>
      <c r="BJ18">
        <v>1</v>
      </c>
      <c r="BK18" t="s">
        <v>957</v>
      </c>
      <c r="BL18" t="s">
        <v>618</v>
      </c>
      <c r="BM18">
        <v>0.98772727272727268</v>
      </c>
      <c r="BN18" t="s">
        <v>69</v>
      </c>
      <c r="BO18" t="s">
        <v>622</v>
      </c>
      <c r="BP18">
        <v>1489.7719999999999</v>
      </c>
      <c r="BQ18" t="s">
        <v>74</v>
      </c>
    </row>
    <row r="19" spans="1:69" ht="16.5">
      <c r="A19" s="127" t="str">
        <f t="shared" si="18"/>
        <v>해성운수</v>
      </c>
      <c r="B19" s="128" t="str">
        <f t="shared" si="19"/>
        <v>김건훈</v>
      </c>
      <c r="C19" s="129" t="str">
        <f t="shared" si="20"/>
        <v>F</v>
      </c>
      <c r="D19" s="130">
        <f t="shared" si="21"/>
        <v>0.77115221318109639</v>
      </c>
      <c r="E19" s="131">
        <f t="shared" si="22"/>
        <v>8717</v>
      </c>
      <c r="F19" s="132" t="str">
        <f t="shared" si="23"/>
        <v>557</v>
      </c>
      <c r="G19" s="133" t="str">
        <f t="shared" si="24"/>
        <v>70바3891</v>
      </c>
      <c r="H19" s="134">
        <f t="shared" si="25"/>
        <v>2</v>
      </c>
      <c r="I19" s="135">
        <f t="shared" si="26"/>
        <v>1642.0029999999999</v>
      </c>
      <c r="J19" s="136">
        <f t="shared" si="27"/>
        <v>2.0043661501791776E-2</v>
      </c>
      <c r="K19" s="136">
        <f t="shared" si="28"/>
        <v>0.57332550428216877</v>
      </c>
      <c r="L19" s="136">
        <f t="shared" si="29"/>
        <v>0.27101046709415272</v>
      </c>
      <c r="M19" s="137">
        <f t="shared" si="30"/>
        <v>14.144</v>
      </c>
      <c r="N19" s="138">
        <f t="shared" si="31"/>
        <v>0.18270368568145126</v>
      </c>
      <c r="O19" s="138">
        <f t="shared" si="32"/>
        <v>0.79171597128628879</v>
      </c>
      <c r="P19" s="233">
        <f t="shared" si="33"/>
        <v>321</v>
      </c>
      <c r="Q19" s="234">
        <f t="shared" si="34"/>
        <v>3</v>
      </c>
      <c r="R19" s="234">
        <f t="shared" si="35"/>
        <v>13</v>
      </c>
      <c r="T19">
        <v>534</v>
      </c>
      <c r="U19">
        <v>8717</v>
      </c>
      <c r="V19" t="s">
        <v>1130</v>
      </c>
      <c r="W19">
        <v>1642.0029999999999</v>
      </c>
      <c r="X19">
        <v>532.37199999999996</v>
      </c>
      <c r="Y19">
        <v>3.0840000000000001</v>
      </c>
      <c r="Z19">
        <v>14.144</v>
      </c>
      <c r="AA19">
        <v>208.391366</v>
      </c>
      <c r="AB19">
        <v>4.1769259999999999</v>
      </c>
      <c r="AC19">
        <v>119.476085</v>
      </c>
      <c r="AD19" s="1">
        <v>445</v>
      </c>
      <c r="AE19">
        <v>3</v>
      </c>
      <c r="AF19">
        <v>13</v>
      </c>
      <c r="AG19">
        <v>72</v>
      </c>
      <c r="AH19">
        <v>7.8794190000000004</v>
      </c>
      <c r="AI19">
        <v>28.4</v>
      </c>
      <c r="AJ19">
        <v>0</v>
      </c>
      <c r="AK19">
        <v>321</v>
      </c>
      <c r="AL19">
        <v>127996</v>
      </c>
      <c r="AM19" t="s">
        <v>1131</v>
      </c>
      <c r="AN19" t="s">
        <v>1132</v>
      </c>
      <c r="AO19">
        <v>848.77200000000005</v>
      </c>
      <c r="AR19" t="s">
        <v>163</v>
      </c>
      <c r="AS19" t="s">
        <v>318</v>
      </c>
      <c r="AT19" t="s">
        <v>1017</v>
      </c>
      <c r="AU19" t="s">
        <v>1130</v>
      </c>
      <c r="AV19" t="s">
        <v>641</v>
      </c>
      <c r="AW19">
        <v>2</v>
      </c>
      <c r="BB19">
        <v>0.77115221318109639</v>
      </c>
      <c r="BC19" t="s">
        <v>73</v>
      </c>
      <c r="BF19" t="s">
        <v>163</v>
      </c>
      <c r="BG19" t="s">
        <v>318</v>
      </c>
      <c r="BH19" t="s">
        <v>1130</v>
      </c>
      <c r="BI19">
        <v>8717</v>
      </c>
      <c r="BJ19">
        <v>2</v>
      </c>
      <c r="BK19" t="s">
        <v>1017</v>
      </c>
      <c r="BL19" t="s">
        <v>1010</v>
      </c>
      <c r="BM19">
        <v>0.77115221318109639</v>
      </c>
      <c r="BN19" t="s">
        <v>73</v>
      </c>
      <c r="BO19" t="s">
        <v>638</v>
      </c>
      <c r="BP19">
        <v>1642.0029999999999</v>
      </c>
      <c r="BQ19" t="s">
        <v>69</v>
      </c>
    </row>
    <row r="20" spans="1:69" ht="16.5">
      <c r="A20" s="110" t="str">
        <f t="shared" si="18"/>
        <v>해성운수</v>
      </c>
      <c r="B20" s="111" t="str">
        <f t="shared" si="19"/>
        <v>김경문</v>
      </c>
      <c r="C20" s="112" t="str">
        <f t="shared" si="20"/>
        <v>F</v>
      </c>
      <c r="D20" s="113">
        <f t="shared" si="21"/>
        <v>0.78370071657362494</v>
      </c>
      <c r="E20" s="114">
        <f t="shared" si="22"/>
        <v>6741</v>
      </c>
      <c r="F20" s="115" t="str">
        <f t="shared" si="23"/>
        <v>557</v>
      </c>
      <c r="G20" s="116" t="str">
        <f t="shared" si="24"/>
        <v>70바3891</v>
      </c>
      <c r="H20" s="117">
        <f t="shared" si="25"/>
        <v>2</v>
      </c>
      <c r="I20" s="118">
        <f t="shared" si="26"/>
        <v>1639.05</v>
      </c>
      <c r="J20" s="119">
        <f t="shared" si="27"/>
        <v>1.5341652858104732E-2</v>
      </c>
      <c r="K20" s="119">
        <f t="shared" si="28"/>
        <v>0.56395319875855354</v>
      </c>
      <c r="L20" s="119">
        <f t="shared" si="29"/>
        <v>0.25441566761233642</v>
      </c>
      <c r="M20" s="120">
        <f t="shared" si="30"/>
        <v>13.297000000000001</v>
      </c>
      <c r="N20" s="121">
        <f t="shared" si="31"/>
        <v>0.30505475732894055</v>
      </c>
      <c r="O20" s="121">
        <f t="shared" si="32"/>
        <v>0.6101095146578811</v>
      </c>
      <c r="P20" s="235">
        <f t="shared" si="33"/>
        <v>321</v>
      </c>
      <c r="Q20" s="236">
        <f t="shared" si="34"/>
        <v>5</v>
      </c>
      <c r="R20" s="236">
        <f t="shared" si="35"/>
        <v>10</v>
      </c>
      <c r="T20">
        <v>534</v>
      </c>
      <c r="U20">
        <v>6741</v>
      </c>
      <c r="V20" t="s">
        <v>1133</v>
      </c>
      <c r="W20">
        <v>1639.05</v>
      </c>
      <c r="X20">
        <v>522.96799999999996</v>
      </c>
      <c r="Y20">
        <v>3.1339999999999999</v>
      </c>
      <c r="Z20">
        <v>13.297000000000001</v>
      </c>
      <c r="AA20">
        <v>207.87525500000001</v>
      </c>
      <c r="AB20">
        <v>3.1891500000000002</v>
      </c>
      <c r="AC20">
        <v>117.231915</v>
      </c>
      <c r="AD20" s="1">
        <v>417</v>
      </c>
      <c r="AE20">
        <v>5</v>
      </c>
      <c r="AF20">
        <v>10</v>
      </c>
      <c r="AG20">
        <v>76</v>
      </c>
      <c r="AH20">
        <v>7.8847759999999996</v>
      </c>
      <c r="AI20">
        <v>200.9</v>
      </c>
      <c r="AJ20">
        <v>0</v>
      </c>
      <c r="AK20">
        <v>321</v>
      </c>
      <c r="AL20">
        <v>117232</v>
      </c>
      <c r="AM20" t="s">
        <v>1134</v>
      </c>
      <c r="AN20" t="s">
        <v>1135</v>
      </c>
      <c r="AO20">
        <v>1300.7159999999999</v>
      </c>
      <c r="AR20" t="s">
        <v>163</v>
      </c>
      <c r="AS20" t="s">
        <v>318</v>
      </c>
      <c r="AT20" t="s">
        <v>1017</v>
      </c>
      <c r="AU20" t="s">
        <v>1133</v>
      </c>
      <c r="AV20" t="s">
        <v>641</v>
      </c>
      <c r="AW20">
        <v>2</v>
      </c>
      <c r="BB20">
        <v>0.78370071657362494</v>
      </c>
      <c r="BC20" t="s">
        <v>73</v>
      </c>
      <c r="BF20" t="s">
        <v>163</v>
      </c>
      <c r="BG20" s="5" t="s">
        <v>318</v>
      </c>
      <c r="BH20" t="s">
        <v>1133</v>
      </c>
      <c r="BI20">
        <v>6741</v>
      </c>
      <c r="BJ20">
        <v>2</v>
      </c>
      <c r="BK20" t="s">
        <v>1017</v>
      </c>
      <c r="BL20" t="s">
        <v>1010</v>
      </c>
      <c r="BM20">
        <v>0.78370071657362494</v>
      </c>
      <c r="BN20" t="s">
        <v>73</v>
      </c>
      <c r="BO20" t="s">
        <v>638</v>
      </c>
      <c r="BP20">
        <v>1639.05</v>
      </c>
      <c r="BQ20" t="s">
        <v>73</v>
      </c>
    </row>
    <row r="21" spans="1:69" ht="16.5">
      <c r="A21" s="127" t="str">
        <f t="shared" si="18"/>
        <v>해성운수</v>
      </c>
      <c r="B21" s="128" t="str">
        <f t="shared" si="19"/>
        <v>김국신</v>
      </c>
      <c r="C21" s="129" t="str">
        <f t="shared" si="20"/>
        <v>F</v>
      </c>
      <c r="D21" s="130">
        <f t="shared" si="21"/>
        <v>0.73481481481481481</v>
      </c>
      <c r="E21" s="131">
        <f t="shared" si="22"/>
        <v>9130</v>
      </c>
      <c r="F21" s="132" t="str">
        <f t="shared" si="23"/>
        <v>530</v>
      </c>
      <c r="G21" s="133" t="str">
        <f t="shared" si="24"/>
        <v>71바7074</v>
      </c>
      <c r="H21" s="134">
        <f t="shared" si="25"/>
        <v>1</v>
      </c>
      <c r="I21" s="135">
        <f t="shared" si="26"/>
        <v>3142.953</v>
      </c>
      <c r="J21" s="136">
        <f t="shared" si="27"/>
        <v>6.7404984539288615E-2</v>
      </c>
      <c r="K21" s="136">
        <f t="shared" si="28"/>
        <v>0.45292403840016149</v>
      </c>
      <c r="L21" s="136">
        <f t="shared" si="29"/>
        <v>0.21731155381579043</v>
      </c>
      <c r="M21" s="137">
        <f t="shared" si="30"/>
        <v>12.38</v>
      </c>
      <c r="N21" s="138">
        <f t="shared" si="31"/>
        <v>0.34998932532557758</v>
      </c>
      <c r="O21" s="138">
        <f t="shared" si="32"/>
        <v>3.6907965216151815</v>
      </c>
      <c r="P21" s="233">
        <f t="shared" si="33"/>
        <v>177</v>
      </c>
      <c r="Q21" s="234">
        <f t="shared" si="34"/>
        <v>11</v>
      </c>
      <c r="R21" s="234">
        <f t="shared" si="35"/>
        <v>116</v>
      </c>
      <c r="T21">
        <v>534</v>
      </c>
      <c r="U21">
        <v>9130</v>
      </c>
      <c r="V21" t="s">
        <v>1136</v>
      </c>
      <c r="W21">
        <v>3142.953</v>
      </c>
      <c r="X21">
        <v>1557.691</v>
      </c>
      <c r="Y21">
        <v>2.0179999999999998</v>
      </c>
      <c r="Z21">
        <v>12.38</v>
      </c>
      <c r="AA21">
        <v>336.82150000000001</v>
      </c>
      <c r="AB21">
        <v>22.703448000000002</v>
      </c>
      <c r="AC21">
        <v>152.554554</v>
      </c>
      <c r="AD21" s="1">
        <v>683</v>
      </c>
      <c r="AE21">
        <v>11</v>
      </c>
      <c r="AF21">
        <v>116</v>
      </c>
      <c r="AG21">
        <v>72</v>
      </c>
      <c r="AH21">
        <v>9.3312120000000007</v>
      </c>
      <c r="AI21">
        <v>87.2</v>
      </c>
      <c r="AJ21">
        <v>0</v>
      </c>
      <c r="AK21">
        <v>177</v>
      </c>
      <c r="AL21">
        <v>21487</v>
      </c>
      <c r="AM21" t="s">
        <v>1137</v>
      </c>
      <c r="AN21" t="s">
        <v>1138</v>
      </c>
      <c r="AO21">
        <v>3259.45</v>
      </c>
      <c r="AR21" t="s">
        <v>163</v>
      </c>
      <c r="AS21" t="s">
        <v>317</v>
      </c>
      <c r="AT21" t="s">
        <v>1007</v>
      </c>
      <c r="AU21" t="s">
        <v>1136</v>
      </c>
      <c r="AV21" t="s">
        <v>49</v>
      </c>
      <c r="AW21">
        <v>1</v>
      </c>
      <c r="BB21">
        <v>0.73481481481481481</v>
      </c>
      <c r="BC21" t="s">
        <v>73</v>
      </c>
      <c r="BF21" t="s">
        <v>163</v>
      </c>
      <c r="BG21" t="s">
        <v>317</v>
      </c>
      <c r="BH21" t="s">
        <v>1136</v>
      </c>
      <c r="BI21">
        <v>9130</v>
      </c>
      <c r="BJ21">
        <v>1</v>
      </c>
      <c r="BK21" t="s">
        <v>1007</v>
      </c>
      <c r="BL21" t="s">
        <v>618</v>
      </c>
      <c r="BM21">
        <v>0.73481481481481481</v>
      </c>
      <c r="BN21" t="s">
        <v>73</v>
      </c>
      <c r="BO21" t="s">
        <v>638</v>
      </c>
      <c r="BP21">
        <v>3142.953</v>
      </c>
      <c r="BQ21" t="s">
        <v>71</v>
      </c>
    </row>
    <row r="22" spans="1:69" ht="16.5">
      <c r="A22" s="110" t="str">
        <f t="shared" si="18"/>
        <v>해성운수</v>
      </c>
      <c r="B22" s="111" t="str">
        <f t="shared" si="19"/>
        <v>김기모</v>
      </c>
      <c r="C22" s="112" t="str">
        <f t="shared" si="20"/>
        <v>C</v>
      </c>
      <c r="D22" s="113">
        <f t="shared" si="21"/>
        <v>0.85584170416409555</v>
      </c>
      <c r="E22" s="114">
        <f t="shared" si="22"/>
        <v>3144</v>
      </c>
      <c r="F22" s="115" t="str">
        <f t="shared" si="23"/>
        <v>514-1</v>
      </c>
      <c r="G22" s="116" t="str">
        <f t="shared" si="24"/>
        <v>71바5819</v>
      </c>
      <c r="H22" s="117">
        <f t="shared" si="25"/>
        <v>3</v>
      </c>
      <c r="I22" s="118">
        <f t="shared" si="26"/>
        <v>1627.125</v>
      </c>
      <c r="J22" s="119">
        <f t="shared" si="27"/>
        <v>4.5666970109246733E-3</v>
      </c>
      <c r="K22" s="119">
        <f t="shared" si="28"/>
        <v>0.35392165965561256</v>
      </c>
      <c r="L22" s="119">
        <f t="shared" si="29"/>
        <v>0.14627026196512252</v>
      </c>
      <c r="M22" s="120">
        <f t="shared" si="30"/>
        <v>9.7469999999999999</v>
      </c>
      <c r="N22" s="121">
        <f t="shared" si="31"/>
        <v>0</v>
      </c>
      <c r="O22" s="121">
        <f t="shared" si="32"/>
        <v>11.615579626642083</v>
      </c>
      <c r="P22" s="235">
        <f t="shared" si="33"/>
        <v>9</v>
      </c>
      <c r="Q22" s="236">
        <f t="shared" si="34"/>
        <v>0</v>
      </c>
      <c r="R22" s="236">
        <f t="shared" si="35"/>
        <v>189</v>
      </c>
      <c r="T22">
        <v>534</v>
      </c>
      <c r="U22">
        <v>3144</v>
      </c>
      <c r="V22" t="s">
        <v>1139</v>
      </c>
      <c r="W22">
        <v>1627.125</v>
      </c>
      <c r="X22">
        <v>704.61199999999997</v>
      </c>
      <c r="Y22">
        <v>2.3090000000000002</v>
      </c>
      <c r="Z22">
        <v>9.7469999999999999</v>
      </c>
      <c r="AA22">
        <v>122.85575300000001</v>
      </c>
      <c r="AB22">
        <v>0.56104500000000002</v>
      </c>
      <c r="AC22">
        <v>43.481312000000003</v>
      </c>
      <c r="AD22" s="1">
        <v>238</v>
      </c>
      <c r="AE22">
        <v>0</v>
      </c>
      <c r="AF22">
        <v>189</v>
      </c>
      <c r="AG22">
        <v>79</v>
      </c>
      <c r="AH22">
        <v>13.24419</v>
      </c>
      <c r="AI22">
        <v>115.8</v>
      </c>
      <c r="AJ22">
        <v>0</v>
      </c>
      <c r="AK22">
        <v>9</v>
      </c>
      <c r="AL22">
        <v>1901</v>
      </c>
      <c r="AM22" t="s">
        <v>1140</v>
      </c>
      <c r="AN22" t="s">
        <v>1141</v>
      </c>
      <c r="AO22">
        <v>1433.4469999999999</v>
      </c>
      <c r="AR22" t="s">
        <v>163</v>
      </c>
      <c r="AS22" t="s">
        <v>316</v>
      </c>
      <c r="AT22" t="s">
        <v>1003</v>
      </c>
      <c r="AU22" t="s">
        <v>1139</v>
      </c>
      <c r="AV22" t="s">
        <v>49</v>
      </c>
      <c r="AW22">
        <v>3</v>
      </c>
      <c r="BB22">
        <v>0.85584170416409555</v>
      </c>
      <c r="BC22" t="s">
        <v>72</v>
      </c>
      <c r="BF22" t="s">
        <v>163</v>
      </c>
      <c r="BG22" t="s">
        <v>316</v>
      </c>
      <c r="BH22" t="s">
        <v>1139</v>
      </c>
      <c r="BI22">
        <v>3144</v>
      </c>
      <c r="BJ22">
        <v>3</v>
      </c>
      <c r="BK22" t="s">
        <v>1003</v>
      </c>
      <c r="BL22" t="s">
        <v>986</v>
      </c>
      <c r="BM22">
        <v>0.85584170416409555</v>
      </c>
      <c r="BN22" t="s">
        <v>72</v>
      </c>
      <c r="BO22" t="s">
        <v>621</v>
      </c>
      <c r="BP22">
        <v>1627.125</v>
      </c>
      <c r="BQ22" t="s">
        <v>74</v>
      </c>
    </row>
    <row r="23" spans="1:69" ht="16.5">
      <c r="A23" s="127" t="str">
        <f t="shared" si="18"/>
        <v>해성운수</v>
      </c>
      <c r="B23" s="128" t="str">
        <f t="shared" si="19"/>
        <v>김대철</v>
      </c>
      <c r="C23" s="129" t="str">
        <f t="shared" si="20"/>
        <v>A</v>
      </c>
      <c r="D23" s="130">
        <f t="shared" si="21"/>
        <v>0.95310328579874981</v>
      </c>
      <c r="E23" s="131">
        <f t="shared" si="22"/>
        <v>3208</v>
      </c>
      <c r="F23" s="132" t="str">
        <f t="shared" si="23"/>
        <v>24</v>
      </c>
      <c r="G23" s="133" t="str">
        <f t="shared" si="24"/>
        <v>70바3878</v>
      </c>
      <c r="H23" s="134">
        <f t="shared" si="25"/>
        <v>10</v>
      </c>
      <c r="I23" s="135">
        <f t="shared" si="26"/>
        <v>2581.6799999999998</v>
      </c>
      <c r="J23" s="136">
        <f t="shared" si="27"/>
        <v>1.1869806473177017E-2</v>
      </c>
      <c r="K23" s="136">
        <f t="shared" si="28"/>
        <v>0.37738903907883176</v>
      </c>
      <c r="L23" s="136">
        <f t="shared" si="29"/>
        <v>0.20413064361191163</v>
      </c>
      <c r="M23" s="137">
        <f t="shared" si="30"/>
        <v>13.01</v>
      </c>
      <c r="N23" s="138">
        <f t="shared" si="31"/>
        <v>0.27114127234978774</v>
      </c>
      <c r="O23" s="138">
        <f t="shared" si="32"/>
        <v>12.007684918347744</v>
      </c>
      <c r="P23" s="233">
        <f t="shared" si="33"/>
        <v>21</v>
      </c>
      <c r="Q23" s="234">
        <f t="shared" si="34"/>
        <v>7</v>
      </c>
      <c r="R23" s="234">
        <f t="shared" si="35"/>
        <v>310</v>
      </c>
      <c r="T23">
        <v>534</v>
      </c>
      <c r="U23">
        <v>3208</v>
      </c>
      <c r="V23" t="s">
        <v>1142</v>
      </c>
      <c r="W23">
        <v>2581.6799999999998</v>
      </c>
      <c r="X23">
        <v>1160.5329999999999</v>
      </c>
      <c r="Y23">
        <v>2.2250000000000001</v>
      </c>
      <c r="Z23">
        <v>13.01</v>
      </c>
      <c r="AA23">
        <v>170.99495300000001</v>
      </c>
      <c r="AB23">
        <v>2.029677</v>
      </c>
      <c r="AC23">
        <v>64.531621000000001</v>
      </c>
      <c r="AD23" s="1">
        <v>527</v>
      </c>
      <c r="AE23">
        <v>7</v>
      </c>
      <c r="AF23">
        <v>310</v>
      </c>
      <c r="AG23">
        <v>79</v>
      </c>
      <c r="AH23">
        <v>15.097989</v>
      </c>
      <c r="AI23">
        <v>382.3</v>
      </c>
      <c r="AJ23">
        <v>0</v>
      </c>
      <c r="AK23">
        <v>21</v>
      </c>
      <c r="AL23">
        <v>8370</v>
      </c>
      <c r="AM23" t="s">
        <v>1143</v>
      </c>
      <c r="AN23" t="s">
        <v>1144</v>
      </c>
      <c r="AO23">
        <v>626.31500000000005</v>
      </c>
      <c r="AR23" t="s">
        <v>163</v>
      </c>
      <c r="AS23" t="s">
        <v>315</v>
      </c>
      <c r="AT23" t="s">
        <v>972</v>
      </c>
      <c r="AU23" t="s">
        <v>1142</v>
      </c>
      <c r="AV23" t="s">
        <v>49</v>
      </c>
      <c r="AW23">
        <v>10</v>
      </c>
      <c r="BB23">
        <v>0.95310328579874981</v>
      </c>
      <c r="BC23" t="s">
        <v>69</v>
      </c>
      <c r="BF23" t="s">
        <v>163</v>
      </c>
      <c r="BG23" t="s">
        <v>315</v>
      </c>
      <c r="BH23" t="s">
        <v>1142</v>
      </c>
      <c r="BI23">
        <v>3208</v>
      </c>
      <c r="BJ23">
        <v>10</v>
      </c>
      <c r="BK23" t="s">
        <v>972</v>
      </c>
      <c r="BL23" t="s">
        <v>953</v>
      </c>
      <c r="BM23">
        <v>0.95310328579874981</v>
      </c>
      <c r="BN23" t="s">
        <v>69</v>
      </c>
      <c r="BO23" t="s">
        <v>622</v>
      </c>
      <c r="BP23">
        <v>2581.6799999999998</v>
      </c>
      <c r="BQ23" t="s">
        <v>74</v>
      </c>
    </row>
    <row r="24" spans="1:69" ht="16.5">
      <c r="A24" s="110" t="str">
        <f t="shared" si="18"/>
        <v>해성운수</v>
      </c>
      <c r="B24" s="111" t="str">
        <f t="shared" si="19"/>
        <v>김명자</v>
      </c>
      <c r="C24" s="112" t="str">
        <f t="shared" si="20"/>
        <v>F</v>
      </c>
      <c r="D24" s="113">
        <f t="shared" si="21"/>
        <v>0.71654545454545449</v>
      </c>
      <c r="E24" s="114">
        <f t="shared" si="22"/>
        <v>4009</v>
      </c>
      <c r="F24" s="115" t="str">
        <f t="shared" si="23"/>
        <v>579</v>
      </c>
      <c r="G24" s="116" t="str">
        <f t="shared" si="24"/>
        <v>71바5798</v>
      </c>
      <c r="H24" s="117">
        <f t="shared" si="25"/>
        <v>1</v>
      </c>
      <c r="I24" s="118">
        <f t="shared" si="26"/>
        <v>1733.5809999999999</v>
      </c>
      <c r="J24" s="119">
        <f t="shared" si="27"/>
        <v>2.7253140758361247E-2</v>
      </c>
      <c r="K24" s="119">
        <f t="shared" si="28"/>
        <v>0.45685748965771361</v>
      </c>
      <c r="L24" s="119">
        <f t="shared" si="29"/>
        <v>0.32245392629476211</v>
      </c>
      <c r="M24" s="120">
        <f t="shared" si="30"/>
        <v>7.0010000000000003</v>
      </c>
      <c r="N24" s="121">
        <f t="shared" si="31"/>
        <v>0.6345247207947019</v>
      </c>
      <c r="O24" s="121">
        <f t="shared" si="32"/>
        <v>0.92294504842865721</v>
      </c>
      <c r="P24" s="235">
        <f t="shared" si="33"/>
        <v>44</v>
      </c>
      <c r="Q24" s="236">
        <f t="shared" si="34"/>
        <v>11</v>
      </c>
      <c r="R24" s="236">
        <f t="shared" si="35"/>
        <v>16</v>
      </c>
      <c r="T24">
        <v>534</v>
      </c>
      <c r="U24">
        <v>4009</v>
      </c>
      <c r="V24" t="s">
        <v>1145</v>
      </c>
      <c r="W24">
        <v>1733.5809999999999</v>
      </c>
      <c r="X24">
        <v>437.79500000000002</v>
      </c>
      <c r="Y24">
        <v>3.96</v>
      </c>
      <c r="Z24">
        <v>7.0010000000000003</v>
      </c>
      <c r="AA24">
        <v>164.96183099999999</v>
      </c>
      <c r="AB24">
        <v>4.4957279999999997</v>
      </c>
      <c r="AC24">
        <v>75.364047999999997</v>
      </c>
      <c r="AD24" s="1">
        <v>559</v>
      </c>
      <c r="AE24">
        <v>11</v>
      </c>
      <c r="AF24">
        <v>16</v>
      </c>
      <c r="AG24">
        <v>76</v>
      </c>
      <c r="AH24">
        <v>10.508982</v>
      </c>
      <c r="AI24">
        <v>9</v>
      </c>
      <c r="AJ24">
        <v>0</v>
      </c>
      <c r="AK24">
        <v>44</v>
      </c>
      <c r="AL24">
        <v>25945</v>
      </c>
      <c r="AM24" t="s">
        <v>1146</v>
      </c>
      <c r="AN24" t="s">
        <v>1147</v>
      </c>
      <c r="AO24">
        <v>1705.6880000000001</v>
      </c>
      <c r="AR24" t="s">
        <v>163</v>
      </c>
      <c r="AS24" t="s">
        <v>323</v>
      </c>
      <c r="AT24" t="s">
        <v>1062</v>
      </c>
      <c r="AU24" t="s">
        <v>1145</v>
      </c>
      <c r="AV24" t="s">
        <v>641</v>
      </c>
      <c r="AW24">
        <v>1</v>
      </c>
      <c r="BB24">
        <v>0.71654545454545449</v>
      </c>
      <c r="BC24" t="s">
        <v>73</v>
      </c>
      <c r="BF24" t="s">
        <v>163</v>
      </c>
      <c r="BG24" s="5" t="s">
        <v>323</v>
      </c>
      <c r="BH24" t="s">
        <v>1145</v>
      </c>
      <c r="BI24">
        <v>4009</v>
      </c>
      <c r="BJ24">
        <v>1</v>
      </c>
      <c r="BK24" t="s">
        <v>1062</v>
      </c>
      <c r="BL24" t="s">
        <v>618</v>
      </c>
      <c r="BM24">
        <v>0.71654545454545449</v>
      </c>
      <c r="BN24" t="s">
        <v>73</v>
      </c>
      <c r="BO24" t="s">
        <v>638</v>
      </c>
      <c r="BP24">
        <v>1733.5809999999999</v>
      </c>
      <c r="BQ24" t="s">
        <v>72</v>
      </c>
    </row>
    <row r="25" spans="1:69" ht="16.5">
      <c r="A25" s="127" t="str">
        <f t="shared" si="18"/>
        <v>해성운수</v>
      </c>
      <c r="B25" s="128" t="str">
        <f t="shared" si="19"/>
        <v>김명중</v>
      </c>
      <c r="C25" s="129" t="str">
        <f t="shared" si="20"/>
        <v>F</v>
      </c>
      <c r="D25" s="130">
        <f t="shared" si="21"/>
        <v>0.76598676531186938</v>
      </c>
      <c r="E25" s="131">
        <f t="shared" si="22"/>
        <v>9155</v>
      </c>
      <c r="F25" s="132" t="str">
        <f t="shared" si="23"/>
        <v>557</v>
      </c>
      <c r="G25" s="133" t="str">
        <f t="shared" si="24"/>
        <v>70바3892</v>
      </c>
      <c r="H25" s="134">
        <f t="shared" si="25"/>
        <v>2</v>
      </c>
      <c r="I25" s="135">
        <f t="shared" si="26"/>
        <v>1693.8820000000001</v>
      </c>
      <c r="J25" s="136">
        <f t="shared" si="27"/>
        <v>1.0210892769327134E-2</v>
      </c>
      <c r="K25" s="136">
        <f t="shared" si="28"/>
        <v>0.55898953368573367</v>
      </c>
      <c r="L25" s="136">
        <f t="shared" si="29"/>
        <v>0.24440899661251492</v>
      </c>
      <c r="M25" s="137">
        <f t="shared" si="30"/>
        <v>12.961</v>
      </c>
      <c r="N25" s="138">
        <f t="shared" si="31"/>
        <v>0.53132390567938026</v>
      </c>
      <c r="O25" s="138">
        <f t="shared" si="32"/>
        <v>1.3578277589584162</v>
      </c>
      <c r="P25" s="233">
        <f t="shared" si="33"/>
        <v>328</v>
      </c>
      <c r="Q25" s="234">
        <f t="shared" si="34"/>
        <v>9</v>
      </c>
      <c r="R25" s="234">
        <f t="shared" si="35"/>
        <v>23</v>
      </c>
      <c r="T25">
        <v>534</v>
      </c>
      <c r="U25">
        <v>9155</v>
      </c>
      <c r="V25" t="s">
        <v>1148</v>
      </c>
      <c r="W25">
        <v>1693.8820000000001</v>
      </c>
      <c r="X25">
        <v>552.851</v>
      </c>
      <c r="Y25">
        <v>3.0640000000000001</v>
      </c>
      <c r="Z25">
        <v>12.961</v>
      </c>
      <c r="AA25">
        <v>212.16303500000001</v>
      </c>
      <c r="AB25">
        <v>2.1663739999999998</v>
      </c>
      <c r="AC25">
        <v>118.59691599999999</v>
      </c>
      <c r="AD25" s="1">
        <v>414</v>
      </c>
      <c r="AE25">
        <v>9</v>
      </c>
      <c r="AF25">
        <v>23</v>
      </c>
      <c r="AG25">
        <v>82</v>
      </c>
      <c r="AH25">
        <v>7.9838690000000003</v>
      </c>
      <c r="AI25">
        <v>186.2</v>
      </c>
      <c r="AJ25">
        <v>1.8</v>
      </c>
      <c r="AK25">
        <v>328</v>
      </c>
      <c r="AL25">
        <v>124432</v>
      </c>
      <c r="AM25" t="s">
        <v>1149</v>
      </c>
      <c r="AN25" t="s">
        <v>1150</v>
      </c>
      <c r="AO25">
        <v>1617.6020000000001</v>
      </c>
      <c r="AR25" t="s">
        <v>163</v>
      </c>
      <c r="AS25" t="s">
        <v>318</v>
      </c>
      <c r="AT25" t="s">
        <v>1019</v>
      </c>
      <c r="AU25" t="s">
        <v>1148</v>
      </c>
      <c r="AV25" t="s">
        <v>641</v>
      </c>
      <c r="AW25">
        <v>2</v>
      </c>
      <c r="BB25">
        <v>0.76598676531186938</v>
      </c>
      <c r="BC25" t="s">
        <v>73</v>
      </c>
      <c r="BF25" t="s">
        <v>163</v>
      </c>
      <c r="BG25" t="s">
        <v>318</v>
      </c>
      <c r="BH25" t="s">
        <v>1148</v>
      </c>
      <c r="BI25">
        <v>9155</v>
      </c>
      <c r="BJ25">
        <v>2</v>
      </c>
      <c r="BK25" t="s">
        <v>1019</v>
      </c>
      <c r="BL25" t="s">
        <v>1013</v>
      </c>
      <c r="BM25">
        <v>0.76598676531186938</v>
      </c>
      <c r="BN25" t="s">
        <v>73</v>
      </c>
      <c r="BO25" t="s">
        <v>638</v>
      </c>
      <c r="BP25">
        <v>1693.8820000000001</v>
      </c>
      <c r="BQ25" t="s">
        <v>69</v>
      </c>
    </row>
    <row r="26" spans="1:69" ht="16.5">
      <c r="A26" s="110" t="str">
        <f t="shared" si="18"/>
        <v>해성운수</v>
      </c>
      <c r="B26" s="111" t="str">
        <f t="shared" si="19"/>
        <v>김문배</v>
      </c>
      <c r="C26" s="112" t="str">
        <f t="shared" si="20"/>
        <v>S</v>
      </c>
      <c r="D26" s="113">
        <f t="shared" si="21"/>
        <v>1.0081588796183873</v>
      </c>
      <c r="E26" s="114">
        <f t="shared" si="22"/>
        <v>564</v>
      </c>
      <c r="F26" s="115" t="str">
        <f t="shared" si="23"/>
        <v>24</v>
      </c>
      <c r="G26" s="116" t="str">
        <f t="shared" si="24"/>
        <v>70바3860</v>
      </c>
      <c r="H26" s="117">
        <f t="shared" si="25"/>
        <v>4</v>
      </c>
      <c r="I26" s="118">
        <f t="shared" si="26"/>
        <v>2482.681</v>
      </c>
      <c r="J26" s="119">
        <f t="shared" si="27"/>
        <v>2.2239318761837685E-3</v>
      </c>
      <c r="K26" s="119">
        <f t="shared" si="28"/>
        <v>0.36047664712337285</v>
      </c>
      <c r="L26" s="119">
        <f t="shared" si="29"/>
        <v>8.0155283743662598E-2</v>
      </c>
      <c r="M26" s="120">
        <f t="shared" si="30"/>
        <v>12.346</v>
      </c>
      <c r="N26" s="121">
        <f t="shared" si="31"/>
        <v>0.20139518528558442</v>
      </c>
      <c r="O26" s="121">
        <f t="shared" si="32"/>
        <v>4.189019853940156</v>
      </c>
      <c r="P26" s="235">
        <f t="shared" si="33"/>
        <v>0</v>
      </c>
      <c r="Q26" s="236">
        <f t="shared" si="34"/>
        <v>5</v>
      </c>
      <c r="R26" s="236">
        <f t="shared" si="35"/>
        <v>104</v>
      </c>
      <c r="T26">
        <v>534</v>
      </c>
      <c r="U26">
        <v>564</v>
      </c>
      <c r="V26" t="s">
        <v>1151</v>
      </c>
      <c r="W26">
        <v>2482.681</v>
      </c>
      <c r="X26">
        <v>1062.277</v>
      </c>
      <c r="Y26">
        <v>2.3370000000000002</v>
      </c>
      <c r="Z26">
        <v>12.346</v>
      </c>
      <c r="AA26">
        <v>156.728272</v>
      </c>
      <c r="AB26">
        <v>0.348553</v>
      </c>
      <c r="AC26">
        <v>56.496881999999999</v>
      </c>
      <c r="AD26" s="1">
        <v>199</v>
      </c>
      <c r="AE26">
        <v>5</v>
      </c>
      <c r="AF26">
        <v>104</v>
      </c>
      <c r="AG26">
        <v>72</v>
      </c>
      <c r="AH26">
        <v>15.840671</v>
      </c>
      <c r="AI26">
        <v>257.5</v>
      </c>
      <c r="AJ26">
        <v>0</v>
      </c>
      <c r="AK26">
        <v>0</v>
      </c>
      <c r="AL26">
        <v>0</v>
      </c>
      <c r="AM26" t="s">
        <v>1152</v>
      </c>
      <c r="AN26" t="s">
        <v>1153</v>
      </c>
      <c r="AO26">
        <v>2079.6219999999998</v>
      </c>
      <c r="AR26" t="s">
        <v>163</v>
      </c>
      <c r="AS26" t="s">
        <v>315</v>
      </c>
      <c r="AT26" t="s">
        <v>951</v>
      </c>
      <c r="AU26" t="s">
        <v>1151</v>
      </c>
      <c r="AV26" t="s">
        <v>49</v>
      </c>
      <c r="AW26">
        <v>4</v>
      </c>
      <c r="BB26">
        <v>1.0081588796183873</v>
      </c>
      <c r="BC26" t="s">
        <v>74</v>
      </c>
      <c r="BF26" t="s">
        <v>163</v>
      </c>
      <c r="BG26" t="s">
        <v>315</v>
      </c>
      <c r="BH26" t="s">
        <v>1151</v>
      </c>
      <c r="BI26">
        <v>564</v>
      </c>
      <c r="BJ26">
        <v>4</v>
      </c>
      <c r="BK26" t="s">
        <v>951</v>
      </c>
      <c r="BL26" t="s">
        <v>953</v>
      </c>
      <c r="BM26">
        <v>1.0081588796183873</v>
      </c>
      <c r="BN26" t="s">
        <v>74</v>
      </c>
      <c r="BO26" t="s">
        <v>620</v>
      </c>
      <c r="BP26">
        <v>2482.681</v>
      </c>
      <c r="BQ26" t="s">
        <v>69</v>
      </c>
    </row>
    <row r="27" spans="1:69" ht="16.5">
      <c r="A27" s="127" t="str">
        <f t="shared" si="18"/>
        <v>해성운수</v>
      </c>
      <c r="B27" s="128" t="str">
        <f t="shared" si="19"/>
        <v>김민호</v>
      </c>
      <c r="C27" s="129" t="str">
        <f t="shared" si="20"/>
        <v>A</v>
      </c>
      <c r="D27" s="130">
        <f t="shared" si="21"/>
        <v>0.95710559334274792</v>
      </c>
      <c r="E27" s="131">
        <f t="shared" si="22"/>
        <v>3081</v>
      </c>
      <c r="F27" s="132" t="str">
        <f t="shared" si="23"/>
        <v>24</v>
      </c>
      <c r="G27" s="133" t="str">
        <f t="shared" si="24"/>
        <v>70바3875</v>
      </c>
      <c r="H27" s="134">
        <f t="shared" si="25"/>
        <v>15</v>
      </c>
      <c r="I27" s="135">
        <f t="shared" si="26"/>
        <v>2534.444</v>
      </c>
      <c r="J27" s="136">
        <f t="shared" si="27"/>
        <v>1.1836761599383632E-2</v>
      </c>
      <c r="K27" s="136">
        <f t="shared" si="28"/>
        <v>0.42898567952223832</v>
      </c>
      <c r="L27" s="136">
        <f t="shared" si="29"/>
        <v>0.12192023181415727</v>
      </c>
      <c r="M27" s="137">
        <f t="shared" si="30"/>
        <v>13.297000000000001</v>
      </c>
      <c r="N27" s="138">
        <f t="shared" si="31"/>
        <v>0.35510747130337067</v>
      </c>
      <c r="O27" s="138">
        <f t="shared" si="32"/>
        <v>9.8246400393932554</v>
      </c>
      <c r="P27" s="233">
        <f t="shared" si="33"/>
        <v>66</v>
      </c>
      <c r="Q27" s="234">
        <f t="shared" si="34"/>
        <v>9</v>
      </c>
      <c r="R27" s="234">
        <f t="shared" si="35"/>
        <v>249</v>
      </c>
      <c r="T27">
        <v>534</v>
      </c>
      <c r="U27">
        <v>3081</v>
      </c>
      <c r="V27" t="s">
        <v>1154</v>
      </c>
      <c r="W27">
        <v>2534.444</v>
      </c>
      <c r="X27">
        <v>1133.1389999999999</v>
      </c>
      <c r="Y27">
        <v>2.2370000000000001</v>
      </c>
      <c r="Z27">
        <v>13.297000000000001</v>
      </c>
      <c r="AA27">
        <v>175.06469000000001</v>
      </c>
      <c r="AB27">
        <v>2.0721989999999999</v>
      </c>
      <c r="AC27">
        <v>75.100245000000001</v>
      </c>
      <c r="AD27" s="1">
        <v>309</v>
      </c>
      <c r="AE27">
        <v>9</v>
      </c>
      <c r="AF27">
        <v>249</v>
      </c>
      <c r="AG27">
        <v>74</v>
      </c>
      <c r="AH27">
        <v>14.477185</v>
      </c>
      <c r="AI27">
        <v>245.6</v>
      </c>
      <c r="AJ27">
        <v>0</v>
      </c>
      <c r="AK27">
        <v>66</v>
      </c>
      <c r="AL27">
        <v>35473</v>
      </c>
      <c r="AM27" t="s">
        <v>1155</v>
      </c>
      <c r="AN27" t="s">
        <v>1156</v>
      </c>
      <c r="AO27">
        <v>282.56400000000002</v>
      </c>
      <c r="AR27" t="s">
        <v>163</v>
      </c>
      <c r="AS27" t="s">
        <v>315</v>
      </c>
      <c r="AT27" t="s">
        <v>968</v>
      </c>
      <c r="AU27" t="s">
        <v>1154</v>
      </c>
      <c r="AV27" t="s">
        <v>966</v>
      </c>
      <c r="AW27">
        <v>15</v>
      </c>
      <c r="BB27">
        <v>0.95710559334274792</v>
      </c>
      <c r="BC27" t="s">
        <v>69</v>
      </c>
      <c r="BF27" t="s">
        <v>163</v>
      </c>
      <c r="BG27" s="5" t="s">
        <v>315</v>
      </c>
      <c r="BH27" t="s">
        <v>1154</v>
      </c>
      <c r="BI27">
        <v>3081</v>
      </c>
      <c r="BJ27">
        <v>15</v>
      </c>
      <c r="BK27" t="s">
        <v>968</v>
      </c>
      <c r="BL27" t="s">
        <v>970</v>
      </c>
      <c r="BM27">
        <v>0.95710559334274792</v>
      </c>
      <c r="BN27" t="s">
        <v>69</v>
      </c>
      <c r="BO27" t="s">
        <v>622</v>
      </c>
      <c r="BP27">
        <v>2534.444</v>
      </c>
      <c r="BQ27" t="s">
        <v>69</v>
      </c>
    </row>
    <row r="28" spans="1:69" ht="16.5">
      <c r="A28" s="110" t="str">
        <f t="shared" si="18"/>
        <v>해성운수</v>
      </c>
      <c r="B28" s="111" t="str">
        <f t="shared" si="19"/>
        <v>김병래</v>
      </c>
      <c r="C28" s="112" t="str">
        <f t="shared" si="20"/>
        <v>C</v>
      </c>
      <c r="D28" s="113">
        <f t="shared" si="21"/>
        <v>0.89391304347826095</v>
      </c>
      <c r="E28" s="114">
        <f t="shared" si="22"/>
        <v>3272</v>
      </c>
      <c r="F28" s="115" t="str">
        <f t="shared" si="23"/>
        <v>24</v>
      </c>
      <c r="G28" s="116" t="str">
        <f t="shared" si="24"/>
        <v>70바3858</v>
      </c>
      <c r="H28" s="117">
        <f t="shared" si="25"/>
        <v>1</v>
      </c>
      <c r="I28" s="118">
        <f t="shared" si="26"/>
        <v>2460.194</v>
      </c>
      <c r="J28" s="119">
        <f t="shared" si="27"/>
        <v>5.9907670082577471E-3</v>
      </c>
      <c r="K28" s="119">
        <f t="shared" si="28"/>
        <v>0.37569880840164338</v>
      </c>
      <c r="L28" s="119">
        <f t="shared" si="29"/>
        <v>0.27802685479275213</v>
      </c>
      <c r="M28" s="120">
        <f t="shared" si="30"/>
        <v>15.978</v>
      </c>
      <c r="N28" s="121">
        <f t="shared" si="31"/>
        <v>0.40647200993092414</v>
      </c>
      <c r="O28" s="121">
        <f t="shared" si="32"/>
        <v>16.136938794257688</v>
      </c>
      <c r="P28" s="235">
        <f t="shared" si="33"/>
        <v>1</v>
      </c>
      <c r="Q28" s="236">
        <f t="shared" si="34"/>
        <v>10</v>
      </c>
      <c r="R28" s="236">
        <f t="shared" si="35"/>
        <v>397</v>
      </c>
      <c r="T28">
        <v>534</v>
      </c>
      <c r="U28">
        <v>3272</v>
      </c>
      <c r="V28" t="s">
        <v>1157</v>
      </c>
      <c r="W28">
        <v>2460.194</v>
      </c>
      <c r="X28">
        <v>1194.598</v>
      </c>
      <c r="Y28">
        <v>2.0590000000000002</v>
      </c>
      <c r="Z28">
        <v>15.978</v>
      </c>
      <c r="AA28">
        <v>166.49771200000001</v>
      </c>
      <c r="AB28">
        <v>0.99744900000000003</v>
      </c>
      <c r="AC28">
        <v>62.552992000000003</v>
      </c>
      <c r="AD28" s="1">
        <v>684</v>
      </c>
      <c r="AE28">
        <v>10</v>
      </c>
      <c r="AF28">
        <v>397</v>
      </c>
      <c r="AG28">
        <v>83</v>
      </c>
      <c r="AH28">
        <v>14.776142</v>
      </c>
      <c r="AI28">
        <v>105.5</v>
      </c>
      <c r="AJ28">
        <v>1.8</v>
      </c>
      <c r="AK28">
        <v>1</v>
      </c>
      <c r="AL28">
        <v>159</v>
      </c>
      <c r="AM28" t="s">
        <v>1158</v>
      </c>
      <c r="AN28" t="s">
        <v>1159</v>
      </c>
      <c r="AO28">
        <v>2468.2629999999999</v>
      </c>
      <c r="AR28" t="s">
        <v>163</v>
      </c>
      <c r="AS28" t="s">
        <v>315</v>
      </c>
      <c r="AT28" t="s">
        <v>947</v>
      </c>
      <c r="AU28" t="s">
        <v>1157</v>
      </c>
      <c r="AV28" t="s">
        <v>49</v>
      </c>
      <c r="AW28">
        <v>1</v>
      </c>
      <c r="BB28">
        <v>0.89391304347826095</v>
      </c>
      <c r="BC28" t="s">
        <v>72</v>
      </c>
      <c r="BF28" t="s">
        <v>163</v>
      </c>
      <c r="BG28" s="5" t="s">
        <v>315</v>
      </c>
      <c r="BH28" t="s">
        <v>1157</v>
      </c>
      <c r="BI28">
        <v>3272</v>
      </c>
      <c r="BJ28">
        <v>1</v>
      </c>
      <c r="BK28" t="s">
        <v>947</v>
      </c>
      <c r="BL28" t="s">
        <v>618</v>
      </c>
      <c r="BM28">
        <v>0.89391304347826095</v>
      </c>
      <c r="BN28" t="s">
        <v>72</v>
      </c>
      <c r="BO28" t="s">
        <v>621</v>
      </c>
      <c r="BP28">
        <v>2460.194</v>
      </c>
      <c r="BQ28" t="s">
        <v>74</v>
      </c>
    </row>
    <row r="29" spans="1:69" ht="16.5">
      <c r="A29" s="127" t="str">
        <f t="shared" si="18"/>
        <v>해성운수</v>
      </c>
      <c r="B29" s="128" t="str">
        <f t="shared" si="19"/>
        <v>김석곤</v>
      </c>
      <c r="C29" s="129" t="str">
        <f t="shared" si="20"/>
        <v>F</v>
      </c>
      <c r="D29" s="130">
        <f t="shared" si="21"/>
        <v>0.78390869149271492</v>
      </c>
      <c r="E29" s="131">
        <f t="shared" si="22"/>
        <v>3983</v>
      </c>
      <c r="F29" s="132" t="str">
        <f t="shared" si="23"/>
        <v>560</v>
      </c>
      <c r="G29" s="133" t="str">
        <f t="shared" si="24"/>
        <v>71바5818</v>
      </c>
      <c r="H29" s="134">
        <f t="shared" si="25"/>
        <v>3</v>
      </c>
      <c r="I29" s="135">
        <f t="shared" si="26"/>
        <v>1620.585</v>
      </c>
      <c r="J29" s="136">
        <f t="shared" si="27"/>
        <v>2.1980529233225306E-2</v>
      </c>
      <c r="K29" s="136">
        <f t="shared" si="28"/>
        <v>0.44758106711738588</v>
      </c>
      <c r="L29" s="136">
        <f t="shared" si="29"/>
        <v>0.10675157427719002</v>
      </c>
      <c r="M29" s="137">
        <f t="shared" si="30"/>
        <v>7.3529999999999998</v>
      </c>
      <c r="N29" s="138">
        <f t="shared" si="31"/>
        <v>0</v>
      </c>
      <c r="O29" s="138">
        <f t="shared" si="32"/>
        <v>0.49364889839163018</v>
      </c>
      <c r="P29" s="233">
        <f t="shared" si="33"/>
        <v>274</v>
      </c>
      <c r="Q29" s="234">
        <f t="shared" si="34"/>
        <v>0</v>
      </c>
      <c r="R29" s="234">
        <f t="shared" si="35"/>
        <v>8</v>
      </c>
      <c r="T29">
        <v>534</v>
      </c>
      <c r="U29">
        <v>3983</v>
      </c>
      <c r="V29" t="s">
        <v>1160</v>
      </c>
      <c r="W29">
        <v>1620.585</v>
      </c>
      <c r="X29">
        <v>814.42</v>
      </c>
      <c r="Y29">
        <v>1.99</v>
      </c>
      <c r="Z29">
        <v>7.3529999999999998</v>
      </c>
      <c r="AA29">
        <v>190.673025</v>
      </c>
      <c r="AB29">
        <v>4.1910939999999997</v>
      </c>
      <c r="AC29">
        <v>85.341635999999994</v>
      </c>
      <c r="AD29" s="1">
        <v>173</v>
      </c>
      <c r="AE29">
        <v>0</v>
      </c>
      <c r="AF29">
        <v>8</v>
      </c>
      <c r="AG29">
        <v>67</v>
      </c>
      <c r="AH29">
        <v>8.499288</v>
      </c>
      <c r="AI29">
        <v>3.2</v>
      </c>
      <c r="AJ29">
        <v>0</v>
      </c>
      <c r="AK29">
        <v>274</v>
      </c>
      <c r="AL29">
        <v>54319</v>
      </c>
      <c r="AM29" t="s">
        <v>1161</v>
      </c>
      <c r="AN29" t="s">
        <v>1162</v>
      </c>
      <c r="AO29">
        <v>1144.8309999999999</v>
      </c>
      <c r="AR29" t="s">
        <v>163</v>
      </c>
      <c r="AS29" t="s">
        <v>319</v>
      </c>
      <c r="AT29" t="s">
        <v>1028</v>
      </c>
      <c r="AU29" t="s">
        <v>1160</v>
      </c>
      <c r="AV29" t="s">
        <v>49</v>
      </c>
      <c r="AW29">
        <v>3</v>
      </c>
      <c r="BB29">
        <v>0.78390869149271492</v>
      </c>
      <c r="BC29" t="s">
        <v>73</v>
      </c>
      <c r="BF29" t="s">
        <v>163</v>
      </c>
      <c r="BG29" s="5" t="s">
        <v>319</v>
      </c>
      <c r="BH29" t="s">
        <v>1160</v>
      </c>
      <c r="BI29">
        <v>3983</v>
      </c>
      <c r="BJ29">
        <v>3</v>
      </c>
      <c r="BK29" t="s">
        <v>1028</v>
      </c>
      <c r="BL29" t="s">
        <v>1021</v>
      </c>
      <c r="BM29">
        <v>0.78390869149271492</v>
      </c>
      <c r="BN29" t="s">
        <v>73</v>
      </c>
      <c r="BO29" t="s">
        <v>638</v>
      </c>
      <c r="BP29">
        <v>1620.585</v>
      </c>
      <c r="BQ29" t="s">
        <v>71</v>
      </c>
    </row>
    <row r="30" spans="1:69" ht="16.5">
      <c r="A30" s="110" t="str">
        <f t="shared" si="18"/>
        <v>해성운수</v>
      </c>
      <c r="B30" s="111" t="str">
        <f t="shared" si="19"/>
        <v>김성태</v>
      </c>
      <c r="C30" s="112" t="str">
        <f t="shared" si="20"/>
        <v>C</v>
      </c>
      <c r="D30" s="113">
        <f t="shared" si="21"/>
        <v>0.86963878184759624</v>
      </c>
      <c r="E30" s="114">
        <f t="shared" si="22"/>
        <v>4074</v>
      </c>
      <c r="F30" s="115" t="str">
        <f t="shared" si="23"/>
        <v>24</v>
      </c>
      <c r="G30" s="116" t="str">
        <f t="shared" si="24"/>
        <v>70바3863</v>
      </c>
      <c r="H30" s="117">
        <f t="shared" si="25"/>
        <v>14</v>
      </c>
      <c r="I30" s="118">
        <f t="shared" si="26"/>
        <v>2606.4409999999998</v>
      </c>
      <c r="J30" s="119">
        <f t="shared" si="27"/>
        <v>3.3508829306036471E-2</v>
      </c>
      <c r="K30" s="119">
        <f t="shared" si="28"/>
        <v>0.42620762261136708</v>
      </c>
      <c r="L30" s="119">
        <f t="shared" si="29"/>
        <v>0.18607749034027626</v>
      </c>
      <c r="M30" s="120">
        <f t="shared" si="30"/>
        <v>16.245999999999999</v>
      </c>
      <c r="N30" s="121">
        <f t="shared" si="31"/>
        <v>0.38366492853665213</v>
      </c>
      <c r="O30" s="121">
        <f t="shared" si="32"/>
        <v>24.43945594778474</v>
      </c>
      <c r="P30" s="235">
        <f t="shared" si="33"/>
        <v>64</v>
      </c>
      <c r="Q30" s="236">
        <f t="shared" si="34"/>
        <v>10</v>
      </c>
      <c r="R30" s="236">
        <f t="shared" si="35"/>
        <v>637</v>
      </c>
      <c r="T30">
        <v>534</v>
      </c>
      <c r="U30">
        <v>4074</v>
      </c>
      <c r="V30" t="s">
        <v>1163</v>
      </c>
      <c r="W30">
        <v>2606.4409999999998</v>
      </c>
      <c r="X30">
        <v>1287.5519999999999</v>
      </c>
      <c r="Y30">
        <v>2.024</v>
      </c>
      <c r="Z30">
        <v>16.245999999999999</v>
      </c>
      <c r="AA30">
        <v>185.89524399999999</v>
      </c>
      <c r="AB30">
        <v>6.2291319999999999</v>
      </c>
      <c r="AC30">
        <v>79.229969999999994</v>
      </c>
      <c r="AD30" s="1">
        <v>485</v>
      </c>
      <c r="AE30">
        <v>10</v>
      </c>
      <c r="AF30">
        <v>637</v>
      </c>
      <c r="AG30">
        <v>96</v>
      </c>
      <c r="AH30">
        <v>14.02102</v>
      </c>
      <c r="AI30">
        <v>898.4</v>
      </c>
      <c r="AJ30">
        <v>7.4</v>
      </c>
      <c r="AK30">
        <v>64</v>
      </c>
      <c r="AL30">
        <v>33020</v>
      </c>
      <c r="AM30" t="s">
        <v>1164</v>
      </c>
      <c r="AN30" t="s">
        <v>1165</v>
      </c>
      <c r="AO30">
        <v>390.25900000000001</v>
      </c>
      <c r="AR30" t="s">
        <v>163</v>
      </c>
      <c r="AS30" t="s">
        <v>315</v>
      </c>
      <c r="AT30" t="s">
        <v>957</v>
      </c>
      <c r="AU30" t="s">
        <v>1163</v>
      </c>
      <c r="AV30" t="s">
        <v>49</v>
      </c>
      <c r="AW30">
        <v>14</v>
      </c>
      <c r="BB30">
        <v>0.86963878184759624</v>
      </c>
      <c r="BC30" t="s">
        <v>72</v>
      </c>
      <c r="BF30" t="s">
        <v>163</v>
      </c>
      <c r="BG30" t="s">
        <v>315</v>
      </c>
      <c r="BH30" t="s">
        <v>1163</v>
      </c>
      <c r="BI30">
        <v>4074</v>
      </c>
      <c r="BJ30">
        <v>14</v>
      </c>
      <c r="BK30" t="s">
        <v>957</v>
      </c>
      <c r="BL30" t="s">
        <v>955</v>
      </c>
      <c r="BM30">
        <v>0.86963878184759624</v>
      </c>
      <c r="BN30" t="s">
        <v>72</v>
      </c>
      <c r="BO30" t="s">
        <v>621</v>
      </c>
      <c r="BP30">
        <v>2606.4409999999998</v>
      </c>
      <c r="BQ30" t="s">
        <v>71</v>
      </c>
    </row>
    <row r="31" spans="1:69" ht="16.5">
      <c r="A31" s="127" t="str">
        <f t="shared" si="18"/>
        <v>해성운수</v>
      </c>
      <c r="B31" s="128" t="str">
        <f t="shared" si="19"/>
        <v>김성호</v>
      </c>
      <c r="C31" s="129" t="str">
        <f t="shared" si="20"/>
        <v>A</v>
      </c>
      <c r="D31" s="130">
        <f t="shared" si="21"/>
        <v>0.95131671087052938</v>
      </c>
      <c r="E31" s="131">
        <f t="shared" si="22"/>
        <v>1474</v>
      </c>
      <c r="F31" s="132" t="str">
        <f t="shared" si="23"/>
        <v>593</v>
      </c>
      <c r="G31" s="133" t="str">
        <f t="shared" si="24"/>
        <v>71바5789</v>
      </c>
      <c r="H31" s="134">
        <f t="shared" si="25"/>
        <v>2</v>
      </c>
      <c r="I31" s="135">
        <f t="shared" si="26"/>
        <v>903.71600000000001</v>
      </c>
      <c r="J31" s="136">
        <f t="shared" si="27"/>
        <v>8.0358264934541103E-3</v>
      </c>
      <c r="K31" s="136">
        <f t="shared" si="28"/>
        <v>0.44682701237795158</v>
      </c>
      <c r="L31" s="136">
        <f t="shared" si="29"/>
        <v>0.12725236689402422</v>
      </c>
      <c r="M31" s="137">
        <f t="shared" si="30"/>
        <v>5.7750000000000004</v>
      </c>
      <c r="N31" s="138">
        <f t="shared" si="31"/>
        <v>1.7704677133081632</v>
      </c>
      <c r="O31" s="138">
        <f t="shared" si="32"/>
        <v>1.6598134812264029</v>
      </c>
      <c r="P31" s="233">
        <f t="shared" si="33"/>
        <v>70</v>
      </c>
      <c r="Q31" s="234">
        <f t="shared" si="34"/>
        <v>16</v>
      </c>
      <c r="R31" s="234">
        <f t="shared" si="35"/>
        <v>15</v>
      </c>
      <c r="T31">
        <v>534</v>
      </c>
      <c r="U31">
        <v>1474</v>
      </c>
      <c r="V31" t="s">
        <v>1166</v>
      </c>
      <c r="W31">
        <v>903.71600000000001</v>
      </c>
      <c r="X31">
        <v>430.27600000000001</v>
      </c>
      <c r="Y31">
        <v>2.1</v>
      </c>
      <c r="Z31">
        <v>5.7750000000000004</v>
      </c>
      <c r="AA31">
        <v>93.01943</v>
      </c>
      <c r="AB31">
        <v>0.74748800000000004</v>
      </c>
      <c r="AC31">
        <v>41.563594000000002</v>
      </c>
      <c r="AD31" s="1">
        <v>115</v>
      </c>
      <c r="AE31">
        <v>16</v>
      </c>
      <c r="AF31">
        <v>15</v>
      </c>
      <c r="AG31">
        <v>58</v>
      </c>
      <c r="AH31">
        <v>9.7153460000000003</v>
      </c>
      <c r="AI31">
        <v>0</v>
      </c>
      <c r="AJ31">
        <v>0</v>
      </c>
      <c r="AK31">
        <v>70</v>
      </c>
      <c r="AL31">
        <v>17888</v>
      </c>
      <c r="AM31" t="s">
        <v>1167</v>
      </c>
      <c r="AN31" t="s">
        <v>1168</v>
      </c>
      <c r="AO31">
        <v>716.05799999999999</v>
      </c>
      <c r="AR31" t="s">
        <v>163</v>
      </c>
      <c r="AS31" t="s">
        <v>324</v>
      </c>
      <c r="AT31" t="s">
        <v>1080</v>
      </c>
      <c r="AU31" t="s">
        <v>1166</v>
      </c>
      <c r="AV31" t="s">
        <v>966</v>
      </c>
      <c r="AW31">
        <v>2</v>
      </c>
      <c r="BB31">
        <v>0.95131671087052938</v>
      </c>
      <c r="BC31" t="s">
        <v>69</v>
      </c>
      <c r="BF31" t="s">
        <v>163</v>
      </c>
      <c r="BG31" s="5" t="s">
        <v>324</v>
      </c>
      <c r="BH31" t="s">
        <v>1166</v>
      </c>
      <c r="BI31">
        <v>1474</v>
      </c>
      <c r="BJ31">
        <v>2</v>
      </c>
      <c r="BK31" t="s">
        <v>1080</v>
      </c>
      <c r="BL31" t="s">
        <v>1074</v>
      </c>
      <c r="BM31">
        <v>0.95131671087052938</v>
      </c>
      <c r="BN31" t="s">
        <v>69</v>
      </c>
      <c r="BO31" t="s">
        <v>622</v>
      </c>
      <c r="BP31">
        <v>903.71600000000001</v>
      </c>
      <c r="BQ31" t="s">
        <v>74</v>
      </c>
    </row>
    <row r="32" spans="1:69" ht="16.5">
      <c r="A32" s="110" t="str">
        <f t="shared" si="18"/>
        <v>해성운수</v>
      </c>
      <c r="B32" s="111" t="str">
        <f t="shared" si="19"/>
        <v>김세현</v>
      </c>
      <c r="C32" s="112" t="str">
        <f t="shared" si="20"/>
        <v>S</v>
      </c>
      <c r="D32" s="113">
        <f t="shared" si="21"/>
        <v>1.0265159050473676</v>
      </c>
      <c r="E32" s="114">
        <f t="shared" si="22"/>
        <v>5522</v>
      </c>
      <c r="F32" s="115" t="str">
        <f t="shared" si="23"/>
        <v>24</v>
      </c>
      <c r="G32" s="116" t="str">
        <f t="shared" si="24"/>
        <v>70바3864</v>
      </c>
      <c r="H32" s="117">
        <f t="shared" si="25"/>
        <v>11</v>
      </c>
      <c r="I32" s="118">
        <f t="shared" si="26"/>
        <v>2063.3000000000002</v>
      </c>
      <c r="J32" s="119">
        <f t="shared" si="27"/>
        <v>1.9587622127641313E-2</v>
      </c>
      <c r="K32" s="119">
        <f t="shared" si="28"/>
        <v>0.33310191942470302</v>
      </c>
      <c r="L32" s="119">
        <f t="shared" si="29"/>
        <v>0.1536373770173993</v>
      </c>
      <c r="M32" s="120">
        <f t="shared" si="30"/>
        <v>12.582000000000001</v>
      </c>
      <c r="N32" s="121">
        <f t="shared" si="31"/>
        <v>0.63005864391993405</v>
      </c>
      <c r="O32" s="121">
        <f t="shared" si="32"/>
        <v>12.116512383075655</v>
      </c>
      <c r="P32" s="235">
        <f t="shared" si="33"/>
        <v>3</v>
      </c>
      <c r="Q32" s="236">
        <f t="shared" si="34"/>
        <v>13</v>
      </c>
      <c r="R32" s="236">
        <f t="shared" si="35"/>
        <v>250</v>
      </c>
      <c r="T32">
        <v>534</v>
      </c>
      <c r="U32">
        <v>5522</v>
      </c>
      <c r="V32" t="s">
        <v>1169</v>
      </c>
      <c r="W32">
        <v>2063.3000000000002</v>
      </c>
      <c r="X32">
        <v>864.24099999999999</v>
      </c>
      <c r="Y32">
        <v>2.387</v>
      </c>
      <c r="Z32">
        <v>12.582000000000001</v>
      </c>
      <c r="AA32">
        <v>123.772451</v>
      </c>
      <c r="AB32">
        <v>2.4244080000000001</v>
      </c>
      <c r="AC32">
        <v>41.228841000000003</v>
      </c>
      <c r="AD32" s="1">
        <v>317</v>
      </c>
      <c r="AE32">
        <v>13</v>
      </c>
      <c r="AF32">
        <v>250</v>
      </c>
      <c r="AG32">
        <v>75</v>
      </c>
      <c r="AH32">
        <v>16.670106000000001</v>
      </c>
      <c r="AI32">
        <v>257.10000000000002</v>
      </c>
      <c r="AJ32">
        <v>0</v>
      </c>
      <c r="AK32">
        <v>3</v>
      </c>
      <c r="AL32">
        <v>1847</v>
      </c>
      <c r="AM32" t="s">
        <v>1170</v>
      </c>
      <c r="AN32" t="s">
        <v>1171</v>
      </c>
      <c r="AO32">
        <v>424.22399999999999</v>
      </c>
      <c r="AR32" t="s">
        <v>163</v>
      </c>
      <c r="AS32" t="s">
        <v>315</v>
      </c>
      <c r="AT32" t="s">
        <v>959</v>
      </c>
      <c r="AU32" t="s">
        <v>1169</v>
      </c>
      <c r="AV32" t="s">
        <v>49</v>
      </c>
      <c r="AW32">
        <v>11</v>
      </c>
      <c r="BB32">
        <v>1.0265159050473676</v>
      </c>
      <c r="BC32" t="s">
        <v>74</v>
      </c>
      <c r="BF32" t="s">
        <v>163</v>
      </c>
      <c r="BG32" t="s">
        <v>315</v>
      </c>
      <c r="BH32" t="s">
        <v>1169</v>
      </c>
      <c r="BI32">
        <v>5522</v>
      </c>
      <c r="BJ32">
        <v>11</v>
      </c>
      <c r="BK32" t="s">
        <v>959</v>
      </c>
      <c r="BL32" t="s">
        <v>953</v>
      </c>
      <c r="BM32">
        <v>1.0265159050473676</v>
      </c>
      <c r="BN32" t="s">
        <v>74</v>
      </c>
      <c r="BO32" t="s">
        <v>620</v>
      </c>
      <c r="BP32">
        <v>2063.3000000000002</v>
      </c>
      <c r="BQ32" t="s">
        <v>69</v>
      </c>
    </row>
    <row r="33" spans="1:69" ht="16.5">
      <c r="A33" s="127" t="str">
        <f t="shared" si="18"/>
        <v>해성운수</v>
      </c>
      <c r="B33" s="128" t="str">
        <f t="shared" si="19"/>
        <v>김승열</v>
      </c>
      <c r="C33" s="129" t="str">
        <f t="shared" si="20"/>
        <v>F</v>
      </c>
      <c r="D33" s="130">
        <f t="shared" si="21"/>
        <v>0.76191260333255983</v>
      </c>
      <c r="E33" s="131">
        <f t="shared" si="22"/>
        <v>4906</v>
      </c>
      <c r="F33" s="132" t="str">
        <f t="shared" si="23"/>
        <v>593</v>
      </c>
      <c r="G33" s="133" t="str">
        <f t="shared" si="24"/>
        <v>70바3806</v>
      </c>
      <c r="H33" s="134">
        <f t="shared" si="25"/>
        <v>7</v>
      </c>
      <c r="I33" s="135">
        <f t="shared" si="26"/>
        <v>1903.421</v>
      </c>
      <c r="J33" s="136">
        <f t="shared" si="27"/>
        <v>1.8706701668574688E-2</v>
      </c>
      <c r="K33" s="136">
        <f t="shared" si="28"/>
        <v>0.50231924373432724</v>
      </c>
      <c r="L33" s="136">
        <f t="shared" si="29"/>
        <v>0.11032766792002399</v>
      </c>
      <c r="M33" s="137">
        <f t="shared" si="30"/>
        <v>11.773999999999999</v>
      </c>
      <c r="N33" s="138">
        <f t="shared" si="31"/>
        <v>0.73551778613349328</v>
      </c>
      <c r="O33" s="138">
        <f t="shared" si="32"/>
        <v>4.2029587779056756</v>
      </c>
      <c r="P33" s="233">
        <f t="shared" si="33"/>
        <v>200</v>
      </c>
      <c r="Q33" s="234">
        <f t="shared" si="34"/>
        <v>14</v>
      </c>
      <c r="R33" s="234">
        <f t="shared" si="35"/>
        <v>80</v>
      </c>
      <c r="T33">
        <v>534</v>
      </c>
      <c r="U33">
        <v>4906</v>
      </c>
      <c r="V33" t="s">
        <v>1172</v>
      </c>
      <c r="W33">
        <v>1903.421</v>
      </c>
      <c r="X33">
        <v>1038.008</v>
      </c>
      <c r="Y33">
        <v>1.8340000000000001</v>
      </c>
      <c r="Z33">
        <v>11.773999999999999</v>
      </c>
      <c r="AA33">
        <v>209.71275800000001</v>
      </c>
      <c r="AB33">
        <v>3.9230339999999999</v>
      </c>
      <c r="AC33">
        <v>105.342754</v>
      </c>
      <c r="AD33" s="1">
        <v>210</v>
      </c>
      <c r="AE33">
        <v>14</v>
      </c>
      <c r="AF33">
        <v>80</v>
      </c>
      <c r="AG33">
        <v>68</v>
      </c>
      <c r="AH33">
        <v>9.0763239999999996</v>
      </c>
      <c r="AI33">
        <v>0</v>
      </c>
      <c r="AJ33">
        <v>0</v>
      </c>
      <c r="AK33">
        <v>200</v>
      </c>
      <c r="AL33">
        <v>77368</v>
      </c>
      <c r="AM33" t="s">
        <v>1173</v>
      </c>
      <c r="AN33" t="s">
        <v>1174</v>
      </c>
      <c r="AO33">
        <v>444.69900000000001</v>
      </c>
      <c r="AR33" t="s">
        <v>163</v>
      </c>
      <c r="AS33" t="s">
        <v>324</v>
      </c>
      <c r="AT33" t="s">
        <v>1071</v>
      </c>
      <c r="AU33" t="s">
        <v>1172</v>
      </c>
      <c r="AV33" t="s">
        <v>966</v>
      </c>
      <c r="AW33">
        <v>7</v>
      </c>
      <c r="BB33">
        <v>0.76191260333255983</v>
      </c>
      <c r="BC33" t="s">
        <v>73</v>
      </c>
      <c r="BF33" t="s">
        <v>163</v>
      </c>
      <c r="BG33" s="5" t="s">
        <v>324</v>
      </c>
      <c r="BH33" t="s">
        <v>1172</v>
      </c>
      <c r="BI33">
        <v>4906</v>
      </c>
      <c r="BJ33">
        <v>7</v>
      </c>
      <c r="BK33" t="s">
        <v>1071</v>
      </c>
      <c r="BL33" t="s">
        <v>1084</v>
      </c>
      <c r="BM33">
        <v>0.76191260333255983</v>
      </c>
      <c r="BN33" t="s">
        <v>73</v>
      </c>
      <c r="BO33" t="s">
        <v>638</v>
      </c>
      <c r="BP33">
        <v>1903.421</v>
      </c>
      <c r="BQ33" t="s">
        <v>71</v>
      </c>
    </row>
    <row r="34" spans="1:69" ht="16.5">
      <c r="A34" s="110" t="str">
        <f t="shared" si="18"/>
        <v>해성운수</v>
      </c>
      <c r="B34" s="111" t="str">
        <f t="shared" si="19"/>
        <v>김신애</v>
      </c>
      <c r="C34" s="112" t="str">
        <f t="shared" si="20"/>
        <v>F</v>
      </c>
      <c r="D34" s="113">
        <f t="shared" si="21"/>
        <v>0.73342919445951249</v>
      </c>
      <c r="E34" s="114">
        <f t="shared" si="22"/>
        <v>8920</v>
      </c>
      <c r="F34" s="115" t="str">
        <f t="shared" si="23"/>
        <v>560</v>
      </c>
      <c r="G34" s="116" t="str">
        <f t="shared" si="24"/>
        <v>71바5816</v>
      </c>
      <c r="H34" s="117">
        <f t="shared" si="25"/>
        <v>2</v>
      </c>
      <c r="I34" s="118">
        <f t="shared" si="26"/>
        <v>1433.971</v>
      </c>
      <c r="J34" s="119">
        <f t="shared" si="27"/>
        <v>2.2040331818355921E-2</v>
      </c>
      <c r="K34" s="119">
        <f t="shared" si="28"/>
        <v>0.47390217099277604</v>
      </c>
      <c r="L34" s="119">
        <f t="shared" si="29"/>
        <v>0.10251253337759271</v>
      </c>
      <c r="M34" s="120">
        <f t="shared" si="30"/>
        <v>9.1329999999999991</v>
      </c>
      <c r="N34" s="121">
        <f t="shared" si="31"/>
        <v>6.9736417263668513E-2</v>
      </c>
      <c r="O34" s="121">
        <f t="shared" si="32"/>
        <v>2.7197202732830719</v>
      </c>
      <c r="P34" s="235">
        <f t="shared" si="33"/>
        <v>251</v>
      </c>
      <c r="Q34" s="236">
        <f t="shared" si="34"/>
        <v>1</v>
      </c>
      <c r="R34" s="236">
        <f t="shared" si="35"/>
        <v>39</v>
      </c>
      <c r="T34">
        <v>534</v>
      </c>
      <c r="U34">
        <v>8920</v>
      </c>
      <c r="V34" t="s">
        <v>1175</v>
      </c>
      <c r="W34">
        <v>1433.971</v>
      </c>
      <c r="X34">
        <v>761.12599999999998</v>
      </c>
      <c r="Y34">
        <v>1.8839999999999999</v>
      </c>
      <c r="Z34">
        <v>9.1329999999999991</v>
      </c>
      <c r="AA34">
        <v>165.339979</v>
      </c>
      <c r="AB34">
        <v>3.6441479999999999</v>
      </c>
      <c r="AC34">
        <v>78.354974999999996</v>
      </c>
      <c r="AD34" s="1">
        <v>147</v>
      </c>
      <c r="AE34">
        <v>1</v>
      </c>
      <c r="AF34">
        <v>39</v>
      </c>
      <c r="AG34">
        <v>64</v>
      </c>
      <c r="AH34">
        <v>8.6728629999999995</v>
      </c>
      <c r="AI34">
        <v>4.3</v>
      </c>
      <c r="AJ34">
        <v>0</v>
      </c>
      <c r="AK34">
        <v>251</v>
      </c>
      <c r="AL34">
        <v>54281</v>
      </c>
      <c r="AM34" t="s">
        <v>1176</v>
      </c>
      <c r="AN34" t="s">
        <v>1177</v>
      </c>
      <c r="AO34">
        <v>1405.5219999999999</v>
      </c>
      <c r="AR34" t="s">
        <v>163</v>
      </c>
      <c r="AS34" t="s">
        <v>319</v>
      </c>
      <c r="AT34" t="s">
        <v>1024</v>
      </c>
      <c r="AU34" t="s">
        <v>1175</v>
      </c>
      <c r="AV34" t="s">
        <v>49</v>
      </c>
      <c r="AW34">
        <v>2</v>
      </c>
      <c r="BB34">
        <v>0.73342919445951249</v>
      </c>
      <c r="BC34" t="s">
        <v>73</v>
      </c>
      <c r="BF34" t="s">
        <v>163</v>
      </c>
      <c r="BG34" s="5" t="s">
        <v>319</v>
      </c>
      <c r="BH34" t="s">
        <v>1175</v>
      </c>
      <c r="BI34">
        <v>8920</v>
      </c>
      <c r="BJ34">
        <v>2</v>
      </c>
      <c r="BK34" t="s">
        <v>1024</v>
      </c>
      <c r="BL34" t="s">
        <v>1021</v>
      </c>
      <c r="BM34">
        <v>0.73342919445951249</v>
      </c>
      <c r="BN34" t="s">
        <v>73</v>
      </c>
      <c r="BO34" t="s">
        <v>638</v>
      </c>
      <c r="BP34">
        <v>1433.971</v>
      </c>
      <c r="BQ34" t="s">
        <v>74</v>
      </c>
    </row>
    <row r="35" spans="1:69" ht="16.5">
      <c r="A35" s="127" t="str">
        <f t="shared" si="18"/>
        <v>해성운수</v>
      </c>
      <c r="B35" s="128" t="str">
        <f t="shared" si="19"/>
        <v>김영배</v>
      </c>
      <c r="C35" s="129" t="str">
        <f t="shared" si="20"/>
        <v>D</v>
      </c>
      <c r="D35" s="130">
        <f t="shared" si="21"/>
        <v>0.83347826086956533</v>
      </c>
      <c r="E35" s="131">
        <f t="shared" si="22"/>
        <v>9573</v>
      </c>
      <c r="F35" s="132" t="str">
        <f t="shared" si="23"/>
        <v>24</v>
      </c>
      <c r="G35" s="133" t="str">
        <f t="shared" si="24"/>
        <v>70바3861</v>
      </c>
      <c r="H35" s="134">
        <f t="shared" si="25"/>
        <v>1</v>
      </c>
      <c r="I35" s="135">
        <f t="shared" si="26"/>
        <v>2083.3829999999998</v>
      </c>
      <c r="J35" s="136">
        <f t="shared" si="27"/>
        <v>8.6496560358753256E-3</v>
      </c>
      <c r="K35" s="136">
        <f t="shared" si="28"/>
        <v>0.41969654602156214</v>
      </c>
      <c r="L35" s="136">
        <f t="shared" si="29"/>
        <v>0.24767409544956451</v>
      </c>
      <c r="M35" s="137">
        <f t="shared" si="30"/>
        <v>16.863</v>
      </c>
      <c r="N35" s="138">
        <f t="shared" si="31"/>
        <v>0.38399084565823954</v>
      </c>
      <c r="O35" s="138">
        <f t="shared" si="32"/>
        <v>20.399513675593976</v>
      </c>
      <c r="P35" s="233">
        <f t="shared" si="33"/>
        <v>40</v>
      </c>
      <c r="Q35" s="234">
        <f t="shared" si="34"/>
        <v>8</v>
      </c>
      <c r="R35" s="234">
        <f t="shared" si="35"/>
        <v>425</v>
      </c>
      <c r="T35">
        <v>534</v>
      </c>
      <c r="U35">
        <v>9573</v>
      </c>
      <c r="V35" t="s">
        <v>1178</v>
      </c>
      <c r="W35">
        <v>2083.3829999999998</v>
      </c>
      <c r="X35">
        <v>1079.9159999999999</v>
      </c>
      <c r="Y35">
        <v>1.929</v>
      </c>
      <c r="Z35">
        <v>16.863</v>
      </c>
      <c r="AA35">
        <v>142.45468199999999</v>
      </c>
      <c r="AB35">
        <v>1.2321839999999999</v>
      </c>
      <c r="AC35">
        <v>59.787737999999997</v>
      </c>
      <c r="AD35" s="1">
        <v>516</v>
      </c>
      <c r="AE35">
        <v>8</v>
      </c>
      <c r="AF35">
        <v>425</v>
      </c>
      <c r="AG35">
        <v>71</v>
      </c>
      <c r="AH35">
        <v>14.624881999999999</v>
      </c>
      <c r="AI35">
        <v>161.5</v>
      </c>
      <c r="AJ35">
        <v>0</v>
      </c>
      <c r="AK35">
        <v>40</v>
      </c>
      <c r="AL35">
        <v>24105</v>
      </c>
      <c r="AM35" t="s">
        <v>1179</v>
      </c>
      <c r="AN35" t="s">
        <v>1180</v>
      </c>
      <c r="AO35">
        <v>2092.741</v>
      </c>
      <c r="AR35" t="s">
        <v>163</v>
      </c>
      <c r="AS35" t="s">
        <v>315</v>
      </c>
      <c r="AT35" t="s">
        <v>953</v>
      </c>
      <c r="AU35" t="s">
        <v>1178</v>
      </c>
      <c r="AV35" t="s">
        <v>49</v>
      </c>
      <c r="AW35">
        <v>1</v>
      </c>
      <c r="BB35">
        <v>0.83347826086956533</v>
      </c>
      <c r="BC35" t="s">
        <v>70</v>
      </c>
      <c r="BF35" t="s">
        <v>163</v>
      </c>
      <c r="BG35" t="s">
        <v>315</v>
      </c>
      <c r="BH35" t="s">
        <v>1178</v>
      </c>
      <c r="BI35">
        <v>9573</v>
      </c>
      <c r="BJ35">
        <v>1</v>
      </c>
      <c r="BK35" t="s">
        <v>953</v>
      </c>
      <c r="BL35" t="s">
        <v>618</v>
      </c>
      <c r="BM35">
        <v>0.83347826086956533</v>
      </c>
      <c r="BN35" t="s">
        <v>70</v>
      </c>
      <c r="BO35" t="s">
        <v>623</v>
      </c>
      <c r="BP35">
        <v>2083.3829999999998</v>
      </c>
      <c r="BQ35" t="s">
        <v>71</v>
      </c>
    </row>
    <row r="36" spans="1:69" ht="16.5">
      <c r="A36" s="110" t="str">
        <f t="shared" si="18"/>
        <v>해성운수</v>
      </c>
      <c r="B36" s="111" t="str">
        <f t="shared" si="19"/>
        <v>김용복</v>
      </c>
      <c r="C36" s="112" t="str">
        <f t="shared" si="20"/>
        <v>D</v>
      </c>
      <c r="D36" s="113">
        <f t="shared" si="21"/>
        <v>0.84681818181818169</v>
      </c>
      <c r="E36" s="114">
        <f t="shared" si="22"/>
        <v>4546</v>
      </c>
      <c r="F36" s="115" t="str">
        <f t="shared" si="23"/>
        <v>593</v>
      </c>
      <c r="G36" s="116" t="str">
        <f t="shared" si="24"/>
        <v>71바5782</v>
      </c>
      <c r="H36" s="117">
        <f t="shared" si="25"/>
        <v>1</v>
      </c>
      <c r="I36" s="118">
        <f t="shared" si="26"/>
        <v>1793.4269999999999</v>
      </c>
      <c r="J36" s="119">
        <f t="shared" si="27"/>
        <v>1.4097637274392198E-2</v>
      </c>
      <c r="K36" s="119">
        <f t="shared" si="28"/>
        <v>0.40711109560395137</v>
      </c>
      <c r="L36" s="119">
        <f t="shared" si="29"/>
        <v>8.0850795711227733E-2</v>
      </c>
      <c r="M36" s="120">
        <f t="shared" si="30"/>
        <v>10.478999999999999</v>
      </c>
      <c r="N36" s="121">
        <f t="shared" si="31"/>
        <v>5.5759169456019123E-2</v>
      </c>
      <c r="O36" s="121">
        <f t="shared" si="32"/>
        <v>3.7358643535532812</v>
      </c>
      <c r="P36" s="235">
        <f t="shared" si="33"/>
        <v>62</v>
      </c>
      <c r="Q36" s="236">
        <f t="shared" si="34"/>
        <v>1</v>
      </c>
      <c r="R36" s="236">
        <f t="shared" si="35"/>
        <v>67</v>
      </c>
      <c r="T36">
        <v>534</v>
      </c>
      <c r="U36">
        <v>4546</v>
      </c>
      <c r="V36" t="s">
        <v>1181</v>
      </c>
      <c r="W36">
        <v>1793.4269999999999</v>
      </c>
      <c r="X36">
        <v>949.63300000000004</v>
      </c>
      <c r="Y36">
        <v>1.889</v>
      </c>
      <c r="Z36">
        <v>10.478999999999999</v>
      </c>
      <c r="AA36">
        <v>177.40908999999999</v>
      </c>
      <c r="AB36">
        <v>2.5010490000000001</v>
      </c>
      <c r="AC36">
        <v>72.225209000000007</v>
      </c>
      <c r="AD36" s="1">
        <v>145</v>
      </c>
      <c r="AE36">
        <v>1</v>
      </c>
      <c r="AF36">
        <v>67</v>
      </c>
      <c r="AG36">
        <v>61</v>
      </c>
      <c r="AH36">
        <v>10.108991</v>
      </c>
      <c r="AI36">
        <v>0</v>
      </c>
      <c r="AJ36">
        <v>0</v>
      </c>
      <c r="AK36">
        <v>62</v>
      </c>
      <c r="AL36">
        <v>12314</v>
      </c>
      <c r="AM36" t="s">
        <v>1182</v>
      </c>
      <c r="AN36" t="s">
        <v>1183</v>
      </c>
      <c r="AO36">
        <v>1833.021</v>
      </c>
      <c r="AR36" t="s">
        <v>163</v>
      </c>
      <c r="AS36" t="s">
        <v>324</v>
      </c>
      <c r="AT36" t="s">
        <v>1078</v>
      </c>
      <c r="AU36" t="s">
        <v>1181</v>
      </c>
      <c r="AV36" t="s">
        <v>49</v>
      </c>
      <c r="AW36">
        <v>1</v>
      </c>
      <c r="BB36">
        <v>0.84681818181818169</v>
      </c>
      <c r="BC36" t="s">
        <v>70</v>
      </c>
      <c r="BF36" t="s">
        <v>163</v>
      </c>
      <c r="BG36" s="5" t="s">
        <v>324</v>
      </c>
      <c r="BH36" t="s">
        <v>1181</v>
      </c>
      <c r="BI36">
        <v>4546</v>
      </c>
      <c r="BJ36">
        <v>1</v>
      </c>
      <c r="BK36" t="s">
        <v>1078</v>
      </c>
      <c r="BL36" t="s">
        <v>618</v>
      </c>
      <c r="BM36">
        <v>0.84681818181818169</v>
      </c>
      <c r="BN36" t="s">
        <v>70</v>
      </c>
      <c r="BO36" t="s">
        <v>623</v>
      </c>
      <c r="BP36">
        <v>1793.4269999999999</v>
      </c>
      <c r="BQ36" t="s">
        <v>69</v>
      </c>
    </row>
    <row r="37" spans="1:69" ht="16.5">
      <c r="A37" s="127" t="str">
        <f t="shared" si="18"/>
        <v>해성운수</v>
      </c>
      <c r="B37" s="128" t="str">
        <f t="shared" si="19"/>
        <v>김용호</v>
      </c>
      <c r="C37" s="129" t="str">
        <f t="shared" si="20"/>
        <v>F</v>
      </c>
      <c r="D37" s="130">
        <f t="shared" si="21"/>
        <v>0.7648597618790246</v>
      </c>
      <c r="E37" s="131">
        <f t="shared" si="22"/>
        <v>690</v>
      </c>
      <c r="F37" s="132" t="str">
        <f t="shared" si="23"/>
        <v>560</v>
      </c>
      <c r="G37" s="133" t="str">
        <f t="shared" si="24"/>
        <v>71바5818</v>
      </c>
      <c r="H37" s="134">
        <f t="shared" si="25"/>
        <v>2</v>
      </c>
      <c r="I37" s="135">
        <f t="shared" si="26"/>
        <v>1618.633</v>
      </c>
      <c r="J37" s="136">
        <f t="shared" si="27"/>
        <v>2.6619013454346665E-2</v>
      </c>
      <c r="K37" s="136">
        <f t="shared" si="28"/>
        <v>0.45328504024278338</v>
      </c>
      <c r="L37" s="136">
        <f t="shared" si="29"/>
        <v>0.1464198493420065</v>
      </c>
      <c r="M37" s="137">
        <f t="shared" si="30"/>
        <v>8.2050000000000001</v>
      </c>
      <c r="N37" s="138">
        <f t="shared" si="31"/>
        <v>0</v>
      </c>
      <c r="O37" s="138">
        <f t="shared" si="32"/>
        <v>1.1120494886734671</v>
      </c>
      <c r="P37" s="233">
        <f t="shared" si="33"/>
        <v>276</v>
      </c>
      <c r="Q37" s="234">
        <f t="shared" si="34"/>
        <v>0</v>
      </c>
      <c r="R37" s="234">
        <f t="shared" si="35"/>
        <v>18</v>
      </c>
      <c r="T37">
        <v>534</v>
      </c>
      <c r="U37">
        <v>690</v>
      </c>
      <c r="V37" t="s">
        <v>1184</v>
      </c>
      <c r="W37">
        <v>1618.633</v>
      </c>
      <c r="X37">
        <v>840.63300000000004</v>
      </c>
      <c r="Y37">
        <v>1.925</v>
      </c>
      <c r="Z37">
        <v>8.2050000000000001</v>
      </c>
      <c r="AA37">
        <v>189.66108600000001</v>
      </c>
      <c r="AB37">
        <v>5.0485910000000001</v>
      </c>
      <c r="AC37">
        <v>85.970533000000003</v>
      </c>
      <c r="AD37" s="1">
        <v>237</v>
      </c>
      <c r="AE37">
        <v>0</v>
      </c>
      <c r="AF37">
        <v>18</v>
      </c>
      <c r="AG37">
        <v>63</v>
      </c>
      <c r="AH37">
        <v>8.5343440000000008</v>
      </c>
      <c r="AI37">
        <v>3.4</v>
      </c>
      <c r="AJ37">
        <v>0</v>
      </c>
      <c r="AK37">
        <v>276</v>
      </c>
      <c r="AL37">
        <v>56426</v>
      </c>
      <c r="AM37" t="s">
        <v>1185</v>
      </c>
      <c r="AN37" t="s">
        <v>1186</v>
      </c>
      <c r="AO37">
        <v>1202.8420000000001</v>
      </c>
      <c r="AR37" t="s">
        <v>163</v>
      </c>
      <c r="AS37" t="s">
        <v>319</v>
      </c>
      <c r="AT37" t="s">
        <v>1028</v>
      </c>
      <c r="AU37" t="s">
        <v>1184</v>
      </c>
      <c r="AV37" t="s">
        <v>49</v>
      </c>
      <c r="AW37">
        <v>2</v>
      </c>
      <c r="BB37">
        <v>0.7648597618790246</v>
      </c>
      <c r="BC37" t="s">
        <v>73</v>
      </c>
      <c r="BF37" t="s">
        <v>163</v>
      </c>
      <c r="BG37" t="s">
        <v>319</v>
      </c>
      <c r="BH37" t="s">
        <v>1184</v>
      </c>
      <c r="BI37">
        <v>690</v>
      </c>
      <c r="BJ37">
        <v>2</v>
      </c>
      <c r="BK37" t="s">
        <v>1028</v>
      </c>
      <c r="BL37" t="s">
        <v>1021</v>
      </c>
      <c r="BM37">
        <v>0.7648597618790246</v>
      </c>
      <c r="BN37" t="s">
        <v>73</v>
      </c>
      <c r="BO37" t="s">
        <v>638</v>
      </c>
      <c r="BP37">
        <v>1618.633</v>
      </c>
      <c r="BQ37" t="s">
        <v>74</v>
      </c>
    </row>
    <row r="38" spans="1:69" ht="16.5">
      <c r="A38" s="110" t="str">
        <f t="shared" si="18"/>
        <v>해성운수</v>
      </c>
      <c r="B38" s="111" t="str">
        <f t="shared" si="19"/>
        <v>김정완</v>
      </c>
      <c r="C38" s="112" t="str">
        <f t="shared" si="20"/>
        <v>C</v>
      </c>
      <c r="D38" s="113">
        <f t="shared" si="21"/>
        <v>0.85153805178468378</v>
      </c>
      <c r="E38" s="114">
        <f t="shared" si="22"/>
        <v>6232</v>
      </c>
      <c r="F38" s="115" t="str">
        <f t="shared" si="23"/>
        <v>579</v>
      </c>
      <c r="G38" s="116" t="str">
        <f t="shared" si="24"/>
        <v>71바5814</v>
      </c>
      <c r="H38" s="117">
        <f t="shared" si="25"/>
        <v>5</v>
      </c>
      <c r="I38" s="118">
        <f t="shared" si="26"/>
        <v>1189.6300000000001</v>
      </c>
      <c r="J38" s="119">
        <f t="shared" si="27"/>
        <v>1.1409732525203971E-2</v>
      </c>
      <c r="K38" s="119">
        <f t="shared" si="28"/>
        <v>0.43718598891909977</v>
      </c>
      <c r="L38" s="119">
        <f t="shared" si="29"/>
        <v>0.37154409354168938</v>
      </c>
      <c r="M38" s="120">
        <f t="shared" si="30"/>
        <v>5.0250000000000004</v>
      </c>
      <c r="N38" s="121">
        <f t="shared" si="31"/>
        <v>0</v>
      </c>
      <c r="O38" s="121">
        <f t="shared" si="32"/>
        <v>1.1768364953809167</v>
      </c>
      <c r="P38" s="235">
        <f t="shared" si="33"/>
        <v>23</v>
      </c>
      <c r="Q38" s="236">
        <f t="shared" si="34"/>
        <v>0</v>
      </c>
      <c r="R38" s="236">
        <f t="shared" si="35"/>
        <v>14</v>
      </c>
      <c r="T38">
        <v>534</v>
      </c>
      <c r="U38">
        <v>6232</v>
      </c>
      <c r="V38" t="s">
        <v>1187</v>
      </c>
      <c r="W38">
        <v>1189.6300000000001</v>
      </c>
      <c r="X38">
        <v>257.3</v>
      </c>
      <c r="Y38">
        <v>4.6239999999999997</v>
      </c>
      <c r="Z38">
        <v>5.0250000000000004</v>
      </c>
      <c r="AA38">
        <v>108.775819</v>
      </c>
      <c r="AB38">
        <v>1.2411030000000001</v>
      </c>
      <c r="AC38">
        <v>47.555264000000001</v>
      </c>
      <c r="AD38" s="1">
        <v>442</v>
      </c>
      <c r="AE38">
        <v>0</v>
      </c>
      <c r="AF38">
        <v>14</v>
      </c>
      <c r="AG38">
        <v>72</v>
      </c>
      <c r="AH38">
        <v>10.936529</v>
      </c>
      <c r="AI38">
        <v>58.2</v>
      </c>
      <c r="AJ38">
        <v>0</v>
      </c>
      <c r="AK38">
        <v>23</v>
      </c>
      <c r="AL38">
        <v>21137</v>
      </c>
      <c r="AM38" t="s">
        <v>1188</v>
      </c>
      <c r="AN38" t="s">
        <v>1189</v>
      </c>
      <c r="AO38">
        <v>349.52800000000002</v>
      </c>
      <c r="AR38" t="s">
        <v>163</v>
      </c>
      <c r="AS38" t="s">
        <v>323</v>
      </c>
      <c r="AT38" t="s">
        <v>1066</v>
      </c>
      <c r="AU38" t="s">
        <v>1187</v>
      </c>
      <c r="AV38" t="s">
        <v>641</v>
      </c>
      <c r="AW38">
        <v>5</v>
      </c>
      <c r="BB38">
        <v>0.85153805178468378</v>
      </c>
      <c r="BC38" t="s">
        <v>72</v>
      </c>
      <c r="BF38" t="s">
        <v>163</v>
      </c>
      <c r="BG38" s="5" t="s">
        <v>323</v>
      </c>
      <c r="BH38" t="s">
        <v>1187</v>
      </c>
      <c r="BI38">
        <v>6232</v>
      </c>
      <c r="BJ38">
        <v>5</v>
      </c>
      <c r="BK38" t="s">
        <v>1066</v>
      </c>
      <c r="BL38" t="s">
        <v>1060</v>
      </c>
      <c r="BM38">
        <v>0.85153805178468378</v>
      </c>
      <c r="BN38" t="s">
        <v>72</v>
      </c>
      <c r="BO38" t="s">
        <v>621</v>
      </c>
      <c r="BP38">
        <v>1189.6300000000001</v>
      </c>
      <c r="BQ38" t="s">
        <v>71</v>
      </c>
    </row>
    <row r="39" spans="1:69" ht="16.5">
      <c r="A39" s="127" t="str">
        <f t="shared" si="18"/>
        <v>해성운수</v>
      </c>
      <c r="B39" s="128" t="str">
        <f t="shared" si="19"/>
        <v>김종환</v>
      </c>
      <c r="C39" s="129" t="str">
        <f t="shared" si="20"/>
        <v>D</v>
      </c>
      <c r="D39" s="130">
        <f t="shared" si="21"/>
        <v>0.8047089717129069</v>
      </c>
      <c r="E39" s="131">
        <f t="shared" si="22"/>
        <v>3142</v>
      </c>
      <c r="F39" s="132" t="str">
        <f t="shared" si="23"/>
        <v>593</v>
      </c>
      <c r="G39" s="133" t="str">
        <f t="shared" si="24"/>
        <v>71바5779</v>
      </c>
      <c r="H39" s="134">
        <f t="shared" si="25"/>
        <v>2</v>
      </c>
      <c r="I39" s="135">
        <f t="shared" si="26"/>
        <v>1480.4939999999999</v>
      </c>
      <c r="J39" s="136">
        <f t="shared" si="27"/>
        <v>1.3958712522735446E-3</v>
      </c>
      <c r="K39" s="136">
        <f t="shared" si="28"/>
        <v>0.40569672648787597</v>
      </c>
      <c r="L39" s="136">
        <f t="shared" si="29"/>
        <v>3.039525996052669E-2</v>
      </c>
      <c r="M39" s="137">
        <f t="shared" si="30"/>
        <v>9.7859999999999996</v>
      </c>
      <c r="N39" s="138">
        <f t="shared" si="31"/>
        <v>0</v>
      </c>
      <c r="O39" s="138">
        <f t="shared" si="32"/>
        <v>2.836890929649158</v>
      </c>
      <c r="P39" s="233">
        <f t="shared" si="33"/>
        <v>16</v>
      </c>
      <c r="Q39" s="234">
        <f t="shared" si="34"/>
        <v>0</v>
      </c>
      <c r="R39" s="234">
        <f t="shared" si="35"/>
        <v>42</v>
      </c>
      <c r="T39">
        <v>534</v>
      </c>
      <c r="U39">
        <v>3142</v>
      </c>
      <c r="V39" t="s">
        <v>1190</v>
      </c>
      <c r="W39">
        <v>1480.4939999999999</v>
      </c>
      <c r="X39">
        <v>831.22199999999998</v>
      </c>
      <c r="Y39">
        <v>1.7809999999999999</v>
      </c>
      <c r="Z39">
        <v>9.7859999999999996</v>
      </c>
      <c r="AA39">
        <v>133.47935899999999</v>
      </c>
      <c r="AB39">
        <v>0.18632000000000001</v>
      </c>
      <c r="AC39">
        <v>54.152138999999998</v>
      </c>
      <c r="AD39" s="1">
        <v>45</v>
      </c>
      <c r="AE39">
        <v>0</v>
      </c>
      <c r="AF39">
        <v>42</v>
      </c>
      <c r="AG39">
        <v>60</v>
      </c>
      <c r="AH39">
        <v>11.091557</v>
      </c>
      <c r="AI39">
        <v>0</v>
      </c>
      <c r="AJ39">
        <v>0</v>
      </c>
      <c r="AK39">
        <v>16</v>
      </c>
      <c r="AL39">
        <v>2374</v>
      </c>
      <c r="AM39" t="s">
        <v>1191</v>
      </c>
      <c r="AN39" t="s">
        <v>1192</v>
      </c>
      <c r="AO39">
        <v>1715.4059999999999</v>
      </c>
      <c r="AR39" t="s">
        <v>163</v>
      </c>
      <c r="AS39" t="s">
        <v>324</v>
      </c>
      <c r="AT39" t="s">
        <v>1076</v>
      </c>
      <c r="AU39" t="s">
        <v>1190</v>
      </c>
      <c r="AV39" t="s">
        <v>49</v>
      </c>
      <c r="AW39">
        <v>2</v>
      </c>
      <c r="BB39">
        <v>0.8047089717129069</v>
      </c>
      <c r="BC39" t="s">
        <v>70</v>
      </c>
      <c r="BF39" t="s">
        <v>163</v>
      </c>
      <c r="BG39" t="s">
        <v>324</v>
      </c>
      <c r="BH39" t="s">
        <v>1190</v>
      </c>
      <c r="BI39">
        <v>3142</v>
      </c>
      <c r="BJ39">
        <v>2</v>
      </c>
      <c r="BK39" t="s">
        <v>1076</v>
      </c>
      <c r="BL39" t="s">
        <v>1074</v>
      </c>
      <c r="BM39">
        <v>0.8047089717129069</v>
      </c>
      <c r="BN39" t="s">
        <v>70</v>
      </c>
      <c r="BO39" t="s">
        <v>623</v>
      </c>
      <c r="BP39">
        <v>1480.4939999999999</v>
      </c>
      <c r="BQ39" t="s">
        <v>71</v>
      </c>
    </row>
    <row r="40" spans="1:69" ht="16.5">
      <c r="A40" s="110" t="str">
        <f t="shared" si="18"/>
        <v>해성운수</v>
      </c>
      <c r="B40" s="111" t="str">
        <f t="shared" si="19"/>
        <v>김진우</v>
      </c>
      <c r="C40" s="112" t="str">
        <f t="shared" si="20"/>
        <v>B</v>
      </c>
      <c r="D40" s="113">
        <f t="shared" si="21"/>
        <v>0.92886849347060763</v>
      </c>
      <c r="E40" s="114">
        <f t="shared" si="22"/>
        <v>2195</v>
      </c>
      <c r="F40" s="115" t="str">
        <f t="shared" si="23"/>
        <v>24</v>
      </c>
      <c r="G40" s="116" t="str">
        <f t="shared" si="24"/>
        <v>70바3860</v>
      </c>
      <c r="H40" s="117">
        <f t="shared" si="25"/>
        <v>12</v>
      </c>
      <c r="I40" s="118">
        <f t="shared" si="26"/>
        <v>2745.5920000000001</v>
      </c>
      <c r="J40" s="119">
        <f t="shared" si="27"/>
        <v>4.0766783913138878E-2</v>
      </c>
      <c r="K40" s="119">
        <f t="shared" si="28"/>
        <v>0.34032345446068818</v>
      </c>
      <c r="L40" s="119">
        <f t="shared" si="29"/>
        <v>0.19522201405015749</v>
      </c>
      <c r="M40" s="120">
        <f t="shared" si="30"/>
        <v>13.368</v>
      </c>
      <c r="N40" s="121">
        <f t="shared" si="31"/>
        <v>0.25495412282669822</v>
      </c>
      <c r="O40" s="121">
        <f t="shared" si="32"/>
        <v>18.720917018988981</v>
      </c>
      <c r="P40" s="235">
        <f t="shared" si="33"/>
        <v>9</v>
      </c>
      <c r="Q40" s="236">
        <f t="shared" si="34"/>
        <v>7</v>
      </c>
      <c r="R40" s="236">
        <f t="shared" si="35"/>
        <v>514</v>
      </c>
      <c r="T40">
        <v>534</v>
      </c>
      <c r="U40">
        <v>2195</v>
      </c>
      <c r="V40" t="s">
        <v>1193</v>
      </c>
      <c r="W40">
        <v>2745.5920000000001</v>
      </c>
      <c r="X40">
        <v>1287.8109999999999</v>
      </c>
      <c r="Y40">
        <v>2.1320000000000001</v>
      </c>
      <c r="Z40">
        <v>13.368</v>
      </c>
      <c r="AA40">
        <v>180.40827100000001</v>
      </c>
      <c r="AB40">
        <v>7.3546649999999998</v>
      </c>
      <c r="AC40">
        <v>61.397165999999999</v>
      </c>
      <c r="AD40" s="1">
        <v>536</v>
      </c>
      <c r="AE40">
        <v>7</v>
      </c>
      <c r="AF40">
        <v>514</v>
      </c>
      <c r="AG40">
        <v>72</v>
      </c>
      <c r="AH40">
        <v>15.218769999999999</v>
      </c>
      <c r="AI40">
        <v>282.3</v>
      </c>
      <c r="AJ40">
        <v>0</v>
      </c>
      <c r="AK40">
        <v>9</v>
      </c>
      <c r="AL40">
        <v>3832</v>
      </c>
      <c r="AM40" t="s">
        <v>1194</v>
      </c>
      <c r="AN40" t="s">
        <v>1195</v>
      </c>
      <c r="AO40">
        <v>467.60700000000003</v>
      </c>
      <c r="AR40" t="s">
        <v>163</v>
      </c>
      <c r="AS40" t="s">
        <v>315</v>
      </c>
      <c r="AT40" t="s">
        <v>951</v>
      </c>
      <c r="AU40" t="s">
        <v>1193</v>
      </c>
      <c r="AV40" t="s">
        <v>49</v>
      </c>
      <c r="AW40">
        <v>12</v>
      </c>
      <c r="BB40">
        <v>0.92886849347060763</v>
      </c>
      <c r="BC40" t="s">
        <v>71</v>
      </c>
      <c r="BF40" t="s">
        <v>163</v>
      </c>
      <c r="BG40" t="s">
        <v>315</v>
      </c>
      <c r="BH40" t="s">
        <v>1193</v>
      </c>
      <c r="BI40">
        <v>2195</v>
      </c>
      <c r="BJ40">
        <v>12</v>
      </c>
      <c r="BK40" t="s">
        <v>951</v>
      </c>
      <c r="BL40" t="s">
        <v>955</v>
      </c>
      <c r="BM40">
        <v>0.92886849347060763</v>
      </c>
      <c r="BN40" t="s">
        <v>71</v>
      </c>
      <c r="BO40" t="s">
        <v>619</v>
      </c>
      <c r="BP40">
        <v>2745.5920000000001</v>
      </c>
      <c r="BQ40" t="s">
        <v>69</v>
      </c>
    </row>
    <row r="41" spans="1:69" ht="16.5">
      <c r="A41" s="127" t="str">
        <f t="shared" si="18"/>
        <v>해성운수</v>
      </c>
      <c r="B41" s="128" t="str">
        <f t="shared" si="19"/>
        <v>김태균</v>
      </c>
      <c r="C41" s="129" t="str">
        <f t="shared" si="20"/>
        <v>A</v>
      </c>
      <c r="D41" s="130">
        <f t="shared" si="21"/>
        <v>0.99553596600585681</v>
      </c>
      <c r="E41" s="131">
        <f t="shared" si="22"/>
        <v>8283</v>
      </c>
      <c r="F41" s="132" t="str">
        <f t="shared" si="23"/>
        <v>579</v>
      </c>
      <c r="G41" s="133" t="str">
        <f t="shared" si="24"/>
        <v>71바5777</v>
      </c>
      <c r="H41" s="134">
        <f t="shared" si="25"/>
        <v>2</v>
      </c>
      <c r="I41" s="135">
        <f t="shared" si="26"/>
        <v>762.90899999999999</v>
      </c>
      <c r="J41" s="136">
        <f t="shared" si="27"/>
        <v>0.10671981276246689</v>
      </c>
      <c r="K41" s="136">
        <f t="shared" si="28"/>
        <v>0.33825552471552778</v>
      </c>
      <c r="L41" s="136">
        <f t="shared" si="29"/>
        <v>0.56232132534810841</v>
      </c>
      <c r="M41" s="137">
        <f t="shared" si="30"/>
        <v>2.484</v>
      </c>
      <c r="N41" s="138">
        <f t="shared" si="31"/>
        <v>0</v>
      </c>
      <c r="O41" s="138">
        <f t="shared" si="32"/>
        <v>3.2769308003969018</v>
      </c>
      <c r="P41" s="233">
        <f t="shared" si="33"/>
        <v>9</v>
      </c>
      <c r="Q41" s="234">
        <f t="shared" si="34"/>
        <v>0</v>
      </c>
      <c r="R41" s="234">
        <f t="shared" si="35"/>
        <v>25</v>
      </c>
      <c r="T41">
        <v>534</v>
      </c>
      <c r="U41">
        <v>8283</v>
      </c>
      <c r="V41" t="s">
        <v>1196</v>
      </c>
      <c r="W41">
        <v>762.90899999999999</v>
      </c>
      <c r="X41">
        <v>139.697</v>
      </c>
      <c r="Y41">
        <v>5.4610000000000003</v>
      </c>
      <c r="Z41">
        <v>2.484</v>
      </c>
      <c r="AA41">
        <v>74.501301999999995</v>
      </c>
      <c r="AB41">
        <v>7.9507649999999996</v>
      </c>
      <c r="AC41">
        <v>25.200476999999999</v>
      </c>
      <c r="AD41" s="1">
        <v>429</v>
      </c>
      <c r="AE41">
        <v>0</v>
      </c>
      <c r="AF41">
        <v>25</v>
      </c>
      <c r="AG41">
        <v>78</v>
      </c>
      <c r="AH41">
        <v>10.240209999999999</v>
      </c>
      <c r="AI41">
        <v>12.1</v>
      </c>
      <c r="AJ41">
        <v>0</v>
      </c>
      <c r="AK41">
        <v>9</v>
      </c>
      <c r="AL41">
        <v>5084</v>
      </c>
      <c r="AM41" t="s">
        <v>1197</v>
      </c>
      <c r="AN41" t="s">
        <v>1198</v>
      </c>
      <c r="AO41">
        <v>659.96799999999996</v>
      </c>
      <c r="AR41" t="s">
        <v>163</v>
      </c>
      <c r="AS41" t="s">
        <v>323</v>
      </c>
      <c r="AT41" t="s">
        <v>1056</v>
      </c>
      <c r="AU41" t="s">
        <v>1196</v>
      </c>
      <c r="AV41" t="s">
        <v>641</v>
      </c>
      <c r="AW41">
        <v>2</v>
      </c>
      <c r="BB41">
        <v>0.99553596600585681</v>
      </c>
      <c r="BC41" t="s">
        <v>69</v>
      </c>
      <c r="BF41" t="s">
        <v>163</v>
      </c>
      <c r="BG41" t="s">
        <v>323</v>
      </c>
      <c r="BH41" t="s">
        <v>1196</v>
      </c>
      <c r="BI41">
        <v>8283</v>
      </c>
      <c r="BJ41">
        <v>2</v>
      </c>
      <c r="BK41" t="s">
        <v>1056</v>
      </c>
      <c r="BL41" t="s">
        <v>1058</v>
      </c>
      <c r="BM41">
        <v>0.99553596600585681</v>
      </c>
      <c r="BN41" t="s">
        <v>69</v>
      </c>
      <c r="BO41" t="s">
        <v>622</v>
      </c>
      <c r="BP41">
        <v>762.90899999999999</v>
      </c>
      <c r="BQ41" t="s">
        <v>72</v>
      </c>
    </row>
    <row r="42" spans="1:69" ht="16.5">
      <c r="A42" s="110" t="str">
        <f t="shared" si="18"/>
        <v>해성운수</v>
      </c>
      <c r="B42" s="111" t="str">
        <f t="shared" si="19"/>
        <v>김학상</v>
      </c>
      <c r="C42" s="112" t="str">
        <f t="shared" si="20"/>
        <v>A</v>
      </c>
      <c r="D42" s="113">
        <f t="shared" si="21"/>
        <v>0.95232898075486139</v>
      </c>
      <c r="E42" s="114">
        <f t="shared" si="22"/>
        <v>3231</v>
      </c>
      <c r="F42" s="115" t="str">
        <f t="shared" si="23"/>
        <v>24</v>
      </c>
      <c r="G42" s="116" t="str">
        <f t="shared" si="24"/>
        <v>70바3881</v>
      </c>
      <c r="H42" s="117">
        <f t="shared" si="25"/>
        <v>4</v>
      </c>
      <c r="I42" s="118">
        <f t="shared" si="26"/>
        <v>2072.3510000000001</v>
      </c>
      <c r="J42" s="119">
        <f t="shared" si="27"/>
        <v>3.6577688060218006E-3</v>
      </c>
      <c r="K42" s="119">
        <f t="shared" si="28"/>
        <v>0.39679328933516111</v>
      </c>
      <c r="L42" s="119">
        <f t="shared" si="29"/>
        <v>0.24464967565822585</v>
      </c>
      <c r="M42" s="120">
        <f t="shared" si="30"/>
        <v>14.109</v>
      </c>
      <c r="N42" s="121">
        <f t="shared" si="31"/>
        <v>0.28952624338251576</v>
      </c>
      <c r="O42" s="121">
        <f t="shared" si="32"/>
        <v>15.827434638244195</v>
      </c>
      <c r="P42" s="235">
        <f t="shared" si="33"/>
        <v>9</v>
      </c>
      <c r="Q42" s="236">
        <f t="shared" si="34"/>
        <v>6</v>
      </c>
      <c r="R42" s="236">
        <f t="shared" si="35"/>
        <v>328</v>
      </c>
      <c r="T42">
        <v>534</v>
      </c>
      <c r="U42">
        <v>3231</v>
      </c>
      <c r="V42" t="s">
        <v>1199</v>
      </c>
      <c r="W42">
        <v>2072.3510000000001</v>
      </c>
      <c r="X42">
        <v>963.60799999999995</v>
      </c>
      <c r="Y42">
        <v>2.1509999999999998</v>
      </c>
      <c r="Z42">
        <v>14.109</v>
      </c>
      <c r="AA42">
        <v>139.57579799999999</v>
      </c>
      <c r="AB42">
        <v>0.51053599999999999</v>
      </c>
      <c r="AC42">
        <v>55.382739999999998</v>
      </c>
      <c r="AD42" s="1">
        <v>507</v>
      </c>
      <c r="AE42">
        <v>6</v>
      </c>
      <c r="AF42">
        <v>328</v>
      </c>
      <c r="AG42">
        <v>86</v>
      </c>
      <c r="AH42">
        <v>14.847495</v>
      </c>
      <c r="AI42">
        <v>262.60000000000002</v>
      </c>
      <c r="AJ42">
        <v>24.9</v>
      </c>
      <c r="AK42">
        <v>9</v>
      </c>
      <c r="AL42">
        <v>1874</v>
      </c>
      <c r="AM42" t="s">
        <v>1200</v>
      </c>
      <c r="AN42" t="s">
        <v>1201</v>
      </c>
      <c r="AO42">
        <v>1756.9659999999999</v>
      </c>
      <c r="AR42" t="s">
        <v>163</v>
      </c>
      <c r="AS42" t="s">
        <v>315</v>
      </c>
      <c r="AT42" t="s">
        <v>978</v>
      </c>
      <c r="AU42" t="s">
        <v>1199</v>
      </c>
      <c r="AV42" t="s">
        <v>49</v>
      </c>
      <c r="AW42">
        <v>4</v>
      </c>
      <c r="BB42">
        <v>0.95232898075486139</v>
      </c>
      <c r="BC42" t="s">
        <v>69</v>
      </c>
      <c r="BF42" t="s">
        <v>163</v>
      </c>
      <c r="BG42" t="s">
        <v>315</v>
      </c>
      <c r="BH42" t="s">
        <v>1199</v>
      </c>
      <c r="BI42">
        <v>3231</v>
      </c>
      <c r="BJ42">
        <v>4</v>
      </c>
      <c r="BK42" t="s">
        <v>978</v>
      </c>
      <c r="BL42" t="s">
        <v>953</v>
      </c>
      <c r="BM42">
        <v>0.95232898075486139</v>
      </c>
      <c r="BN42" t="s">
        <v>69</v>
      </c>
      <c r="BO42" t="s">
        <v>622</v>
      </c>
      <c r="BP42">
        <v>2072.3510000000001</v>
      </c>
      <c r="BQ42" t="s">
        <v>69</v>
      </c>
    </row>
    <row r="43" spans="1:69" ht="16.5">
      <c r="A43" s="127" t="str">
        <f t="shared" si="18"/>
        <v>해성운수</v>
      </c>
      <c r="B43" s="128" t="str">
        <f t="shared" si="19"/>
        <v>김형재</v>
      </c>
      <c r="C43" s="129" t="str">
        <f t="shared" si="20"/>
        <v>F</v>
      </c>
      <c r="D43" s="130">
        <f t="shared" si="21"/>
        <v>0.69120769823668693</v>
      </c>
      <c r="E43" s="131">
        <f t="shared" si="22"/>
        <v>6521</v>
      </c>
      <c r="F43" s="132" t="str">
        <f t="shared" si="23"/>
        <v>579</v>
      </c>
      <c r="G43" s="133" t="str">
        <f t="shared" si="24"/>
        <v>71바5798</v>
      </c>
      <c r="H43" s="134">
        <f t="shared" si="25"/>
        <v>3</v>
      </c>
      <c r="I43" s="135">
        <f t="shared" si="26"/>
        <v>1732.7739999999999</v>
      </c>
      <c r="J43" s="136">
        <f t="shared" si="27"/>
        <v>1.5827153608784242E-2</v>
      </c>
      <c r="K43" s="136">
        <f t="shared" si="28"/>
        <v>0.44647745780221232</v>
      </c>
      <c r="L43" s="136">
        <f t="shared" si="29"/>
        <v>0.38608612548433902</v>
      </c>
      <c r="M43" s="137">
        <f t="shared" si="30"/>
        <v>7.601</v>
      </c>
      <c r="N43" s="138">
        <f t="shared" si="31"/>
        <v>1.327351403010433</v>
      </c>
      <c r="O43" s="138">
        <f t="shared" si="32"/>
        <v>2.4815700143238533</v>
      </c>
      <c r="P43" s="233">
        <f t="shared" si="33"/>
        <v>40</v>
      </c>
      <c r="Q43" s="234">
        <f t="shared" si="34"/>
        <v>23</v>
      </c>
      <c r="R43" s="234">
        <f t="shared" si="35"/>
        <v>43</v>
      </c>
      <c r="T43">
        <v>534</v>
      </c>
      <c r="U43">
        <v>6521</v>
      </c>
      <c r="V43" t="s">
        <v>1202</v>
      </c>
      <c r="W43">
        <v>1732.7739999999999</v>
      </c>
      <c r="X43">
        <v>457.637</v>
      </c>
      <c r="Y43">
        <v>3.786</v>
      </c>
      <c r="Z43">
        <v>7.601</v>
      </c>
      <c r="AA43">
        <v>158.76247000000001</v>
      </c>
      <c r="AB43">
        <v>2.5127579999999998</v>
      </c>
      <c r="AC43">
        <v>70.883864000000003</v>
      </c>
      <c r="AD43" s="1">
        <v>669</v>
      </c>
      <c r="AE43">
        <v>23</v>
      </c>
      <c r="AF43">
        <v>43</v>
      </c>
      <c r="AG43">
        <v>80</v>
      </c>
      <c r="AH43">
        <v>10.914254</v>
      </c>
      <c r="AI43">
        <v>192.4</v>
      </c>
      <c r="AJ43">
        <v>0</v>
      </c>
      <c r="AK43">
        <v>40</v>
      </c>
      <c r="AL43">
        <v>34754</v>
      </c>
      <c r="AM43" t="s">
        <v>1203</v>
      </c>
      <c r="AN43" t="s">
        <v>1204</v>
      </c>
      <c r="AO43">
        <v>1454.047</v>
      </c>
      <c r="AR43" t="s">
        <v>163</v>
      </c>
      <c r="AS43" t="s">
        <v>323</v>
      </c>
      <c r="AT43" t="s">
        <v>1062</v>
      </c>
      <c r="AU43" t="s">
        <v>1202</v>
      </c>
      <c r="AV43" t="s">
        <v>641</v>
      </c>
      <c r="AW43">
        <v>3</v>
      </c>
      <c r="BB43">
        <v>0.69120769823668693</v>
      </c>
      <c r="BC43" t="s">
        <v>73</v>
      </c>
      <c r="BF43" t="s">
        <v>163</v>
      </c>
      <c r="BG43" s="5" t="s">
        <v>323</v>
      </c>
      <c r="BH43" t="s">
        <v>1202</v>
      </c>
      <c r="BI43">
        <v>6521</v>
      </c>
      <c r="BJ43">
        <v>3</v>
      </c>
      <c r="BK43" t="s">
        <v>1062</v>
      </c>
      <c r="BL43" t="s">
        <v>1060</v>
      </c>
      <c r="BM43">
        <v>0.69120769823668693</v>
      </c>
      <c r="BN43" t="s">
        <v>73</v>
      </c>
      <c r="BO43" t="s">
        <v>638</v>
      </c>
      <c r="BP43">
        <v>1732.7739999999999</v>
      </c>
      <c r="BQ43" t="s">
        <v>69</v>
      </c>
    </row>
    <row r="44" spans="1:69" ht="16.5">
      <c r="A44" s="110" t="str">
        <f t="shared" si="18"/>
        <v>해성운수</v>
      </c>
      <c r="B44" s="111" t="str">
        <f t="shared" si="19"/>
        <v>김환선</v>
      </c>
      <c r="C44" s="112" t="str">
        <f t="shared" si="20"/>
        <v>F</v>
      </c>
      <c r="D44" s="113">
        <f t="shared" si="21"/>
        <v>0.77772727272727271</v>
      </c>
      <c r="E44" s="114">
        <f t="shared" si="22"/>
        <v>5288</v>
      </c>
      <c r="F44" s="115" t="str">
        <f t="shared" si="23"/>
        <v>593</v>
      </c>
      <c r="G44" s="116" t="str">
        <f t="shared" si="24"/>
        <v>71바5782</v>
      </c>
      <c r="H44" s="117">
        <f t="shared" si="25"/>
        <v>1</v>
      </c>
      <c r="I44" s="118">
        <f t="shared" si="26"/>
        <v>1683.9559999999999</v>
      </c>
      <c r="J44" s="119">
        <f t="shared" si="27"/>
        <v>5.661045149633696E-3</v>
      </c>
      <c r="K44" s="119">
        <f t="shared" si="28"/>
        <v>0.41875273279857878</v>
      </c>
      <c r="L44" s="119">
        <f t="shared" si="29"/>
        <v>0.358085365650884</v>
      </c>
      <c r="M44" s="120">
        <f t="shared" si="30"/>
        <v>14.118</v>
      </c>
      <c r="N44" s="121">
        <f t="shared" si="31"/>
        <v>5.938397440313168E-2</v>
      </c>
      <c r="O44" s="121">
        <f t="shared" si="32"/>
        <v>0.53445576962818508</v>
      </c>
      <c r="P44" s="235">
        <f t="shared" si="33"/>
        <v>16</v>
      </c>
      <c r="Q44" s="236">
        <f t="shared" si="34"/>
        <v>1</v>
      </c>
      <c r="R44" s="236">
        <f t="shared" si="35"/>
        <v>9</v>
      </c>
      <c r="T44">
        <v>534</v>
      </c>
      <c r="U44">
        <v>5288</v>
      </c>
      <c r="V44" t="s">
        <v>1205</v>
      </c>
      <c r="W44">
        <v>1683.9559999999999</v>
      </c>
      <c r="X44">
        <v>941.53399999999999</v>
      </c>
      <c r="Y44">
        <v>1.7889999999999999</v>
      </c>
      <c r="Z44">
        <v>14.118</v>
      </c>
      <c r="AA44">
        <v>146.402118</v>
      </c>
      <c r="AB44">
        <v>0.828789</v>
      </c>
      <c r="AC44">
        <v>61.306286999999998</v>
      </c>
      <c r="AD44" s="1">
        <v>603</v>
      </c>
      <c r="AE44">
        <v>1</v>
      </c>
      <c r="AF44">
        <v>9</v>
      </c>
      <c r="AG44">
        <v>61</v>
      </c>
      <c r="AH44">
        <v>11.502265</v>
      </c>
      <c r="AI44">
        <v>0</v>
      </c>
      <c r="AJ44">
        <v>0</v>
      </c>
      <c r="AK44">
        <v>16</v>
      </c>
      <c r="AL44">
        <v>2889</v>
      </c>
      <c r="AM44" t="s">
        <v>1206</v>
      </c>
      <c r="AN44" t="s">
        <v>1207</v>
      </c>
      <c r="AO44">
        <v>2004.0129999999999</v>
      </c>
      <c r="AR44" t="s">
        <v>163</v>
      </c>
      <c r="AS44" t="s">
        <v>324</v>
      </c>
      <c r="AT44" t="s">
        <v>1078</v>
      </c>
      <c r="AU44" t="s">
        <v>1205</v>
      </c>
      <c r="AV44" t="s">
        <v>49</v>
      </c>
      <c r="AW44">
        <v>1</v>
      </c>
      <c r="BB44">
        <v>0.77772727272727271</v>
      </c>
      <c r="BC44" t="s">
        <v>73</v>
      </c>
      <c r="BF44" t="s">
        <v>163</v>
      </c>
      <c r="BG44" s="5" t="s">
        <v>324</v>
      </c>
      <c r="BH44" t="s">
        <v>1205</v>
      </c>
      <c r="BI44">
        <v>5288</v>
      </c>
      <c r="BJ44">
        <v>1</v>
      </c>
      <c r="BK44" t="s">
        <v>1078</v>
      </c>
      <c r="BL44" t="s">
        <v>618</v>
      </c>
      <c r="BM44">
        <v>0.77772727272727271</v>
      </c>
      <c r="BN44" t="s">
        <v>73</v>
      </c>
      <c r="BO44" t="s">
        <v>638</v>
      </c>
      <c r="BP44">
        <v>1683.9559999999999</v>
      </c>
      <c r="BQ44" t="s">
        <v>72</v>
      </c>
    </row>
    <row r="45" spans="1:69" ht="16.5">
      <c r="A45" s="127" t="str">
        <f t="shared" si="18"/>
        <v>해성운수</v>
      </c>
      <c r="B45" s="128" t="str">
        <f t="shared" si="19"/>
        <v>김효덕</v>
      </c>
      <c r="C45" s="129" t="str">
        <f t="shared" si="20"/>
        <v>D</v>
      </c>
      <c r="D45" s="130">
        <f t="shared" si="21"/>
        <v>0.84760000000000013</v>
      </c>
      <c r="E45" s="131">
        <f t="shared" si="22"/>
        <v>6158</v>
      </c>
      <c r="F45" s="132" t="str">
        <f t="shared" si="23"/>
        <v>24</v>
      </c>
      <c r="G45" s="133" t="str">
        <f t="shared" si="24"/>
        <v>70바3859</v>
      </c>
      <c r="H45" s="134">
        <f t="shared" si="25"/>
        <v>1</v>
      </c>
      <c r="I45" s="135">
        <f t="shared" si="26"/>
        <v>2673.7959999999998</v>
      </c>
      <c r="J45" s="136">
        <f t="shared" si="27"/>
        <v>6.0502774275780859E-2</v>
      </c>
      <c r="K45" s="136">
        <f t="shared" si="28"/>
        <v>0.3767641394648672</v>
      </c>
      <c r="L45" s="136">
        <f t="shared" si="29"/>
        <v>0.21467606354411484</v>
      </c>
      <c r="M45" s="137">
        <f t="shared" si="30"/>
        <v>16.065999999999999</v>
      </c>
      <c r="N45" s="138">
        <f t="shared" si="31"/>
        <v>0.37400011070403277</v>
      </c>
      <c r="O45" s="138">
        <f t="shared" si="32"/>
        <v>11.668803453965824</v>
      </c>
      <c r="P45" s="233">
        <f t="shared" si="33"/>
        <v>29</v>
      </c>
      <c r="Q45" s="234">
        <f t="shared" si="34"/>
        <v>10</v>
      </c>
      <c r="R45" s="234">
        <f t="shared" si="35"/>
        <v>312</v>
      </c>
      <c r="T45">
        <v>534</v>
      </c>
      <c r="U45">
        <v>6158</v>
      </c>
      <c r="V45" t="s">
        <v>1208</v>
      </c>
      <c r="W45">
        <v>2673.7959999999998</v>
      </c>
      <c r="X45">
        <v>1253.556</v>
      </c>
      <c r="Y45">
        <v>2.133</v>
      </c>
      <c r="Z45">
        <v>16.065999999999999</v>
      </c>
      <c r="AA45">
        <v>185.38549900000001</v>
      </c>
      <c r="AB45">
        <v>11.216336999999999</v>
      </c>
      <c r="AC45">
        <v>69.846608000000003</v>
      </c>
      <c r="AD45" s="1">
        <v>574</v>
      </c>
      <c r="AE45">
        <v>10</v>
      </c>
      <c r="AF45">
        <v>312</v>
      </c>
      <c r="AG45">
        <v>84</v>
      </c>
      <c r="AH45">
        <v>14.422897000000001</v>
      </c>
      <c r="AI45">
        <v>161.30000000000001</v>
      </c>
      <c r="AJ45">
        <v>0</v>
      </c>
      <c r="AK45">
        <v>29</v>
      </c>
      <c r="AL45">
        <v>8966</v>
      </c>
      <c r="AM45" t="s">
        <v>1209</v>
      </c>
      <c r="AN45" t="s">
        <v>1210</v>
      </c>
      <c r="AO45">
        <v>2678.6579999999999</v>
      </c>
      <c r="AR45" t="s">
        <v>163</v>
      </c>
      <c r="AS45" t="s">
        <v>315</v>
      </c>
      <c r="AT45" t="s">
        <v>949</v>
      </c>
      <c r="AU45" t="s">
        <v>1208</v>
      </c>
      <c r="AV45" t="s">
        <v>49</v>
      </c>
      <c r="AW45">
        <v>1</v>
      </c>
      <c r="BB45">
        <v>0.84760000000000013</v>
      </c>
      <c r="BC45" t="s">
        <v>70</v>
      </c>
      <c r="BF45" t="s">
        <v>163</v>
      </c>
      <c r="BG45" t="s">
        <v>315</v>
      </c>
      <c r="BH45" t="s">
        <v>1208</v>
      </c>
      <c r="BI45">
        <v>6158</v>
      </c>
      <c r="BJ45">
        <v>1</v>
      </c>
      <c r="BK45" t="s">
        <v>949</v>
      </c>
      <c r="BL45" t="s">
        <v>618</v>
      </c>
      <c r="BM45">
        <v>0.84760000000000013</v>
      </c>
      <c r="BN45" t="s">
        <v>70</v>
      </c>
      <c r="BO45" t="s">
        <v>623</v>
      </c>
      <c r="BP45">
        <v>2673.7959999999998</v>
      </c>
      <c r="BQ45" t="s">
        <v>72</v>
      </c>
    </row>
    <row r="46" spans="1:69" ht="16.5">
      <c r="A46" s="110" t="str">
        <f t="shared" si="18"/>
        <v>해성운수</v>
      </c>
      <c r="B46" s="111" t="str">
        <f t="shared" si="19"/>
        <v>남형욱</v>
      </c>
      <c r="C46" s="112" t="str">
        <f t="shared" si="20"/>
        <v>F</v>
      </c>
      <c r="D46" s="113">
        <f t="shared" si="21"/>
        <v>0.75751332452022691</v>
      </c>
      <c r="E46" s="114">
        <f t="shared" si="22"/>
        <v>8610</v>
      </c>
      <c r="F46" s="115" t="str">
        <f t="shared" si="23"/>
        <v>568</v>
      </c>
      <c r="G46" s="116" t="str">
        <f t="shared" si="24"/>
        <v>71바7075</v>
      </c>
      <c r="H46" s="117">
        <f t="shared" si="25"/>
        <v>3</v>
      </c>
      <c r="I46" s="118">
        <f t="shared" si="26"/>
        <v>1592.702</v>
      </c>
      <c r="J46" s="119">
        <f t="shared" si="27"/>
        <v>3.7469259312823272E-2</v>
      </c>
      <c r="K46" s="119">
        <f t="shared" si="28"/>
        <v>0.37751047246035652</v>
      </c>
      <c r="L46" s="119">
        <f t="shared" si="29"/>
        <v>0.35411520799245561</v>
      </c>
      <c r="M46" s="120">
        <f t="shared" si="30"/>
        <v>5.984</v>
      </c>
      <c r="N46" s="121">
        <f t="shared" si="31"/>
        <v>0</v>
      </c>
      <c r="O46" s="121">
        <f t="shared" si="32"/>
        <v>0.56507745956242916</v>
      </c>
      <c r="P46" s="235">
        <f t="shared" si="33"/>
        <v>51</v>
      </c>
      <c r="Q46" s="236">
        <f t="shared" si="34"/>
        <v>0</v>
      </c>
      <c r="R46" s="236">
        <f t="shared" si="35"/>
        <v>9</v>
      </c>
      <c r="T46">
        <v>534</v>
      </c>
      <c r="U46">
        <v>8610</v>
      </c>
      <c r="V46" t="s">
        <v>1211</v>
      </c>
      <c r="W46">
        <v>1592.702</v>
      </c>
      <c r="X46">
        <v>392.17899999999997</v>
      </c>
      <c r="Y46">
        <v>4.0609999999999999</v>
      </c>
      <c r="Z46">
        <v>5.984</v>
      </c>
      <c r="AA46">
        <v>140.994327</v>
      </c>
      <c r="AB46">
        <v>5.282953</v>
      </c>
      <c r="AC46">
        <v>53.226835000000001</v>
      </c>
      <c r="AD46" s="1">
        <v>564</v>
      </c>
      <c r="AE46">
        <v>0</v>
      </c>
      <c r="AF46">
        <v>9</v>
      </c>
      <c r="AG46">
        <v>71</v>
      </c>
      <c r="AH46">
        <v>11.296213</v>
      </c>
      <c r="AI46">
        <v>9.8000000000000007</v>
      </c>
      <c r="AJ46">
        <v>0</v>
      </c>
      <c r="AK46">
        <v>51</v>
      </c>
      <c r="AL46">
        <v>33967</v>
      </c>
      <c r="AM46" t="s">
        <v>1212</v>
      </c>
      <c r="AN46" t="s">
        <v>1213</v>
      </c>
      <c r="AO46">
        <v>1475.4659999999999</v>
      </c>
      <c r="AR46" t="s">
        <v>163</v>
      </c>
      <c r="AS46" t="s">
        <v>322</v>
      </c>
      <c r="AT46" t="s">
        <v>1051</v>
      </c>
      <c r="AU46" t="s">
        <v>1211</v>
      </c>
      <c r="AV46" t="s">
        <v>641</v>
      </c>
      <c r="AW46">
        <v>3</v>
      </c>
      <c r="BB46">
        <v>0.75751332452022691</v>
      </c>
      <c r="BC46" t="s">
        <v>73</v>
      </c>
      <c r="BF46" t="s">
        <v>163</v>
      </c>
      <c r="BG46" s="5" t="s">
        <v>322</v>
      </c>
      <c r="BH46" t="s">
        <v>1211</v>
      </c>
      <c r="BI46">
        <v>8610</v>
      </c>
      <c r="BJ46">
        <v>3</v>
      </c>
      <c r="BK46" t="s">
        <v>1051</v>
      </c>
      <c r="BL46" t="s">
        <v>1045</v>
      </c>
      <c r="BM46">
        <v>0.75751332452022691</v>
      </c>
      <c r="BN46" t="s">
        <v>73</v>
      </c>
      <c r="BO46" t="s">
        <v>638</v>
      </c>
      <c r="BP46">
        <v>1592.702</v>
      </c>
      <c r="BQ46" t="s">
        <v>69</v>
      </c>
    </row>
    <row r="47" spans="1:69" ht="16.5">
      <c r="A47" s="127" t="str">
        <f t="shared" si="18"/>
        <v>해성운수</v>
      </c>
      <c r="B47" s="128" t="str">
        <f t="shared" si="19"/>
        <v>노동수</v>
      </c>
      <c r="C47" s="129" t="str">
        <f t="shared" si="20"/>
        <v>C</v>
      </c>
      <c r="D47" s="130">
        <f t="shared" si="21"/>
        <v>0.8605498824261163</v>
      </c>
      <c r="E47" s="131">
        <f t="shared" si="22"/>
        <v>2400</v>
      </c>
      <c r="F47" s="132" t="str">
        <f t="shared" si="23"/>
        <v>514-1</v>
      </c>
      <c r="G47" s="133" t="str">
        <f t="shared" si="24"/>
        <v>71바5760</v>
      </c>
      <c r="H47" s="134">
        <f t="shared" si="25"/>
        <v>2</v>
      </c>
      <c r="I47" s="135">
        <f t="shared" si="26"/>
        <v>1875.9570000000001</v>
      </c>
      <c r="J47" s="136">
        <f t="shared" si="27"/>
        <v>1.861081312012549E-2</v>
      </c>
      <c r="K47" s="136">
        <f t="shared" si="28"/>
        <v>0.39395387247356872</v>
      </c>
      <c r="L47" s="136">
        <f t="shared" si="29"/>
        <v>5.7037554698748424E-2</v>
      </c>
      <c r="M47" s="137">
        <f t="shared" si="30"/>
        <v>10.837</v>
      </c>
      <c r="N47" s="138">
        <f t="shared" si="31"/>
        <v>0</v>
      </c>
      <c r="O47" s="138">
        <f t="shared" si="32"/>
        <v>4.2644900709344613</v>
      </c>
      <c r="P47" s="233">
        <f t="shared" si="33"/>
        <v>35</v>
      </c>
      <c r="Q47" s="234">
        <f t="shared" si="34"/>
        <v>0</v>
      </c>
      <c r="R47" s="234">
        <f t="shared" si="35"/>
        <v>80</v>
      </c>
      <c r="T47">
        <v>534</v>
      </c>
      <c r="U47">
        <v>2400</v>
      </c>
      <c r="V47" t="s">
        <v>1214</v>
      </c>
      <c r="W47">
        <v>1875.9570000000001</v>
      </c>
      <c r="X47">
        <v>835.673</v>
      </c>
      <c r="Y47">
        <v>2.2450000000000001</v>
      </c>
      <c r="Z47">
        <v>10.837</v>
      </c>
      <c r="AA47">
        <v>150.86492899999999</v>
      </c>
      <c r="AB47">
        <v>2.8077190000000001</v>
      </c>
      <c r="AC47">
        <v>59.433822999999997</v>
      </c>
      <c r="AD47" s="1">
        <v>107</v>
      </c>
      <c r="AE47">
        <v>0</v>
      </c>
      <c r="AF47">
        <v>80</v>
      </c>
      <c r="AG47">
        <v>81</v>
      </c>
      <c r="AH47">
        <v>12.434678999999999</v>
      </c>
      <c r="AI47">
        <v>125.3</v>
      </c>
      <c r="AJ47">
        <v>0</v>
      </c>
      <c r="AK47">
        <v>35</v>
      </c>
      <c r="AL47">
        <v>4375</v>
      </c>
      <c r="AM47" t="s">
        <v>1215</v>
      </c>
      <c r="AN47" t="s">
        <v>1216</v>
      </c>
      <c r="AO47">
        <v>1783.5139999999999</v>
      </c>
      <c r="AR47" t="s">
        <v>163</v>
      </c>
      <c r="AS47" t="s">
        <v>316</v>
      </c>
      <c r="AT47" t="s">
        <v>993</v>
      </c>
      <c r="AU47" t="s">
        <v>1214</v>
      </c>
      <c r="AV47" t="s">
        <v>49</v>
      </c>
      <c r="AW47">
        <v>2</v>
      </c>
      <c r="BB47">
        <v>0.8605498824261163</v>
      </c>
      <c r="BC47" t="s">
        <v>72</v>
      </c>
      <c r="BF47" t="s">
        <v>163</v>
      </c>
      <c r="BG47" s="5" t="s">
        <v>316</v>
      </c>
      <c r="BH47" t="s">
        <v>1214</v>
      </c>
      <c r="BI47">
        <v>2400</v>
      </c>
      <c r="BJ47">
        <v>2</v>
      </c>
      <c r="BK47" t="s">
        <v>993</v>
      </c>
      <c r="BL47" t="s">
        <v>989</v>
      </c>
      <c r="BM47">
        <v>0.8605498824261163</v>
      </c>
      <c r="BN47" t="s">
        <v>72</v>
      </c>
      <c r="BO47" t="s">
        <v>621</v>
      </c>
      <c r="BP47">
        <v>1875.9570000000001</v>
      </c>
      <c r="BQ47" t="s">
        <v>74</v>
      </c>
    </row>
    <row r="48" spans="1:69" ht="16.5">
      <c r="A48" s="110" t="str">
        <f t="shared" si="18"/>
        <v>해성운수</v>
      </c>
      <c r="B48" s="111" t="str">
        <f t="shared" si="19"/>
        <v>노희국</v>
      </c>
      <c r="C48" s="112" t="str">
        <f t="shared" si="20"/>
        <v>F</v>
      </c>
      <c r="D48" s="113">
        <f t="shared" si="21"/>
        <v>0.77090909090909088</v>
      </c>
      <c r="E48" s="114">
        <f t="shared" si="22"/>
        <v>711</v>
      </c>
      <c r="F48" s="115" t="str">
        <f t="shared" si="23"/>
        <v>24</v>
      </c>
      <c r="G48" s="116" t="str">
        <f t="shared" si="24"/>
        <v>70바3866</v>
      </c>
      <c r="H48" s="117">
        <f t="shared" si="25"/>
        <v>1</v>
      </c>
      <c r="I48" s="118">
        <f t="shared" si="26"/>
        <v>1718.9290000000001</v>
      </c>
      <c r="J48" s="119">
        <f t="shared" si="27"/>
        <v>1.1236407555731776E-3</v>
      </c>
      <c r="K48" s="119">
        <f t="shared" si="28"/>
        <v>0.39429643692533689</v>
      </c>
      <c r="L48" s="119">
        <f t="shared" si="29"/>
        <v>0.17685430870035934</v>
      </c>
      <c r="M48" s="120">
        <f t="shared" si="30"/>
        <v>14.904999999999999</v>
      </c>
      <c r="N48" s="121">
        <f t="shared" si="31"/>
        <v>0.63993335384998451</v>
      </c>
      <c r="O48" s="121">
        <f t="shared" si="32"/>
        <v>43.050061986271679</v>
      </c>
      <c r="P48" s="235">
        <f t="shared" si="33"/>
        <v>10</v>
      </c>
      <c r="Q48" s="236">
        <f t="shared" si="34"/>
        <v>11</v>
      </c>
      <c r="R48" s="236">
        <f t="shared" si="35"/>
        <v>740</v>
      </c>
      <c r="T48">
        <v>534</v>
      </c>
      <c r="U48">
        <v>711</v>
      </c>
      <c r="V48" t="s">
        <v>1217</v>
      </c>
      <c r="W48">
        <v>1718.9290000000001</v>
      </c>
      <c r="X48">
        <v>944.28200000000004</v>
      </c>
      <c r="Y48">
        <v>1.82</v>
      </c>
      <c r="Z48">
        <v>14.904999999999999</v>
      </c>
      <c r="AA48">
        <v>104.81107900000001</v>
      </c>
      <c r="AB48">
        <v>0.11777</v>
      </c>
      <c r="AC48">
        <v>41.326635000000003</v>
      </c>
      <c r="AD48" s="1">
        <v>304</v>
      </c>
      <c r="AE48">
        <v>11</v>
      </c>
      <c r="AF48">
        <v>740</v>
      </c>
      <c r="AG48">
        <v>89</v>
      </c>
      <c r="AH48">
        <v>16.400259999999999</v>
      </c>
      <c r="AI48">
        <v>245.2</v>
      </c>
      <c r="AJ48">
        <v>26.5</v>
      </c>
      <c r="AK48">
        <v>10</v>
      </c>
      <c r="AL48">
        <v>3946</v>
      </c>
      <c r="AM48" t="s">
        <v>1218</v>
      </c>
      <c r="AN48" t="s">
        <v>1219</v>
      </c>
      <c r="AO48">
        <v>2161.0990000000002</v>
      </c>
      <c r="AR48" t="s">
        <v>163</v>
      </c>
      <c r="AS48" t="s">
        <v>315</v>
      </c>
      <c r="AT48" t="s">
        <v>961</v>
      </c>
      <c r="AU48" t="s">
        <v>1217</v>
      </c>
      <c r="AV48" t="s">
        <v>49</v>
      </c>
      <c r="AW48">
        <v>1</v>
      </c>
      <c r="BB48">
        <v>0.77090909090909088</v>
      </c>
      <c r="BC48" t="s">
        <v>73</v>
      </c>
      <c r="BF48" t="s">
        <v>163</v>
      </c>
      <c r="BG48" s="5" t="s">
        <v>315</v>
      </c>
      <c r="BH48" t="s">
        <v>1217</v>
      </c>
      <c r="BI48">
        <v>711</v>
      </c>
      <c r="BJ48">
        <v>1</v>
      </c>
      <c r="BK48" t="s">
        <v>961</v>
      </c>
      <c r="BL48" t="s">
        <v>618</v>
      </c>
      <c r="BM48">
        <v>0.77090909090909088</v>
      </c>
      <c r="BN48" t="s">
        <v>73</v>
      </c>
      <c r="BO48" t="s">
        <v>638</v>
      </c>
      <c r="BP48">
        <v>1718.9290000000001</v>
      </c>
      <c r="BQ48" t="s">
        <v>74</v>
      </c>
    </row>
    <row r="49" spans="1:69" ht="16.5">
      <c r="A49" s="127" t="str">
        <f t="shared" si="18"/>
        <v>해성운수</v>
      </c>
      <c r="B49" s="128" t="str">
        <f t="shared" si="19"/>
        <v>문순례</v>
      </c>
      <c r="C49" s="129" t="str">
        <f t="shared" si="20"/>
        <v>D</v>
      </c>
      <c r="D49" s="130">
        <f t="shared" si="21"/>
        <v>0.81859931063841818</v>
      </c>
      <c r="E49" s="131">
        <f t="shared" si="22"/>
        <v>3674</v>
      </c>
      <c r="F49" s="132" t="str">
        <f t="shared" si="23"/>
        <v>560</v>
      </c>
      <c r="G49" s="133" t="str">
        <f t="shared" si="24"/>
        <v>71바5817</v>
      </c>
      <c r="H49" s="134">
        <f t="shared" si="25"/>
        <v>3</v>
      </c>
      <c r="I49" s="135">
        <f t="shared" si="26"/>
        <v>1627.3</v>
      </c>
      <c r="J49" s="136">
        <f t="shared" si="27"/>
        <v>1.1519038274213132E-2</v>
      </c>
      <c r="K49" s="136">
        <f t="shared" si="28"/>
        <v>0.44085359255302908</v>
      </c>
      <c r="L49" s="136">
        <f t="shared" si="29"/>
        <v>0.18251090763841948</v>
      </c>
      <c r="M49" s="137">
        <f t="shared" si="30"/>
        <v>6.7229999999999999</v>
      </c>
      <c r="N49" s="138">
        <f t="shared" si="31"/>
        <v>0</v>
      </c>
      <c r="O49" s="138">
        <f t="shared" si="32"/>
        <v>0.43016038837337922</v>
      </c>
      <c r="P49" s="233">
        <f t="shared" si="33"/>
        <v>247</v>
      </c>
      <c r="Q49" s="234">
        <f t="shared" si="34"/>
        <v>0</v>
      </c>
      <c r="R49" s="234">
        <f t="shared" si="35"/>
        <v>7</v>
      </c>
      <c r="T49">
        <v>534</v>
      </c>
      <c r="U49">
        <v>3674</v>
      </c>
      <c r="V49" t="s">
        <v>1220</v>
      </c>
      <c r="W49">
        <v>1627.3</v>
      </c>
      <c r="X49">
        <v>789.74699999999996</v>
      </c>
      <c r="Y49">
        <v>2.0609999999999999</v>
      </c>
      <c r="Z49">
        <v>6.7229999999999999</v>
      </c>
      <c r="AA49">
        <v>183.46219099999999</v>
      </c>
      <c r="AB49">
        <v>2.113308</v>
      </c>
      <c r="AC49">
        <v>80.879965999999996</v>
      </c>
      <c r="AD49" s="1">
        <v>297</v>
      </c>
      <c r="AE49">
        <v>0</v>
      </c>
      <c r="AF49">
        <v>7</v>
      </c>
      <c r="AG49">
        <v>63</v>
      </c>
      <c r="AH49">
        <v>8.8699469999999998</v>
      </c>
      <c r="AI49">
        <v>0</v>
      </c>
      <c r="AJ49">
        <v>0</v>
      </c>
      <c r="AK49">
        <v>247</v>
      </c>
      <c r="AL49">
        <v>47666</v>
      </c>
      <c r="AM49" t="s">
        <v>1221</v>
      </c>
      <c r="AN49" t="s">
        <v>1222</v>
      </c>
      <c r="AO49">
        <v>1304.8510000000001</v>
      </c>
      <c r="AR49" t="s">
        <v>163</v>
      </c>
      <c r="AS49" t="s">
        <v>319</v>
      </c>
      <c r="AT49" t="s">
        <v>1026</v>
      </c>
      <c r="AU49" t="s">
        <v>1220</v>
      </c>
      <c r="AV49" t="s">
        <v>49</v>
      </c>
      <c r="AW49">
        <v>3</v>
      </c>
      <c r="BB49">
        <v>0.81859931063841818</v>
      </c>
      <c r="BC49" t="s">
        <v>70</v>
      </c>
      <c r="BF49" t="s">
        <v>163</v>
      </c>
      <c r="BG49" t="s">
        <v>319</v>
      </c>
      <c r="BH49" t="s">
        <v>1220</v>
      </c>
      <c r="BI49">
        <v>3674</v>
      </c>
      <c r="BJ49">
        <v>3</v>
      </c>
      <c r="BK49" t="s">
        <v>1026</v>
      </c>
      <c r="BL49" t="s">
        <v>1021</v>
      </c>
      <c r="BM49">
        <v>0.81859931063841818</v>
      </c>
      <c r="BN49" t="s">
        <v>70</v>
      </c>
      <c r="BO49" t="s">
        <v>623</v>
      </c>
      <c r="BP49">
        <v>1627.3</v>
      </c>
      <c r="BQ49" t="s">
        <v>69</v>
      </c>
    </row>
    <row r="50" spans="1:69" ht="16.5">
      <c r="A50" s="110" t="str">
        <f t="shared" si="18"/>
        <v>해성운수</v>
      </c>
      <c r="B50" s="111" t="str">
        <f t="shared" si="19"/>
        <v>박금수</v>
      </c>
      <c r="C50" s="112" t="str">
        <f t="shared" si="20"/>
        <v>F</v>
      </c>
      <c r="D50" s="113">
        <f t="shared" si="21"/>
        <v>0.75868870693587176</v>
      </c>
      <c r="E50" s="114">
        <f t="shared" si="22"/>
        <v>7991</v>
      </c>
      <c r="F50" s="115" t="str">
        <f t="shared" si="23"/>
        <v>579</v>
      </c>
      <c r="G50" s="116" t="str">
        <f t="shared" si="24"/>
        <v>71바5796</v>
      </c>
      <c r="H50" s="117">
        <f t="shared" si="25"/>
        <v>2</v>
      </c>
      <c r="I50" s="118">
        <f t="shared" si="26"/>
        <v>1362.21</v>
      </c>
      <c r="J50" s="119">
        <f t="shared" si="27"/>
        <v>1.3088331070863581E-2</v>
      </c>
      <c r="K50" s="119">
        <f t="shared" si="28"/>
        <v>0.44793243602947419</v>
      </c>
      <c r="L50" s="119">
        <f t="shared" si="29"/>
        <v>0.41696948341298329</v>
      </c>
      <c r="M50" s="120">
        <f t="shared" si="30"/>
        <v>6.3259999999999996</v>
      </c>
      <c r="N50" s="121">
        <f t="shared" si="31"/>
        <v>0.1468202406383744</v>
      </c>
      <c r="O50" s="121">
        <f t="shared" si="32"/>
        <v>0.95433156414943365</v>
      </c>
      <c r="P50" s="235">
        <f t="shared" si="33"/>
        <v>38</v>
      </c>
      <c r="Q50" s="236">
        <f t="shared" si="34"/>
        <v>2</v>
      </c>
      <c r="R50" s="236">
        <f t="shared" si="35"/>
        <v>13</v>
      </c>
      <c r="T50">
        <v>534</v>
      </c>
      <c r="U50">
        <v>7991</v>
      </c>
      <c r="V50" t="s">
        <v>1223</v>
      </c>
      <c r="W50">
        <v>1362.21</v>
      </c>
      <c r="X50">
        <v>333.16</v>
      </c>
      <c r="Y50">
        <v>4.0890000000000004</v>
      </c>
      <c r="Z50">
        <v>6.3259999999999996</v>
      </c>
      <c r="AA50">
        <v>124.62192400000001</v>
      </c>
      <c r="AB50">
        <v>1.6310929999999999</v>
      </c>
      <c r="AC50">
        <v>55.822201999999997</v>
      </c>
      <c r="AD50" s="1">
        <v>568</v>
      </c>
      <c r="AE50">
        <v>2</v>
      </c>
      <c r="AF50">
        <v>13</v>
      </c>
      <c r="AG50">
        <v>74</v>
      </c>
      <c r="AH50">
        <v>10.930740999999999</v>
      </c>
      <c r="AI50">
        <v>2.6</v>
      </c>
      <c r="AJ50">
        <v>0</v>
      </c>
      <c r="AK50">
        <v>38</v>
      </c>
      <c r="AL50">
        <v>32496</v>
      </c>
      <c r="AM50" t="s">
        <v>1224</v>
      </c>
      <c r="AN50" t="s">
        <v>1225</v>
      </c>
      <c r="AO50">
        <v>1175.346</v>
      </c>
      <c r="AR50" t="s">
        <v>163</v>
      </c>
      <c r="AS50" t="s">
        <v>323</v>
      </c>
      <c r="AT50" t="s">
        <v>1058</v>
      </c>
      <c r="AU50" t="s">
        <v>1223</v>
      </c>
      <c r="AV50" t="s">
        <v>641</v>
      </c>
      <c r="AW50">
        <v>2</v>
      </c>
      <c r="BB50">
        <v>0.75868870693587176</v>
      </c>
      <c r="BC50" t="s">
        <v>73</v>
      </c>
      <c r="BF50" t="s">
        <v>163</v>
      </c>
      <c r="BG50" s="5" t="s">
        <v>323</v>
      </c>
      <c r="BH50" t="s">
        <v>1223</v>
      </c>
      <c r="BI50">
        <v>7991</v>
      </c>
      <c r="BJ50">
        <v>2</v>
      </c>
      <c r="BK50" t="s">
        <v>1058</v>
      </c>
      <c r="BL50" t="s">
        <v>1060</v>
      </c>
      <c r="BM50">
        <v>0.75868870693587176</v>
      </c>
      <c r="BN50" t="s">
        <v>73</v>
      </c>
      <c r="BO50" t="s">
        <v>638</v>
      </c>
      <c r="BP50">
        <v>1362.21</v>
      </c>
      <c r="BQ50" t="s">
        <v>71</v>
      </c>
    </row>
    <row r="51" spans="1:69" ht="16.5">
      <c r="A51" s="127" t="str">
        <f t="shared" si="18"/>
        <v>해성운수</v>
      </c>
      <c r="B51" s="128" t="str">
        <f t="shared" si="19"/>
        <v>박선영</v>
      </c>
      <c r="C51" s="129" t="str">
        <f t="shared" si="20"/>
        <v>F</v>
      </c>
      <c r="D51" s="130">
        <f t="shared" si="21"/>
        <v>0.787489006091737</v>
      </c>
      <c r="E51" s="131">
        <f t="shared" si="22"/>
        <v>2835</v>
      </c>
      <c r="F51" s="132" t="str">
        <f t="shared" si="23"/>
        <v>557</v>
      </c>
      <c r="G51" s="133" t="str">
        <f t="shared" si="24"/>
        <v>70바3890</v>
      </c>
      <c r="H51" s="134">
        <f t="shared" si="25"/>
        <v>3</v>
      </c>
      <c r="I51" s="135">
        <f t="shared" si="26"/>
        <v>1723.318</v>
      </c>
      <c r="J51" s="136">
        <f t="shared" si="27"/>
        <v>1.3004770356363047E-2</v>
      </c>
      <c r="K51" s="136">
        <f t="shared" si="28"/>
        <v>0.54799131644007759</v>
      </c>
      <c r="L51" s="136">
        <f t="shared" si="29"/>
        <v>0.29361963375302758</v>
      </c>
      <c r="M51" s="137">
        <f t="shared" si="30"/>
        <v>12.957000000000001</v>
      </c>
      <c r="N51" s="138">
        <f t="shared" si="31"/>
        <v>1.5087174856874936</v>
      </c>
      <c r="O51" s="138">
        <f t="shared" si="32"/>
        <v>2.6112418021514312</v>
      </c>
      <c r="P51" s="233">
        <f t="shared" si="33"/>
        <v>305</v>
      </c>
      <c r="Q51" s="234">
        <f t="shared" si="34"/>
        <v>26</v>
      </c>
      <c r="R51" s="234">
        <f t="shared" si="35"/>
        <v>45</v>
      </c>
      <c r="T51">
        <v>534</v>
      </c>
      <c r="U51">
        <v>2835</v>
      </c>
      <c r="V51" t="s">
        <v>1226</v>
      </c>
      <c r="W51">
        <v>1723.318</v>
      </c>
      <c r="X51">
        <v>547.66499999999996</v>
      </c>
      <c r="Y51">
        <v>3.1469999999999998</v>
      </c>
      <c r="Z51">
        <v>12.957000000000001</v>
      </c>
      <c r="AA51">
        <v>213.08219399999999</v>
      </c>
      <c r="AB51">
        <v>2.7710849999999998</v>
      </c>
      <c r="AC51">
        <v>116.76719199999999</v>
      </c>
      <c r="AD51" s="1">
        <v>506</v>
      </c>
      <c r="AE51">
        <v>26</v>
      </c>
      <c r="AF51">
        <v>45</v>
      </c>
      <c r="AG51">
        <v>77</v>
      </c>
      <c r="AH51">
        <v>8.0875730000000008</v>
      </c>
      <c r="AI51">
        <v>178.6</v>
      </c>
      <c r="AJ51">
        <v>0</v>
      </c>
      <c r="AK51">
        <v>305</v>
      </c>
      <c r="AL51">
        <v>95850</v>
      </c>
      <c r="AM51" t="s">
        <v>1227</v>
      </c>
      <c r="AN51" t="s">
        <v>1228</v>
      </c>
      <c r="AO51">
        <v>769.64</v>
      </c>
      <c r="AR51" t="s">
        <v>163</v>
      </c>
      <c r="AS51" t="s">
        <v>318</v>
      </c>
      <c r="AT51" t="s">
        <v>1015</v>
      </c>
      <c r="AU51" t="s">
        <v>1226</v>
      </c>
      <c r="AV51" t="s">
        <v>641</v>
      </c>
      <c r="AW51">
        <v>3</v>
      </c>
      <c r="BB51">
        <v>0.787489006091737</v>
      </c>
      <c r="BC51" t="s">
        <v>73</v>
      </c>
      <c r="BF51" t="s">
        <v>163</v>
      </c>
      <c r="BG51" t="s">
        <v>318</v>
      </c>
      <c r="BH51" t="s">
        <v>1226</v>
      </c>
      <c r="BI51">
        <v>2835</v>
      </c>
      <c r="BJ51">
        <v>3</v>
      </c>
      <c r="BK51" t="s">
        <v>1015</v>
      </c>
      <c r="BL51" t="s">
        <v>1010</v>
      </c>
      <c r="BM51">
        <v>0.787489006091737</v>
      </c>
      <c r="BN51" t="s">
        <v>73</v>
      </c>
      <c r="BO51" t="s">
        <v>638</v>
      </c>
      <c r="BP51">
        <v>1723.318</v>
      </c>
      <c r="BQ51" t="s">
        <v>74</v>
      </c>
    </row>
    <row r="52" spans="1:69" ht="16.5">
      <c r="A52" s="110" t="str">
        <f t="shared" si="18"/>
        <v>해성운수</v>
      </c>
      <c r="B52" s="111" t="str">
        <f t="shared" si="19"/>
        <v>박성원</v>
      </c>
      <c r="C52" s="112" t="str">
        <f t="shared" si="20"/>
        <v>S</v>
      </c>
      <c r="D52" s="113">
        <f t="shared" si="21"/>
        <v>1.0812962962962962</v>
      </c>
      <c r="E52" s="114">
        <f t="shared" si="22"/>
        <v>15</v>
      </c>
      <c r="F52" s="115" t="str">
        <f t="shared" si="23"/>
        <v>579</v>
      </c>
      <c r="G52" s="116" t="str">
        <f t="shared" si="24"/>
        <v>71바5797</v>
      </c>
      <c r="H52" s="117">
        <f t="shared" si="25"/>
        <v>1</v>
      </c>
      <c r="I52" s="118">
        <f t="shared" si="26"/>
        <v>1446.3689999999999</v>
      </c>
      <c r="J52" s="119">
        <f t="shared" si="27"/>
        <v>7.3588824850402716E-3</v>
      </c>
      <c r="K52" s="119">
        <f t="shared" si="28"/>
        <v>0.39282347509856935</v>
      </c>
      <c r="L52" s="119">
        <f t="shared" si="29"/>
        <v>0.386485053260959</v>
      </c>
      <c r="M52" s="120">
        <f t="shared" si="30"/>
        <v>2.6989999999999998</v>
      </c>
      <c r="N52" s="121">
        <f t="shared" si="31"/>
        <v>6.9138649957237744E-2</v>
      </c>
      <c r="O52" s="121">
        <f t="shared" si="32"/>
        <v>0.55310919965790195</v>
      </c>
      <c r="P52" s="235">
        <f t="shared" si="33"/>
        <v>10</v>
      </c>
      <c r="Q52" s="236">
        <f t="shared" si="34"/>
        <v>1</v>
      </c>
      <c r="R52" s="236">
        <f t="shared" si="35"/>
        <v>8</v>
      </c>
      <c r="T52">
        <v>534</v>
      </c>
      <c r="U52">
        <v>15</v>
      </c>
      <c r="V52" t="s">
        <v>1229</v>
      </c>
      <c r="W52">
        <v>1446.3689999999999</v>
      </c>
      <c r="X52">
        <v>247.708</v>
      </c>
      <c r="Y52">
        <v>5.8390000000000004</v>
      </c>
      <c r="Z52">
        <v>2.6989999999999998</v>
      </c>
      <c r="AA52">
        <v>121.354975</v>
      </c>
      <c r="AB52">
        <v>0.89303699999999997</v>
      </c>
      <c r="AC52">
        <v>47.671083000000003</v>
      </c>
      <c r="AD52" s="1">
        <v>559</v>
      </c>
      <c r="AE52">
        <v>1</v>
      </c>
      <c r="AF52">
        <v>8</v>
      </c>
      <c r="AG52">
        <v>67</v>
      </c>
      <c r="AH52">
        <v>11.918497</v>
      </c>
      <c r="AI52">
        <v>5.5</v>
      </c>
      <c r="AJ52">
        <v>0</v>
      </c>
      <c r="AK52">
        <v>10</v>
      </c>
      <c r="AL52">
        <v>5186</v>
      </c>
      <c r="AM52" t="s">
        <v>1230</v>
      </c>
      <c r="AN52" t="s">
        <v>1231</v>
      </c>
      <c r="AO52">
        <v>1446.3689999999999</v>
      </c>
      <c r="AR52" t="s">
        <v>163</v>
      </c>
      <c r="AS52" t="s">
        <v>323</v>
      </c>
      <c r="AT52" t="s">
        <v>1060</v>
      </c>
      <c r="AU52" t="s">
        <v>1229</v>
      </c>
      <c r="AV52" t="s">
        <v>641</v>
      </c>
      <c r="AW52">
        <v>1</v>
      </c>
      <c r="BB52">
        <v>1.0812962962962962</v>
      </c>
      <c r="BC52" t="s">
        <v>74</v>
      </c>
      <c r="BF52" t="s">
        <v>163</v>
      </c>
      <c r="BG52" t="s">
        <v>323</v>
      </c>
      <c r="BH52" t="s">
        <v>1229</v>
      </c>
      <c r="BI52">
        <v>15</v>
      </c>
      <c r="BJ52">
        <v>1</v>
      </c>
      <c r="BK52" t="s">
        <v>1060</v>
      </c>
      <c r="BL52" t="s">
        <v>618</v>
      </c>
      <c r="BM52">
        <v>1.0812962962962962</v>
      </c>
      <c r="BN52" t="s">
        <v>74</v>
      </c>
      <c r="BO52" t="s">
        <v>620</v>
      </c>
      <c r="BP52">
        <v>1446.3689999999999</v>
      </c>
      <c r="BQ52" t="s">
        <v>74</v>
      </c>
    </row>
    <row r="53" spans="1:69" ht="16.5">
      <c r="A53" s="127" t="str">
        <f t="shared" si="18"/>
        <v>해성운수</v>
      </c>
      <c r="B53" s="128" t="str">
        <f t="shared" si="19"/>
        <v>박승욱</v>
      </c>
      <c r="C53" s="129" t="str">
        <f t="shared" si="20"/>
        <v>S</v>
      </c>
      <c r="D53" s="130">
        <f t="shared" si="21"/>
        <v>1.0804764450456583</v>
      </c>
      <c r="E53" s="131">
        <f t="shared" si="22"/>
        <v>6667</v>
      </c>
      <c r="F53" s="132" t="str">
        <f t="shared" si="23"/>
        <v>24</v>
      </c>
      <c r="G53" s="133" t="str">
        <f t="shared" si="24"/>
        <v>70바3879</v>
      </c>
      <c r="H53" s="134">
        <f t="shared" si="25"/>
        <v>2</v>
      </c>
      <c r="I53" s="135">
        <f t="shared" si="26"/>
        <v>2061.1329999999998</v>
      </c>
      <c r="J53" s="136">
        <f t="shared" si="27"/>
        <v>1.2318904906751254E-2</v>
      </c>
      <c r="K53" s="136">
        <f t="shared" si="28"/>
        <v>0.37193372972833344</v>
      </c>
      <c r="L53" s="136">
        <f t="shared" si="29"/>
        <v>0.20716761121189173</v>
      </c>
      <c r="M53" s="137">
        <f t="shared" si="30"/>
        <v>11.196999999999999</v>
      </c>
      <c r="N53" s="138">
        <f t="shared" si="31"/>
        <v>0.33961903477359301</v>
      </c>
      <c r="O53" s="138">
        <f t="shared" si="32"/>
        <v>4.6576324768949897</v>
      </c>
      <c r="P53" s="233">
        <f t="shared" si="33"/>
        <v>9</v>
      </c>
      <c r="Q53" s="234">
        <f t="shared" si="34"/>
        <v>7</v>
      </c>
      <c r="R53" s="234">
        <f t="shared" si="35"/>
        <v>96</v>
      </c>
      <c r="T53">
        <v>534</v>
      </c>
      <c r="U53">
        <v>6667</v>
      </c>
      <c r="V53" t="s">
        <v>1232</v>
      </c>
      <c r="W53">
        <v>2061.1329999999998</v>
      </c>
      <c r="X53">
        <v>846.98599999999999</v>
      </c>
      <c r="Y53">
        <v>2.4329999999999998</v>
      </c>
      <c r="Z53">
        <v>11.196999999999999</v>
      </c>
      <c r="AA53">
        <v>136.891064</v>
      </c>
      <c r="AB53">
        <v>1.686348</v>
      </c>
      <c r="AC53">
        <v>50.914403999999998</v>
      </c>
      <c r="AD53" s="1">
        <v>427</v>
      </c>
      <c r="AE53">
        <v>7</v>
      </c>
      <c r="AF53">
        <v>96</v>
      </c>
      <c r="AG53">
        <v>69</v>
      </c>
      <c r="AH53">
        <v>15.056737999999999</v>
      </c>
      <c r="AI53">
        <v>50.8</v>
      </c>
      <c r="AJ53">
        <v>0</v>
      </c>
      <c r="AK53">
        <v>9</v>
      </c>
      <c r="AL53">
        <v>3439</v>
      </c>
      <c r="AM53" t="s">
        <v>1233</v>
      </c>
      <c r="AN53" t="s">
        <v>1234</v>
      </c>
      <c r="AO53">
        <v>1750.4680000000001</v>
      </c>
      <c r="AR53" t="s">
        <v>163</v>
      </c>
      <c r="AS53" t="s">
        <v>315</v>
      </c>
      <c r="AT53" t="s">
        <v>974</v>
      </c>
      <c r="AU53" t="s">
        <v>1232</v>
      </c>
      <c r="AV53" t="s">
        <v>49</v>
      </c>
      <c r="AW53">
        <v>2</v>
      </c>
      <c r="BB53">
        <v>1.0804764450456583</v>
      </c>
      <c r="BC53" t="s">
        <v>74</v>
      </c>
      <c r="BF53" t="s">
        <v>163</v>
      </c>
      <c r="BG53" t="s">
        <v>315</v>
      </c>
      <c r="BH53" t="s">
        <v>1232</v>
      </c>
      <c r="BI53">
        <v>6667</v>
      </c>
      <c r="BJ53">
        <v>2</v>
      </c>
      <c r="BK53" t="s">
        <v>974</v>
      </c>
      <c r="BL53" t="s">
        <v>959</v>
      </c>
      <c r="BM53">
        <v>1.0804764450456583</v>
      </c>
      <c r="BN53" t="s">
        <v>74</v>
      </c>
      <c r="BO53" t="s">
        <v>620</v>
      </c>
      <c r="BP53">
        <v>2061.1329999999998</v>
      </c>
      <c r="BQ53" t="s">
        <v>69</v>
      </c>
    </row>
    <row r="54" spans="1:69" ht="16.5">
      <c r="A54" s="110" t="str">
        <f t="shared" si="18"/>
        <v>해성운수</v>
      </c>
      <c r="B54" s="111" t="str">
        <f t="shared" si="19"/>
        <v>박승철</v>
      </c>
      <c r="C54" s="112" t="str">
        <f t="shared" si="20"/>
        <v>A</v>
      </c>
      <c r="D54" s="113">
        <f t="shared" si="21"/>
        <v>0.98958308962703823</v>
      </c>
      <c r="E54" s="114">
        <f t="shared" si="22"/>
        <v>3283</v>
      </c>
      <c r="F54" s="115" t="str">
        <f t="shared" si="23"/>
        <v>24</v>
      </c>
      <c r="G54" s="116" t="str">
        <f t="shared" si="24"/>
        <v>70바3876</v>
      </c>
      <c r="H54" s="117">
        <f t="shared" si="25"/>
        <v>13</v>
      </c>
      <c r="I54" s="118">
        <f t="shared" si="26"/>
        <v>2438.5010000000002</v>
      </c>
      <c r="J54" s="119">
        <f t="shared" si="27"/>
        <v>1.5486775541687547E-2</v>
      </c>
      <c r="K54" s="119">
        <f t="shared" si="28"/>
        <v>0.39428865698664423</v>
      </c>
      <c r="L54" s="119">
        <f t="shared" si="29"/>
        <v>0.13081807225012415</v>
      </c>
      <c r="M54" s="120">
        <f t="shared" si="30"/>
        <v>13.516999999999999</v>
      </c>
      <c r="N54" s="121">
        <f t="shared" si="31"/>
        <v>0.53311440101931473</v>
      </c>
      <c r="O54" s="121">
        <f t="shared" si="32"/>
        <v>7.5456192144272229</v>
      </c>
      <c r="P54" s="235">
        <f t="shared" si="33"/>
        <v>26</v>
      </c>
      <c r="Q54" s="236">
        <f t="shared" si="34"/>
        <v>13</v>
      </c>
      <c r="R54" s="236">
        <f t="shared" si="35"/>
        <v>184</v>
      </c>
      <c r="T54">
        <v>534</v>
      </c>
      <c r="U54">
        <v>3283</v>
      </c>
      <c r="V54" t="s">
        <v>1235</v>
      </c>
      <c r="W54">
        <v>2438.5010000000002</v>
      </c>
      <c r="X54">
        <v>1117.2729999999999</v>
      </c>
      <c r="Y54">
        <v>2.1829999999999998</v>
      </c>
      <c r="Z54">
        <v>13.516999999999999</v>
      </c>
      <c r="AA54">
        <v>159.32690400000001</v>
      </c>
      <c r="AB54">
        <v>2.46746</v>
      </c>
      <c r="AC54">
        <v>62.820791</v>
      </c>
      <c r="AD54" s="1">
        <v>319</v>
      </c>
      <c r="AE54">
        <v>13</v>
      </c>
      <c r="AF54">
        <v>184</v>
      </c>
      <c r="AG54">
        <v>88</v>
      </c>
      <c r="AH54">
        <v>15.305016999999999</v>
      </c>
      <c r="AI54">
        <v>654.4</v>
      </c>
      <c r="AJ54">
        <v>3</v>
      </c>
      <c r="AK54">
        <v>26</v>
      </c>
      <c r="AL54">
        <v>16403</v>
      </c>
      <c r="AM54" t="s">
        <v>1236</v>
      </c>
      <c r="AN54" t="s">
        <v>1237</v>
      </c>
      <c r="AO54">
        <v>473.36500000000001</v>
      </c>
      <c r="AR54" t="s">
        <v>163</v>
      </c>
      <c r="AS54" t="s">
        <v>315</v>
      </c>
      <c r="AT54" t="s">
        <v>970</v>
      </c>
      <c r="AU54" t="s">
        <v>1235</v>
      </c>
      <c r="AV54" t="s">
        <v>966</v>
      </c>
      <c r="AW54">
        <v>13</v>
      </c>
      <c r="BB54">
        <v>0.98958308962703823</v>
      </c>
      <c r="BC54" t="s">
        <v>69</v>
      </c>
      <c r="BF54" t="s">
        <v>163</v>
      </c>
      <c r="BG54" t="s">
        <v>315</v>
      </c>
      <c r="BH54" t="s">
        <v>1235</v>
      </c>
      <c r="BI54">
        <v>3283</v>
      </c>
      <c r="BJ54">
        <v>13</v>
      </c>
      <c r="BK54" t="s">
        <v>970</v>
      </c>
      <c r="BL54" t="s">
        <v>963</v>
      </c>
      <c r="BM54">
        <v>0.98958308962703823</v>
      </c>
      <c r="BN54" t="s">
        <v>69</v>
      </c>
      <c r="BO54" t="s">
        <v>622</v>
      </c>
      <c r="BP54">
        <v>2438.5010000000002</v>
      </c>
      <c r="BQ54" t="s">
        <v>74</v>
      </c>
    </row>
    <row r="55" spans="1:69" ht="16.5">
      <c r="A55" s="127" t="str">
        <f t="shared" si="18"/>
        <v>해성운수</v>
      </c>
      <c r="B55" s="128" t="str">
        <f t="shared" si="19"/>
        <v>박연태</v>
      </c>
      <c r="C55" s="129" t="str">
        <f t="shared" si="20"/>
        <v>C</v>
      </c>
      <c r="D55" s="130">
        <f t="shared" si="21"/>
        <v>0.85370966403746718</v>
      </c>
      <c r="E55" s="131">
        <f t="shared" si="22"/>
        <v>7788</v>
      </c>
      <c r="F55" s="132" t="str">
        <f t="shared" si="23"/>
        <v>24</v>
      </c>
      <c r="G55" s="133" t="str">
        <f t="shared" si="24"/>
        <v>70바3875</v>
      </c>
      <c r="H55" s="134">
        <f t="shared" si="25"/>
        <v>2</v>
      </c>
      <c r="I55" s="135">
        <f t="shared" si="26"/>
        <v>2190.6260000000002</v>
      </c>
      <c r="J55" s="136">
        <f t="shared" si="27"/>
        <v>9.044763771192019E-3</v>
      </c>
      <c r="K55" s="136">
        <f t="shared" si="28"/>
        <v>0.45737557114106719</v>
      </c>
      <c r="L55" s="136">
        <f t="shared" si="29"/>
        <v>0.12918681691899939</v>
      </c>
      <c r="M55" s="137">
        <f t="shared" si="30"/>
        <v>15.519</v>
      </c>
      <c r="N55" s="138">
        <f t="shared" si="31"/>
        <v>0.41084146723356701</v>
      </c>
      <c r="O55" s="138">
        <f t="shared" si="32"/>
        <v>34.099841780386058</v>
      </c>
      <c r="P55" s="233">
        <f t="shared" si="33"/>
        <v>80</v>
      </c>
      <c r="Q55" s="234">
        <f t="shared" si="34"/>
        <v>9</v>
      </c>
      <c r="R55" s="234">
        <f t="shared" si="35"/>
        <v>747</v>
      </c>
      <c r="T55">
        <v>534</v>
      </c>
      <c r="U55">
        <v>7788</v>
      </c>
      <c r="V55" t="s">
        <v>1238</v>
      </c>
      <c r="W55">
        <v>2190.6260000000002</v>
      </c>
      <c r="X55">
        <v>1112.777</v>
      </c>
      <c r="Y55">
        <v>1.9690000000000001</v>
      </c>
      <c r="Z55">
        <v>15.519</v>
      </c>
      <c r="AA55">
        <v>152.449421</v>
      </c>
      <c r="AB55">
        <v>1.3788689999999999</v>
      </c>
      <c r="AC55">
        <v>69.726641000000001</v>
      </c>
      <c r="AD55" s="1">
        <v>283</v>
      </c>
      <c r="AE55">
        <v>9</v>
      </c>
      <c r="AF55">
        <v>747</v>
      </c>
      <c r="AG55">
        <v>86</v>
      </c>
      <c r="AH55">
        <v>14.369526</v>
      </c>
      <c r="AI55">
        <v>1372.9</v>
      </c>
      <c r="AJ55">
        <v>23.1</v>
      </c>
      <c r="AK55">
        <v>80</v>
      </c>
      <c r="AL55">
        <v>50037</v>
      </c>
      <c r="AM55" t="s">
        <v>1239</v>
      </c>
      <c r="AN55" t="s">
        <v>1240</v>
      </c>
      <c r="AO55">
        <v>2079.616</v>
      </c>
      <c r="AR55" t="s">
        <v>163</v>
      </c>
      <c r="AS55" t="s">
        <v>315</v>
      </c>
      <c r="AT55" t="s">
        <v>968</v>
      </c>
      <c r="AU55" t="s">
        <v>1238</v>
      </c>
      <c r="AV55" t="s">
        <v>966</v>
      </c>
      <c r="AW55">
        <v>2</v>
      </c>
      <c r="BB55">
        <v>0.85370966403746718</v>
      </c>
      <c r="BC55" t="s">
        <v>72</v>
      </c>
      <c r="BF55" t="s">
        <v>163</v>
      </c>
      <c r="BG55" t="s">
        <v>315</v>
      </c>
      <c r="BH55" t="s">
        <v>1238</v>
      </c>
      <c r="BI55">
        <v>7788</v>
      </c>
      <c r="BJ55">
        <v>2</v>
      </c>
      <c r="BK55" t="s">
        <v>968</v>
      </c>
      <c r="BL55" t="s">
        <v>970</v>
      </c>
      <c r="BM55">
        <v>0.85370966403746718</v>
      </c>
      <c r="BN55" t="s">
        <v>72</v>
      </c>
      <c r="BO55" t="s">
        <v>621</v>
      </c>
      <c r="BP55">
        <v>2190.6260000000002</v>
      </c>
      <c r="BQ55" t="s">
        <v>74</v>
      </c>
    </row>
    <row r="56" spans="1:69" ht="16.5">
      <c r="A56" s="110" t="str">
        <f t="shared" si="18"/>
        <v>해성운수</v>
      </c>
      <c r="B56" s="111" t="str">
        <f t="shared" si="19"/>
        <v>박용출</v>
      </c>
      <c r="C56" s="112" t="str">
        <f t="shared" si="20"/>
        <v>F</v>
      </c>
      <c r="D56" s="113">
        <f t="shared" si="21"/>
        <v>0.73832412176725615</v>
      </c>
      <c r="E56" s="114">
        <f t="shared" si="22"/>
        <v>5447</v>
      </c>
      <c r="F56" s="115" t="str">
        <f t="shared" si="23"/>
        <v>514-1</v>
      </c>
      <c r="G56" s="116" t="str">
        <f t="shared" si="24"/>
        <v>71바5763</v>
      </c>
      <c r="H56" s="117">
        <f t="shared" si="25"/>
        <v>2</v>
      </c>
      <c r="I56" s="118">
        <f t="shared" si="26"/>
        <v>2090.0010000000002</v>
      </c>
      <c r="J56" s="119">
        <f t="shared" si="27"/>
        <v>9.4568093990348625E-3</v>
      </c>
      <c r="K56" s="119">
        <f t="shared" si="28"/>
        <v>0.37864095598234249</v>
      </c>
      <c r="L56" s="119">
        <f t="shared" si="29"/>
        <v>0.12822960371789294</v>
      </c>
      <c r="M56" s="120">
        <f t="shared" si="30"/>
        <v>10.981999999999999</v>
      </c>
      <c r="N56" s="121">
        <f t="shared" si="31"/>
        <v>0.19138746823566111</v>
      </c>
      <c r="O56" s="121">
        <f t="shared" si="32"/>
        <v>1.4832528788263737</v>
      </c>
      <c r="P56" s="235">
        <f t="shared" si="33"/>
        <v>8</v>
      </c>
      <c r="Q56" s="236">
        <f t="shared" si="34"/>
        <v>4</v>
      </c>
      <c r="R56" s="236">
        <f t="shared" si="35"/>
        <v>31</v>
      </c>
      <c r="T56">
        <v>534</v>
      </c>
      <c r="U56">
        <v>5447</v>
      </c>
      <c r="V56" t="s">
        <v>1241</v>
      </c>
      <c r="W56">
        <v>2090.0010000000002</v>
      </c>
      <c r="X56">
        <v>1065.3219999999999</v>
      </c>
      <c r="Y56">
        <v>1.962</v>
      </c>
      <c r="Z56">
        <v>10.981999999999999</v>
      </c>
      <c r="AA56">
        <v>169.44488699999999</v>
      </c>
      <c r="AB56">
        <v>1.6024080000000001</v>
      </c>
      <c r="AC56">
        <v>64.158773999999994</v>
      </c>
      <c r="AD56" s="1">
        <v>268</v>
      </c>
      <c r="AE56">
        <v>4</v>
      </c>
      <c r="AF56">
        <v>31</v>
      </c>
      <c r="AG56">
        <v>66</v>
      </c>
      <c r="AH56">
        <v>12.334398999999999</v>
      </c>
      <c r="AI56">
        <v>16.5</v>
      </c>
      <c r="AJ56">
        <v>0</v>
      </c>
      <c r="AK56">
        <v>8</v>
      </c>
      <c r="AL56">
        <v>1938</v>
      </c>
      <c r="AM56" t="s">
        <v>1242</v>
      </c>
      <c r="AN56" t="s">
        <v>1243</v>
      </c>
      <c r="AO56">
        <v>1755.902</v>
      </c>
      <c r="AR56" t="s">
        <v>163</v>
      </c>
      <c r="AS56" t="s">
        <v>316</v>
      </c>
      <c r="AT56" t="s">
        <v>995</v>
      </c>
      <c r="AU56" t="s">
        <v>1241</v>
      </c>
      <c r="AV56" t="s">
        <v>49</v>
      </c>
      <c r="AW56">
        <v>2</v>
      </c>
      <c r="BB56">
        <v>0.73832412176725615</v>
      </c>
      <c r="BC56" t="s">
        <v>73</v>
      </c>
      <c r="BF56" t="s">
        <v>163</v>
      </c>
      <c r="BG56" s="5" t="s">
        <v>316</v>
      </c>
      <c r="BH56" t="s">
        <v>1241</v>
      </c>
      <c r="BI56">
        <v>5447</v>
      </c>
      <c r="BJ56">
        <v>2</v>
      </c>
      <c r="BK56" t="s">
        <v>995</v>
      </c>
      <c r="BL56" t="s">
        <v>986</v>
      </c>
      <c r="BM56">
        <v>0.73832412176725615</v>
      </c>
      <c r="BN56" t="s">
        <v>73</v>
      </c>
      <c r="BO56" t="s">
        <v>638</v>
      </c>
      <c r="BP56">
        <v>2090.0010000000002</v>
      </c>
      <c r="BQ56" t="s">
        <v>72</v>
      </c>
    </row>
    <row r="57" spans="1:69" ht="16.5">
      <c r="A57" s="127" t="str">
        <f t="shared" si="18"/>
        <v>해성운수</v>
      </c>
      <c r="B57" s="128" t="str">
        <f t="shared" si="19"/>
        <v>박용호</v>
      </c>
      <c r="C57" s="129" t="str">
        <f t="shared" si="20"/>
        <v>D</v>
      </c>
      <c r="D57" s="130">
        <f t="shared" si="21"/>
        <v>0.82312883523352376</v>
      </c>
      <c r="E57" s="131">
        <f t="shared" si="22"/>
        <v>4475</v>
      </c>
      <c r="F57" s="132" t="str">
        <f t="shared" si="23"/>
        <v>593</v>
      </c>
      <c r="G57" s="133" t="str">
        <f t="shared" si="24"/>
        <v>70바3808</v>
      </c>
      <c r="H57" s="134">
        <f t="shared" si="25"/>
        <v>3</v>
      </c>
      <c r="I57" s="135">
        <f t="shared" si="26"/>
        <v>1003.3150000000001</v>
      </c>
      <c r="J57" s="136">
        <f t="shared" si="27"/>
        <v>3.9861881327251632E-3</v>
      </c>
      <c r="K57" s="136">
        <f t="shared" si="28"/>
        <v>0.39763596240089161</v>
      </c>
      <c r="L57" s="136">
        <f t="shared" si="29"/>
        <v>5.1828189551636324E-2</v>
      </c>
      <c r="M57" s="137">
        <f t="shared" si="30"/>
        <v>7.4459999999999997</v>
      </c>
      <c r="N57" s="138">
        <f t="shared" si="31"/>
        <v>0</v>
      </c>
      <c r="O57" s="138">
        <f t="shared" si="32"/>
        <v>1.295704738790908</v>
      </c>
      <c r="P57" s="233">
        <f t="shared" si="33"/>
        <v>7</v>
      </c>
      <c r="Q57" s="234">
        <f t="shared" si="34"/>
        <v>0</v>
      </c>
      <c r="R57" s="234">
        <f t="shared" si="35"/>
        <v>13</v>
      </c>
      <c r="T57">
        <v>534</v>
      </c>
      <c r="U57">
        <v>4475</v>
      </c>
      <c r="V57" t="s">
        <v>1244</v>
      </c>
      <c r="W57">
        <v>1003.3150000000001</v>
      </c>
      <c r="X57">
        <v>547.25800000000004</v>
      </c>
      <c r="Y57">
        <v>1.833</v>
      </c>
      <c r="Z57">
        <v>7.4459999999999997</v>
      </c>
      <c r="AA57">
        <v>87.999108000000007</v>
      </c>
      <c r="AB57">
        <v>0.35078100000000001</v>
      </c>
      <c r="AC57">
        <v>34.991610000000001</v>
      </c>
      <c r="AD57" s="1">
        <v>52</v>
      </c>
      <c r="AE57">
        <v>0</v>
      </c>
      <c r="AF57">
        <v>13</v>
      </c>
      <c r="AG57">
        <v>62</v>
      </c>
      <c r="AH57">
        <v>11.401422</v>
      </c>
      <c r="AI57">
        <v>0</v>
      </c>
      <c r="AJ57">
        <v>0</v>
      </c>
      <c r="AK57">
        <v>7</v>
      </c>
      <c r="AL57">
        <v>1313</v>
      </c>
      <c r="AM57" t="s">
        <v>1245</v>
      </c>
      <c r="AN57" t="s">
        <v>1246</v>
      </c>
      <c r="AO57">
        <v>868.30200000000002</v>
      </c>
      <c r="AR57" t="s">
        <v>163</v>
      </c>
      <c r="AS57" t="s">
        <v>324</v>
      </c>
      <c r="AT57" t="s">
        <v>1073</v>
      </c>
      <c r="AU57" t="s">
        <v>1244</v>
      </c>
      <c r="AV57" t="s">
        <v>966</v>
      </c>
      <c r="AW57">
        <v>3</v>
      </c>
      <c r="BB57">
        <v>0.82312883523352376</v>
      </c>
      <c r="BC57" t="s">
        <v>70</v>
      </c>
      <c r="BF57" t="s">
        <v>163</v>
      </c>
      <c r="BG57" t="s">
        <v>324</v>
      </c>
      <c r="BH57" t="s">
        <v>1244</v>
      </c>
      <c r="BI57">
        <v>4475</v>
      </c>
      <c r="BJ57">
        <v>3</v>
      </c>
      <c r="BK57" t="s">
        <v>1073</v>
      </c>
      <c r="BL57" t="s">
        <v>1078</v>
      </c>
      <c r="BM57">
        <v>0.82312883523352376</v>
      </c>
      <c r="BN57" t="s">
        <v>70</v>
      </c>
      <c r="BO57" t="s">
        <v>623</v>
      </c>
      <c r="BP57">
        <v>1003.3150000000001</v>
      </c>
      <c r="BQ57" t="s">
        <v>71</v>
      </c>
    </row>
    <row r="58" spans="1:69" ht="16.5">
      <c r="A58" s="110" t="str">
        <f t="shared" si="18"/>
        <v>해성운수</v>
      </c>
      <c r="B58" s="111" t="str">
        <f t="shared" si="19"/>
        <v>박일우</v>
      </c>
      <c r="C58" s="112" t="str">
        <f t="shared" si="20"/>
        <v>S</v>
      </c>
      <c r="D58" s="113">
        <f t="shared" si="21"/>
        <v>1.1393628985491941</v>
      </c>
      <c r="E58" s="114">
        <f t="shared" si="22"/>
        <v>2770</v>
      </c>
      <c r="F58" s="115" t="str">
        <f t="shared" si="23"/>
        <v>24</v>
      </c>
      <c r="G58" s="116" t="str">
        <f t="shared" si="24"/>
        <v>70바3873</v>
      </c>
      <c r="H58" s="117">
        <f t="shared" si="25"/>
        <v>4</v>
      </c>
      <c r="I58" s="118">
        <f t="shared" si="26"/>
        <v>2114.58</v>
      </c>
      <c r="J58" s="119">
        <f t="shared" si="27"/>
        <v>1.522058610476012E-2</v>
      </c>
      <c r="K58" s="119">
        <f t="shared" si="28"/>
        <v>0.41088812418919696</v>
      </c>
      <c r="L58" s="119">
        <f t="shared" si="29"/>
        <v>0.20760623859111502</v>
      </c>
      <c r="M58" s="120">
        <f t="shared" si="30"/>
        <v>14.178000000000001</v>
      </c>
      <c r="N58" s="121">
        <f t="shared" si="31"/>
        <v>0.28374428964617088</v>
      </c>
      <c r="O58" s="121">
        <f t="shared" si="32"/>
        <v>11.066027296200664</v>
      </c>
      <c r="P58" s="235">
        <f t="shared" si="33"/>
        <v>54</v>
      </c>
      <c r="Q58" s="236">
        <f t="shared" si="34"/>
        <v>6</v>
      </c>
      <c r="R58" s="236">
        <f t="shared" si="35"/>
        <v>234</v>
      </c>
      <c r="T58">
        <v>534</v>
      </c>
      <c r="U58">
        <v>2770</v>
      </c>
      <c r="V58" t="s">
        <v>1247</v>
      </c>
      <c r="W58">
        <v>2114.58</v>
      </c>
      <c r="X58">
        <v>962.23</v>
      </c>
      <c r="Y58">
        <v>2.198</v>
      </c>
      <c r="Z58">
        <v>14.178000000000001</v>
      </c>
      <c r="AA58">
        <v>130.87025600000001</v>
      </c>
      <c r="AB58">
        <v>1.991922</v>
      </c>
      <c r="AC58">
        <v>53.773034000000003</v>
      </c>
      <c r="AD58" s="1">
        <v>439</v>
      </c>
      <c r="AE58">
        <v>6</v>
      </c>
      <c r="AF58">
        <v>234</v>
      </c>
      <c r="AG58">
        <v>85</v>
      </c>
      <c r="AH58">
        <v>16.157834000000001</v>
      </c>
      <c r="AI58">
        <v>414.2</v>
      </c>
      <c r="AJ58">
        <v>29.1</v>
      </c>
      <c r="AK58">
        <v>54</v>
      </c>
      <c r="AL58">
        <v>35836</v>
      </c>
      <c r="AM58" t="s">
        <v>1248</v>
      </c>
      <c r="AN58" t="s">
        <v>1249</v>
      </c>
      <c r="AO58">
        <v>2453.8919999999998</v>
      </c>
      <c r="AR58" t="s">
        <v>163</v>
      </c>
      <c r="AS58" t="s">
        <v>315</v>
      </c>
      <c r="AT58" t="s">
        <v>963</v>
      </c>
      <c r="AU58" t="s">
        <v>1247</v>
      </c>
      <c r="AV58" t="s">
        <v>49</v>
      </c>
      <c r="AW58">
        <v>4</v>
      </c>
      <c r="BB58">
        <v>1.1393628985491941</v>
      </c>
      <c r="BC58" t="s">
        <v>74</v>
      </c>
      <c r="BF58" t="s">
        <v>163</v>
      </c>
      <c r="BG58" t="s">
        <v>315</v>
      </c>
      <c r="BH58" t="s">
        <v>1247</v>
      </c>
      <c r="BI58">
        <v>2770</v>
      </c>
      <c r="BJ58">
        <v>4</v>
      </c>
      <c r="BK58" t="s">
        <v>963</v>
      </c>
      <c r="BL58" t="s">
        <v>957</v>
      </c>
      <c r="BM58">
        <v>1.1393628985491941</v>
      </c>
      <c r="BN58" t="s">
        <v>74</v>
      </c>
      <c r="BO58" t="s">
        <v>620</v>
      </c>
      <c r="BP58">
        <v>2114.58</v>
      </c>
      <c r="BQ58" t="s">
        <v>74</v>
      </c>
    </row>
    <row r="59" spans="1:69" ht="16.5">
      <c r="A59" s="127" t="str">
        <f t="shared" si="18"/>
        <v>해성운수</v>
      </c>
      <c r="B59" s="128" t="str">
        <f t="shared" si="19"/>
        <v>박재용</v>
      </c>
      <c r="C59" s="129" t="str">
        <f t="shared" si="20"/>
        <v>A</v>
      </c>
      <c r="D59" s="130">
        <f t="shared" si="21"/>
        <v>0.96163096124896008</v>
      </c>
      <c r="E59" s="131">
        <f t="shared" si="22"/>
        <v>4359</v>
      </c>
      <c r="F59" s="132" t="str">
        <f t="shared" si="23"/>
        <v>24</v>
      </c>
      <c r="G59" s="133" t="str">
        <f t="shared" si="24"/>
        <v>70바3875</v>
      </c>
      <c r="H59" s="134">
        <f t="shared" si="25"/>
        <v>3</v>
      </c>
      <c r="I59" s="135">
        <f t="shared" si="26"/>
        <v>2597.8409999999999</v>
      </c>
      <c r="J59" s="136">
        <f t="shared" si="27"/>
        <v>5.7453433905091467E-3</v>
      </c>
      <c r="K59" s="136">
        <f t="shared" si="28"/>
        <v>0.3704120110627232</v>
      </c>
      <c r="L59" s="136">
        <f t="shared" si="29"/>
        <v>0.17245089287604592</v>
      </c>
      <c r="M59" s="137">
        <f t="shared" si="30"/>
        <v>12.771000000000001</v>
      </c>
      <c r="N59" s="138">
        <f t="shared" si="31"/>
        <v>0.46192203448940872</v>
      </c>
      <c r="O59" s="138">
        <f t="shared" si="32"/>
        <v>12.317920919717565</v>
      </c>
      <c r="P59" s="233">
        <f t="shared" si="33"/>
        <v>9</v>
      </c>
      <c r="Q59" s="234">
        <f t="shared" si="34"/>
        <v>12</v>
      </c>
      <c r="R59" s="234">
        <f t="shared" si="35"/>
        <v>320</v>
      </c>
      <c r="T59">
        <v>534</v>
      </c>
      <c r="U59">
        <v>4359</v>
      </c>
      <c r="V59" t="s">
        <v>1250</v>
      </c>
      <c r="W59">
        <v>2597.8409999999999</v>
      </c>
      <c r="X59">
        <v>1156.1300000000001</v>
      </c>
      <c r="Y59">
        <v>2.2469999999999999</v>
      </c>
      <c r="Z59">
        <v>12.771000000000001</v>
      </c>
      <c r="AA59">
        <v>155.13937799999999</v>
      </c>
      <c r="AB59">
        <v>0.89132900000000004</v>
      </c>
      <c r="AC59">
        <v>57.465488999999998</v>
      </c>
      <c r="AD59" s="1">
        <v>448</v>
      </c>
      <c r="AE59">
        <v>12</v>
      </c>
      <c r="AF59">
        <v>320</v>
      </c>
      <c r="AG59">
        <v>85</v>
      </c>
      <c r="AH59">
        <v>16.745207000000001</v>
      </c>
      <c r="AI59">
        <v>902.9</v>
      </c>
      <c r="AJ59">
        <v>0</v>
      </c>
      <c r="AK59">
        <v>9</v>
      </c>
      <c r="AL59">
        <v>5102</v>
      </c>
      <c r="AM59" t="s">
        <v>1251</v>
      </c>
      <c r="AN59" t="s">
        <v>1252</v>
      </c>
      <c r="AO59">
        <v>2426.8789999999999</v>
      </c>
      <c r="AR59" t="s">
        <v>163</v>
      </c>
      <c r="AS59" t="s">
        <v>315</v>
      </c>
      <c r="AT59" t="s">
        <v>968</v>
      </c>
      <c r="AU59" t="s">
        <v>1250</v>
      </c>
      <c r="AV59" t="s">
        <v>966</v>
      </c>
      <c r="AW59">
        <v>3</v>
      </c>
      <c r="BB59">
        <v>0.96163096124896008</v>
      </c>
      <c r="BC59" t="s">
        <v>69</v>
      </c>
      <c r="BF59" t="s">
        <v>163</v>
      </c>
      <c r="BG59" t="s">
        <v>315</v>
      </c>
      <c r="BH59" t="s">
        <v>1250</v>
      </c>
      <c r="BI59">
        <v>4359</v>
      </c>
      <c r="BJ59">
        <v>3</v>
      </c>
      <c r="BK59" t="s">
        <v>968</v>
      </c>
      <c r="BL59" t="s">
        <v>963</v>
      </c>
      <c r="BM59">
        <v>0.96163096124896008</v>
      </c>
      <c r="BN59" t="s">
        <v>69</v>
      </c>
      <c r="BO59" t="s">
        <v>622</v>
      </c>
      <c r="BP59">
        <v>2597.8409999999999</v>
      </c>
      <c r="BQ59" t="s">
        <v>69</v>
      </c>
    </row>
    <row r="60" spans="1:69" ht="16.5">
      <c r="A60" s="110" t="str">
        <f t="shared" si="18"/>
        <v>해성운수</v>
      </c>
      <c r="B60" s="111" t="str">
        <f t="shared" si="19"/>
        <v>박종길</v>
      </c>
      <c r="C60" s="112" t="str">
        <f t="shared" si="20"/>
        <v>F</v>
      </c>
      <c r="D60" s="113">
        <f t="shared" si="21"/>
        <v>0.7794545454545454</v>
      </c>
      <c r="E60" s="114">
        <f t="shared" si="22"/>
        <v>7987</v>
      </c>
      <c r="F60" s="115" t="str">
        <f t="shared" si="23"/>
        <v>579</v>
      </c>
      <c r="G60" s="116" t="str">
        <f t="shared" si="24"/>
        <v>71바5814</v>
      </c>
      <c r="H60" s="117">
        <f t="shared" si="25"/>
        <v>1</v>
      </c>
      <c r="I60" s="118">
        <f t="shared" si="26"/>
        <v>1431.5540000000001</v>
      </c>
      <c r="J60" s="119">
        <f t="shared" si="27"/>
        <v>1.0311604192335936E-2</v>
      </c>
      <c r="K60" s="119">
        <f t="shared" si="28"/>
        <v>0.43913550351833863</v>
      </c>
      <c r="L60" s="119">
        <f t="shared" si="29"/>
        <v>0.32901308647805111</v>
      </c>
      <c r="M60" s="120">
        <f t="shared" si="30"/>
        <v>5.1449999999999996</v>
      </c>
      <c r="N60" s="121">
        <f t="shared" si="31"/>
        <v>0</v>
      </c>
      <c r="O60" s="121">
        <f t="shared" si="32"/>
        <v>1.0478123773186341</v>
      </c>
      <c r="P60" s="235">
        <f t="shared" si="33"/>
        <v>68</v>
      </c>
      <c r="Q60" s="236">
        <f t="shared" si="34"/>
        <v>0</v>
      </c>
      <c r="R60" s="236">
        <f t="shared" si="35"/>
        <v>15</v>
      </c>
      <c r="T60">
        <v>534</v>
      </c>
      <c r="U60">
        <v>7987</v>
      </c>
      <c r="V60" t="s">
        <v>1253</v>
      </c>
      <c r="W60">
        <v>1431.5540000000001</v>
      </c>
      <c r="X60">
        <v>333.928</v>
      </c>
      <c r="Y60">
        <v>4.2869999999999999</v>
      </c>
      <c r="Z60">
        <v>5.1449999999999996</v>
      </c>
      <c r="AA60">
        <v>146.81304399999999</v>
      </c>
      <c r="AB60">
        <v>1.5138780000000001</v>
      </c>
      <c r="AC60">
        <v>64.470820000000003</v>
      </c>
      <c r="AD60" s="1">
        <v>471</v>
      </c>
      <c r="AE60">
        <v>0</v>
      </c>
      <c r="AF60">
        <v>15</v>
      </c>
      <c r="AG60">
        <v>75</v>
      </c>
      <c r="AH60">
        <v>9.7508630000000007</v>
      </c>
      <c r="AI60">
        <v>17.899999999999999</v>
      </c>
      <c r="AJ60">
        <v>0</v>
      </c>
      <c r="AK60">
        <v>68</v>
      </c>
      <c r="AL60">
        <v>41531</v>
      </c>
      <c r="AM60" t="s">
        <v>1254</v>
      </c>
      <c r="AN60" t="s">
        <v>1255</v>
      </c>
      <c r="AO60">
        <v>1431.5540000000001</v>
      </c>
      <c r="AR60" t="s">
        <v>163</v>
      </c>
      <c r="AS60" t="s">
        <v>323</v>
      </c>
      <c r="AT60" t="s">
        <v>1066</v>
      </c>
      <c r="AU60" t="s">
        <v>1253</v>
      </c>
      <c r="AV60" t="s">
        <v>641</v>
      </c>
      <c r="AW60">
        <v>1</v>
      </c>
      <c r="BB60">
        <v>0.7794545454545454</v>
      </c>
      <c r="BC60" t="s">
        <v>73</v>
      </c>
      <c r="BF60" t="s">
        <v>163</v>
      </c>
      <c r="BG60" t="s">
        <v>323</v>
      </c>
      <c r="BH60" t="s">
        <v>1253</v>
      </c>
      <c r="BI60">
        <v>7987</v>
      </c>
      <c r="BJ60">
        <v>1</v>
      </c>
      <c r="BK60" t="s">
        <v>1066</v>
      </c>
      <c r="BL60" t="s">
        <v>618</v>
      </c>
      <c r="BM60">
        <v>0.7794545454545454</v>
      </c>
      <c r="BN60" t="s">
        <v>73</v>
      </c>
      <c r="BO60" t="s">
        <v>638</v>
      </c>
      <c r="BP60">
        <v>1431.5540000000001</v>
      </c>
      <c r="BQ60" t="s">
        <v>69</v>
      </c>
    </row>
    <row r="61" spans="1:69" ht="16.5">
      <c r="A61" s="127" t="str">
        <f t="shared" si="18"/>
        <v>해성운수</v>
      </c>
      <c r="B61" s="128" t="str">
        <f t="shared" si="19"/>
        <v>박주철</v>
      </c>
      <c r="C61" s="129" t="str">
        <f t="shared" si="20"/>
        <v>B</v>
      </c>
      <c r="D61" s="130">
        <f t="shared" si="21"/>
        <v>0.92671133689842478</v>
      </c>
      <c r="E61" s="131">
        <f t="shared" si="22"/>
        <v>2781</v>
      </c>
      <c r="F61" s="132" t="str">
        <f t="shared" si="23"/>
        <v>24</v>
      </c>
      <c r="G61" s="133" t="str">
        <f t="shared" si="24"/>
        <v>70바3889</v>
      </c>
      <c r="H61" s="134">
        <f t="shared" si="25"/>
        <v>2</v>
      </c>
      <c r="I61" s="135">
        <f t="shared" si="26"/>
        <v>2204.16</v>
      </c>
      <c r="J61" s="136">
        <f t="shared" si="27"/>
        <v>7.2896158790370777E-3</v>
      </c>
      <c r="K61" s="136">
        <f t="shared" si="28"/>
        <v>0.43155496405042654</v>
      </c>
      <c r="L61" s="136">
        <f t="shared" si="29"/>
        <v>0.2182237224157956</v>
      </c>
      <c r="M61" s="137">
        <f t="shared" si="30"/>
        <v>13.765000000000001</v>
      </c>
      <c r="N61" s="138">
        <f t="shared" si="31"/>
        <v>0.36295005807200931</v>
      </c>
      <c r="O61" s="138">
        <f t="shared" si="32"/>
        <v>9.5274390243902438</v>
      </c>
      <c r="P61" s="233">
        <f t="shared" si="33"/>
        <v>74</v>
      </c>
      <c r="Q61" s="234">
        <f t="shared" si="34"/>
        <v>8</v>
      </c>
      <c r="R61" s="234">
        <f t="shared" si="35"/>
        <v>210</v>
      </c>
      <c r="T61">
        <v>534</v>
      </c>
      <c r="U61">
        <v>2781</v>
      </c>
      <c r="V61" t="s">
        <v>1256</v>
      </c>
      <c r="W61">
        <v>2204.16</v>
      </c>
      <c r="X61">
        <v>1034.3710000000001</v>
      </c>
      <c r="Y61">
        <v>2.1309999999999998</v>
      </c>
      <c r="Z61">
        <v>13.765000000000001</v>
      </c>
      <c r="AA61">
        <v>157.831636</v>
      </c>
      <c r="AB61">
        <v>1.1505320000000001</v>
      </c>
      <c r="AC61">
        <v>68.113026000000005</v>
      </c>
      <c r="AD61" s="1">
        <v>481</v>
      </c>
      <c r="AE61">
        <v>8</v>
      </c>
      <c r="AF61">
        <v>210</v>
      </c>
      <c r="AG61">
        <v>86</v>
      </c>
      <c r="AH61">
        <v>13.965261</v>
      </c>
      <c r="AI61">
        <v>317.5</v>
      </c>
      <c r="AJ61">
        <v>0</v>
      </c>
      <c r="AK61">
        <v>74</v>
      </c>
      <c r="AL61">
        <v>27931</v>
      </c>
      <c r="AM61" t="s">
        <v>1257</v>
      </c>
      <c r="AN61" t="s">
        <v>1258</v>
      </c>
      <c r="AO61">
        <v>2156.2719999999999</v>
      </c>
      <c r="AR61" t="s">
        <v>163</v>
      </c>
      <c r="AS61" t="s">
        <v>315</v>
      </c>
      <c r="AT61" t="s">
        <v>980</v>
      </c>
      <c r="AU61" t="s">
        <v>1256</v>
      </c>
      <c r="AV61" t="s">
        <v>49</v>
      </c>
      <c r="AW61">
        <v>2</v>
      </c>
      <c r="BB61">
        <v>0.92671133689842478</v>
      </c>
      <c r="BC61" t="s">
        <v>71</v>
      </c>
      <c r="BF61" t="s">
        <v>163</v>
      </c>
      <c r="BG61" s="5" t="s">
        <v>315</v>
      </c>
      <c r="BH61" t="s">
        <v>1256</v>
      </c>
      <c r="BI61">
        <v>2781</v>
      </c>
      <c r="BJ61">
        <v>2</v>
      </c>
      <c r="BK61" t="s">
        <v>980</v>
      </c>
      <c r="BL61" t="s">
        <v>947</v>
      </c>
      <c r="BM61">
        <v>0.92671133689842478</v>
      </c>
      <c r="BN61" t="s">
        <v>71</v>
      </c>
      <c r="BO61" t="s">
        <v>619</v>
      </c>
      <c r="BP61">
        <v>2204.16</v>
      </c>
      <c r="BQ61" t="s">
        <v>69</v>
      </c>
    </row>
    <row r="62" spans="1:69" ht="16.5">
      <c r="A62" s="110" t="str">
        <f t="shared" si="18"/>
        <v>해성운수</v>
      </c>
      <c r="B62" s="111" t="str">
        <f t="shared" si="19"/>
        <v>박진택</v>
      </c>
      <c r="C62" s="112" t="str">
        <f t="shared" si="20"/>
        <v>B</v>
      </c>
      <c r="D62" s="113">
        <f t="shared" si="21"/>
        <v>0.91482144058853965</v>
      </c>
      <c r="E62" s="114">
        <f t="shared" si="22"/>
        <v>973</v>
      </c>
      <c r="F62" s="115" t="str">
        <f t="shared" si="23"/>
        <v>514-1</v>
      </c>
      <c r="G62" s="116" t="str">
        <f t="shared" si="24"/>
        <v>71바5765</v>
      </c>
      <c r="H62" s="117">
        <f t="shared" si="25"/>
        <v>2</v>
      </c>
      <c r="I62" s="118">
        <f t="shared" si="26"/>
        <v>1751.2280000000001</v>
      </c>
      <c r="J62" s="119">
        <f t="shared" si="27"/>
        <v>6.5850857022789581E-3</v>
      </c>
      <c r="K62" s="119">
        <f t="shared" si="28"/>
        <v>0.32191774334622408</v>
      </c>
      <c r="L62" s="119">
        <f t="shared" si="29"/>
        <v>3.9400923237865086E-2</v>
      </c>
      <c r="M62" s="120">
        <f t="shared" si="30"/>
        <v>10.115</v>
      </c>
      <c r="N62" s="121">
        <f t="shared" si="31"/>
        <v>0</v>
      </c>
      <c r="O62" s="121">
        <f t="shared" si="32"/>
        <v>0.45682229841002997</v>
      </c>
      <c r="P62" s="235">
        <f t="shared" si="33"/>
        <v>2</v>
      </c>
      <c r="Q62" s="236">
        <f t="shared" si="34"/>
        <v>0</v>
      </c>
      <c r="R62" s="236">
        <f t="shared" si="35"/>
        <v>8</v>
      </c>
      <c r="T62">
        <v>534</v>
      </c>
      <c r="U62">
        <v>973</v>
      </c>
      <c r="V62" t="s">
        <v>1259</v>
      </c>
      <c r="W62">
        <v>1751.2280000000001</v>
      </c>
      <c r="X62">
        <v>708.39300000000003</v>
      </c>
      <c r="Y62">
        <v>2.472</v>
      </c>
      <c r="Z62">
        <v>10.115</v>
      </c>
      <c r="AA62">
        <v>135.14296400000001</v>
      </c>
      <c r="AB62">
        <v>0.88992800000000005</v>
      </c>
      <c r="AC62">
        <v>43.504918000000004</v>
      </c>
      <c r="AD62" s="1">
        <v>69</v>
      </c>
      <c r="AE62">
        <v>0</v>
      </c>
      <c r="AF62">
        <v>8</v>
      </c>
      <c r="AG62">
        <v>63</v>
      </c>
      <c r="AH62">
        <v>12.958335999999999</v>
      </c>
      <c r="AI62">
        <v>0</v>
      </c>
      <c r="AJ62">
        <v>0</v>
      </c>
      <c r="AK62">
        <v>2</v>
      </c>
      <c r="AL62">
        <v>154</v>
      </c>
      <c r="AM62" t="s">
        <v>1260</v>
      </c>
      <c r="AN62" t="s">
        <v>1261</v>
      </c>
      <c r="AO62">
        <v>1636.3589999999999</v>
      </c>
      <c r="AR62" t="s">
        <v>163</v>
      </c>
      <c r="AS62" t="s">
        <v>316</v>
      </c>
      <c r="AT62" t="s">
        <v>997</v>
      </c>
      <c r="AU62" t="s">
        <v>1259</v>
      </c>
      <c r="AV62" t="s">
        <v>49</v>
      </c>
      <c r="AW62">
        <v>2</v>
      </c>
      <c r="BB62">
        <v>0.91482144058853965</v>
      </c>
      <c r="BC62" t="s">
        <v>71</v>
      </c>
      <c r="BF62" t="s">
        <v>163</v>
      </c>
      <c r="BG62" t="s">
        <v>316</v>
      </c>
      <c r="BH62" t="s">
        <v>1259</v>
      </c>
      <c r="BI62">
        <v>973</v>
      </c>
      <c r="BJ62">
        <v>2</v>
      </c>
      <c r="BK62" t="s">
        <v>997</v>
      </c>
      <c r="BL62" t="s">
        <v>989</v>
      </c>
      <c r="BM62">
        <v>0.91482144058853965</v>
      </c>
      <c r="BN62" t="s">
        <v>71</v>
      </c>
      <c r="BO62" t="s">
        <v>619</v>
      </c>
      <c r="BP62">
        <v>1751.2280000000001</v>
      </c>
      <c r="BQ62" t="s">
        <v>71</v>
      </c>
    </row>
    <row r="63" spans="1:69" ht="16.5">
      <c r="A63" s="127" t="str">
        <f t="shared" si="18"/>
        <v>해성운수</v>
      </c>
      <c r="B63" s="128" t="str">
        <f t="shared" si="19"/>
        <v>박진혁</v>
      </c>
      <c r="C63" s="129" t="str">
        <f t="shared" si="20"/>
        <v>F</v>
      </c>
      <c r="D63" s="130">
        <f t="shared" si="21"/>
        <v>0.78863636363636358</v>
      </c>
      <c r="E63" s="131">
        <f t="shared" si="22"/>
        <v>1891</v>
      </c>
      <c r="F63" s="132" t="str">
        <f t="shared" si="23"/>
        <v>24</v>
      </c>
      <c r="G63" s="133" t="str">
        <f t="shared" si="24"/>
        <v>70바3866</v>
      </c>
      <c r="H63" s="134">
        <f t="shared" si="25"/>
        <v>1</v>
      </c>
      <c r="I63" s="135">
        <f t="shared" si="26"/>
        <v>2354.364</v>
      </c>
      <c r="J63" s="136">
        <f t="shared" si="27"/>
        <v>3.1147227527956317E-2</v>
      </c>
      <c r="K63" s="136">
        <f t="shared" si="28"/>
        <v>0.36853604407193996</v>
      </c>
      <c r="L63" s="136">
        <f t="shared" si="29"/>
        <v>0.19793031154061139</v>
      </c>
      <c r="M63" s="137">
        <f t="shared" si="30"/>
        <v>13.635</v>
      </c>
      <c r="N63" s="138">
        <f t="shared" si="31"/>
        <v>0.46721747359371785</v>
      </c>
      <c r="O63" s="138">
        <f t="shared" si="32"/>
        <v>17.074674944061325</v>
      </c>
      <c r="P63" s="233">
        <f t="shared" si="33"/>
        <v>20</v>
      </c>
      <c r="Q63" s="234">
        <f t="shared" si="34"/>
        <v>11</v>
      </c>
      <c r="R63" s="234">
        <f t="shared" si="35"/>
        <v>402</v>
      </c>
      <c r="T63">
        <v>534</v>
      </c>
      <c r="U63">
        <v>1891</v>
      </c>
      <c r="V63" t="s">
        <v>1262</v>
      </c>
      <c r="W63">
        <v>2354.364</v>
      </c>
      <c r="X63">
        <v>1287.954</v>
      </c>
      <c r="Y63">
        <v>1.8280000000000001</v>
      </c>
      <c r="Z63">
        <v>13.635</v>
      </c>
      <c r="AA63">
        <v>152.83883599999999</v>
      </c>
      <c r="AB63">
        <v>4.7605060000000003</v>
      </c>
      <c r="AC63">
        <v>56.326619999999998</v>
      </c>
      <c r="AD63" s="1">
        <v>466</v>
      </c>
      <c r="AE63">
        <v>11</v>
      </c>
      <c r="AF63">
        <v>402</v>
      </c>
      <c r="AG63">
        <v>86</v>
      </c>
      <c r="AH63">
        <v>15.404226</v>
      </c>
      <c r="AI63">
        <v>285.7</v>
      </c>
      <c r="AJ63">
        <v>2.5</v>
      </c>
      <c r="AK63">
        <v>20</v>
      </c>
      <c r="AL63">
        <v>8077</v>
      </c>
      <c r="AM63" t="s">
        <v>1263</v>
      </c>
      <c r="AN63" t="s">
        <v>1264</v>
      </c>
      <c r="AO63">
        <v>2772.5459999999998</v>
      </c>
      <c r="AR63" t="s">
        <v>163</v>
      </c>
      <c r="AS63" t="s">
        <v>315</v>
      </c>
      <c r="AT63" t="s">
        <v>961</v>
      </c>
      <c r="AU63" t="s">
        <v>1262</v>
      </c>
      <c r="AV63" t="s">
        <v>49</v>
      </c>
      <c r="AW63">
        <v>1</v>
      </c>
      <c r="BB63">
        <v>0.78863636363636358</v>
      </c>
      <c r="BC63" t="s">
        <v>73</v>
      </c>
      <c r="BF63" t="s">
        <v>163</v>
      </c>
      <c r="BG63" t="s">
        <v>315</v>
      </c>
      <c r="BH63" t="s">
        <v>1262</v>
      </c>
      <c r="BI63">
        <v>1891</v>
      </c>
      <c r="BJ63">
        <v>1</v>
      </c>
      <c r="BK63" t="s">
        <v>961</v>
      </c>
      <c r="BL63" t="s">
        <v>618</v>
      </c>
      <c r="BM63">
        <v>0.78863636363636358</v>
      </c>
      <c r="BN63" t="s">
        <v>73</v>
      </c>
      <c r="BO63" t="s">
        <v>638</v>
      </c>
      <c r="BP63">
        <v>2354.364</v>
      </c>
      <c r="BQ63" t="s">
        <v>72</v>
      </c>
    </row>
    <row r="64" spans="1:69" ht="16.5">
      <c r="A64" s="110" t="str">
        <f t="shared" si="18"/>
        <v>해성운수</v>
      </c>
      <c r="B64" s="111" t="str">
        <f t="shared" si="19"/>
        <v>박찬극</v>
      </c>
      <c r="C64" s="112" t="str">
        <f t="shared" si="20"/>
        <v>B</v>
      </c>
      <c r="D64" s="113">
        <f t="shared" si="21"/>
        <v>0.90382978723404261</v>
      </c>
      <c r="E64" s="114">
        <f t="shared" si="22"/>
        <v>5490</v>
      </c>
      <c r="F64" s="115" t="str">
        <f t="shared" si="23"/>
        <v>568</v>
      </c>
      <c r="G64" s="116" t="str">
        <f t="shared" si="24"/>
        <v>71바5774</v>
      </c>
      <c r="H64" s="117">
        <f t="shared" si="25"/>
        <v>1</v>
      </c>
      <c r="I64" s="118">
        <f t="shared" si="26"/>
        <v>1766.8989999999999</v>
      </c>
      <c r="J64" s="119">
        <f t="shared" si="27"/>
        <v>4.6394791265424876E-3</v>
      </c>
      <c r="K64" s="119">
        <f t="shared" si="28"/>
        <v>0.31653114907938512</v>
      </c>
      <c r="L64" s="119">
        <f t="shared" si="29"/>
        <v>0.30845000195257344</v>
      </c>
      <c r="M64" s="120">
        <f t="shared" si="30"/>
        <v>4.8869999999999996</v>
      </c>
      <c r="N64" s="121">
        <f t="shared" si="31"/>
        <v>0</v>
      </c>
      <c r="O64" s="121">
        <f t="shared" si="32"/>
        <v>5.6596330633499711E-2</v>
      </c>
      <c r="P64" s="235">
        <f t="shared" si="33"/>
        <v>17</v>
      </c>
      <c r="Q64" s="236">
        <f t="shared" si="34"/>
        <v>0</v>
      </c>
      <c r="R64" s="236">
        <f t="shared" si="35"/>
        <v>1</v>
      </c>
      <c r="T64">
        <v>534</v>
      </c>
      <c r="U64">
        <v>5490</v>
      </c>
      <c r="V64" t="s">
        <v>1265</v>
      </c>
      <c r="W64">
        <v>1766.8989999999999</v>
      </c>
      <c r="X64">
        <v>415.97199999999998</v>
      </c>
      <c r="Y64">
        <v>4.2480000000000002</v>
      </c>
      <c r="Z64">
        <v>4.8869999999999996</v>
      </c>
      <c r="AA64">
        <v>142.31080299999999</v>
      </c>
      <c r="AB64">
        <v>0.66024799999999995</v>
      </c>
      <c r="AC64">
        <v>45.045802000000002</v>
      </c>
      <c r="AD64" s="1">
        <v>545</v>
      </c>
      <c r="AE64">
        <v>0</v>
      </c>
      <c r="AF64">
        <v>1</v>
      </c>
      <c r="AG64">
        <v>67</v>
      </c>
      <c r="AH64">
        <v>12.415775</v>
      </c>
      <c r="AI64">
        <v>0</v>
      </c>
      <c r="AJ64">
        <v>0</v>
      </c>
      <c r="AK64">
        <v>17</v>
      </c>
      <c r="AL64">
        <v>3595</v>
      </c>
      <c r="AM64" t="s">
        <v>1266</v>
      </c>
      <c r="AN64" t="s">
        <v>1267</v>
      </c>
      <c r="AO64">
        <v>1766.8989999999999</v>
      </c>
      <c r="AR64" t="s">
        <v>163</v>
      </c>
      <c r="AS64" t="s">
        <v>322</v>
      </c>
      <c r="AT64" t="s">
        <v>1048</v>
      </c>
      <c r="AU64" t="s">
        <v>1265</v>
      </c>
      <c r="AV64" t="s">
        <v>641</v>
      </c>
      <c r="AW64">
        <v>1</v>
      </c>
      <c r="BB64">
        <v>0.90382978723404261</v>
      </c>
      <c r="BC64" t="s">
        <v>71</v>
      </c>
      <c r="BF64" t="s">
        <v>163</v>
      </c>
      <c r="BG64" s="5" t="s">
        <v>322</v>
      </c>
      <c r="BH64" t="s">
        <v>1265</v>
      </c>
      <c r="BI64">
        <v>5490</v>
      </c>
      <c r="BJ64">
        <v>1</v>
      </c>
      <c r="BK64" t="s">
        <v>1048</v>
      </c>
      <c r="BL64" t="s">
        <v>618</v>
      </c>
      <c r="BM64">
        <v>0.90382978723404261</v>
      </c>
      <c r="BN64" t="s">
        <v>71</v>
      </c>
      <c r="BO64" t="s">
        <v>619</v>
      </c>
      <c r="BP64">
        <v>1766.8989999999999</v>
      </c>
      <c r="BQ64" t="s">
        <v>69</v>
      </c>
    </row>
    <row r="65" spans="1:69" ht="16.5">
      <c r="A65" s="127" t="str">
        <f t="shared" si="18"/>
        <v>해성운수</v>
      </c>
      <c r="B65" s="128" t="str">
        <f t="shared" si="19"/>
        <v>박철희</v>
      </c>
      <c r="C65" s="129" t="str">
        <f t="shared" si="20"/>
        <v>C</v>
      </c>
      <c r="D65" s="130">
        <f t="shared" si="21"/>
        <v>0.87917713858232793</v>
      </c>
      <c r="E65" s="131">
        <f t="shared" si="22"/>
        <v>3804</v>
      </c>
      <c r="F65" s="132" t="str">
        <f t="shared" si="23"/>
        <v>593</v>
      </c>
      <c r="G65" s="133" t="str">
        <f t="shared" si="24"/>
        <v>71바6506</v>
      </c>
      <c r="H65" s="134">
        <f t="shared" si="25"/>
        <v>4</v>
      </c>
      <c r="I65" s="135">
        <f t="shared" si="26"/>
        <v>1633.2139999999999</v>
      </c>
      <c r="J65" s="136">
        <f t="shared" si="27"/>
        <v>2.1766821063716916E-2</v>
      </c>
      <c r="K65" s="136">
        <f t="shared" si="28"/>
        <v>0.47333397983411735</v>
      </c>
      <c r="L65" s="136">
        <f t="shared" si="29"/>
        <v>0.39921284044834299</v>
      </c>
      <c r="M65" s="137">
        <f t="shared" si="30"/>
        <v>12.146000000000001</v>
      </c>
      <c r="N65" s="138">
        <f t="shared" si="31"/>
        <v>0</v>
      </c>
      <c r="O65" s="138">
        <f t="shared" si="32"/>
        <v>3.6737377955368986</v>
      </c>
      <c r="P65" s="233">
        <f t="shared" si="33"/>
        <v>149</v>
      </c>
      <c r="Q65" s="234">
        <f t="shared" si="34"/>
        <v>0</v>
      </c>
      <c r="R65" s="234">
        <f t="shared" si="35"/>
        <v>60</v>
      </c>
      <c r="T65">
        <v>534</v>
      </c>
      <c r="U65">
        <v>3804</v>
      </c>
      <c r="V65" t="s">
        <v>1268</v>
      </c>
      <c r="W65">
        <v>1633.2139999999999</v>
      </c>
      <c r="X65">
        <v>647.48500000000001</v>
      </c>
      <c r="Y65">
        <v>2.5219999999999998</v>
      </c>
      <c r="Z65">
        <v>12.146000000000001</v>
      </c>
      <c r="AA65">
        <v>170.786078</v>
      </c>
      <c r="AB65">
        <v>3.7174700000000001</v>
      </c>
      <c r="AC65">
        <v>80.838853999999998</v>
      </c>
      <c r="AD65" s="1">
        <v>652</v>
      </c>
      <c r="AE65">
        <v>0</v>
      </c>
      <c r="AF65">
        <v>60</v>
      </c>
      <c r="AG65">
        <v>64</v>
      </c>
      <c r="AH65">
        <v>9.5629220000000004</v>
      </c>
      <c r="AI65">
        <v>42.9</v>
      </c>
      <c r="AJ65">
        <v>0</v>
      </c>
      <c r="AK65">
        <v>149</v>
      </c>
      <c r="AL65">
        <v>35499</v>
      </c>
      <c r="AM65" t="s">
        <v>1269</v>
      </c>
      <c r="AN65" t="s">
        <v>1270</v>
      </c>
      <c r="AO65">
        <v>1411.3330000000001</v>
      </c>
      <c r="AR65" t="s">
        <v>163</v>
      </c>
      <c r="AS65" t="s">
        <v>324</v>
      </c>
      <c r="AT65" t="s">
        <v>1084</v>
      </c>
      <c r="AU65" t="s">
        <v>1268</v>
      </c>
      <c r="AV65" t="s">
        <v>641</v>
      </c>
      <c r="AW65">
        <v>4</v>
      </c>
      <c r="BB65">
        <v>0.87917713858232793</v>
      </c>
      <c r="BC65" t="s">
        <v>72</v>
      </c>
      <c r="BF65" t="s">
        <v>163</v>
      </c>
      <c r="BG65" s="5" t="s">
        <v>324</v>
      </c>
      <c r="BH65" t="s">
        <v>1268</v>
      </c>
      <c r="BI65">
        <v>3804</v>
      </c>
      <c r="BJ65">
        <v>4</v>
      </c>
      <c r="BK65" t="s">
        <v>1084</v>
      </c>
      <c r="BL65" t="s">
        <v>1076</v>
      </c>
      <c r="BM65">
        <v>0.87917713858232793</v>
      </c>
      <c r="BN65" t="s">
        <v>72</v>
      </c>
      <c r="BO65" t="s">
        <v>621</v>
      </c>
      <c r="BP65">
        <v>1633.2139999999999</v>
      </c>
      <c r="BQ65" t="s">
        <v>69</v>
      </c>
    </row>
    <row r="66" spans="1:69" ht="16.5">
      <c r="A66" s="110" t="str">
        <f t="shared" si="18"/>
        <v>해성운수</v>
      </c>
      <c r="B66" s="111" t="str">
        <f t="shared" si="19"/>
        <v>백경희</v>
      </c>
      <c r="C66" s="112" t="str">
        <f t="shared" si="20"/>
        <v>A</v>
      </c>
      <c r="D66" s="113">
        <f t="shared" si="21"/>
        <v>0.9628863774764449</v>
      </c>
      <c r="E66" s="114">
        <f t="shared" si="22"/>
        <v>9674</v>
      </c>
      <c r="F66" s="115" t="str">
        <f t="shared" si="23"/>
        <v>24</v>
      </c>
      <c r="G66" s="116" t="str">
        <f t="shared" si="24"/>
        <v>70바3874</v>
      </c>
      <c r="H66" s="117">
        <f t="shared" si="25"/>
        <v>4</v>
      </c>
      <c r="I66" s="118">
        <f t="shared" si="26"/>
        <v>2745.27</v>
      </c>
      <c r="J66" s="119">
        <f t="shared" si="27"/>
        <v>1.3100955535770327E-2</v>
      </c>
      <c r="K66" s="119">
        <f t="shared" si="28"/>
        <v>0.33274619930224963</v>
      </c>
      <c r="L66" s="119">
        <f t="shared" si="29"/>
        <v>0.2090869021990551</v>
      </c>
      <c r="M66" s="120">
        <f t="shared" si="30"/>
        <v>11.26</v>
      </c>
      <c r="N66" s="121">
        <f t="shared" si="31"/>
        <v>0.3642628958171692</v>
      </c>
      <c r="O66" s="121">
        <f t="shared" si="32"/>
        <v>17.011077234661801</v>
      </c>
      <c r="P66" s="235">
        <f t="shared" si="33"/>
        <v>6</v>
      </c>
      <c r="Q66" s="236">
        <f t="shared" si="34"/>
        <v>10</v>
      </c>
      <c r="R66" s="236">
        <f t="shared" si="35"/>
        <v>467</v>
      </c>
      <c r="T66">
        <v>534</v>
      </c>
      <c r="U66">
        <v>9674</v>
      </c>
      <c r="V66" t="s">
        <v>1271</v>
      </c>
      <c r="W66">
        <v>2745.27</v>
      </c>
      <c r="X66">
        <v>1232.873</v>
      </c>
      <c r="Y66">
        <v>2.2269999999999999</v>
      </c>
      <c r="Z66">
        <v>11.26</v>
      </c>
      <c r="AA66">
        <v>169.915774</v>
      </c>
      <c r="AB66">
        <v>2.2260589999999998</v>
      </c>
      <c r="AC66">
        <v>56.538828000000002</v>
      </c>
      <c r="AD66" s="1">
        <v>574</v>
      </c>
      <c r="AE66">
        <v>10</v>
      </c>
      <c r="AF66">
        <v>467</v>
      </c>
      <c r="AG66">
        <v>80</v>
      </c>
      <c r="AH66">
        <v>16.156651</v>
      </c>
      <c r="AI66">
        <v>600.4</v>
      </c>
      <c r="AJ66">
        <v>0</v>
      </c>
      <c r="AK66">
        <v>6</v>
      </c>
      <c r="AL66">
        <v>1390</v>
      </c>
      <c r="AM66" t="s">
        <v>1272</v>
      </c>
      <c r="AN66" t="s">
        <v>1273</v>
      </c>
      <c r="AO66">
        <v>2358.9949999999999</v>
      </c>
      <c r="AR66" t="s">
        <v>163</v>
      </c>
      <c r="AS66" t="s">
        <v>315</v>
      </c>
      <c r="AT66" t="s">
        <v>965</v>
      </c>
      <c r="AU66" t="s">
        <v>1271</v>
      </c>
      <c r="AV66" t="s">
        <v>966</v>
      </c>
      <c r="AW66">
        <v>4</v>
      </c>
      <c r="BB66">
        <v>0.9628863774764449</v>
      </c>
      <c r="BC66" t="s">
        <v>69</v>
      </c>
      <c r="BF66" t="s">
        <v>163</v>
      </c>
      <c r="BG66" s="5" t="s">
        <v>315</v>
      </c>
      <c r="BH66" t="s">
        <v>1271</v>
      </c>
      <c r="BI66">
        <v>9674</v>
      </c>
      <c r="BJ66">
        <v>4</v>
      </c>
      <c r="BK66" t="s">
        <v>965</v>
      </c>
      <c r="BL66" t="s">
        <v>972</v>
      </c>
      <c r="BM66">
        <v>0.9628863774764449</v>
      </c>
      <c r="BN66" t="s">
        <v>69</v>
      </c>
      <c r="BO66" t="s">
        <v>622</v>
      </c>
      <c r="BP66">
        <v>2745.27</v>
      </c>
      <c r="BQ66" t="s">
        <v>70</v>
      </c>
    </row>
    <row r="67" spans="1:69" ht="16.5">
      <c r="A67" s="127" t="str">
        <f t="shared" si="18"/>
        <v>해성운수</v>
      </c>
      <c r="B67" s="128" t="str">
        <f t="shared" si="19"/>
        <v>사상근</v>
      </c>
      <c r="C67" s="129" t="str">
        <f t="shared" si="20"/>
        <v>F</v>
      </c>
      <c r="D67" s="130">
        <f t="shared" si="21"/>
        <v>0.7678241243465318</v>
      </c>
      <c r="E67" s="131">
        <f t="shared" si="22"/>
        <v>5441</v>
      </c>
      <c r="F67" s="132" t="str">
        <f t="shared" si="23"/>
        <v>557</v>
      </c>
      <c r="G67" s="133" t="str">
        <f t="shared" si="24"/>
        <v>70바3890</v>
      </c>
      <c r="H67" s="134">
        <f t="shared" si="25"/>
        <v>4</v>
      </c>
      <c r="I67" s="135">
        <f t="shared" si="26"/>
        <v>1631.296</v>
      </c>
      <c r="J67" s="136">
        <f t="shared" si="27"/>
        <v>1.817326662741069E-2</v>
      </c>
      <c r="K67" s="136">
        <f t="shared" si="28"/>
        <v>0.559374097149131</v>
      </c>
      <c r="L67" s="136">
        <f t="shared" si="29"/>
        <v>0.21577935580054142</v>
      </c>
      <c r="M67" s="137">
        <f t="shared" si="30"/>
        <v>13.401</v>
      </c>
      <c r="N67" s="138">
        <f t="shared" si="31"/>
        <v>1.1647181136961042</v>
      </c>
      <c r="O67" s="138">
        <f t="shared" si="32"/>
        <v>1.59382478716309</v>
      </c>
      <c r="P67" s="233">
        <f t="shared" si="33"/>
        <v>309</v>
      </c>
      <c r="Q67" s="234">
        <f t="shared" si="34"/>
        <v>19</v>
      </c>
      <c r="R67" s="234">
        <f t="shared" si="35"/>
        <v>26</v>
      </c>
      <c r="T67">
        <v>534</v>
      </c>
      <c r="U67">
        <v>5441</v>
      </c>
      <c r="V67" t="s">
        <v>1274</v>
      </c>
      <c r="W67">
        <v>1631.296</v>
      </c>
      <c r="X67">
        <v>531.46699999999998</v>
      </c>
      <c r="Y67">
        <v>3.069</v>
      </c>
      <c r="Z67">
        <v>13.401</v>
      </c>
      <c r="AA67">
        <v>209.98415299999999</v>
      </c>
      <c r="AB67">
        <v>3.8160980000000002</v>
      </c>
      <c r="AC67">
        <v>117.45969599999999</v>
      </c>
      <c r="AD67" s="1">
        <v>352</v>
      </c>
      <c r="AE67">
        <v>19</v>
      </c>
      <c r="AF67">
        <v>26</v>
      </c>
      <c r="AG67">
        <v>86</v>
      </c>
      <c r="AH67">
        <v>7.768662</v>
      </c>
      <c r="AI67">
        <v>70.2</v>
      </c>
      <c r="AJ67">
        <v>5.2</v>
      </c>
      <c r="AK67">
        <v>309</v>
      </c>
      <c r="AL67">
        <v>109563</v>
      </c>
      <c r="AM67" t="s">
        <v>1275</v>
      </c>
      <c r="AN67" t="s">
        <v>1276</v>
      </c>
      <c r="AO67">
        <v>722.67899999999997</v>
      </c>
      <c r="AR67" t="s">
        <v>163</v>
      </c>
      <c r="AS67" t="s">
        <v>318</v>
      </c>
      <c r="AT67" t="s">
        <v>1015</v>
      </c>
      <c r="AU67" t="s">
        <v>1274</v>
      </c>
      <c r="AV67" t="s">
        <v>641</v>
      </c>
      <c r="AW67">
        <v>4</v>
      </c>
      <c r="BB67">
        <v>0.7678241243465318</v>
      </c>
      <c r="BC67" t="s">
        <v>73</v>
      </c>
      <c r="BF67" t="s">
        <v>163</v>
      </c>
      <c r="BG67" s="5" t="s">
        <v>318</v>
      </c>
      <c r="BH67" t="s">
        <v>1274</v>
      </c>
      <c r="BI67">
        <v>5441</v>
      </c>
      <c r="BJ67">
        <v>4</v>
      </c>
      <c r="BK67" t="s">
        <v>1015</v>
      </c>
      <c r="BL67" t="s">
        <v>1010</v>
      </c>
      <c r="BM67">
        <v>0.7678241243465318</v>
      </c>
      <c r="BN67" t="s">
        <v>73</v>
      </c>
      <c r="BO67" t="s">
        <v>638</v>
      </c>
      <c r="BP67">
        <v>1631.296</v>
      </c>
      <c r="BQ67" t="s">
        <v>74</v>
      </c>
    </row>
    <row r="68" spans="1:69" ht="16.5">
      <c r="A68" s="110" t="str">
        <f t="shared" si="18"/>
        <v>해성운수</v>
      </c>
      <c r="B68" s="111" t="str">
        <f t="shared" si="19"/>
        <v>서영석</v>
      </c>
      <c r="C68" s="112" t="str">
        <f t="shared" si="20"/>
        <v>F</v>
      </c>
      <c r="D68" s="113">
        <f t="shared" si="21"/>
        <v>0.78197085704243996</v>
      </c>
      <c r="E68" s="114">
        <f t="shared" si="22"/>
        <v>1245</v>
      </c>
      <c r="F68" s="115" t="str">
        <f t="shared" si="23"/>
        <v>514-1</v>
      </c>
      <c r="G68" s="116" t="str">
        <f t="shared" si="24"/>
        <v>71바5753</v>
      </c>
      <c r="H68" s="117">
        <f t="shared" si="25"/>
        <v>2</v>
      </c>
      <c r="I68" s="118">
        <f t="shared" si="26"/>
        <v>2060.1260000000002</v>
      </c>
      <c r="J68" s="119">
        <f t="shared" si="27"/>
        <v>2.1605808812355062E-2</v>
      </c>
      <c r="K68" s="119">
        <f t="shared" si="28"/>
        <v>0.35886846196143574</v>
      </c>
      <c r="L68" s="119">
        <f t="shared" si="29"/>
        <v>0.131059944877158</v>
      </c>
      <c r="M68" s="120">
        <f t="shared" si="30"/>
        <v>7.7169999999999996</v>
      </c>
      <c r="N68" s="121">
        <f t="shared" si="31"/>
        <v>0</v>
      </c>
      <c r="O68" s="121">
        <f t="shared" si="32"/>
        <v>9.9023069462741589</v>
      </c>
      <c r="P68" s="235">
        <f t="shared" si="33"/>
        <v>8</v>
      </c>
      <c r="Q68" s="236">
        <f t="shared" si="34"/>
        <v>0</v>
      </c>
      <c r="R68" s="236">
        <f t="shared" si="35"/>
        <v>204</v>
      </c>
      <c r="T68">
        <v>534</v>
      </c>
      <c r="U68">
        <v>1245</v>
      </c>
      <c r="V68" t="s">
        <v>1277</v>
      </c>
      <c r="W68">
        <v>2060.1260000000002</v>
      </c>
      <c r="X68">
        <v>969.577</v>
      </c>
      <c r="Y68">
        <v>2.125</v>
      </c>
      <c r="Z68">
        <v>7.7169999999999996</v>
      </c>
      <c r="AA68">
        <v>158.31298100000001</v>
      </c>
      <c r="AB68">
        <v>3.42048</v>
      </c>
      <c r="AC68">
        <v>56.813535999999999</v>
      </c>
      <c r="AD68" s="1">
        <v>270</v>
      </c>
      <c r="AE68">
        <v>0</v>
      </c>
      <c r="AF68">
        <v>204</v>
      </c>
      <c r="AG68">
        <v>74</v>
      </c>
      <c r="AH68">
        <v>13.012994000000001</v>
      </c>
      <c r="AI68">
        <v>92.9</v>
      </c>
      <c r="AJ68">
        <v>0</v>
      </c>
      <c r="AK68">
        <v>8</v>
      </c>
      <c r="AL68">
        <v>1297</v>
      </c>
      <c r="AM68" t="s">
        <v>1278</v>
      </c>
      <c r="AN68" t="s">
        <v>1279</v>
      </c>
      <c r="AO68">
        <v>1753.03</v>
      </c>
      <c r="AR68" t="s">
        <v>163</v>
      </c>
      <c r="AS68" t="s">
        <v>316</v>
      </c>
      <c r="AT68" t="s">
        <v>989</v>
      </c>
      <c r="AU68" t="s">
        <v>1277</v>
      </c>
      <c r="AV68" t="s">
        <v>966</v>
      </c>
      <c r="AW68">
        <v>2</v>
      </c>
      <c r="BB68">
        <v>0.78197085704243996</v>
      </c>
      <c r="BC68" t="s">
        <v>73</v>
      </c>
      <c r="BF68" t="s">
        <v>163</v>
      </c>
      <c r="BG68" t="s">
        <v>316</v>
      </c>
      <c r="BH68" t="s">
        <v>1277</v>
      </c>
      <c r="BI68">
        <v>1245</v>
      </c>
      <c r="BJ68">
        <v>2</v>
      </c>
      <c r="BK68" t="s">
        <v>989</v>
      </c>
      <c r="BL68" t="s">
        <v>986</v>
      </c>
      <c r="BM68">
        <v>0.78197085704243996</v>
      </c>
      <c r="BN68" t="s">
        <v>73</v>
      </c>
      <c r="BO68" t="s">
        <v>638</v>
      </c>
      <c r="BP68">
        <v>2060.1260000000002</v>
      </c>
      <c r="BQ68" t="s">
        <v>69</v>
      </c>
    </row>
    <row r="69" spans="1:69" ht="16.5">
      <c r="A69" s="127" t="str">
        <f t="shared" si="18"/>
        <v>해성운수</v>
      </c>
      <c r="B69" s="128" t="str">
        <f t="shared" si="19"/>
        <v>서원일</v>
      </c>
      <c r="C69" s="129" t="str">
        <f t="shared" si="20"/>
        <v>C</v>
      </c>
      <c r="D69" s="130">
        <f t="shared" si="21"/>
        <v>0.8998617280647383</v>
      </c>
      <c r="E69" s="131">
        <f t="shared" si="22"/>
        <v>8580</v>
      </c>
      <c r="F69" s="132" t="str">
        <f t="shared" si="23"/>
        <v>24</v>
      </c>
      <c r="G69" s="133" t="str">
        <f t="shared" si="24"/>
        <v>71바5764</v>
      </c>
      <c r="H69" s="134">
        <f t="shared" si="25"/>
        <v>7</v>
      </c>
      <c r="I69" s="135">
        <f t="shared" si="26"/>
        <v>1954.123</v>
      </c>
      <c r="J69" s="136">
        <f t="shared" si="27"/>
        <v>1.2189327359298967E-2</v>
      </c>
      <c r="K69" s="136">
        <f t="shared" si="28"/>
        <v>0.37044152961038795</v>
      </c>
      <c r="L69" s="136">
        <f t="shared" si="29"/>
        <v>0.26917445831198955</v>
      </c>
      <c r="M69" s="137">
        <f t="shared" si="30"/>
        <v>14.577999999999999</v>
      </c>
      <c r="N69" s="138">
        <f t="shared" si="31"/>
        <v>0.5117385139011208</v>
      </c>
      <c r="O69" s="138">
        <f t="shared" si="32"/>
        <v>7.0108176404453557</v>
      </c>
      <c r="P69" s="233">
        <f t="shared" si="33"/>
        <v>5</v>
      </c>
      <c r="Q69" s="234">
        <f t="shared" si="34"/>
        <v>10</v>
      </c>
      <c r="R69" s="234">
        <f t="shared" si="35"/>
        <v>137</v>
      </c>
      <c r="T69">
        <v>534</v>
      </c>
      <c r="U69">
        <v>8580</v>
      </c>
      <c r="V69" t="s">
        <v>1280</v>
      </c>
      <c r="W69">
        <v>1954.123</v>
      </c>
      <c r="X69">
        <v>901.61699999999996</v>
      </c>
      <c r="Y69">
        <v>2.1669999999999998</v>
      </c>
      <c r="Z69">
        <v>14.577999999999999</v>
      </c>
      <c r="AA69">
        <v>124.218011</v>
      </c>
      <c r="AB69">
        <v>1.5141340000000001</v>
      </c>
      <c r="AC69">
        <v>46.015509999999999</v>
      </c>
      <c r="AD69" s="1">
        <v>526</v>
      </c>
      <c r="AE69">
        <v>10</v>
      </c>
      <c r="AF69">
        <v>137</v>
      </c>
      <c r="AG69">
        <v>73</v>
      </c>
      <c r="AH69">
        <v>15.731398</v>
      </c>
      <c r="AI69">
        <v>345</v>
      </c>
      <c r="AJ69">
        <v>0</v>
      </c>
      <c r="AK69">
        <v>5</v>
      </c>
      <c r="AL69">
        <v>1697</v>
      </c>
      <c r="AM69" t="s">
        <v>1281</v>
      </c>
      <c r="AN69" t="s">
        <v>1282</v>
      </c>
      <c r="AO69">
        <v>1127.951</v>
      </c>
      <c r="AR69" t="s">
        <v>163</v>
      </c>
      <c r="AS69" t="s">
        <v>315</v>
      </c>
      <c r="AT69" t="s">
        <v>984</v>
      </c>
      <c r="AU69" t="s">
        <v>1280</v>
      </c>
      <c r="AV69" t="s">
        <v>49</v>
      </c>
      <c r="AW69">
        <v>7</v>
      </c>
      <c r="BB69">
        <v>0.8998617280647383</v>
      </c>
      <c r="BC69" t="s">
        <v>72</v>
      </c>
      <c r="BF69" t="s">
        <v>163</v>
      </c>
      <c r="BG69" s="5" t="s">
        <v>315</v>
      </c>
      <c r="BH69" t="s">
        <v>1280</v>
      </c>
      <c r="BI69">
        <v>8580</v>
      </c>
      <c r="BJ69">
        <v>7</v>
      </c>
      <c r="BK69" t="s">
        <v>984</v>
      </c>
      <c r="BL69" t="s">
        <v>945</v>
      </c>
      <c r="BM69">
        <v>0.8998617280647383</v>
      </c>
      <c r="BN69" t="s">
        <v>72</v>
      </c>
      <c r="BO69" t="s">
        <v>621</v>
      </c>
      <c r="BP69">
        <v>1954.123</v>
      </c>
      <c r="BQ69" t="s">
        <v>74</v>
      </c>
    </row>
    <row r="70" spans="1:69" ht="16.5">
      <c r="A70" s="110" t="str">
        <f t="shared" si="18"/>
        <v>해성운수</v>
      </c>
      <c r="B70" s="111" t="str">
        <f t="shared" si="19"/>
        <v>서정근</v>
      </c>
      <c r="C70" s="112" t="str">
        <f t="shared" si="20"/>
        <v>C</v>
      </c>
      <c r="D70" s="113">
        <f t="shared" si="21"/>
        <v>0.8990348560479009</v>
      </c>
      <c r="E70" s="114">
        <f t="shared" si="22"/>
        <v>3097</v>
      </c>
      <c r="F70" s="115" t="str">
        <f t="shared" si="23"/>
        <v>24</v>
      </c>
      <c r="G70" s="116" t="str">
        <f t="shared" si="24"/>
        <v>70바3881</v>
      </c>
      <c r="H70" s="117">
        <f t="shared" si="25"/>
        <v>4</v>
      </c>
      <c r="I70" s="118">
        <f t="shared" si="26"/>
        <v>2543.4349999999999</v>
      </c>
      <c r="J70" s="119">
        <f t="shared" si="27"/>
        <v>1.0755455915729951E-2</v>
      </c>
      <c r="K70" s="119">
        <f t="shared" si="28"/>
        <v>0.42521944871141554</v>
      </c>
      <c r="L70" s="119">
        <f t="shared" si="29"/>
        <v>0.16159249204324075</v>
      </c>
      <c r="M70" s="120">
        <f t="shared" si="30"/>
        <v>16.291</v>
      </c>
      <c r="N70" s="121">
        <f t="shared" si="31"/>
        <v>0.2752183562780256</v>
      </c>
      <c r="O70" s="121">
        <f t="shared" si="32"/>
        <v>19.815721652017842</v>
      </c>
      <c r="P70" s="235">
        <f t="shared" si="33"/>
        <v>37</v>
      </c>
      <c r="Q70" s="236">
        <f t="shared" si="34"/>
        <v>7</v>
      </c>
      <c r="R70" s="236">
        <f t="shared" si="35"/>
        <v>504</v>
      </c>
      <c r="T70">
        <v>534</v>
      </c>
      <c r="U70">
        <v>3097</v>
      </c>
      <c r="V70" t="s">
        <v>1283</v>
      </c>
      <c r="W70">
        <v>2543.4349999999999</v>
      </c>
      <c r="X70">
        <v>1210.7080000000001</v>
      </c>
      <c r="Y70">
        <v>2.101</v>
      </c>
      <c r="Z70">
        <v>16.291</v>
      </c>
      <c r="AA70">
        <v>168.849932</v>
      </c>
      <c r="AB70">
        <v>1.816058</v>
      </c>
      <c r="AC70">
        <v>71.798275000000004</v>
      </c>
      <c r="AD70" s="1">
        <v>411</v>
      </c>
      <c r="AE70">
        <v>7</v>
      </c>
      <c r="AF70">
        <v>504</v>
      </c>
      <c r="AG70">
        <v>71</v>
      </c>
      <c r="AH70">
        <v>15.063287000000001</v>
      </c>
      <c r="AI70">
        <v>32.200000000000003</v>
      </c>
      <c r="AJ70">
        <v>0</v>
      </c>
      <c r="AK70">
        <v>37</v>
      </c>
      <c r="AL70">
        <v>21918</v>
      </c>
      <c r="AM70" t="s">
        <v>1284</v>
      </c>
      <c r="AN70" t="s">
        <v>1285</v>
      </c>
      <c r="AO70">
        <v>2213.2779999999998</v>
      </c>
      <c r="AR70" t="s">
        <v>163</v>
      </c>
      <c r="AS70" t="s">
        <v>315</v>
      </c>
      <c r="AT70" t="s">
        <v>978</v>
      </c>
      <c r="AU70" t="s">
        <v>1283</v>
      </c>
      <c r="AV70" t="s">
        <v>49</v>
      </c>
      <c r="AW70">
        <v>4</v>
      </c>
      <c r="BB70">
        <v>0.8990348560479009</v>
      </c>
      <c r="BC70" t="s">
        <v>72</v>
      </c>
      <c r="BF70" t="s">
        <v>163</v>
      </c>
      <c r="BG70" t="s">
        <v>315</v>
      </c>
      <c r="BH70" t="s">
        <v>1283</v>
      </c>
      <c r="BI70">
        <v>3097</v>
      </c>
      <c r="BJ70">
        <v>4</v>
      </c>
      <c r="BK70" t="s">
        <v>978</v>
      </c>
      <c r="BL70" t="s">
        <v>959</v>
      </c>
      <c r="BM70">
        <v>0.8990348560479009</v>
      </c>
      <c r="BN70" t="s">
        <v>72</v>
      </c>
      <c r="BO70" t="s">
        <v>621</v>
      </c>
      <c r="BP70">
        <v>2543.4349999999999</v>
      </c>
      <c r="BQ70" t="s">
        <v>74</v>
      </c>
    </row>
    <row r="71" spans="1:69" ht="16.5">
      <c r="A71" s="127" t="str">
        <f t="shared" si="18"/>
        <v>해성운수</v>
      </c>
      <c r="B71" s="128" t="str">
        <f t="shared" si="19"/>
        <v>석재혁</v>
      </c>
      <c r="C71" s="129" t="str">
        <f t="shared" si="20"/>
        <v>F</v>
      </c>
      <c r="D71" s="130">
        <f t="shared" si="21"/>
        <v>0.75552631578947371</v>
      </c>
      <c r="E71" s="131">
        <f t="shared" si="22"/>
        <v>1414</v>
      </c>
      <c r="F71" s="132" t="str">
        <f t="shared" si="23"/>
        <v>564-1</v>
      </c>
      <c r="G71" s="133" t="str">
        <f t="shared" si="24"/>
        <v>71바5800</v>
      </c>
      <c r="H71" s="134">
        <f t="shared" si="25"/>
        <v>1</v>
      </c>
      <c r="I71" s="135">
        <f t="shared" si="26"/>
        <v>1470.9749999999999</v>
      </c>
      <c r="J71" s="136">
        <f t="shared" si="27"/>
        <v>8.0662126632789054E-3</v>
      </c>
      <c r="K71" s="136">
        <f t="shared" si="28"/>
        <v>0.35172773424174858</v>
      </c>
      <c r="L71" s="136">
        <f t="shared" si="29"/>
        <v>0.33923078230425402</v>
      </c>
      <c r="M71" s="137">
        <f t="shared" si="30"/>
        <v>5.4429999999999996</v>
      </c>
      <c r="N71" s="138">
        <f t="shared" si="31"/>
        <v>0</v>
      </c>
      <c r="O71" s="138">
        <f t="shared" si="32"/>
        <v>0.13596424140451063</v>
      </c>
      <c r="P71" s="233">
        <f t="shared" si="33"/>
        <v>10</v>
      </c>
      <c r="Q71" s="234">
        <f t="shared" si="34"/>
        <v>0</v>
      </c>
      <c r="R71" s="234">
        <f t="shared" si="35"/>
        <v>2</v>
      </c>
      <c r="T71">
        <v>534</v>
      </c>
      <c r="U71">
        <v>1414</v>
      </c>
      <c r="V71" t="s">
        <v>1286</v>
      </c>
      <c r="W71">
        <v>1470.9749999999999</v>
      </c>
      <c r="X71">
        <v>512.30799999999999</v>
      </c>
      <c r="Y71">
        <v>2.871</v>
      </c>
      <c r="Z71">
        <v>5.4429999999999996</v>
      </c>
      <c r="AA71">
        <v>148.523855</v>
      </c>
      <c r="AB71">
        <v>1.1980249999999999</v>
      </c>
      <c r="AC71">
        <v>52.239958999999999</v>
      </c>
      <c r="AD71" s="1">
        <v>499</v>
      </c>
      <c r="AE71">
        <v>0</v>
      </c>
      <c r="AF71">
        <v>2</v>
      </c>
      <c r="AG71">
        <v>76</v>
      </c>
      <c r="AH71">
        <v>9.9039640000000002</v>
      </c>
      <c r="AI71">
        <v>138.6</v>
      </c>
      <c r="AJ71">
        <v>0</v>
      </c>
      <c r="AK71">
        <v>10</v>
      </c>
      <c r="AL71">
        <v>4049</v>
      </c>
      <c r="AM71" t="s">
        <v>1287</v>
      </c>
      <c r="AN71" t="s">
        <v>1288</v>
      </c>
      <c r="AO71">
        <v>1470.9749999999999</v>
      </c>
      <c r="AR71" t="s">
        <v>163</v>
      </c>
      <c r="AS71" t="s">
        <v>321</v>
      </c>
      <c r="AT71" t="s">
        <v>1045</v>
      </c>
      <c r="AU71" t="s">
        <v>1286</v>
      </c>
      <c r="AV71" t="s">
        <v>641</v>
      </c>
      <c r="AW71">
        <v>1</v>
      </c>
      <c r="BB71">
        <v>0.75552631578947371</v>
      </c>
      <c r="BC71" t="s">
        <v>73</v>
      </c>
      <c r="BF71" t="s">
        <v>163</v>
      </c>
      <c r="BG71" s="5" t="s">
        <v>321</v>
      </c>
      <c r="BH71" t="s">
        <v>1286</v>
      </c>
      <c r="BI71">
        <v>1414</v>
      </c>
      <c r="BJ71">
        <v>1</v>
      </c>
      <c r="BK71" t="s">
        <v>1045</v>
      </c>
      <c r="BL71" t="s">
        <v>618</v>
      </c>
      <c r="BM71">
        <v>0.75552631578947371</v>
      </c>
      <c r="BN71" t="s">
        <v>73</v>
      </c>
      <c r="BO71" t="s">
        <v>638</v>
      </c>
      <c r="BP71">
        <v>1470.9749999999999</v>
      </c>
      <c r="BQ71" t="s">
        <v>71</v>
      </c>
    </row>
    <row r="72" spans="1:69" ht="16.5">
      <c r="A72" s="110" t="str">
        <f t="shared" ref="A72:A109" si="36">BF72</f>
        <v>해성운수</v>
      </c>
      <c r="B72" s="111" t="str">
        <f t="shared" ref="B72:B109" si="37">BH72</f>
        <v>성종수</v>
      </c>
      <c r="C72" s="112" t="str">
        <f t="shared" ref="C72:C109" si="38">BN72</f>
        <v>C</v>
      </c>
      <c r="D72" s="113">
        <f t="shared" ref="D72:D109" si="39">BM72</f>
        <v>0.89701120259901468</v>
      </c>
      <c r="E72" s="114">
        <f t="shared" ref="E72:E109" si="40">U72</f>
        <v>2536</v>
      </c>
      <c r="F72" s="115" t="str">
        <f t="shared" ref="F72:F109" si="41">BG72</f>
        <v>24</v>
      </c>
      <c r="G72" s="116" t="str">
        <f t="shared" ref="G72:G109" si="42">BK72</f>
        <v>70바3878</v>
      </c>
      <c r="H72" s="117">
        <f t="shared" ref="H72:H109" si="43">BJ72</f>
        <v>13</v>
      </c>
      <c r="I72" s="118">
        <f t="shared" ref="I72:I109" si="44">BP72</f>
        <v>2525.7629999999999</v>
      </c>
      <c r="J72" s="119">
        <f t="shared" ref="J72:J109" si="45">AB72/AA72</f>
        <v>8.5280385016447292E-3</v>
      </c>
      <c r="K72" s="119">
        <f t="shared" ref="K72:K109" si="46">AC72/AA72</f>
        <v>0.38120351041441797</v>
      </c>
      <c r="L72" s="119">
        <f t="shared" ref="L72:L109" si="47">AD72/I72</f>
        <v>0.17380886488558112</v>
      </c>
      <c r="M72" s="120">
        <f t="shared" ref="M72:M109" si="48">Z72</f>
        <v>15.221</v>
      </c>
      <c r="N72" s="121">
        <f t="shared" ref="N72:N109" si="49">AE72*100/W72</f>
        <v>0.43551196212787979</v>
      </c>
      <c r="O72" s="121">
        <f t="shared" ref="O72:O109" si="50">AF72*100/W72</f>
        <v>14.649038726119592</v>
      </c>
      <c r="P72" s="235">
        <f t="shared" ref="P72:P109" si="51">AK72</f>
        <v>4</v>
      </c>
      <c r="Q72" s="236">
        <f t="shared" ref="Q72:Q109" si="52">AE72</f>
        <v>11</v>
      </c>
      <c r="R72" s="236">
        <f t="shared" ref="R72:R109" si="53">AF72</f>
        <v>370</v>
      </c>
      <c r="T72">
        <v>534</v>
      </c>
      <c r="U72">
        <v>2536</v>
      </c>
      <c r="V72" t="s">
        <v>1289</v>
      </c>
      <c r="W72">
        <v>2525.7629999999999</v>
      </c>
      <c r="X72">
        <v>1217.3900000000001</v>
      </c>
      <c r="Y72">
        <v>2.0750000000000002</v>
      </c>
      <c r="Z72">
        <v>15.221</v>
      </c>
      <c r="AA72">
        <v>162.626611</v>
      </c>
      <c r="AB72">
        <v>1.3868860000000001</v>
      </c>
      <c r="AC72">
        <v>61.993834999999997</v>
      </c>
      <c r="AD72" s="1">
        <v>439</v>
      </c>
      <c r="AE72">
        <v>11</v>
      </c>
      <c r="AF72">
        <v>370</v>
      </c>
      <c r="AG72">
        <v>77</v>
      </c>
      <c r="AH72">
        <v>15.531055</v>
      </c>
      <c r="AI72">
        <v>531.20000000000005</v>
      </c>
      <c r="AJ72">
        <v>0</v>
      </c>
      <c r="AK72">
        <v>4</v>
      </c>
      <c r="AL72">
        <v>848</v>
      </c>
      <c r="AM72" t="s">
        <v>1290</v>
      </c>
      <c r="AN72" t="s">
        <v>1291</v>
      </c>
      <c r="AO72">
        <v>381.03500000000003</v>
      </c>
      <c r="AR72" t="s">
        <v>163</v>
      </c>
      <c r="AS72" t="s">
        <v>315</v>
      </c>
      <c r="AT72" t="s">
        <v>972</v>
      </c>
      <c r="AU72" t="s">
        <v>1289</v>
      </c>
      <c r="AV72" t="s">
        <v>49</v>
      </c>
      <c r="AW72">
        <v>13</v>
      </c>
      <c r="BB72">
        <v>0.89701120259901468</v>
      </c>
      <c r="BC72" t="s">
        <v>72</v>
      </c>
      <c r="BF72" t="s">
        <v>163</v>
      </c>
      <c r="BG72" t="s">
        <v>315</v>
      </c>
      <c r="BH72" t="s">
        <v>1289</v>
      </c>
      <c r="BI72">
        <v>2536</v>
      </c>
      <c r="BJ72">
        <v>13</v>
      </c>
      <c r="BK72" t="s">
        <v>972</v>
      </c>
      <c r="BL72" t="s">
        <v>959</v>
      </c>
      <c r="BM72">
        <v>0.89701120259901468</v>
      </c>
      <c r="BN72" t="s">
        <v>72</v>
      </c>
      <c r="BO72" t="s">
        <v>621</v>
      </c>
      <c r="BP72">
        <v>2525.7629999999999</v>
      </c>
      <c r="BQ72" t="s">
        <v>69</v>
      </c>
    </row>
    <row r="73" spans="1:69" ht="16.5">
      <c r="A73" s="127" t="str">
        <f t="shared" si="36"/>
        <v>해성운수</v>
      </c>
      <c r="B73" s="128" t="str">
        <f t="shared" si="37"/>
        <v>손관규</v>
      </c>
      <c r="C73" s="129" t="str">
        <f t="shared" si="38"/>
        <v>F</v>
      </c>
      <c r="D73" s="130">
        <f t="shared" si="39"/>
        <v>0.72891028400581492</v>
      </c>
      <c r="E73" s="131">
        <f t="shared" si="40"/>
        <v>5456</v>
      </c>
      <c r="F73" s="132" t="str">
        <f t="shared" si="41"/>
        <v>564</v>
      </c>
      <c r="G73" s="133" t="str">
        <f t="shared" si="42"/>
        <v>71바7078</v>
      </c>
      <c r="H73" s="134">
        <f t="shared" si="43"/>
        <v>3</v>
      </c>
      <c r="I73" s="135">
        <f t="shared" si="44"/>
        <v>1595.383</v>
      </c>
      <c r="J73" s="136">
        <f t="shared" si="45"/>
        <v>2.7433299628077817E-2</v>
      </c>
      <c r="K73" s="136">
        <f t="shared" si="46"/>
        <v>0.45310761319280124</v>
      </c>
      <c r="L73" s="136">
        <f t="shared" si="47"/>
        <v>0.31591160241772664</v>
      </c>
      <c r="M73" s="137">
        <f t="shared" si="48"/>
        <v>6.5739999999999998</v>
      </c>
      <c r="N73" s="138">
        <f t="shared" si="49"/>
        <v>7.459023945974101</v>
      </c>
      <c r="O73" s="138">
        <f t="shared" si="50"/>
        <v>2.8206393073011307</v>
      </c>
      <c r="P73" s="233">
        <f t="shared" si="51"/>
        <v>88</v>
      </c>
      <c r="Q73" s="234">
        <f t="shared" si="52"/>
        <v>119</v>
      </c>
      <c r="R73" s="234">
        <f t="shared" si="53"/>
        <v>45</v>
      </c>
      <c r="T73">
        <v>534</v>
      </c>
      <c r="U73">
        <v>5456</v>
      </c>
      <c r="V73" t="s">
        <v>1292</v>
      </c>
      <c r="W73">
        <v>1595.383</v>
      </c>
      <c r="X73">
        <v>535.524</v>
      </c>
      <c r="Y73">
        <v>2.9790000000000001</v>
      </c>
      <c r="Z73">
        <v>6.5739999999999998</v>
      </c>
      <c r="AA73">
        <v>172.73962900000001</v>
      </c>
      <c r="AB73">
        <v>4.7388180000000002</v>
      </c>
      <c r="AC73">
        <v>78.269640999999993</v>
      </c>
      <c r="AD73" s="1">
        <v>504</v>
      </c>
      <c r="AE73">
        <v>119</v>
      </c>
      <c r="AF73">
        <v>45</v>
      </c>
      <c r="AG73">
        <v>84</v>
      </c>
      <c r="AH73">
        <v>9.2357669999999992</v>
      </c>
      <c r="AI73">
        <v>74.099999999999994</v>
      </c>
      <c r="AJ73">
        <v>3.7</v>
      </c>
      <c r="AK73">
        <v>88</v>
      </c>
      <c r="AL73">
        <v>22584</v>
      </c>
      <c r="AM73" t="s">
        <v>1293</v>
      </c>
      <c r="AN73" t="s">
        <v>1294</v>
      </c>
      <c r="AO73">
        <v>1448.62</v>
      </c>
      <c r="AR73" t="s">
        <v>163</v>
      </c>
      <c r="AS73" t="s">
        <v>320</v>
      </c>
      <c r="AT73" t="s">
        <v>1041</v>
      </c>
      <c r="AU73" t="s">
        <v>1292</v>
      </c>
      <c r="AV73" t="s">
        <v>641</v>
      </c>
      <c r="AW73">
        <v>3</v>
      </c>
      <c r="BB73">
        <v>0.72891028400581492</v>
      </c>
      <c r="BC73" t="s">
        <v>73</v>
      </c>
      <c r="BF73" t="s">
        <v>163</v>
      </c>
      <c r="BG73" s="5" t="s">
        <v>320</v>
      </c>
      <c r="BH73" t="s">
        <v>1292</v>
      </c>
      <c r="BI73">
        <v>5456</v>
      </c>
      <c r="BJ73">
        <v>3</v>
      </c>
      <c r="BK73" t="s">
        <v>1041</v>
      </c>
      <c r="BL73" t="s">
        <v>1039</v>
      </c>
      <c r="BM73">
        <v>0.72891028400581492</v>
      </c>
      <c r="BN73" t="s">
        <v>73</v>
      </c>
      <c r="BO73" t="s">
        <v>638</v>
      </c>
      <c r="BP73">
        <v>1595.383</v>
      </c>
      <c r="BQ73" t="s">
        <v>69</v>
      </c>
    </row>
    <row r="74" spans="1:69" ht="16.5">
      <c r="A74" s="110" t="str">
        <f t="shared" si="36"/>
        <v>해성운수</v>
      </c>
      <c r="B74" s="111" t="str">
        <f t="shared" si="37"/>
        <v>송진영</v>
      </c>
      <c r="C74" s="112" t="str">
        <f t="shared" si="38"/>
        <v>F</v>
      </c>
      <c r="D74" s="113">
        <f t="shared" si="39"/>
        <v>0.7910761296824087</v>
      </c>
      <c r="E74" s="114">
        <f t="shared" si="40"/>
        <v>9915</v>
      </c>
      <c r="F74" s="115" t="str">
        <f t="shared" si="41"/>
        <v>560</v>
      </c>
      <c r="G74" s="116" t="str">
        <f t="shared" si="42"/>
        <v>71바6854</v>
      </c>
      <c r="H74" s="117">
        <f t="shared" si="43"/>
        <v>4</v>
      </c>
      <c r="I74" s="118">
        <f t="shared" si="44"/>
        <v>1575.9179999999999</v>
      </c>
      <c r="J74" s="119">
        <f t="shared" si="45"/>
        <v>2.5665126150408425E-2</v>
      </c>
      <c r="K74" s="119">
        <f t="shared" si="46"/>
        <v>0.44380665731982144</v>
      </c>
      <c r="L74" s="119">
        <f t="shared" si="47"/>
        <v>0.1516576370090322</v>
      </c>
      <c r="M74" s="120">
        <f t="shared" si="48"/>
        <v>7.2210000000000001</v>
      </c>
      <c r="N74" s="121">
        <f t="shared" si="49"/>
        <v>0</v>
      </c>
      <c r="O74" s="121">
        <f t="shared" si="50"/>
        <v>2.7920234428441075</v>
      </c>
      <c r="P74" s="235">
        <f t="shared" si="51"/>
        <v>263</v>
      </c>
      <c r="Q74" s="236">
        <f t="shared" si="52"/>
        <v>0</v>
      </c>
      <c r="R74" s="236">
        <f t="shared" si="53"/>
        <v>44</v>
      </c>
      <c r="T74">
        <v>534</v>
      </c>
      <c r="U74">
        <v>9915</v>
      </c>
      <c r="V74" t="s">
        <v>1295</v>
      </c>
      <c r="W74">
        <v>1575.9179999999999</v>
      </c>
      <c r="X74">
        <v>786.173</v>
      </c>
      <c r="Y74">
        <v>2.0049999999999999</v>
      </c>
      <c r="Z74">
        <v>7.2210000000000001</v>
      </c>
      <c r="AA74">
        <v>181.395251</v>
      </c>
      <c r="AB74">
        <v>4.655532</v>
      </c>
      <c r="AC74">
        <v>80.504419999999996</v>
      </c>
      <c r="AD74" s="1">
        <v>239</v>
      </c>
      <c r="AE74">
        <v>0</v>
      </c>
      <c r="AF74">
        <v>44</v>
      </c>
      <c r="AG74">
        <v>76</v>
      </c>
      <c r="AH74">
        <v>8.6877569999999995</v>
      </c>
      <c r="AI74">
        <v>26.9</v>
      </c>
      <c r="AJ74">
        <v>0</v>
      </c>
      <c r="AK74">
        <v>263</v>
      </c>
      <c r="AL74">
        <v>59157</v>
      </c>
      <c r="AM74" t="s">
        <v>1296</v>
      </c>
      <c r="AN74" t="s">
        <v>1297</v>
      </c>
      <c r="AO74">
        <v>1277.93</v>
      </c>
      <c r="AR74" t="s">
        <v>163</v>
      </c>
      <c r="AS74" t="s">
        <v>319</v>
      </c>
      <c r="AT74" t="s">
        <v>1030</v>
      </c>
      <c r="AU74" t="s">
        <v>1295</v>
      </c>
      <c r="AV74" t="s">
        <v>49</v>
      </c>
      <c r="AW74">
        <v>4</v>
      </c>
      <c r="BB74">
        <v>0.7910761296824087</v>
      </c>
      <c r="BC74" t="s">
        <v>73</v>
      </c>
      <c r="BF74" t="s">
        <v>163</v>
      </c>
      <c r="BG74" s="5" t="s">
        <v>319</v>
      </c>
      <c r="BH74" t="s">
        <v>1295</v>
      </c>
      <c r="BI74">
        <v>9915</v>
      </c>
      <c r="BJ74">
        <v>4</v>
      </c>
      <c r="BK74" t="s">
        <v>1030</v>
      </c>
      <c r="BL74" t="s">
        <v>1021</v>
      </c>
      <c r="BM74">
        <v>0.7910761296824087</v>
      </c>
      <c r="BN74" t="s">
        <v>73</v>
      </c>
      <c r="BO74" t="s">
        <v>638</v>
      </c>
      <c r="BP74">
        <v>1575.9179999999999</v>
      </c>
      <c r="BQ74" t="s">
        <v>69</v>
      </c>
    </row>
    <row r="75" spans="1:69" ht="16.5">
      <c r="A75" s="127" t="str">
        <f t="shared" si="36"/>
        <v>해성운수</v>
      </c>
      <c r="B75" s="128" t="str">
        <f t="shared" si="37"/>
        <v>신경호</v>
      </c>
      <c r="C75" s="129" t="str">
        <f t="shared" si="38"/>
        <v>C</v>
      </c>
      <c r="D75" s="130">
        <f t="shared" si="39"/>
        <v>0.88234064265700252</v>
      </c>
      <c r="E75" s="131">
        <f t="shared" si="40"/>
        <v>6897</v>
      </c>
      <c r="F75" s="132" t="str">
        <f t="shared" si="41"/>
        <v>514-1</v>
      </c>
      <c r="G75" s="133" t="str">
        <f t="shared" si="42"/>
        <v>74사1071</v>
      </c>
      <c r="H75" s="134">
        <f t="shared" si="43"/>
        <v>4</v>
      </c>
      <c r="I75" s="135">
        <f t="shared" si="44"/>
        <v>1972.5440000000001</v>
      </c>
      <c r="J75" s="136">
        <f t="shared" si="45"/>
        <v>1.4238430136592595E-2</v>
      </c>
      <c r="K75" s="136">
        <f t="shared" si="46"/>
        <v>0.38981396832428988</v>
      </c>
      <c r="L75" s="136">
        <f t="shared" si="47"/>
        <v>0.22458307647383277</v>
      </c>
      <c r="M75" s="137">
        <f t="shared" si="48"/>
        <v>12.153</v>
      </c>
      <c r="N75" s="138">
        <f t="shared" si="49"/>
        <v>5.0695954057298591E-2</v>
      </c>
      <c r="O75" s="138">
        <f t="shared" si="50"/>
        <v>2.8896693812660197</v>
      </c>
      <c r="P75" s="233">
        <f t="shared" si="51"/>
        <v>14</v>
      </c>
      <c r="Q75" s="234">
        <f t="shared" si="52"/>
        <v>1</v>
      </c>
      <c r="R75" s="234">
        <f t="shared" si="53"/>
        <v>57</v>
      </c>
      <c r="T75">
        <v>534</v>
      </c>
      <c r="U75">
        <v>6897</v>
      </c>
      <c r="V75" t="s">
        <v>1298</v>
      </c>
      <c r="W75">
        <v>1972.5440000000001</v>
      </c>
      <c r="X75">
        <v>837.71100000000001</v>
      </c>
      <c r="Y75">
        <v>2.355</v>
      </c>
      <c r="Z75">
        <v>12.153</v>
      </c>
      <c r="AA75">
        <v>154.91630599999999</v>
      </c>
      <c r="AB75">
        <v>2.205765</v>
      </c>
      <c r="AC75">
        <v>60.388539999999999</v>
      </c>
      <c r="AD75" s="1">
        <v>443</v>
      </c>
      <c r="AE75">
        <v>1</v>
      </c>
      <c r="AF75">
        <v>57</v>
      </c>
      <c r="AG75">
        <v>91</v>
      </c>
      <c r="AH75">
        <v>12.732965</v>
      </c>
      <c r="AI75">
        <v>51.7</v>
      </c>
      <c r="AJ75">
        <v>0</v>
      </c>
      <c r="AK75">
        <v>14</v>
      </c>
      <c r="AL75">
        <v>2571</v>
      </c>
      <c r="AM75" t="s">
        <v>1299</v>
      </c>
      <c r="AN75" t="s">
        <v>1300</v>
      </c>
      <c r="AO75">
        <v>1670.404</v>
      </c>
      <c r="AR75" t="s">
        <v>163</v>
      </c>
      <c r="AS75" t="s">
        <v>316</v>
      </c>
      <c r="AT75" t="s">
        <v>1005</v>
      </c>
      <c r="AU75" t="s">
        <v>1298</v>
      </c>
      <c r="AV75" t="s">
        <v>49</v>
      </c>
      <c r="AW75">
        <v>4</v>
      </c>
      <c r="BB75">
        <v>0.88234064265700252</v>
      </c>
      <c r="BC75" t="s">
        <v>72</v>
      </c>
      <c r="BF75" t="s">
        <v>163</v>
      </c>
      <c r="BG75" t="s">
        <v>316</v>
      </c>
      <c r="BH75" t="s">
        <v>1298</v>
      </c>
      <c r="BI75">
        <v>6897</v>
      </c>
      <c r="BJ75">
        <v>4</v>
      </c>
      <c r="BK75" t="s">
        <v>1005</v>
      </c>
      <c r="BL75" t="s">
        <v>991</v>
      </c>
      <c r="BM75">
        <v>0.88234064265700252</v>
      </c>
      <c r="BN75" t="s">
        <v>72</v>
      </c>
      <c r="BO75" t="s">
        <v>621</v>
      </c>
      <c r="BP75">
        <v>1972.5440000000001</v>
      </c>
      <c r="BQ75" t="s">
        <v>71</v>
      </c>
    </row>
    <row r="76" spans="1:69" ht="16.5">
      <c r="A76" s="110" t="str">
        <f t="shared" si="36"/>
        <v>해성운수</v>
      </c>
      <c r="B76" s="111" t="str">
        <f t="shared" si="37"/>
        <v>신대중</v>
      </c>
      <c r="C76" s="112" t="str">
        <f t="shared" si="38"/>
        <v>F</v>
      </c>
      <c r="D76" s="113">
        <f t="shared" si="39"/>
        <v>0.79218008893837211</v>
      </c>
      <c r="E76" s="114">
        <f t="shared" si="40"/>
        <v>6686</v>
      </c>
      <c r="F76" s="115" t="str">
        <f t="shared" si="41"/>
        <v>579</v>
      </c>
      <c r="G76" s="116" t="str">
        <f t="shared" si="42"/>
        <v>71바5813</v>
      </c>
      <c r="H76" s="117">
        <f t="shared" si="43"/>
        <v>2</v>
      </c>
      <c r="I76" s="118">
        <f t="shared" si="44"/>
        <v>1852.627</v>
      </c>
      <c r="J76" s="119">
        <f t="shared" si="45"/>
        <v>9.9221223514655732E-2</v>
      </c>
      <c r="K76" s="119">
        <f t="shared" si="46"/>
        <v>0.32735470669074562</v>
      </c>
      <c r="L76" s="119">
        <f t="shared" si="47"/>
        <v>0.38701800200472086</v>
      </c>
      <c r="M76" s="120">
        <f t="shared" si="48"/>
        <v>5.2549999999999999</v>
      </c>
      <c r="N76" s="121">
        <f t="shared" si="49"/>
        <v>0</v>
      </c>
      <c r="O76" s="121">
        <f t="shared" si="50"/>
        <v>1.0795481227467807</v>
      </c>
      <c r="P76" s="235">
        <f t="shared" si="51"/>
        <v>10</v>
      </c>
      <c r="Q76" s="236">
        <f t="shared" si="52"/>
        <v>0</v>
      </c>
      <c r="R76" s="236">
        <f t="shared" si="53"/>
        <v>20</v>
      </c>
      <c r="T76">
        <v>534</v>
      </c>
      <c r="U76">
        <v>6686</v>
      </c>
      <c r="V76" t="s">
        <v>1301</v>
      </c>
      <c r="W76">
        <v>1852.627</v>
      </c>
      <c r="X76">
        <v>432.68799999999999</v>
      </c>
      <c r="Y76">
        <v>4.282</v>
      </c>
      <c r="Z76">
        <v>5.2549999999999999</v>
      </c>
      <c r="AA76">
        <v>179.31152599999999</v>
      </c>
      <c r="AB76">
        <v>17.791509000000001</v>
      </c>
      <c r="AC76">
        <v>58.698472000000002</v>
      </c>
      <c r="AD76" s="1">
        <v>717</v>
      </c>
      <c r="AE76">
        <v>0</v>
      </c>
      <c r="AF76">
        <v>20</v>
      </c>
      <c r="AG76">
        <v>71</v>
      </c>
      <c r="AH76">
        <v>10.33189</v>
      </c>
      <c r="AI76">
        <v>77.900000000000006</v>
      </c>
      <c r="AJ76">
        <v>0</v>
      </c>
      <c r="AK76">
        <v>10</v>
      </c>
      <c r="AL76">
        <v>4969</v>
      </c>
      <c r="AM76" t="s">
        <v>1302</v>
      </c>
      <c r="AN76" t="s">
        <v>1303</v>
      </c>
      <c r="AO76">
        <v>1748.7650000000001</v>
      </c>
      <c r="AR76" t="s">
        <v>163</v>
      </c>
      <c r="AS76" t="s">
        <v>323</v>
      </c>
      <c r="AT76" t="s">
        <v>1064</v>
      </c>
      <c r="AU76" t="s">
        <v>1301</v>
      </c>
      <c r="AV76" t="s">
        <v>641</v>
      </c>
      <c r="AW76">
        <v>2</v>
      </c>
      <c r="BB76">
        <v>0.79218008893837211</v>
      </c>
      <c r="BC76" t="s">
        <v>73</v>
      </c>
      <c r="BF76" t="s">
        <v>163</v>
      </c>
      <c r="BG76" s="5" t="s">
        <v>323</v>
      </c>
      <c r="BH76" t="s">
        <v>1301</v>
      </c>
      <c r="BI76">
        <v>6686</v>
      </c>
      <c r="BJ76">
        <v>2</v>
      </c>
      <c r="BK76" t="s">
        <v>1064</v>
      </c>
      <c r="BL76" t="s">
        <v>1066</v>
      </c>
      <c r="BM76">
        <v>0.79218008893837211</v>
      </c>
      <c r="BN76" t="s">
        <v>73</v>
      </c>
      <c r="BO76" t="s">
        <v>638</v>
      </c>
      <c r="BP76">
        <v>1852.627</v>
      </c>
      <c r="BQ76" t="s">
        <v>72</v>
      </c>
    </row>
    <row r="77" spans="1:69" ht="16.5">
      <c r="A77" s="127" t="str">
        <f t="shared" si="36"/>
        <v>해성운수</v>
      </c>
      <c r="B77" s="128" t="str">
        <f t="shared" si="37"/>
        <v>신상현</v>
      </c>
      <c r="C77" s="129" t="str">
        <f t="shared" si="38"/>
        <v>D</v>
      </c>
      <c r="D77" s="130">
        <f t="shared" si="39"/>
        <v>0.81128725403389956</v>
      </c>
      <c r="E77" s="131">
        <f t="shared" si="40"/>
        <v>8894</v>
      </c>
      <c r="F77" s="132" t="str">
        <f t="shared" si="41"/>
        <v>514-1</v>
      </c>
      <c r="G77" s="133" t="str">
        <f t="shared" si="42"/>
        <v>71바5768</v>
      </c>
      <c r="H77" s="134">
        <f t="shared" si="43"/>
        <v>3</v>
      </c>
      <c r="I77" s="135">
        <f t="shared" si="44"/>
        <v>1489.5609999999999</v>
      </c>
      <c r="J77" s="136">
        <f t="shared" si="45"/>
        <v>1.3445186019082123E-2</v>
      </c>
      <c r="K77" s="136">
        <f t="shared" si="46"/>
        <v>0.37935233520247408</v>
      </c>
      <c r="L77" s="136">
        <f t="shared" si="47"/>
        <v>0.27726289826331385</v>
      </c>
      <c r="M77" s="137">
        <f t="shared" si="48"/>
        <v>11.098000000000001</v>
      </c>
      <c r="N77" s="138">
        <f t="shared" si="49"/>
        <v>0</v>
      </c>
      <c r="O77" s="138">
        <f t="shared" si="50"/>
        <v>2.3496855785026596</v>
      </c>
      <c r="P77" s="233">
        <f t="shared" si="51"/>
        <v>6</v>
      </c>
      <c r="Q77" s="234">
        <f t="shared" si="52"/>
        <v>0</v>
      </c>
      <c r="R77" s="234">
        <f t="shared" si="53"/>
        <v>35</v>
      </c>
      <c r="T77">
        <v>534</v>
      </c>
      <c r="U77">
        <v>8894</v>
      </c>
      <c r="V77" t="s">
        <v>1304</v>
      </c>
      <c r="W77">
        <v>1489.5609999999999</v>
      </c>
      <c r="X77">
        <v>677.61699999999996</v>
      </c>
      <c r="Y77">
        <v>2.198</v>
      </c>
      <c r="Z77">
        <v>11.098000000000001</v>
      </c>
      <c r="AA77">
        <v>118.79076999999999</v>
      </c>
      <c r="AB77">
        <v>1.597164</v>
      </c>
      <c r="AC77">
        <v>45.063555999999998</v>
      </c>
      <c r="AD77" s="1">
        <v>413</v>
      </c>
      <c r="AE77">
        <v>0</v>
      </c>
      <c r="AF77">
        <v>35</v>
      </c>
      <c r="AG77">
        <v>79</v>
      </c>
      <c r="AH77">
        <v>12.539365999999999</v>
      </c>
      <c r="AI77">
        <v>91.2</v>
      </c>
      <c r="AJ77">
        <v>0</v>
      </c>
      <c r="AK77">
        <v>6</v>
      </c>
      <c r="AL77">
        <v>320</v>
      </c>
      <c r="AM77" t="s">
        <v>1305</v>
      </c>
      <c r="AN77" t="s">
        <v>1306</v>
      </c>
      <c r="AO77">
        <v>1285.867</v>
      </c>
      <c r="AR77" t="s">
        <v>163</v>
      </c>
      <c r="AS77" t="s">
        <v>316</v>
      </c>
      <c r="AT77" t="s">
        <v>999</v>
      </c>
      <c r="AU77" t="s">
        <v>1304</v>
      </c>
      <c r="AV77" t="s">
        <v>49</v>
      </c>
      <c r="AW77">
        <v>3</v>
      </c>
      <c r="BB77">
        <v>0.81128725403389956</v>
      </c>
      <c r="BC77" t="s">
        <v>70</v>
      </c>
      <c r="BF77" t="s">
        <v>163</v>
      </c>
      <c r="BG77" t="s">
        <v>316</v>
      </c>
      <c r="BH77" t="s">
        <v>1304</v>
      </c>
      <c r="BI77">
        <v>8894</v>
      </c>
      <c r="BJ77">
        <v>3</v>
      </c>
      <c r="BK77" t="s">
        <v>999</v>
      </c>
      <c r="BL77" t="s">
        <v>989</v>
      </c>
      <c r="BM77">
        <v>0.81128725403389956</v>
      </c>
      <c r="BN77" t="s">
        <v>70</v>
      </c>
      <c r="BO77" t="s">
        <v>623</v>
      </c>
      <c r="BP77">
        <v>1489.5609999999999</v>
      </c>
      <c r="BQ77" t="s">
        <v>69</v>
      </c>
    </row>
    <row r="78" spans="1:69" ht="16.5">
      <c r="A78" s="110" t="str">
        <f t="shared" si="36"/>
        <v>해성운수</v>
      </c>
      <c r="B78" s="111" t="str">
        <f t="shared" si="37"/>
        <v>신유재</v>
      </c>
      <c r="C78" s="112" t="str">
        <f t="shared" si="38"/>
        <v>B</v>
      </c>
      <c r="D78" s="113">
        <f t="shared" si="39"/>
        <v>0.92902630817809617</v>
      </c>
      <c r="E78" s="114">
        <f t="shared" si="40"/>
        <v>8421</v>
      </c>
      <c r="F78" s="115" t="str">
        <f t="shared" si="41"/>
        <v>24</v>
      </c>
      <c r="G78" s="116" t="str">
        <f t="shared" si="42"/>
        <v>70바3863</v>
      </c>
      <c r="H78" s="117">
        <f t="shared" si="43"/>
        <v>3</v>
      </c>
      <c r="I78" s="118">
        <f t="shared" si="44"/>
        <v>2648.1759999999999</v>
      </c>
      <c r="J78" s="119">
        <f t="shared" si="45"/>
        <v>3.6711746888700499E-2</v>
      </c>
      <c r="K78" s="119">
        <f t="shared" si="46"/>
        <v>0.39828480186949539</v>
      </c>
      <c r="L78" s="119">
        <f t="shared" si="47"/>
        <v>0.24205339826355954</v>
      </c>
      <c r="M78" s="120">
        <f t="shared" si="48"/>
        <v>16.558</v>
      </c>
      <c r="N78" s="121">
        <f t="shared" si="49"/>
        <v>0.64195129024656972</v>
      </c>
      <c r="O78" s="121">
        <f t="shared" si="50"/>
        <v>11.555123224438255</v>
      </c>
      <c r="P78" s="235">
        <f t="shared" si="51"/>
        <v>39</v>
      </c>
      <c r="Q78" s="236">
        <f t="shared" si="52"/>
        <v>17</v>
      </c>
      <c r="R78" s="236">
        <f t="shared" si="53"/>
        <v>306</v>
      </c>
      <c r="T78">
        <v>534</v>
      </c>
      <c r="U78">
        <v>8421</v>
      </c>
      <c r="V78" t="s">
        <v>1307</v>
      </c>
      <c r="W78">
        <v>2648.1759999999999</v>
      </c>
      <c r="X78">
        <v>1273.731</v>
      </c>
      <c r="Y78">
        <v>2.0790000000000002</v>
      </c>
      <c r="Z78">
        <v>16.558</v>
      </c>
      <c r="AA78">
        <v>182.99355299999999</v>
      </c>
      <c r="AB78">
        <v>6.718013</v>
      </c>
      <c r="AC78">
        <v>72.883550999999997</v>
      </c>
      <c r="AD78" s="1">
        <v>641</v>
      </c>
      <c r="AE78">
        <v>17</v>
      </c>
      <c r="AF78">
        <v>306</v>
      </c>
      <c r="AG78">
        <v>75</v>
      </c>
      <c r="AH78">
        <v>14.471416</v>
      </c>
      <c r="AI78">
        <v>71.099999999999994</v>
      </c>
      <c r="AJ78">
        <v>0</v>
      </c>
      <c r="AK78">
        <v>39</v>
      </c>
      <c r="AL78">
        <v>20982</v>
      </c>
      <c r="AM78" t="s">
        <v>1308</v>
      </c>
      <c r="AN78" t="s">
        <v>1309</v>
      </c>
      <c r="AO78">
        <v>2418.1930000000002</v>
      </c>
      <c r="AR78" t="s">
        <v>163</v>
      </c>
      <c r="AS78" t="s">
        <v>315</v>
      </c>
      <c r="AT78" t="s">
        <v>957</v>
      </c>
      <c r="AU78" t="s">
        <v>1307</v>
      </c>
      <c r="AV78" t="s">
        <v>49</v>
      </c>
      <c r="AW78">
        <v>3</v>
      </c>
      <c r="BB78">
        <v>0.92902630817809617</v>
      </c>
      <c r="BC78" t="s">
        <v>71</v>
      </c>
      <c r="BF78" t="s">
        <v>163</v>
      </c>
      <c r="BG78" t="s">
        <v>315</v>
      </c>
      <c r="BH78" t="s">
        <v>1307</v>
      </c>
      <c r="BI78">
        <v>8421</v>
      </c>
      <c r="BJ78">
        <v>3</v>
      </c>
      <c r="BK78" t="s">
        <v>957</v>
      </c>
      <c r="BL78" t="s">
        <v>984</v>
      </c>
      <c r="BM78">
        <v>0.92902630817809617</v>
      </c>
      <c r="BN78" t="s">
        <v>71</v>
      </c>
      <c r="BO78" t="s">
        <v>619</v>
      </c>
      <c r="BP78">
        <v>2648.1759999999999</v>
      </c>
      <c r="BQ78" t="s">
        <v>72</v>
      </c>
    </row>
    <row r="79" spans="1:69" ht="16.5">
      <c r="A79" s="127" t="str">
        <f t="shared" si="36"/>
        <v>해성운수</v>
      </c>
      <c r="B79" s="128" t="str">
        <f t="shared" si="37"/>
        <v>심길섭</v>
      </c>
      <c r="C79" s="129" t="str">
        <f t="shared" si="38"/>
        <v>S</v>
      </c>
      <c r="D79" s="130">
        <f t="shared" si="39"/>
        <v>1.0223420158232264</v>
      </c>
      <c r="E79" s="131">
        <f t="shared" si="40"/>
        <v>6165</v>
      </c>
      <c r="F79" s="132" t="str">
        <f t="shared" si="41"/>
        <v>24</v>
      </c>
      <c r="G79" s="133" t="str">
        <f t="shared" si="42"/>
        <v>70바3893</v>
      </c>
      <c r="H79" s="134">
        <f t="shared" si="43"/>
        <v>3</v>
      </c>
      <c r="I79" s="135">
        <f t="shared" si="44"/>
        <v>2720.0479999999998</v>
      </c>
      <c r="J79" s="136">
        <f t="shared" si="45"/>
        <v>8.3753840604469162E-3</v>
      </c>
      <c r="K79" s="136">
        <f t="shared" si="46"/>
        <v>0.36766078453283163</v>
      </c>
      <c r="L79" s="136">
        <f t="shared" si="47"/>
        <v>0.13161532443545115</v>
      </c>
      <c r="M79" s="137">
        <f t="shared" si="48"/>
        <v>9.7940000000000005</v>
      </c>
      <c r="N79" s="138">
        <f t="shared" si="49"/>
        <v>0.18382028552437313</v>
      </c>
      <c r="O79" s="138">
        <f t="shared" si="50"/>
        <v>5.5146085657311934</v>
      </c>
      <c r="P79" s="233">
        <f t="shared" si="51"/>
        <v>10</v>
      </c>
      <c r="Q79" s="234">
        <f t="shared" si="52"/>
        <v>5</v>
      </c>
      <c r="R79" s="234">
        <f t="shared" si="53"/>
        <v>150</v>
      </c>
      <c r="T79">
        <v>534</v>
      </c>
      <c r="U79">
        <v>6165</v>
      </c>
      <c r="V79" t="s">
        <v>1310</v>
      </c>
      <c r="W79">
        <v>2720.0479999999998</v>
      </c>
      <c r="X79">
        <v>1188.623</v>
      </c>
      <c r="Y79">
        <v>2.2879999999999998</v>
      </c>
      <c r="Z79">
        <v>9.7940000000000005</v>
      </c>
      <c r="AA79">
        <v>185.65632199999999</v>
      </c>
      <c r="AB79">
        <v>1.554943</v>
      </c>
      <c r="AC79">
        <v>68.258549000000002</v>
      </c>
      <c r="AD79" s="1">
        <v>358</v>
      </c>
      <c r="AE79">
        <v>5</v>
      </c>
      <c r="AF79">
        <v>150</v>
      </c>
      <c r="AG79">
        <v>69</v>
      </c>
      <c r="AH79">
        <v>14.650985</v>
      </c>
      <c r="AI79">
        <v>65</v>
      </c>
      <c r="AJ79">
        <v>0</v>
      </c>
      <c r="AK79">
        <v>10</v>
      </c>
      <c r="AL79">
        <v>3302</v>
      </c>
      <c r="AM79" t="s">
        <v>1311</v>
      </c>
      <c r="AN79" t="s">
        <v>1312</v>
      </c>
      <c r="AO79">
        <v>2535.6550000000002</v>
      </c>
      <c r="AR79" t="s">
        <v>163</v>
      </c>
      <c r="AS79" t="s">
        <v>315</v>
      </c>
      <c r="AT79" t="s">
        <v>982</v>
      </c>
      <c r="AU79" t="s">
        <v>1310</v>
      </c>
      <c r="AV79" t="s">
        <v>49</v>
      </c>
      <c r="AW79">
        <v>3</v>
      </c>
      <c r="BB79">
        <v>1.0223420158232264</v>
      </c>
      <c r="BC79" t="s">
        <v>74</v>
      </c>
      <c r="BF79" t="s">
        <v>163</v>
      </c>
      <c r="BG79" s="5" t="s">
        <v>315</v>
      </c>
      <c r="BH79" t="s">
        <v>1310</v>
      </c>
      <c r="BI79">
        <v>6165</v>
      </c>
      <c r="BJ79">
        <v>3</v>
      </c>
      <c r="BK79" t="s">
        <v>982</v>
      </c>
      <c r="BL79" t="s">
        <v>942</v>
      </c>
      <c r="BM79">
        <v>1.0223420158232264</v>
      </c>
      <c r="BN79" t="s">
        <v>74</v>
      </c>
      <c r="BO79" t="s">
        <v>620</v>
      </c>
      <c r="BP79">
        <v>2720.0479999999998</v>
      </c>
      <c r="BQ79" t="s">
        <v>72</v>
      </c>
    </row>
    <row r="80" spans="1:69" ht="16.5">
      <c r="A80" s="110" t="str">
        <f t="shared" si="36"/>
        <v>해성운수</v>
      </c>
      <c r="B80" s="111" t="str">
        <f t="shared" si="37"/>
        <v>오정일</v>
      </c>
      <c r="C80" s="112" t="str">
        <f t="shared" si="38"/>
        <v>D</v>
      </c>
      <c r="D80" s="113">
        <f t="shared" si="39"/>
        <v>0.83169728247689545</v>
      </c>
      <c r="E80" s="114">
        <f t="shared" si="40"/>
        <v>8165</v>
      </c>
      <c r="F80" s="115" t="str">
        <f t="shared" si="41"/>
        <v>564</v>
      </c>
      <c r="G80" s="116" t="str">
        <f t="shared" si="42"/>
        <v>71바5772</v>
      </c>
      <c r="H80" s="117">
        <f t="shared" si="43"/>
        <v>2</v>
      </c>
      <c r="I80" s="118">
        <f t="shared" si="44"/>
        <v>1084.481</v>
      </c>
      <c r="J80" s="119">
        <f t="shared" si="45"/>
        <v>1.5179648943758988E-2</v>
      </c>
      <c r="K80" s="119">
        <f t="shared" si="46"/>
        <v>0.48977786208217827</v>
      </c>
      <c r="L80" s="119">
        <f t="shared" si="47"/>
        <v>0.22591451579142466</v>
      </c>
      <c r="M80" s="120">
        <f t="shared" si="48"/>
        <v>7.2080000000000002</v>
      </c>
      <c r="N80" s="121">
        <f t="shared" si="49"/>
        <v>9.2210006445479456E-2</v>
      </c>
      <c r="O80" s="121">
        <f t="shared" si="50"/>
        <v>1.0143100709002739</v>
      </c>
      <c r="P80" s="235">
        <f t="shared" si="51"/>
        <v>96</v>
      </c>
      <c r="Q80" s="236">
        <f t="shared" si="52"/>
        <v>1</v>
      </c>
      <c r="R80" s="236">
        <f t="shared" si="53"/>
        <v>11</v>
      </c>
      <c r="T80">
        <v>534</v>
      </c>
      <c r="U80">
        <v>8165</v>
      </c>
      <c r="V80" t="s">
        <v>1313</v>
      </c>
      <c r="W80">
        <v>1084.481</v>
      </c>
      <c r="X80">
        <v>319.50299999999999</v>
      </c>
      <c r="Y80">
        <v>3.3940000000000001</v>
      </c>
      <c r="Z80">
        <v>7.2080000000000002</v>
      </c>
      <c r="AA80">
        <v>119.419099</v>
      </c>
      <c r="AB80">
        <v>1.81274</v>
      </c>
      <c r="AC80">
        <v>58.488830999999998</v>
      </c>
      <c r="AD80" s="1">
        <v>245</v>
      </c>
      <c r="AE80">
        <v>1</v>
      </c>
      <c r="AF80">
        <v>11</v>
      </c>
      <c r="AG80">
        <v>76</v>
      </c>
      <c r="AH80">
        <v>9.0813020000000009</v>
      </c>
      <c r="AI80">
        <v>91.5</v>
      </c>
      <c r="AJ80">
        <v>0</v>
      </c>
      <c r="AK80">
        <v>96</v>
      </c>
      <c r="AL80">
        <v>16345</v>
      </c>
      <c r="AM80" t="s">
        <v>1314</v>
      </c>
      <c r="AN80" t="s">
        <v>1315</v>
      </c>
      <c r="AO80">
        <v>905.22500000000002</v>
      </c>
      <c r="AR80" t="s">
        <v>163</v>
      </c>
      <c r="AS80" t="s">
        <v>320</v>
      </c>
      <c r="AT80" t="s">
        <v>1035</v>
      </c>
      <c r="AU80" t="s">
        <v>1313</v>
      </c>
      <c r="AV80" t="s">
        <v>641</v>
      </c>
      <c r="AW80">
        <v>2</v>
      </c>
      <c r="BB80">
        <v>0.83169728247689545</v>
      </c>
      <c r="BC80" t="s">
        <v>70</v>
      </c>
      <c r="BF80" t="s">
        <v>163</v>
      </c>
      <c r="BG80" s="5" t="s">
        <v>320</v>
      </c>
      <c r="BH80" t="s">
        <v>1313</v>
      </c>
      <c r="BI80">
        <v>8165</v>
      </c>
      <c r="BJ80">
        <v>2</v>
      </c>
      <c r="BK80" t="s">
        <v>1035</v>
      </c>
      <c r="BL80" t="s">
        <v>1086</v>
      </c>
      <c r="BM80">
        <v>0.83169728247689545</v>
      </c>
      <c r="BN80" t="s">
        <v>70</v>
      </c>
      <c r="BO80" t="s">
        <v>623</v>
      </c>
      <c r="BP80">
        <v>1084.481</v>
      </c>
      <c r="BQ80" t="s">
        <v>72</v>
      </c>
    </row>
    <row r="81" spans="1:69" ht="16.5">
      <c r="A81" s="127" t="str">
        <f t="shared" si="36"/>
        <v>해성운수</v>
      </c>
      <c r="B81" s="128" t="str">
        <f t="shared" si="37"/>
        <v>오정환</v>
      </c>
      <c r="C81" s="129" t="str">
        <f t="shared" si="38"/>
        <v>F</v>
      </c>
      <c r="D81" s="130">
        <f t="shared" si="39"/>
        <v>0.78279220912052261</v>
      </c>
      <c r="E81" s="131">
        <f t="shared" si="40"/>
        <v>4986</v>
      </c>
      <c r="F81" s="132" t="str">
        <f t="shared" si="41"/>
        <v>514-1</v>
      </c>
      <c r="G81" s="133" t="str">
        <f t="shared" si="42"/>
        <v>71바5819</v>
      </c>
      <c r="H81" s="134">
        <f t="shared" si="43"/>
        <v>2</v>
      </c>
      <c r="I81" s="135">
        <f t="shared" si="44"/>
        <v>1619.508</v>
      </c>
      <c r="J81" s="136">
        <f t="shared" si="45"/>
        <v>1.023707027483518E-2</v>
      </c>
      <c r="K81" s="136">
        <f t="shared" si="46"/>
        <v>0.37551019650788958</v>
      </c>
      <c r="L81" s="136">
        <f t="shared" si="47"/>
        <v>0.15128051235313442</v>
      </c>
      <c r="M81" s="137">
        <f t="shared" si="48"/>
        <v>10.853999999999999</v>
      </c>
      <c r="N81" s="138">
        <f t="shared" si="49"/>
        <v>0.12349429579847707</v>
      </c>
      <c r="O81" s="138">
        <f t="shared" si="50"/>
        <v>0.86446007058933949</v>
      </c>
      <c r="P81" s="233">
        <f t="shared" si="51"/>
        <v>5</v>
      </c>
      <c r="Q81" s="234">
        <f t="shared" si="52"/>
        <v>2</v>
      </c>
      <c r="R81" s="234">
        <f t="shared" si="53"/>
        <v>14</v>
      </c>
      <c r="T81">
        <v>534</v>
      </c>
      <c r="U81">
        <v>4986</v>
      </c>
      <c r="V81" t="s">
        <v>1316</v>
      </c>
      <c r="W81">
        <v>1619.508</v>
      </c>
      <c r="X81">
        <v>760.88400000000001</v>
      </c>
      <c r="Y81">
        <v>2.1280000000000001</v>
      </c>
      <c r="Z81">
        <v>10.853999999999999</v>
      </c>
      <c r="AA81">
        <v>128.80159699999999</v>
      </c>
      <c r="AB81">
        <v>1.318551</v>
      </c>
      <c r="AC81">
        <v>48.366312999999998</v>
      </c>
      <c r="AD81" s="1">
        <v>245</v>
      </c>
      <c r="AE81">
        <v>2</v>
      </c>
      <c r="AF81">
        <v>14</v>
      </c>
      <c r="AG81">
        <v>78</v>
      </c>
      <c r="AH81">
        <v>12.573663</v>
      </c>
      <c r="AI81">
        <v>9.1</v>
      </c>
      <c r="AJ81">
        <v>0</v>
      </c>
      <c r="AK81">
        <v>5</v>
      </c>
      <c r="AL81">
        <v>1518</v>
      </c>
      <c r="AM81" t="s">
        <v>1317</v>
      </c>
      <c r="AN81" t="s">
        <v>1318</v>
      </c>
      <c r="AO81">
        <v>1527.0709999999999</v>
      </c>
      <c r="AR81" t="s">
        <v>163</v>
      </c>
      <c r="AS81" t="s">
        <v>316</v>
      </c>
      <c r="AT81" t="s">
        <v>1003</v>
      </c>
      <c r="AU81" t="s">
        <v>1316</v>
      </c>
      <c r="AV81" t="s">
        <v>49</v>
      </c>
      <c r="AW81">
        <v>2</v>
      </c>
      <c r="BB81">
        <v>0.78279220912052261</v>
      </c>
      <c r="BC81" t="s">
        <v>73</v>
      </c>
      <c r="BF81" t="s">
        <v>163</v>
      </c>
      <c r="BG81" s="5" t="s">
        <v>316</v>
      </c>
      <c r="BH81" t="s">
        <v>1316</v>
      </c>
      <c r="BI81">
        <v>4986</v>
      </c>
      <c r="BJ81">
        <v>2</v>
      </c>
      <c r="BK81" t="s">
        <v>1003</v>
      </c>
      <c r="BL81" t="s">
        <v>986</v>
      </c>
      <c r="BM81">
        <v>0.78279220912052261</v>
      </c>
      <c r="BN81" t="s">
        <v>73</v>
      </c>
      <c r="BO81" t="s">
        <v>638</v>
      </c>
      <c r="BP81">
        <v>1619.508</v>
      </c>
      <c r="BQ81" t="s">
        <v>71</v>
      </c>
    </row>
    <row r="82" spans="1:69" ht="16.5">
      <c r="A82" s="110" t="str">
        <f t="shared" si="36"/>
        <v>해성운수</v>
      </c>
      <c r="B82" s="111" t="str">
        <f t="shared" si="37"/>
        <v>원상재</v>
      </c>
      <c r="C82" s="112" t="str">
        <f t="shared" si="38"/>
        <v>D</v>
      </c>
      <c r="D82" s="113">
        <f t="shared" si="39"/>
        <v>0.83699999999999997</v>
      </c>
      <c r="E82" s="114">
        <f t="shared" si="40"/>
        <v>555</v>
      </c>
      <c r="F82" s="115" t="str">
        <f t="shared" si="41"/>
        <v>564</v>
      </c>
      <c r="G82" s="116" t="str">
        <f t="shared" si="42"/>
        <v>71바5773</v>
      </c>
      <c r="H82" s="117">
        <f t="shared" si="43"/>
        <v>1</v>
      </c>
      <c r="I82" s="118">
        <f t="shared" si="44"/>
        <v>1475.8910000000001</v>
      </c>
      <c r="J82" s="119">
        <f t="shared" si="45"/>
        <v>4.1340684202851863E-2</v>
      </c>
      <c r="K82" s="119">
        <f t="shared" si="46"/>
        <v>0.45008007599114508</v>
      </c>
      <c r="L82" s="119">
        <f t="shared" si="47"/>
        <v>0.24595312255444338</v>
      </c>
      <c r="M82" s="120">
        <f t="shared" si="48"/>
        <v>9.4440000000000008</v>
      </c>
      <c r="N82" s="121">
        <f t="shared" si="49"/>
        <v>2.1681817966231924</v>
      </c>
      <c r="O82" s="121">
        <f t="shared" si="50"/>
        <v>2.7102272457789902</v>
      </c>
      <c r="P82" s="235">
        <f t="shared" si="51"/>
        <v>69</v>
      </c>
      <c r="Q82" s="236">
        <f t="shared" si="52"/>
        <v>32</v>
      </c>
      <c r="R82" s="236">
        <f t="shared" si="53"/>
        <v>40</v>
      </c>
      <c r="T82">
        <v>534</v>
      </c>
      <c r="U82">
        <v>555</v>
      </c>
      <c r="V82" t="s">
        <v>1319</v>
      </c>
      <c r="W82">
        <v>1475.8910000000001</v>
      </c>
      <c r="X82">
        <v>440.77199999999999</v>
      </c>
      <c r="Y82">
        <v>3.3479999999999999</v>
      </c>
      <c r="Z82">
        <v>9.4440000000000008</v>
      </c>
      <c r="AA82">
        <v>158.98273399999999</v>
      </c>
      <c r="AB82">
        <v>6.5724549999999997</v>
      </c>
      <c r="AC82">
        <v>71.554961000000006</v>
      </c>
      <c r="AD82" s="1">
        <v>363</v>
      </c>
      <c r="AE82">
        <v>32</v>
      </c>
      <c r="AF82">
        <v>40</v>
      </c>
      <c r="AG82">
        <v>93</v>
      </c>
      <c r="AH82">
        <v>9.2833410000000001</v>
      </c>
      <c r="AI82">
        <v>141</v>
      </c>
      <c r="AJ82">
        <v>21.4</v>
      </c>
      <c r="AK82">
        <v>69</v>
      </c>
      <c r="AL82">
        <v>14969</v>
      </c>
      <c r="AM82" t="s">
        <v>1320</v>
      </c>
      <c r="AN82" t="s">
        <v>1321</v>
      </c>
      <c r="AO82">
        <v>1475.8910000000001</v>
      </c>
      <c r="AR82" t="s">
        <v>163</v>
      </c>
      <c r="AS82" t="s">
        <v>320</v>
      </c>
      <c r="AT82" t="s">
        <v>1037</v>
      </c>
      <c r="AU82" t="s">
        <v>1319</v>
      </c>
      <c r="AV82" t="s">
        <v>641</v>
      </c>
      <c r="AW82">
        <v>1</v>
      </c>
      <c r="BB82">
        <v>0.83699999999999997</v>
      </c>
      <c r="BC82" t="s">
        <v>70</v>
      </c>
      <c r="BF82" t="s">
        <v>163</v>
      </c>
      <c r="BG82" t="s">
        <v>320</v>
      </c>
      <c r="BH82" t="s">
        <v>1319</v>
      </c>
      <c r="BI82">
        <v>555</v>
      </c>
      <c r="BJ82">
        <v>1</v>
      </c>
      <c r="BK82" t="s">
        <v>1037</v>
      </c>
      <c r="BL82" t="s">
        <v>618</v>
      </c>
      <c r="BM82">
        <v>0.83699999999999997</v>
      </c>
      <c r="BN82" t="s">
        <v>70</v>
      </c>
      <c r="BO82" t="s">
        <v>623</v>
      </c>
      <c r="BP82">
        <v>1475.8910000000001</v>
      </c>
      <c r="BQ82" t="s">
        <v>69</v>
      </c>
    </row>
    <row r="83" spans="1:69" ht="16.5">
      <c r="A83" s="127" t="str">
        <f t="shared" si="36"/>
        <v>해성운수</v>
      </c>
      <c r="B83" s="128" t="str">
        <f t="shared" si="37"/>
        <v>유광식</v>
      </c>
      <c r="C83" s="129" t="str">
        <f t="shared" si="38"/>
        <v>F</v>
      </c>
      <c r="D83" s="130">
        <f t="shared" si="39"/>
        <v>0.77590909090909088</v>
      </c>
      <c r="E83" s="131">
        <f t="shared" si="40"/>
        <v>6627</v>
      </c>
      <c r="F83" s="132" t="str">
        <f t="shared" si="41"/>
        <v>593</v>
      </c>
      <c r="G83" s="133" t="str">
        <f t="shared" si="42"/>
        <v>71바5778</v>
      </c>
      <c r="H83" s="134">
        <f t="shared" si="43"/>
        <v>1</v>
      </c>
      <c r="I83" s="135">
        <f t="shared" si="44"/>
        <v>1516.8040000000001</v>
      </c>
      <c r="J83" s="136">
        <f t="shared" si="45"/>
        <v>9.8649532813390711E-3</v>
      </c>
      <c r="K83" s="136">
        <f t="shared" si="46"/>
        <v>0.42970556831470852</v>
      </c>
      <c r="L83" s="136">
        <f t="shared" si="47"/>
        <v>0.10218854908083047</v>
      </c>
      <c r="M83" s="137">
        <f t="shared" si="48"/>
        <v>11.834</v>
      </c>
      <c r="N83" s="138">
        <f t="shared" si="49"/>
        <v>6.5928096181180951E-2</v>
      </c>
      <c r="O83" s="138">
        <f t="shared" si="50"/>
        <v>7.3839467722922665</v>
      </c>
      <c r="P83" s="233">
        <f t="shared" si="51"/>
        <v>51</v>
      </c>
      <c r="Q83" s="234">
        <f t="shared" si="52"/>
        <v>1</v>
      </c>
      <c r="R83" s="234">
        <f t="shared" si="53"/>
        <v>112</v>
      </c>
      <c r="T83">
        <v>534</v>
      </c>
      <c r="U83">
        <v>6627</v>
      </c>
      <c r="V83" t="s">
        <v>1322</v>
      </c>
      <c r="W83">
        <v>1516.8040000000001</v>
      </c>
      <c r="X83">
        <v>854.66300000000001</v>
      </c>
      <c r="Y83">
        <v>1.7749999999999999</v>
      </c>
      <c r="Z83">
        <v>11.834</v>
      </c>
      <c r="AA83">
        <v>140.89798099999999</v>
      </c>
      <c r="AB83">
        <v>1.3899520000000001</v>
      </c>
      <c r="AC83">
        <v>60.544646999999998</v>
      </c>
      <c r="AD83" s="1">
        <v>155</v>
      </c>
      <c r="AE83">
        <v>1</v>
      </c>
      <c r="AF83">
        <v>112</v>
      </c>
      <c r="AG83">
        <v>65</v>
      </c>
      <c r="AH83">
        <v>10.765264</v>
      </c>
      <c r="AI83">
        <v>17.3</v>
      </c>
      <c r="AJ83">
        <v>0</v>
      </c>
      <c r="AK83">
        <v>51</v>
      </c>
      <c r="AL83">
        <v>8379</v>
      </c>
      <c r="AM83" t="s">
        <v>1323</v>
      </c>
      <c r="AN83" t="s">
        <v>1324</v>
      </c>
      <c r="AO83">
        <v>1788.173</v>
      </c>
      <c r="AR83" t="s">
        <v>163</v>
      </c>
      <c r="AS83" t="s">
        <v>324</v>
      </c>
      <c r="AT83" t="s">
        <v>1074</v>
      </c>
      <c r="AU83" t="s">
        <v>1322</v>
      </c>
      <c r="AV83" t="s">
        <v>49</v>
      </c>
      <c r="AW83">
        <v>1</v>
      </c>
      <c r="BB83">
        <v>0.77590909090909088</v>
      </c>
      <c r="BC83" t="s">
        <v>73</v>
      </c>
      <c r="BF83" t="s">
        <v>163</v>
      </c>
      <c r="BG83" t="s">
        <v>324</v>
      </c>
      <c r="BH83" t="s">
        <v>1322</v>
      </c>
      <c r="BI83">
        <v>6627</v>
      </c>
      <c r="BJ83">
        <v>1</v>
      </c>
      <c r="BK83" t="s">
        <v>1074</v>
      </c>
      <c r="BL83" t="s">
        <v>618</v>
      </c>
      <c r="BM83">
        <v>0.77590909090909088</v>
      </c>
      <c r="BN83" t="s">
        <v>73</v>
      </c>
      <c r="BO83" t="s">
        <v>638</v>
      </c>
      <c r="BP83">
        <v>1516.8040000000001</v>
      </c>
      <c r="BQ83" t="s">
        <v>74</v>
      </c>
    </row>
    <row r="84" spans="1:69" ht="16.5">
      <c r="A84" s="110" t="str">
        <f t="shared" si="36"/>
        <v>해성운수</v>
      </c>
      <c r="B84" s="111" t="str">
        <f t="shared" si="37"/>
        <v>유금종</v>
      </c>
      <c r="C84" s="112" t="str">
        <f t="shared" si="38"/>
        <v>A</v>
      </c>
      <c r="D84" s="113">
        <f t="shared" si="39"/>
        <v>0.97298817415137395</v>
      </c>
      <c r="E84" s="114">
        <f t="shared" si="40"/>
        <v>2233</v>
      </c>
      <c r="F84" s="115" t="str">
        <f t="shared" si="41"/>
        <v>514-1</v>
      </c>
      <c r="G84" s="116" t="str">
        <f t="shared" si="42"/>
        <v>74사1071</v>
      </c>
      <c r="H84" s="117">
        <f t="shared" si="43"/>
        <v>2</v>
      </c>
      <c r="I84" s="118">
        <f t="shared" si="44"/>
        <v>1954.0060000000001</v>
      </c>
      <c r="J84" s="119">
        <f t="shared" si="45"/>
        <v>2.1541144387415185E-2</v>
      </c>
      <c r="K84" s="119">
        <f t="shared" si="46"/>
        <v>0.36423656141118155</v>
      </c>
      <c r="L84" s="119">
        <f t="shared" si="47"/>
        <v>8.1883064842175501E-2</v>
      </c>
      <c r="M84" s="120">
        <f t="shared" si="48"/>
        <v>10.38</v>
      </c>
      <c r="N84" s="121">
        <f t="shared" si="49"/>
        <v>0</v>
      </c>
      <c r="O84" s="121">
        <f t="shared" si="50"/>
        <v>1.1258921415799132</v>
      </c>
      <c r="P84" s="235">
        <f t="shared" si="51"/>
        <v>1</v>
      </c>
      <c r="Q84" s="236">
        <f t="shared" si="52"/>
        <v>0</v>
      </c>
      <c r="R84" s="236">
        <f t="shared" si="53"/>
        <v>22</v>
      </c>
      <c r="T84">
        <v>534</v>
      </c>
      <c r="U84">
        <v>2233</v>
      </c>
      <c r="V84" t="s">
        <v>1325</v>
      </c>
      <c r="W84">
        <v>1954.0060000000001</v>
      </c>
      <c r="X84">
        <v>752.86500000000001</v>
      </c>
      <c r="Y84">
        <v>2.5950000000000002</v>
      </c>
      <c r="Z84">
        <v>10.38</v>
      </c>
      <c r="AA84">
        <v>154.97073599999999</v>
      </c>
      <c r="AB84">
        <v>3.338247</v>
      </c>
      <c r="AC84">
        <v>56.446007999999999</v>
      </c>
      <c r="AD84" s="1">
        <v>160</v>
      </c>
      <c r="AE84">
        <v>0</v>
      </c>
      <c r="AF84">
        <v>22</v>
      </c>
      <c r="AG84">
        <v>79</v>
      </c>
      <c r="AH84">
        <v>12.60887</v>
      </c>
      <c r="AI84">
        <v>56.5</v>
      </c>
      <c r="AJ84">
        <v>0</v>
      </c>
      <c r="AK84">
        <v>1</v>
      </c>
      <c r="AL84">
        <v>130</v>
      </c>
      <c r="AM84" t="s">
        <v>1326</v>
      </c>
      <c r="AN84" t="s">
        <v>1327</v>
      </c>
      <c r="AO84">
        <v>1817.89</v>
      </c>
      <c r="AR84" t="s">
        <v>163</v>
      </c>
      <c r="AS84" t="s">
        <v>316</v>
      </c>
      <c r="AT84" t="s">
        <v>1005</v>
      </c>
      <c r="AU84" t="s">
        <v>1325</v>
      </c>
      <c r="AV84" t="s">
        <v>49</v>
      </c>
      <c r="AW84">
        <v>2</v>
      </c>
      <c r="BB84">
        <v>0.97298817415137395</v>
      </c>
      <c r="BC84" t="s">
        <v>69</v>
      </c>
      <c r="BF84" t="s">
        <v>163</v>
      </c>
      <c r="BG84" t="s">
        <v>316</v>
      </c>
      <c r="BH84" t="s">
        <v>1325</v>
      </c>
      <c r="BI84">
        <v>2233</v>
      </c>
      <c r="BJ84">
        <v>2</v>
      </c>
      <c r="BK84" t="s">
        <v>1005</v>
      </c>
      <c r="BL84" t="s">
        <v>986</v>
      </c>
      <c r="BM84">
        <v>0.97298817415137395</v>
      </c>
      <c r="BN84" t="s">
        <v>69</v>
      </c>
      <c r="BO84" t="s">
        <v>622</v>
      </c>
      <c r="BP84">
        <v>1954.0060000000001</v>
      </c>
      <c r="BQ84" t="s">
        <v>74</v>
      </c>
    </row>
    <row r="85" spans="1:69" ht="16.5">
      <c r="A85" s="127" t="str">
        <f t="shared" si="36"/>
        <v>해성운수</v>
      </c>
      <c r="B85" s="128" t="str">
        <f t="shared" si="37"/>
        <v>유선구</v>
      </c>
      <c r="C85" s="129" t="str">
        <f t="shared" si="38"/>
        <v>D</v>
      </c>
      <c r="D85" s="130">
        <f t="shared" si="39"/>
        <v>0.8426889027074812</v>
      </c>
      <c r="E85" s="131">
        <f t="shared" si="40"/>
        <v>3863</v>
      </c>
      <c r="F85" s="132" t="str">
        <f t="shared" si="41"/>
        <v>514-1</v>
      </c>
      <c r="G85" s="133" t="str">
        <f t="shared" si="42"/>
        <v>71바5768</v>
      </c>
      <c r="H85" s="134">
        <f t="shared" si="43"/>
        <v>2</v>
      </c>
      <c r="I85" s="135">
        <f t="shared" si="44"/>
        <v>1521.634</v>
      </c>
      <c r="J85" s="136">
        <f t="shared" si="45"/>
        <v>1.3726639572763322E-2</v>
      </c>
      <c r="K85" s="136">
        <f t="shared" si="46"/>
        <v>0.40311612799801666</v>
      </c>
      <c r="L85" s="136">
        <f t="shared" si="47"/>
        <v>0.25630342119064109</v>
      </c>
      <c r="M85" s="137">
        <f t="shared" si="48"/>
        <v>12.006</v>
      </c>
      <c r="N85" s="138">
        <f t="shared" si="49"/>
        <v>0</v>
      </c>
      <c r="O85" s="138">
        <f t="shared" si="50"/>
        <v>4.7317554681349128</v>
      </c>
      <c r="P85" s="233">
        <f t="shared" si="51"/>
        <v>9</v>
      </c>
      <c r="Q85" s="234">
        <f t="shared" si="52"/>
        <v>0</v>
      </c>
      <c r="R85" s="234">
        <f t="shared" si="53"/>
        <v>72</v>
      </c>
      <c r="T85">
        <v>534</v>
      </c>
      <c r="U85">
        <v>3863</v>
      </c>
      <c r="V85" t="s">
        <v>1328</v>
      </c>
      <c r="W85">
        <v>1521.634</v>
      </c>
      <c r="X85">
        <v>666.976</v>
      </c>
      <c r="Y85">
        <v>2.2810000000000001</v>
      </c>
      <c r="Z85">
        <v>12.006</v>
      </c>
      <c r="AA85">
        <v>118.297708</v>
      </c>
      <c r="AB85">
        <v>1.6238300000000001</v>
      </c>
      <c r="AC85">
        <v>47.687714</v>
      </c>
      <c r="AD85" s="1">
        <v>390</v>
      </c>
      <c r="AE85">
        <v>0</v>
      </c>
      <c r="AF85">
        <v>72</v>
      </c>
      <c r="AG85">
        <v>71</v>
      </c>
      <c r="AH85">
        <v>12.862750999999999</v>
      </c>
      <c r="AI85">
        <v>5.6</v>
      </c>
      <c r="AJ85">
        <v>0</v>
      </c>
      <c r="AK85">
        <v>9</v>
      </c>
      <c r="AL85">
        <v>1589</v>
      </c>
      <c r="AM85" t="s">
        <v>1329</v>
      </c>
      <c r="AN85" t="s">
        <v>1330</v>
      </c>
      <c r="AO85">
        <v>1413.7909999999999</v>
      </c>
      <c r="AR85" t="s">
        <v>163</v>
      </c>
      <c r="AS85" t="s">
        <v>316</v>
      </c>
      <c r="AT85" t="s">
        <v>999</v>
      </c>
      <c r="AU85" t="s">
        <v>1328</v>
      </c>
      <c r="AV85" t="s">
        <v>49</v>
      </c>
      <c r="AW85">
        <v>2</v>
      </c>
      <c r="BB85">
        <v>0.8426889027074812</v>
      </c>
      <c r="BC85" t="s">
        <v>70</v>
      </c>
      <c r="BF85" t="s">
        <v>163</v>
      </c>
      <c r="BG85" t="s">
        <v>316</v>
      </c>
      <c r="BH85" t="s">
        <v>1328</v>
      </c>
      <c r="BI85">
        <v>3863</v>
      </c>
      <c r="BJ85">
        <v>2</v>
      </c>
      <c r="BK85" t="s">
        <v>999</v>
      </c>
      <c r="BL85" t="s">
        <v>986</v>
      </c>
      <c r="BM85">
        <v>0.8426889027074812</v>
      </c>
      <c r="BN85" t="s">
        <v>70</v>
      </c>
      <c r="BO85" t="s">
        <v>623</v>
      </c>
      <c r="BP85">
        <v>1521.634</v>
      </c>
      <c r="BQ85" t="s">
        <v>71</v>
      </c>
    </row>
    <row r="86" spans="1:69" ht="16.5">
      <c r="A86" s="110" t="str">
        <f t="shared" si="36"/>
        <v>해성운수</v>
      </c>
      <c r="B86" s="111" t="str">
        <f t="shared" si="37"/>
        <v>유영환</v>
      </c>
      <c r="C86" s="112" t="str">
        <f t="shared" si="38"/>
        <v>S</v>
      </c>
      <c r="D86" s="113">
        <f t="shared" si="39"/>
        <v>1.0040349733360741</v>
      </c>
      <c r="E86" s="114">
        <f t="shared" si="40"/>
        <v>3392</v>
      </c>
      <c r="F86" s="115" t="str">
        <f t="shared" si="41"/>
        <v>514-1</v>
      </c>
      <c r="G86" s="116" t="str">
        <f t="shared" si="42"/>
        <v>71바5765</v>
      </c>
      <c r="H86" s="117">
        <f t="shared" si="43"/>
        <v>3</v>
      </c>
      <c r="I86" s="118">
        <f t="shared" si="44"/>
        <v>1700.6320000000001</v>
      </c>
      <c r="J86" s="119">
        <f t="shared" si="45"/>
        <v>1.1020737166484764E-2</v>
      </c>
      <c r="K86" s="119">
        <f t="shared" si="46"/>
        <v>0.31144357258215455</v>
      </c>
      <c r="L86" s="119">
        <f t="shared" si="47"/>
        <v>0.10466697086730109</v>
      </c>
      <c r="M86" s="120">
        <f t="shared" si="48"/>
        <v>8.952</v>
      </c>
      <c r="N86" s="121">
        <f t="shared" si="49"/>
        <v>0</v>
      </c>
      <c r="O86" s="121">
        <f t="shared" si="50"/>
        <v>3.3516951345146979</v>
      </c>
      <c r="P86" s="235">
        <f t="shared" si="51"/>
        <v>0</v>
      </c>
      <c r="Q86" s="236">
        <f t="shared" si="52"/>
        <v>0</v>
      </c>
      <c r="R86" s="236">
        <f t="shared" si="53"/>
        <v>57</v>
      </c>
      <c r="T86">
        <v>534</v>
      </c>
      <c r="U86">
        <v>3392</v>
      </c>
      <c r="V86" t="s">
        <v>1331</v>
      </c>
      <c r="W86">
        <v>1700.6320000000001</v>
      </c>
      <c r="X86">
        <v>628.928</v>
      </c>
      <c r="Y86">
        <v>2.7040000000000002</v>
      </c>
      <c r="Z86">
        <v>8.952</v>
      </c>
      <c r="AA86">
        <v>127.907687</v>
      </c>
      <c r="AB86">
        <v>1.409637</v>
      </c>
      <c r="AC86">
        <v>39.836027000000001</v>
      </c>
      <c r="AD86" s="1">
        <v>178</v>
      </c>
      <c r="AE86">
        <v>0</v>
      </c>
      <c r="AF86">
        <v>57</v>
      </c>
      <c r="AG86">
        <v>68</v>
      </c>
      <c r="AH86">
        <v>13.295776</v>
      </c>
      <c r="AI86">
        <v>4.9000000000000004</v>
      </c>
      <c r="AJ86">
        <v>0</v>
      </c>
      <c r="AK86">
        <v>0</v>
      </c>
      <c r="AL86">
        <v>0</v>
      </c>
      <c r="AM86" t="s">
        <v>1332</v>
      </c>
      <c r="AN86" t="s">
        <v>1333</v>
      </c>
      <c r="AO86">
        <v>1502.626</v>
      </c>
      <c r="AR86" t="s">
        <v>163</v>
      </c>
      <c r="AS86" t="s">
        <v>316</v>
      </c>
      <c r="AT86" t="s">
        <v>997</v>
      </c>
      <c r="AU86" t="s">
        <v>1331</v>
      </c>
      <c r="AV86" t="s">
        <v>49</v>
      </c>
      <c r="AW86">
        <v>3</v>
      </c>
      <c r="BB86">
        <v>1.0040349733360741</v>
      </c>
      <c r="BC86" t="s">
        <v>74</v>
      </c>
      <c r="BF86" t="s">
        <v>163</v>
      </c>
      <c r="BG86" s="5" t="s">
        <v>316</v>
      </c>
      <c r="BH86" t="s">
        <v>1331</v>
      </c>
      <c r="BI86">
        <v>3392</v>
      </c>
      <c r="BJ86">
        <v>3</v>
      </c>
      <c r="BK86" t="s">
        <v>997</v>
      </c>
      <c r="BL86" t="s">
        <v>995</v>
      </c>
      <c r="BM86">
        <v>1.0040349733360741</v>
      </c>
      <c r="BN86" t="s">
        <v>74</v>
      </c>
      <c r="BO86" t="s">
        <v>620</v>
      </c>
      <c r="BP86">
        <v>1700.6320000000001</v>
      </c>
      <c r="BQ86" t="s">
        <v>69</v>
      </c>
    </row>
    <row r="87" spans="1:69" ht="16.5">
      <c r="A87" s="127" t="str">
        <f t="shared" si="36"/>
        <v>해성운수</v>
      </c>
      <c r="B87" s="128" t="str">
        <f t="shared" si="37"/>
        <v>유인석</v>
      </c>
      <c r="C87" s="129" t="str">
        <f t="shared" si="38"/>
        <v>B</v>
      </c>
      <c r="D87" s="130">
        <f t="shared" si="39"/>
        <v>0.92440143621546733</v>
      </c>
      <c r="E87" s="131">
        <f t="shared" si="40"/>
        <v>2335</v>
      </c>
      <c r="F87" s="132" t="str">
        <f t="shared" si="41"/>
        <v>24</v>
      </c>
      <c r="G87" s="133" t="str">
        <f t="shared" si="42"/>
        <v>70바3880</v>
      </c>
      <c r="H87" s="134">
        <f t="shared" si="43"/>
        <v>4</v>
      </c>
      <c r="I87" s="135">
        <f t="shared" si="44"/>
        <v>2476.2469999999998</v>
      </c>
      <c r="J87" s="136">
        <f t="shared" si="45"/>
        <v>2.7417533097355887E-3</v>
      </c>
      <c r="K87" s="136">
        <f t="shared" si="46"/>
        <v>0.35587572753698854</v>
      </c>
      <c r="L87" s="136">
        <f t="shared" si="47"/>
        <v>0.10418992935680488</v>
      </c>
      <c r="M87" s="137">
        <f t="shared" si="48"/>
        <v>14.333</v>
      </c>
      <c r="N87" s="138">
        <f t="shared" si="49"/>
        <v>0.52498801613893931</v>
      </c>
      <c r="O87" s="138">
        <f t="shared" si="50"/>
        <v>26.249400806946966</v>
      </c>
      <c r="P87" s="233">
        <f t="shared" si="51"/>
        <v>0</v>
      </c>
      <c r="Q87" s="234">
        <f t="shared" si="52"/>
        <v>13</v>
      </c>
      <c r="R87" s="234">
        <f t="shared" si="53"/>
        <v>650</v>
      </c>
      <c r="T87">
        <v>534</v>
      </c>
      <c r="U87">
        <v>2335</v>
      </c>
      <c r="V87" t="s">
        <v>1334</v>
      </c>
      <c r="W87">
        <v>2476.2469999999998</v>
      </c>
      <c r="X87">
        <v>1156.7950000000001</v>
      </c>
      <c r="Y87">
        <v>2.141</v>
      </c>
      <c r="Z87">
        <v>14.333</v>
      </c>
      <c r="AA87">
        <v>159.446876</v>
      </c>
      <c r="AB87">
        <v>0.437164</v>
      </c>
      <c r="AC87">
        <v>56.743273000000002</v>
      </c>
      <c r="AD87" s="1">
        <v>258</v>
      </c>
      <c r="AE87">
        <v>13</v>
      </c>
      <c r="AF87">
        <v>650</v>
      </c>
      <c r="AG87">
        <v>72</v>
      </c>
      <c r="AH87">
        <v>15.530232</v>
      </c>
      <c r="AI87">
        <v>147.5</v>
      </c>
      <c r="AJ87">
        <v>0</v>
      </c>
      <c r="AK87">
        <v>0</v>
      </c>
      <c r="AL87">
        <v>0</v>
      </c>
      <c r="AM87" t="s">
        <v>1335</v>
      </c>
      <c r="AN87" t="s">
        <v>1336</v>
      </c>
      <c r="AO87">
        <v>2121.4229999999998</v>
      </c>
      <c r="AR87" t="s">
        <v>163</v>
      </c>
      <c r="AS87" t="s">
        <v>315</v>
      </c>
      <c r="AT87" t="s">
        <v>976</v>
      </c>
      <c r="AU87" t="s">
        <v>1334</v>
      </c>
      <c r="AV87" t="s">
        <v>49</v>
      </c>
      <c r="AW87">
        <v>4</v>
      </c>
      <c r="BB87">
        <v>0.92440143621546733</v>
      </c>
      <c r="BC87" t="s">
        <v>71</v>
      </c>
      <c r="BF87" t="s">
        <v>163</v>
      </c>
      <c r="BG87" t="s">
        <v>315</v>
      </c>
      <c r="BH87" t="s">
        <v>1334</v>
      </c>
      <c r="BI87">
        <v>2335</v>
      </c>
      <c r="BJ87">
        <v>4</v>
      </c>
      <c r="BK87" t="s">
        <v>976</v>
      </c>
      <c r="BL87" t="s">
        <v>957</v>
      </c>
      <c r="BM87">
        <v>0.92440143621546733</v>
      </c>
      <c r="BN87" t="s">
        <v>71</v>
      </c>
      <c r="BO87" t="s">
        <v>619</v>
      </c>
      <c r="BP87">
        <v>2476.2469999999998</v>
      </c>
      <c r="BQ87" t="s">
        <v>74</v>
      </c>
    </row>
    <row r="88" spans="1:69" ht="16.5">
      <c r="A88" s="110" t="str">
        <f t="shared" si="36"/>
        <v>해성운수</v>
      </c>
      <c r="B88" s="111" t="str">
        <f t="shared" si="37"/>
        <v>유정이</v>
      </c>
      <c r="C88" s="112" t="str">
        <f t="shared" si="38"/>
        <v>F</v>
      </c>
      <c r="D88" s="113">
        <f t="shared" si="39"/>
        <v>0.748870037909103</v>
      </c>
      <c r="E88" s="114">
        <f t="shared" si="40"/>
        <v>9615</v>
      </c>
      <c r="F88" s="115" t="str">
        <f t="shared" si="41"/>
        <v>564</v>
      </c>
      <c r="G88" s="116" t="str">
        <f t="shared" si="42"/>
        <v>71바5771</v>
      </c>
      <c r="H88" s="117">
        <f t="shared" si="43"/>
        <v>6</v>
      </c>
      <c r="I88" s="118">
        <f t="shared" si="44"/>
        <v>5417.0469999999996</v>
      </c>
      <c r="J88" s="119">
        <f t="shared" si="45"/>
        <v>2.6612142384537959E-2</v>
      </c>
      <c r="K88" s="119">
        <f t="shared" si="46"/>
        <v>0.47046303573653381</v>
      </c>
      <c r="L88" s="119">
        <f t="shared" si="47"/>
        <v>0.24792105366632414</v>
      </c>
      <c r="M88" s="120">
        <f t="shared" si="48"/>
        <v>7.9969999999999999</v>
      </c>
      <c r="N88" s="121">
        <f t="shared" si="49"/>
        <v>3.7474291805110793</v>
      </c>
      <c r="O88" s="121">
        <f t="shared" si="50"/>
        <v>1.2552964742598689</v>
      </c>
      <c r="P88" s="235">
        <f t="shared" si="51"/>
        <v>489</v>
      </c>
      <c r="Q88" s="236">
        <f t="shared" si="52"/>
        <v>203</v>
      </c>
      <c r="R88" s="236">
        <f t="shared" si="53"/>
        <v>68</v>
      </c>
      <c r="T88">
        <v>534</v>
      </c>
      <c r="U88">
        <v>9615</v>
      </c>
      <c r="V88" t="s">
        <v>1337</v>
      </c>
      <c r="W88">
        <v>5417.0469999999996</v>
      </c>
      <c r="X88">
        <v>1847.9549999999999</v>
      </c>
      <c r="Y88">
        <v>2.931</v>
      </c>
      <c r="Z88">
        <v>7.9969999999999999</v>
      </c>
      <c r="AA88">
        <v>621.44177500000001</v>
      </c>
      <c r="AB88">
        <v>16.537897000000001</v>
      </c>
      <c r="AC88">
        <v>292.36538400000001</v>
      </c>
      <c r="AD88" s="1">
        <v>1343</v>
      </c>
      <c r="AE88">
        <v>203</v>
      </c>
      <c r="AF88">
        <v>68</v>
      </c>
      <c r="AG88">
        <v>77</v>
      </c>
      <c r="AH88">
        <v>8.716901</v>
      </c>
      <c r="AI88">
        <v>331.8</v>
      </c>
      <c r="AJ88">
        <v>0</v>
      </c>
      <c r="AK88">
        <v>489</v>
      </c>
      <c r="AL88">
        <v>162743</v>
      </c>
      <c r="AM88" t="s">
        <v>1338</v>
      </c>
      <c r="AN88" t="s">
        <v>1339</v>
      </c>
      <c r="AO88">
        <v>4298.0060000000003</v>
      </c>
      <c r="AR88" t="s">
        <v>163</v>
      </c>
      <c r="AS88" t="s">
        <v>320</v>
      </c>
      <c r="AT88" t="s">
        <v>1032</v>
      </c>
      <c r="AU88" t="s">
        <v>1337</v>
      </c>
      <c r="AV88" t="s">
        <v>641</v>
      </c>
      <c r="AW88">
        <v>6</v>
      </c>
      <c r="BB88">
        <v>0.748870037909103</v>
      </c>
      <c r="BC88" t="s">
        <v>73</v>
      </c>
      <c r="BF88" t="s">
        <v>163</v>
      </c>
      <c r="BG88" s="5" t="s">
        <v>320</v>
      </c>
      <c r="BH88" t="s">
        <v>1337</v>
      </c>
      <c r="BI88">
        <v>9615</v>
      </c>
      <c r="BJ88">
        <v>6</v>
      </c>
      <c r="BK88" t="s">
        <v>1032</v>
      </c>
      <c r="BL88" t="s">
        <v>1045</v>
      </c>
      <c r="BM88">
        <v>0.748870037909103</v>
      </c>
      <c r="BN88" t="s">
        <v>73</v>
      </c>
      <c r="BO88" t="s">
        <v>638</v>
      </c>
      <c r="BP88">
        <v>5417.0469999999996</v>
      </c>
      <c r="BQ88" t="s">
        <v>74</v>
      </c>
    </row>
    <row r="89" spans="1:69" ht="16.5">
      <c r="A89" s="127" t="str">
        <f t="shared" si="36"/>
        <v>해성운수</v>
      </c>
      <c r="B89" s="128" t="str">
        <f t="shared" si="37"/>
        <v>유호승</v>
      </c>
      <c r="C89" s="129" t="str">
        <f t="shared" si="38"/>
        <v>B</v>
      </c>
      <c r="D89" s="130">
        <f t="shared" si="39"/>
        <v>0.94399841952862706</v>
      </c>
      <c r="E89" s="131">
        <f t="shared" si="40"/>
        <v>7369</v>
      </c>
      <c r="F89" s="132" t="str">
        <f t="shared" si="41"/>
        <v>24</v>
      </c>
      <c r="G89" s="133" t="str">
        <f t="shared" si="42"/>
        <v>70바3860</v>
      </c>
      <c r="H89" s="134">
        <f t="shared" si="43"/>
        <v>3</v>
      </c>
      <c r="I89" s="135">
        <f t="shared" si="44"/>
        <v>2216.5</v>
      </c>
      <c r="J89" s="136">
        <f t="shared" si="45"/>
        <v>7.7994237787870008E-3</v>
      </c>
      <c r="K89" s="136">
        <f t="shared" si="46"/>
        <v>0.36815247139702378</v>
      </c>
      <c r="L89" s="136">
        <f t="shared" si="47"/>
        <v>0.22061809158583351</v>
      </c>
      <c r="M89" s="137">
        <f t="shared" si="48"/>
        <v>13.351000000000001</v>
      </c>
      <c r="N89" s="138">
        <f t="shared" si="49"/>
        <v>0.49627791563275436</v>
      </c>
      <c r="O89" s="138">
        <f t="shared" si="50"/>
        <v>6.4064967290773742</v>
      </c>
      <c r="P89" s="233">
        <f t="shared" si="51"/>
        <v>9</v>
      </c>
      <c r="Q89" s="234">
        <f t="shared" si="52"/>
        <v>11</v>
      </c>
      <c r="R89" s="234">
        <f t="shared" si="53"/>
        <v>142</v>
      </c>
      <c r="T89">
        <v>534</v>
      </c>
      <c r="U89">
        <v>7369</v>
      </c>
      <c r="V89" t="s">
        <v>1340</v>
      </c>
      <c r="W89">
        <v>2216.5</v>
      </c>
      <c r="X89">
        <v>1020.16</v>
      </c>
      <c r="Y89">
        <v>2.173</v>
      </c>
      <c r="Z89">
        <v>13.351000000000001</v>
      </c>
      <c r="AA89">
        <v>144.59273300000001</v>
      </c>
      <c r="AB89">
        <v>1.12774</v>
      </c>
      <c r="AC89">
        <v>53.232171999999998</v>
      </c>
      <c r="AD89" s="1">
        <v>489</v>
      </c>
      <c r="AE89">
        <v>11</v>
      </c>
      <c r="AF89">
        <v>142</v>
      </c>
      <c r="AG89">
        <v>69</v>
      </c>
      <c r="AH89">
        <v>15.329262</v>
      </c>
      <c r="AI89">
        <v>95.4</v>
      </c>
      <c r="AJ89">
        <v>0</v>
      </c>
      <c r="AK89">
        <v>9</v>
      </c>
      <c r="AL89">
        <v>2512</v>
      </c>
      <c r="AM89" t="s">
        <v>1341</v>
      </c>
      <c r="AN89" t="s">
        <v>1342</v>
      </c>
      <c r="AO89">
        <v>1991.521</v>
      </c>
      <c r="AR89" t="s">
        <v>163</v>
      </c>
      <c r="AS89" t="s">
        <v>315</v>
      </c>
      <c r="AT89" t="s">
        <v>951</v>
      </c>
      <c r="AU89" t="s">
        <v>1340</v>
      </c>
      <c r="AV89" t="s">
        <v>49</v>
      </c>
      <c r="AW89">
        <v>3</v>
      </c>
      <c r="BB89">
        <v>0.94399841952862706</v>
      </c>
      <c r="BC89" t="s">
        <v>71</v>
      </c>
      <c r="BF89" t="s">
        <v>163</v>
      </c>
      <c r="BG89" t="s">
        <v>315</v>
      </c>
      <c r="BH89" t="s">
        <v>1340</v>
      </c>
      <c r="BI89">
        <v>7369</v>
      </c>
      <c r="BJ89">
        <v>3</v>
      </c>
      <c r="BK89" t="s">
        <v>951</v>
      </c>
      <c r="BL89" t="s">
        <v>955</v>
      </c>
      <c r="BM89">
        <v>0.94399841952862706</v>
      </c>
      <c r="BN89" t="s">
        <v>71</v>
      </c>
      <c r="BO89" t="s">
        <v>619</v>
      </c>
      <c r="BP89">
        <v>2216.5</v>
      </c>
      <c r="BQ89" t="s">
        <v>69</v>
      </c>
    </row>
    <row r="90" spans="1:69" ht="16.5">
      <c r="A90" s="110" t="str">
        <f t="shared" si="36"/>
        <v>해성운수</v>
      </c>
      <c r="B90" s="111" t="str">
        <f t="shared" si="37"/>
        <v>윤국진</v>
      </c>
      <c r="C90" s="112" t="str">
        <f t="shared" si="38"/>
        <v>C</v>
      </c>
      <c r="D90" s="113">
        <f t="shared" si="39"/>
        <v>0.89672534629902478</v>
      </c>
      <c r="E90" s="114">
        <f t="shared" si="40"/>
        <v>1958</v>
      </c>
      <c r="F90" s="115" t="str">
        <f t="shared" si="41"/>
        <v>24</v>
      </c>
      <c r="G90" s="116" t="str">
        <f t="shared" si="42"/>
        <v>70바3856</v>
      </c>
      <c r="H90" s="117">
        <f t="shared" si="43"/>
        <v>2</v>
      </c>
      <c r="I90" s="118">
        <f t="shared" si="44"/>
        <v>2349.5749999999998</v>
      </c>
      <c r="J90" s="119">
        <f t="shared" si="45"/>
        <v>4.3143810124191495E-2</v>
      </c>
      <c r="K90" s="119">
        <f t="shared" si="46"/>
        <v>0.42785207348744564</v>
      </c>
      <c r="L90" s="119">
        <f t="shared" si="47"/>
        <v>0.22174222997776194</v>
      </c>
      <c r="M90" s="120">
        <f t="shared" si="48"/>
        <v>14.864000000000001</v>
      </c>
      <c r="N90" s="121">
        <f t="shared" si="49"/>
        <v>0.55329155272762098</v>
      </c>
      <c r="O90" s="121">
        <f t="shared" si="50"/>
        <v>14.896311034974412</v>
      </c>
      <c r="P90" s="235">
        <f t="shared" si="51"/>
        <v>62</v>
      </c>
      <c r="Q90" s="236">
        <f t="shared" si="52"/>
        <v>13</v>
      </c>
      <c r="R90" s="236">
        <f t="shared" si="53"/>
        <v>350</v>
      </c>
      <c r="T90">
        <v>534</v>
      </c>
      <c r="U90">
        <v>1958</v>
      </c>
      <c r="V90" t="s">
        <v>1343</v>
      </c>
      <c r="W90">
        <v>2349.5749999999998</v>
      </c>
      <c r="X90">
        <v>1047.4079999999999</v>
      </c>
      <c r="Y90">
        <v>2.2429999999999999</v>
      </c>
      <c r="Z90">
        <v>14.864000000000001</v>
      </c>
      <c r="AA90">
        <v>175.83885100000001</v>
      </c>
      <c r="AB90">
        <v>7.5863579999999997</v>
      </c>
      <c r="AC90">
        <v>75.233017000000004</v>
      </c>
      <c r="AD90" s="1">
        <v>521</v>
      </c>
      <c r="AE90">
        <v>13</v>
      </c>
      <c r="AF90">
        <v>350</v>
      </c>
      <c r="AG90">
        <v>67</v>
      </c>
      <c r="AH90">
        <v>13.362092000000001</v>
      </c>
      <c r="AI90">
        <v>170.2</v>
      </c>
      <c r="AJ90">
        <v>0</v>
      </c>
      <c r="AK90">
        <v>62</v>
      </c>
      <c r="AL90">
        <v>34379</v>
      </c>
      <c r="AM90" t="s">
        <v>1344</v>
      </c>
      <c r="AN90" t="s">
        <v>1345</v>
      </c>
      <c r="AO90">
        <v>2251.63</v>
      </c>
      <c r="AR90" t="s">
        <v>163</v>
      </c>
      <c r="AS90" t="s">
        <v>315</v>
      </c>
      <c r="AT90" t="s">
        <v>942</v>
      </c>
      <c r="AU90" t="s">
        <v>1343</v>
      </c>
      <c r="AV90" t="s">
        <v>49</v>
      </c>
      <c r="AW90">
        <v>2</v>
      </c>
      <c r="BB90">
        <v>0.89672534629902478</v>
      </c>
      <c r="BC90" t="s">
        <v>72</v>
      </c>
      <c r="BF90" t="s">
        <v>163</v>
      </c>
      <c r="BG90" t="s">
        <v>315</v>
      </c>
      <c r="BH90" t="s">
        <v>1343</v>
      </c>
      <c r="BI90">
        <v>1958</v>
      </c>
      <c r="BJ90">
        <v>2</v>
      </c>
      <c r="BK90" t="s">
        <v>942</v>
      </c>
      <c r="BL90" t="s">
        <v>953</v>
      </c>
      <c r="BM90">
        <v>0.89672534629902478</v>
      </c>
      <c r="BN90" t="s">
        <v>72</v>
      </c>
      <c r="BO90" t="s">
        <v>621</v>
      </c>
      <c r="BP90">
        <v>2349.5749999999998</v>
      </c>
      <c r="BQ90" t="s">
        <v>70</v>
      </c>
    </row>
    <row r="91" spans="1:69" ht="16.5">
      <c r="A91" s="127" t="str">
        <f t="shared" si="36"/>
        <v>해성운수</v>
      </c>
      <c r="B91" s="128" t="str">
        <f t="shared" si="37"/>
        <v>윤국현</v>
      </c>
      <c r="C91" s="129" t="str">
        <f t="shared" si="38"/>
        <v>A</v>
      </c>
      <c r="D91" s="130">
        <f t="shared" si="39"/>
        <v>0.99254849893796171</v>
      </c>
      <c r="E91" s="131">
        <f t="shared" si="40"/>
        <v>4740</v>
      </c>
      <c r="F91" s="132" t="str">
        <f t="shared" si="41"/>
        <v>24</v>
      </c>
      <c r="G91" s="133" t="str">
        <f t="shared" si="42"/>
        <v>70바3856</v>
      </c>
      <c r="H91" s="134">
        <f t="shared" si="43"/>
        <v>3</v>
      </c>
      <c r="I91" s="135">
        <f t="shared" si="44"/>
        <v>2495.5329999999999</v>
      </c>
      <c r="J91" s="136">
        <f t="shared" si="45"/>
        <v>3.5464225877722702E-2</v>
      </c>
      <c r="K91" s="136">
        <f t="shared" si="46"/>
        <v>0.394895264709819</v>
      </c>
      <c r="L91" s="136">
        <f t="shared" si="47"/>
        <v>0.21758878764576547</v>
      </c>
      <c r="M91" s="137">
        <f t="shared" si="48"/>
        <v>11.065</v>
      </c>
      <c r="N91" s="138">
        <f t="shared" si="49"/>
        <v>0.32057279947810752</v>
      </c>
      <c r="O91" s="138">
        <f t="shared" si="50"/>
        <v>6.7721003889750211</v>
      </c>
      <c r="P91" s="233">
        <f t="shared" si="51"/>
        <v>45</v>
      </c>
      <c r="Q91" s="234">
        <f t="shared" si="52"/>
        <v>8</v>
      </c>
      <c r="R91" s="234">
        <f t="shared" si="53"/>
        <v>169</v>
      </c>
      <c r="T91">
        <v>534</v>
      </c>
      <c r="U91">
        <v>4740</v>
      </c>
      <c r="V91" t="s">
        <v>1346</v>
      </c>
      <c r="W91">
        <v>2495.5329999999999</v>
      </c>
      <c r="X91">
        <v>1014.9349999999999</v>
      </c>
      <c r="Y91">
        <v>2.4590000000000001</v>
      </c>
      <c r="Z91">
        <v>11.065</v>
      </c>
      <c r="AA91">
        <v>190.44913099999999</v>
      </c>
      <c r="AB91">
        <v>6.7541310000000001</v>
      </c>
      <c r="AC91">
        <v>75.207459999999998</v>
      </c>
      <c r="AD91" s="1">
        <v>543</v>
      </c>
      <c r="AE91">
        <v>8</v>
      </c>
      <c r="AF91">
        <v>169</v>
      </c>
      <c r="AG91">
        <v>86</v>
      </c>
      <c r="AH91">
        <v>13.103408999999999</v>
      </c>
      <c r="AI91">
        <v>127.6</v>
      </c>
      <c r="AJ91">
        <v>7.4</v>
      </c>
      <c r="AK91">
        <v>45</v>
      </c>
      <c r="AL91">
        <v>14451</v>
      </c>
      <c r="AM91" t="s">
        <v>1347</v>
      </c>
      <c r="AN91" t="s">
        <v>1348</v>
      </c>
      <c r="AO91">
        <v>2259.8119999999999</v>
      </c>
      <c r="AR91" t="s">
        <v>163</v>
      </c>
      <c r="AS91" t="s">
        <v>315</v>
      </c>
      <c r="AT91" t="s">
        <v>942</v>
      </c>
      <c r="AU91" t="s">
        <v>1346</v>
      </c>
      <c r="AV91" t="s">
        <v>49</v>
      </c>
      <c r="AW91">
        <v>3</v>
      </c>
      <c r="BB91">
        <v>0.99254849893796171</v>
      </c>
      <c r="BC91" t="s">
        <v>69</v>
      </c>
      <c r="BF91" t="s">
        <v>163</v>
      </c>
      <c r="BG91" t="s">
        <v>315</v>
      </c>
      <c r="BH91" t="s">
        <v>1346</v>
      </c>
      <c r="BI91">
        <v>4740</v>
      </c>
      <c r="BJ91">
        <v>3</v>
      </c>
      <c r="BK91" t="s">
        <v>942</v>
      </c>
      <c r="BL91" t="s">
        <v>953</v>
      </c>
      <c r="BM91">
        <v>0.99254849893796171</v>
      </c>
      <c r="BN91" t="s">
        <v>69</v>
      </c>
      <c r="BO91" t="s">
        <v>622</v>
      </c>
      <c r="BP91">
        <v>2495.5329999999999</v>
      </c>
      <c r="BQ91" t="s">
        <v>72</v>
      </c>
    </row>
    <row r="92" spans="1:69" ht="16.5">
      <c r="A92" s="110" t="str">
        <f t="shared" si="36"/>
        <v>해성운수</v>
      </c>
      <c r="B92" s="111" t="str">
        <f t="shared" si="37"/>
        <v>윤보의</v>
      </c>
      <c r="C92" s="112" t="str">
        <f t="shared" si="38"/>
        <v>C</v>
      </c>
      <c r="D92" s="113">
        <f t="shared" si="39"/>
        <v>0.88208111811821821</v>
      </c>
      <c r="E92" s="114">
        <f t="shared" si="40"/>
        <v>3511</v>
      </c>
      <c r="F92" s="115" t="str">
        <f t="shared" si="41"/>
        <v>514-1</v>
      </c>
      <c r="G92" s="116" t="str">
        <f t="shared" si="42"/>
        <v>71바5760</v>
      </c>
      <c r="H92" s="117">
        <f t="shared" si="43"/>
        <v>3</v>
      </c>
      <c r="I92" s="118">
        <f t="shared" si="44"/>
        <v>1877.3879999999999</v>
      </c>
      <c r="J92" s="119">
        <f t="shared" si="45"/>
        <v>1.2917621864262352E-2</v>
      </c>
      <c r="K92" s="119">
        <f t="shared" si="46"/>
        <v>0.38264955244628601</v>
      </c>
      <c r="L92" s="119">
        <f t="shared" si="47"/>
        <v>0.21679056220664031</v>
      </c>
      <c r="M92" s="120">
        <f t="shared" si="48"/>
        <v>10.52</v>
      </c>
      <c r="N92" s="121">
        <f t="shared" si="49"/>
        <v>0</v>
      </c>
      <c r="O92" s="121">
        <f t="shared" si="50"/>
        <v>3.302460652779287</v>
      </c>
      <c r="P92" s="235">
        <f t="shared" si="51"/>
        <v>6</v>
      </c>
      <c r="Q92" s="236">
        <f t="shared" si="52"/>
        <v>0</v>
      </c>
      <c r="R92" s="236">
        <f t="shared" si="53"/>
        <v>62</v>
      </c>
      <c r="T92">
        <v>534</v>
      </c>
      <c r="U92">
        <v>3511</v>
      </c>
      <c r="V92" t="s">
        <v>1349</v>
      </c>
      <c r="W92">
        <v>1877.3879999999999</v>
      </c>
      <c r="X92">
        <v>816.95899999999995</v>
      </c>
      <c r="Y92">
        <v>2.298</v>
      </c>
      <c r="Z92">
        <v>10.52</v>
      </c>
      <c r="AA92">
        <v>147.18769599999999</v>
      </c>
      <c r="AB92">
        <v>1.9013150000000001</v>
      </c>
      <c r="AC92">
        <v>56.321306</v>
      </c>
      <c r="AD92" s="1">
        <v>407</v>
      </c>
      <c r="AE92">
        <v>0</v>
      </c>
      <c r="AF92">
        <v>62</v>
      </c>
      <c r="AG92">
        <v>78</v>
      </c>
      <c r="AH92">
        <v>12.75506</v>
      </c>
      <c r="AI92">
        <v>301.8</v>
      </c>
      <c r="AJ92">
        <v>0</v>
      </c>
      <c r="AK92">
        <v>6</v>
      </c>
      <c r="AL92">
        <v>1851</v>
      </c>
      <c r="AM92" t="s">
        <v>1350</v>
      </c>
      <c r="AN92" t="s">
        <v>1351</v>
      </c>
      <c r="AO92">
        <v>1688.825</v>
      </c>
      <c r="AR92" t="s">
        <v>163</v>
      </c>
      <c r="AS92" t="s">
        <v>316</v>
      </c>
      <c r="AT92" t="s">
        <v>993</v>
      </c>
      <c r="AU92" t="s">
        <v>1349</v>
      </c>
      <c r="AV92" t="s">
        <v>49</v>
      </c>
      <c r="AW92">
        <v>3</v>
      </c>
      <c r="BB92">
        <v>0.88208111811821821</v>
      </c>
      <c r="BC92" t="s">
        <v>72</v>
      </c>
      <c r="BF92" t="s">
        <v>163</v>
      </c>
      <c r="BG92" s="5" t="s">
        <v>316</v>
      </c>
      <c r="BH92" t="s">
        <v>1349</v>
      </c>
      <c r="BI92">
        <v>3511</v>
      </c>
      <c r="BJ92">
        <v>3</v>
      </c>
      <c r="BK92" t="s">
        <v>993</v>
      </c>
      <c r="BL92" t="s">
        <v>1005</v>
      </c>
      <c r="BM92">
        <v>0.88208111811821821</v>
      </c>
      <c r="BN92" t="s">
        <v>72</v>
      </c>
      <c r="BO92" t="s">
        <v>621</v>
      </c>
      <c r="BP92">
        <v>1877.3879999999999</v>
      </c>
      <c r="BQ92" t="s">
        <v>74</v>
      </c>
    </row>
    <row r="93" spans="1:69" ht="16.5">
      <c r="A93" s="127" t="str">
        <f t="shared" si="36"/>
        <v>해성운수</v>
      </c>
      <c r="B93" s="128" t="str">
        <f t="shared" si="37"/>
        <v>윤여웅</v>
      </c>
      <c r="C93" s="129" t="str">
        <f t="shared" si="38"/>
        <v>F</v>
      </c>
      <c r="D93" s="130">
        <f t="shared" si="39"/>
        <v>0.78592592592592581</v>
      </c>
      <c r="E93" s="131">
        <f t="shared" si="40"/>
        <v>1728</v>
      </c>
      <c r="F93" s="132" t="str">
        <f t="shared" si="41"/>
        <v>514-1</v>
      </c>
      <c r="G93" s="133" t="str">
        <f t="shared" si="42"/>
        <v>71바5780</v>
      </c>
      <c r="H93" s="134">
        <f t="shared" si="43"/>
        <v>1</v>
      </c>
      <c r="I93" s="135">
        <f t="shared" si="44"/>
        <v>448.976</v>
      </c>
      <c r="J93" s="136">
        <f t="shared" si="45"/>
        <v>4.299412383525332E-3</v>
      </c>
      <c r="K93" s="136">
        <f t="shared" si="46"/>
        <v>0.34900613673170655</v>
      </c>
      <c r="L93" s="136">
        <f t="shared" si="47"/>
        <v>0.15368304764619936</v>
      </c>
      <c r="M93" s="137">
        <f t="shared" si="48"/>
        <v>9.359</v>
      </c>
      <c r="N93" s="138">
        <f t="shared" si="49"/>
        <v>0</v>
      </c>
      <c r="O93" s="138">
        <f t="shared" si="50"/>
        <v>0.22272905455970921</v>
      </c>
      <c r="P93" s="233">
        <f t="shared" si="51"/>
        <v>0</v>
      </c>
      <c r="Q93" s="234">
        <f t="shared" si="52"/>
        <v>0</v>
      </c>
      <c r="R93" s="234">
        <f t="shared" si="53"/>
        <v>1</v>
      </c>
      <c r="T93">
        <v>534</v>
      </c>
      <c r="U93">
        <v>1728</v>
      </c>
      <c r="V93" t="s">
        <v>1352</v>
      </c>
      <c r="W93">
        <v>448.976</v>
      </c>
      <c r="X93">
        <v>211.30600000000001</v>
      </c>
      <c r="Y93">
        <v>2.125</v>
      </c>
      <c r="Z93">
        <v>9.359</v>
      </c>
      <c r="AA93">
        <v>34.754981999999998</v>
      </c>
      <c r="AB93">
        <v>0.149426</v>
      </c>
      <c r="AC93">
        <v>12.129702</v>
      </c>
      <c r="AD93" s="1">
        <v>69</v>
      </c>
      <c r="AE93">
        <v>0</v>
      </c>
      <c r="AF93">
        <v>1</v>
      </c>
      <c r="AG93">
        <v>56</v>
      </c>
      <c r="AH93">
        <v>12.91832</v>
      </c>
      <c r="AI93">
        <v>0</v>
      </c>
      <c r="AJ93">
        <v>0</v>
      </c>
      <c r="AK93">
        <v>0</v>
      </c>
      <c r="AL93">
        <v>0</v>
      </c>
      <c r="AM93" t="s">
        <v>1353</v>
      </c>
      <c r="AN93" t="s">
        <v>1354</v>
      </c>
      <c r="AO93">
        <v>449.18799999999999</v>
      </c>
      <c r="AR93" t="s">
        <v>163</v>
      </c>
      <c r="AS93" t="s">
        <v>316</v>
      </c>
      <c r="AT93" t="s">
        <v>1001</v>
      </c>
      <c r="AU93" t="s">
        <v>1352</v>
      </c>
      <c r="AV93" t="s">
        <v>49</v>
      </c>
      <c r="AW93">
        <v>1</v>
      </c>
      <c r="BB93">
        <v>0.78592592592592581</v>
      </c>
      <c r="BC93" t="s">
        <v>73</v>
      </c>
      <c r="BF93" t="s">
        <v>163</v>
      </c>
      <c r="BG93" t="s">
        <v>316</v>
      </c>
      <c r="BH93" t="s">
        <v>1352</v>
      </c>
      <c r="BI93">
        <v>1728</v>
      </c>
      <c r="BJ93">
        <v>1</v>
      </c>
      <c r="BK93" t="s">
        <v>1001</v>
      </c>
      <c r="BL93" t="s">
        <v>618</v>
      </c>
      <c r="BM93">
        <v>0.78592592592592581</v>
      </c>
      <c r="BN93" t="s">
        <v>73</v>
      </c>
      <c r="BO93" t="s">
        <v>638</v>
      </c>
      <c r="BP93">
        <v>448.976</v>
      </c>
      <c r="BQ93" t="s">
        <v>74</v>
      </c>
    </row>
    <row r="94" spans="1:69" ht="16.5">
      <c r="A94" s="110" t="str">
        <f t="shared" si="36"/>
        <v>해성운수</v>
      </c>
      <c r="B94" s="111" t="str">
        <f t="shared" si="37"/>
        <v>이강석</v>
      </c>
      <c r="C94" s="112" t="str">
        <f t="shared" si="38"/>
        <v>D</v>
      </c>
      <c r="D94" s="113">
        <f t="shared" si="39"/>
        <v>0.84277860014785555</v>
      </c>
      <c r="E94" s="114">
        <f t="shared" si="40"/>
        <v>6690</v>
      </c>
      <c r="F94" s="115" t="str">
        <f t="shared" si="41"/>
        <v>568</v>
      </c>
      <c r="G94" s="116" t="str">
        <f t="shared" si="42"/>
        <v>71바7075</v>
      </c>
      <c r="H94" s="117">
        <f t="shared" si="43"/>
        <v>2</v>
      </c>
      <c r="I94" s="118">
        <f t="shared" si="44"/>
        <v>1969.1310000000001</v>
      </c>
      <c r="J94" s="119">
        <f t="shared" si="45"/>
        <v>3.09800360996739E-2</v>
      </c>
      <c r="K94" s="119">
        <f t="shared" si="46"/>
        <v>0.30270971287934473</v>
      </c>
      <c r="L94" s="119">
        <f t="shared" si="47"/>
        <v>0.35904162800748146</v>
      </c>
      <c r="M94" s="120">
        <f t="shared" si="48"/>
        <v>4.2229999999999999</v>
      </c>
      <c r="N94" s="121">
        <f t="shared" si="49"/>
        <v>5.0783822914778141E-2</v>
      </c>
      <c r="O94" s="121">
        <f t="shared" si="50"/>
        <v>0.25391911457389071</v>
      </c>
      <c r="P94" s="235">
        <f t="shared" si="51"/>
        <v>11</v>
      </c>
      <c r="Q94" s="236">
        <f t="shared" si="52"/>
        <v>1</v>
      </c>
      <c r="R94" s="236">
        <f t="shared" si="53"/>
        <v>5</v>
      </c>
      <c r="T94">
        <v>534</v>
      </c>
      <c r="U94">
        <v>6690</v>
      </c>
      <c r="V94" t="s">
        <v>1355</v>
      </c>
      <c r="W94">
        <v>1969.1310000000001</v>
      </c>
      <c r="X94">
        <v>435.64600000000002</v>
      </c>
      <c r="Y94">
        <v>4.5199999999999996</v>
      </c>
      <c r="Z94">
        <v>4.2229999999999999</v>
      </c>
      <c r="AA94">
        <v>157.86624599999999</v>
      </c>
      <c r="AB94">
        <v>4.8907020000000001</v>
      </c>
      <c r="AC94">
        <v>47.787646000000002</v>
      </c>
      <c r="AD94" s="1">
        <v>707</v>
      </c>
      <c r="AE94">
        <v>1</v>
      </c>
      <c r="AF94">
        <v>5</v>
      </c>
      <c r="AG94">
        <v>70</v>
      </c>
      <c r="AH94">
        <v>12.473413000000001</v>
      </c>
      <c r="AI94">
        <v>36</v>
      </c>
      <c r="AJ94">
        <v>0</v>
      </c>
      <c r="AK94">
        <v>11</v>
      </c>
      <c r="AL94">
        <v>5838</v>
      </c>
      <c r="AM94" t="s">
        <v>1356</v>
      </c>
      <c r="AN94" t="s">
        <v>1357</v>
      </c>
      <c r="AO94">
        <v>1716.12</v>
      </c>
      <c r="AR94" t="s">
        <v>163</v>
      </c>
      <c r="AS94" t="s">
        <v>322</v>
      </c>
      <c r="AT94" t="s">
        <v>1051</v>
      </c>
      <c r="AU94" t="s">
        <v>1355</v>
      </c>
      <c r="AV94" t="s">
        <v>641</v>
      </c>
      <c r="AW94">
        <v>2</v>
      </c>
      <c r="BB94">
        <v>0.84277860014785555</v>
      </c>
      <c r="BC94" t="s">
        <v>70</v>
      </c>
      <c r="BF94" t="s">
        <v>163</v>
      </c>
      <c r="BG94" t="s">
        <v>322</v>
      </c>
      <c r="BH94" t="s">
        <v>1355</v>
      </c>
      <c r="BI94">
        <v>6690</v>
      </c>
      <c r="BJ94">
        <v>2</v>
      </c>
      <c r="BK94" t="s">
        <v>1051</v>
      </c>
      <c r="BL94" t="s">
        <v>1086</v>
      </c>
      <c r="BM94">
        <v>0.84277860014785555</v>
      </c>
      <c r="BN94" t="s">
        <v>70</v>
      </c>
      <c r="BO94" t="s">
        <v>623</v>
      </c>
      <c r="BP94">
        <v>1969.1310000000001</v>
      </c>
      <c r="BQ94" t="s">
        <v>69</v>
      </c>
    </row>
    <row r="95" spans="1:69" ht="16.5">
      <c r="A95" s="127" t="str">
        <f t="shared" si="36"/>
        <v>해성운수</v>
      </c>
      <c r="B95" s="128" t="str">
        <f t="shared" si="37"/>
        <v>이계재</v>
      </c>
      <c r="C95" s="129" t="str">
        <f t="shared" si="38"/>
        <v>D</v>
      </c>
      <c r="D95" s="130">
        <f t="shared" si="39"/>
        <v>0.80290353525350677</v>
      </c>
      <c r="E95" s="131">
        <f t="shared" si="40"/>
        <v>3999</v>
      </c>
      <c r="F95" s="132" t="str">
        <f t="shared" si="41"/>
        <v>579</v>
      </c>
      <c r="G95" s="133" t="str">
        <f t="shared" si="42"/>
        <v>71바5770</v>
      </c>
      <c r="H95" s="134">
        <f t="shared" si="43"/>
        <v>6</v>
      </c>
      <c r="I95" s="135">
        <f t="shared" si="44"/>
        <v>1550.0630000000001</v>
      </c>
      <c r="J95" s="136">
        <f t="shared" si="45"/>
        <v>1.8136771095550168E-2</v>
      </c>
      <c r="K95" s="136">
        <f t="shared" si="46"/>
        <v>0.39832784654333064</v>
      </c>
      <c r="L95" s="136">
        <f t="shared" si="47"/>
        <v>0.42256347000089672</v>
      </c>
      <c r="M95" s="137">
        <f t="shared" si="48"/>
        <v>4.7309999999999999</v>
      </c>
      <c r="N95" s="138">
        <f t="shared" si="49"/>
        <v>1.8063781923702456</v>
      </c>
      <c r="O95" s="138">
        <f t="shared" si="50"/>
        <v>1.2902701374073182</v>
      </c>
      <c r="P95" s="233">
        <f t="shared" si="51"/>
        <v>32</v>
      </c>
      <c r="Q95" s="234">
        <f t="shared" si="52"/>
        <v>28</v>
      </c>
      <c r="R95" s="234">
        <f t="shared" si="53"/>
        <v>20</v>
      </c>
      <c r="T95">
        <v>534</v>
      </c>
      <c r="U95">
        <v>3999</v>
      </c>
      <c r="V95" t="s">
        <v>1358</v>
      </c>
      <c r="W95">
        <v>1550.0630000000001</v>
      </c>
      <c r="X95">
        <v>360.56799999999998</v>
      </c>
      <c r="Y95">
        <v>4.2990000000000004</v>
      </c>
      <c r="Z95">
        <v>4.7309999999999999</v>
      </c>
      <c r="AA95">
        <v>143.656552</v>
      </c>
      <c r="AB95">
        <v>2.6054659999999998</v>
      </c>
      <c r="AC95">
        <v>57.222405000000002</v>
      </c>
      <c r="AD95" s="1">
        <v>655</v>
      </c>
      <c r="AE95">
        <v>28</v>
      </c>
      <c r="AF95">
        <v>20</v>
      </c>
      <c r="AG95">
        <v>78</v>
      </c>
      <c r="AH95">
        <v>10.790061</v>
      </c>
      <c r="AI95">
        <v>73.900000000000006</v>
      </c>
      <c r="AJ95">
        <v>0</v>
      </c>
      <c r="AK95">
        <v>32</v>
      </c>
      <c r="AL95">
        <v>12986</v>
      </c>
      <c r="AM95" t="s">
        <v>1359</v>
      </c>
      <c r="AN95" t="s">
        <v>1360</v>
      </c>
      <c r="AO95">
        <v>595.05799999999999</v>
      </c>
      <c r="AR95" t="s">
        <v>163</v>
      </c>
      <c r="AS95" t="s">
        <v>323</v>
      </c>
      <c r="AT95" t="s">
        <v>1053</v>
      </c>
      <c r="AU95" t="s">
        <v>1358</v>
      </c>
      <c r="AV95" t="s">
        <v>641</v>
      </c>
      <c r="AW95">
        <v>6</v>
      </c>
      <c r="BB95">
        <v>0.80290353525350677</v>
      </c>
      <c r="BC95" t="s">
        <v>70</v>
      </c>
      <c r="BF95" t="s">
        <v>163</v>
      </c>
      <c r="BG95" s="5" t="s">
        <v>323</v>
      </c>
      <c r="BH95" t="s">
        <v>1358</v>
      </c>
      <c r="BI95">
        <v>3999</v>
      </c>
      <c r="BJ95">
        <v>6</v>
      </c>
      <c r="BK95" t="s">
        <v>1053</v>
      </c>
      <c r="BL95" t="s">
        <v>1064</v>
      </c>
      <c r="BM95">
        <v>0.80290353525350677</v>
      </c>
      <c r="BN95" t="s">
        <v>70</v>
      </c>
      <c r="BO95" t="s">
        <v>623</v>
      </c>
      <c r="BP95">
        <v>1550.0630000000001</v>
      </c>
      <c r="BQ95" t="s">
        <v>71</v>
      </c>
    </row>
    <row r="96" spans="1:69" ht="16.5">
      <c r="A96" s="110" t="str">
        <f t="shared" si="36"/>
        <v>해성운수</v>
      </c>
      <c r="B96" s="111" t="str">
        <f t="shared" si="37"/>
        <v>이광노</v>
      </c>
      <c r="C96" s="112" t="str">
        <f t="shared" si="38"/>
        <v>D</v>
      </c>
      <c r="D96" s="113">
        <f t="shared" si="39"/>
        <v>0.83545454545454545</v>
      </c>
      <c r="E96" s="114">
        <f t="shared" si="40"/>
        <v>2656</v>
      </c>
      <c r="F96" s="115" t="str">
        <f t="shared" si="41"/>
        <v>24</v>
      </c>
      <c r="G96" s="116" t="str">
        <f t="shared" si="42"/>
        <v>70바3864</v>
      </c>
      <c r="H96" s="117">
        <f t="shared" si="43"/>
        <v>1</v>
      </c>
      <c r="I96" s="118">
        <f t="shared" si="44"/>
        <v>2789.0659999999998</v>
      </c>
      <c r="J96" s="119">
        <f t="shared" si="45"/>
        <v>1.8943813307668627E-2</v>
      </c>
      <c r="K96" s="119">
        <f t="shared" si="46"/>
        <v>0.43697158578145545</v>
      </c>
      <c r="L96" s="119">
        <f t="shared" si="47"/>
        <v>0.17783731184561427</v>
      </c>
      <c r="M96" s="120">
        <f t="shared" si="48"/>
        <v>20.029</v>
      </c>
      <c r="N96" s="121">
        <f t="shared" si="49"/>
        <v>0.5378144511460109</v>
      </c>
      <c r="O96" s="121">
        <f t="shared" si="50"/>
        <v>34.922085027747642</v>
      </c>
      <c r="P96" s="235">
        <f t="shared" si="51"/>
        <v>59</v>
      </c>
      <c r="Q96" s="236">
        <f t="shared" si="52"/>
        <v>15</v>
      </c>
      <c r="R96" s="236">
        <f t="shared" si="53"/>
        <v>974</v>
      </c>
      <c r="T96">
        <v>534</v>
      </c>
      <c r="U96">
        <v>2656</v>
      </c>
      <c r="V96" t="s">
        <v>1361</v>
      </c>
      <c r="W96">
        <v>2789.0659999999998</v>
      </c>
      <c r="X96">
        <v>1514.2750000000001</v>
      </c>
      <c r="Y96">
        <v>1.8420000000000001</v>
      </c>
      <c r="Z96">
        <v>20.029</v>
      </c>
      <c r="AA96">
        <v>191.48578699999999</v>
      </c>
      <c r="AB96">
        <v>3.6274709999999999</v>
      </c>
      <c r="AC96">
        <v>83.673848000000007</v>
      </c>
      <c r="AD96" s="1">
        <v>496</v>
      </c>
      <c r="AE96">
        <v>15</v>
      </c>
      <c r="AF96">
        <v>974</v>
      </c>
      <c r="AG96">
        <v>85</v>
      </c>
      <c r="AH96">
        <v>14.565394</v>
      </c>
      <c r="AI96">
        <v>505.2</v>
      </c>
      <c r="AJ96">
        <v>7.2</v>
      </c>
      <c r="AK96">
        <v>59</v>
      </c>
      <c r="AL96">
        <v>25822</v>
      </c>
      <c r="AM96" t="s">
        <v>1362</v>
      </c>
      <c r="AN96" t="s">
        <v>1363</v>
      </c>
      <c r="AO96">
        <v>2791.0059999999999</v>
      </c>
      <c r="AR96" t="s">
        <v>163</v>
      </c>
      <c r="AS96" t="s">
        <v>315</v>
      </c>
      <c r="AT96" t="s">
        <v>959</v>
      </c>
      <c r="AU96" t="s">
        <v>1361</v>
      </c>
      <c r="AV96" t="s">
        <v>49</v>
      </c>
      <c r="AW96">
        <v>1</v>
      </c>
      <c r="BB96">
        <v>0.83545454545454545</v>
      </c>
      <c r="BC96" t="s">
        <v>70</v>
      </c>
      <c r="BF96" t="s">
        <v>163</v>
      </c>
      <c r="BG96" t="s">
        <v>315</v>
      </c>
      <c r="BH96" t="s">
        <v>1361</v>
      </c>
      <c r="BI96">
        <v>2656</v>
      </c>
      <c r="BJ96">
        <v>1</v>
      </c>
      <c r="BK96" t="s">
        <v>959</v>
      </c>
      <c r="BL96" t="s">
        <v>618</v>
      </c>
      <c r="BM96">
        <v>0.83545454545454545</v>
      </c>
      <c r="BN96" t="s">
        <v>70</v>
      </c>
      <c r="BO96" t="s">
        <v>623</v>
      </c>
      <c r="BP96">
        <v>2789.0659999999998</v>
      </c>
      <c r="BQ96" t="s">
        <v>72</v>
      </c>
    </row>
    <row r="97" spans="1:69" ht="16.5">
      <c r="A97" s="127" t="str">
        <f t="shared" si="36"/>
        <v>해성운수</v>
      </c>
      <c r="B97" s="128" t="str">
        <f t="shared" si="37"/>
        <v>이덕권</v>
      </c>
      <c r="C97" s="129" t="str">
        <f t="shared" si="38"/>
        <v>F</v>
      </c>
      <c r="D97" s="130">
        <f t="shared" si="39"/>
        <v>0.77273459771856201</v>
      </c>
      <c r="E97" s="131">
        <f t="shared" si="40"/>
        <v>7114</v>
      </c>
      <c r="F97" s="132" t="str">
        <f t="shared" si="41"/>
        <v>560</v>
      </c>
      <c r="G97" s="133" t="str">
        <f t="shared" si="42"/>
        <v>71바6854</v>
      </c>
      <c r="H97" s="134">
        <f t="shared" si="43"/>
        <v>5</v>
      </c>
      <c r="I97" s="135">
        <f t="shared" si="44"/>
        <v>1630.3420000000001</v>
      </c>
      <c r="J97" s="136">
        <f t="shared" si="45"/>
        <v>1.5705403947534391E-2</v>
      </c>
      <c r="K97" s="136">
        <f t="shared" si="46"/>
        <v>0.46344061291565297</v>
      </c>
      <c r="L97" s="136">
        <f t="shared" si="47"/>
        <v>0.10979291461546105</v>
      </c>
      <c r="M97" s="137">
        <f t="shared" si="48"/>
        <v>8.4109999999999996</v>
      </c>
      <c r="N97" s="138">
        <f t="shared" si="49"/>
        <v>0</v>
      </c>
      <c r="O97" s="138">
        <f t="shared" si="50"/>
        <v>0.24534729523008056</v>
      </c>
      <c r="P97" s="233">
        <f t="shared" si="51"/>
        <v>261</v>
      </c>
      <c r="Q97" s="234">
        <f t="shared" si="52"/>
        <v>0</v>
      </c>
      <c r="R97" s="234">
        <f t="shared" si="53"/>
        <v>4</v>
      </c>
      <c r="T97">
        <v>534</v>
      </c>
      <c r="U97">
        <v>7114</v>
      </c>
      <c r="V97" t="s">
        <v>1364</v>
      </c>
      <c r="W97">
        <v>1630.3420000000001</v>
      </c>
      <c r="X97">
        <v>844.07</v>
      </c>
      <c r="Y97">
        <v>1.9319999999999999</v>
      </c>
      <c r="Z97">
        <v>8.4109999999999996</v>
      </c>
      <c r="AA97">
        <v>184.66580099999999</v>
      </c>
      <c r="AB97">
        <v>2.9002509999999999</v>
      </c>
      <c r="AC97">
        <v>85.581631999999999</v>
      </c>
      <c r="AD97" s="1">
        <v>179</v>
      </c>
      <c r="AE97">
        <v>0</v>
      </c>
      <c r="AF97">
        <v>4</v>
      </c>
      <c r="AG97">
        <v>71</v>
      </c>
      <c r="AH97">
        <v>8.8286079999999991</v>
      </c>
      <c r="AI97">
        <v>9</v>
      </c>
      <c r="AJ97">
        <v>0</v>
      </c>
      <c r="AK97">
        <v>261</v>
      </c>
      <c r="AL97">
        <v>53124</v>
      </c>
      <c r="AM97" t="s">
        <v>1365</v>
      </c>
      <c r="AN97" t="s">
        <v>1366</v>
      </c>
      <c r="AO97">
        <v>734.07100000000003</v>
      </c>
      <c r="AR97" t="s">
        <v>163</v>
      </c>
      <c r="AS97" t="s">
        <v>319</v>
      </c>
      <c r="AT97" t="s">
        <v>1030</v>
      </c>
      <c r="AU97" t="s">
        <v>1364</v>
      </c>
      <c r="AV97" t="s">
        <v>49</v>
      </c>
      <c r="AW97">
        <v>5</v>
      </c>
      <c r="BB97">
        <v>0.77273459771856201</v>
      </c>
      <c r="BC97" t="s">
        <v>73</v>
      </c>
      <c r="BF97" t="s">
        <v>163</v>
      </c>
      <c r="BG97" s="5" t="s">
        <v>319</v>
      </c>
      <c r="BH97" t="s">
        <v>1364</v>
      </c>
      <c r="BI97">
        <v>7114</v>
      </c>
      <c r="BJ97">
        <v>5</v>
      </c>
      <c r="BK97" t="s">
        <v>1030</v>
      </c>
      <c r="BL97" t="s">
        <v>1024</v>
      </c>
      <c r="BM97">
        <v>0.77273459771856201</v>
      </c>
      <c r="BN97" t="s">
        <v>73</v>
      </c>
      <c r="BO97" t="s">
        <v>638</v>
      </c>
      <c r="BP97">
        <v>1630.3420000000001</v>
      </c>
      <c r="BQ97" t="s">
        <v>74</v>
      </c>
    </row>
    <row r="98" spans="1:69" ht="16.5">
      <c r="A98" s="110" t="str">
        <f t="shared" si="36"/>
        <v>해성운수</v>
      </c>
      <c r="B98" s="111" t="str">
        <f t="shared" si="37"/>
        <v>이도식</v>
      </c>
      <c r="C98" s="112" t="str">
        <f t="shared" si="38"/>
        <v>B</v>
      </c>
      <c r="D98" s="113">
        <f t="shared" si="39"/>
        <v>0.94673734414245991</v>
      </c>
      <c r="E98" s="114">
        <f t="shared" si="40"/>
        <v>546</v>
      </c>
      <c r="F98" s="115" t="str">
        <f t="shared" si="41"/>
        <v>24</v>
      </c>
      <c r="G98" s="116" t="str">
        <f t="shared" si="42"/>
        <v>70바3862</v>
      </c>
      <c r="H98" s="117">
        <f t="shared" si="43"/>
        <v>13</v>
      </c>
      <c r="I98" s="118">
        <f t="shared" si="44"/>
        <v>2490.2649999999999</v>
      </c>
      <c r="J98" s="119">
        <f t="shared" si="45"/>
        <v>1.0761281573446477E-2</v>
      </c>
      <c r="K98" s="119">
        <f t="shared" si="46"/>
        <v>0.36740268654198799</v>
      </c>
      <c r="L98" s="119">
        <f t="shared" si="47"/>
        <v>0.20961624566060238</v>
      </c>
      <c r="M98" s="120">
        <f t="shared" si="48"/>
        <v>14.068</v>
      </c>
      <c r="N98" s="121">
        <f t="shared" si="49"/>
        <v>0.28109458230348983</v>
      </c>
      <c r="O98" s="121">
        <f t="shared" si="50"/>
        <v>29.555087510766928</v>
      </c>
      <c r="P98" s="235">
        <f t="shared" si="51"/>
        <v>1</v>
      </c>
      <c r="Q98" s="236">
        <f t="shared" si="52"/>
        <v>7</v>
      </c>
      <c r="R98" s="236">
        <f t="shared" si="53"/>
        <v>736</v>
      </c>
      <c r="T98">
        <v>534</v>
      </c>
      <c r="U98">
        <v>546</v>
      </c>
      <c r="V98" t="s">
        <v>1367</v>
      </c>
      <c r="W98">
        <v>2490.2649999999999</v>
      </c>
      <c r="X98">
        <v>1126.22</v>
      </c>
      <c r="Y98">
        <v>2.2109999999999999</v>
      </c>
      <c r="Z98">
        <v>14.068</v>
      </c>
      <c r="AA98">
        <v>157.65910299999999</v>
      </c>
      <c r="AB98">
        <v>1.6966140000000001</v>
      </c>
      <c r="AC98">
        <v>57.924377999999997</v>
      </c>
      <c r="AD98" s="1">
        <v>522</v>
      </c>
      <c r="AE98">
        <v>7</v>
      </c>
      <c r="AF98">
        <v>736</v>
      </c>
      <c r="AG98">
        <v>82</v>
      </c>
      <c r="AH98">
        <v>15.795249999999999</v>
      </c>
      <c r="AI98">
        <v>206.2</v>
      </c>
      <c r="AJ98">
        <v>5.6</v>
      </c>
      <c r="AK98">
        <v>1</v>
      </c>
      <c r="AL98">
        <v>2067</v>
      </c>
      <c r="AM98" t="s">
        <v>1368</v>
      </c>
      <c r="AN98" t="s">
        <v>1369</v>
      </c>
      <c r="AO98">
        <v>385.012</v>
      </c>
      <c r="AR98" t="s">
        <v>163</v>
      </c>
      <c r="AS98" t="s">
        <v>315</v>
      </c>
      <c r="AT98" t="s">
        <v>955</v>
      </c>
      <c r="AU98" t="s">
        <v>1367</v>
      </c>
      <c r="AV98" t="s">
        <v>49</v>
      </c>
      <c r="AW98">
        <v>13</v>
      </c>
      <c r="BB98">
        <v>0.94673734414245991</v>
      </c>
      <c r="BC98" t="s">
        <v>71</v>
      </c>
      <c r="BF98" t="s">
        <v>163</v>
      </c>
      <c r="BG98" t="s">
        <v>315</v>
      </c>
      <c r="BH98" t="s">
        <v>1367</v>
      </c>
      <c r="BI98">
        <v>546</v>
      </c>
      <c r="BJ98">
        <v>13</v>
      </c>
      <c r="BK98" t="s">
        <v>955</v>
      </c>
      <c r="BL98" t="s">
        <v>949</v>
      </c>
      <c r="BM98">
        <v>0.94673734414245991</v>
      </c>
      <c r="BN98" t="s">
        <v>71</v>
      </c>
      <c r="BO98" t="s">
        <v>619</v>
      </c>
      <c r="BP98">
        <v>2490.2649999999999</v>
      </c>
      <c r="BQ98" t="s">
        <v>74</v>
      </c>
    </row>
    <row r="99" spans="1:69" ht="16.5">
      <c r="A99" s="127" t="str">
        <f t="shared" si="36"/>
        <v>해성운수</v>
      </c>
      <c r="B99" s="128" t="str">
        <f t="shared" si="37"/>
        <v>이명복</v>
      </c>
      <c r="C99" s="129" t="str">
        <f t="shared" si="38"/>
        <v>B</v>
      </c>
      <c r="D99" s="130">
        <f t="shared" si="39"/>
        <v>0.90233670961782564</v>
      </c>
      <c r="E99" s="131">
        <f t="shared" si="40"/>
        <v>6455</v>
      </c>
      <c r="F99" s="132" t="str">
        <f t="shared" si="41"/>
        <v>568</v>
      </c>
      <c r="G99" s="133" t="str">
        <f t="shared" si="42"/>
        <v>71바7075</v>
      </c>
      <c r="H99" s="134">
        <f t="shared" si="43"/>
        <v>7</v>
      </c>
      <c r="I99" s="135">
        <f t="shared" si="44"/>
        <v>1352.229</v>
      </c>
      <c r="J99" s="136">
        <f t="shared" si="45"/>
        <v>6.980814700932042E-2</v>
      </c>
      <c r="K99" s="136">
        <f t="shared" si="46"/>
        <v>0.32489963143113576</v>
      </c>
      <c r="L99" s="136">
        <f t="shared" si="47"/>
        <v>0.19597272355495998</v>
      </c>
      <c r="M99" s="137">
        <f t="shared" si="48"/>
        <v>4.9109999999999996</v>
      </c>
      <c r="N99" s="138">
        <f t="shared" si="49"/>
        <v>0.36975985576407544</v>
      </c>
      <c r="O99" s="138">
        <f t="shared" si="50"/>
        <v>0.73951971152815088</v>
      </c>
      <c r="P99" s="233">
        <f t="shared" si="51"/>
        <v>14</v>
      </c>
      <c r="Q99" s="234">
        <f t="shared" si="52"/>
        <v>5</v>
      </c>
      <c r="R99" s="234">
        <f t="shared" si="53"/>
        <v>10</v>
      </c>
      <c r="T99">
        <v>534</v>
      </c>
      <c r="U99">
        <v>6455</v>
      </c>
      <c r="V99" t="s">
        <v>1370</v>
      </c>
      <c r="W99">
        <v>1352.229</v>
      </c>
      <c r="X99">
        <v>333.45299999999997</v>
      </c>
      <c r="Y99">
        <v>4.0549999999999997</v>
      </c>
      <c r="Z99">
        <v>4.9109999999999996</v>
      </c>
      <c r="AA99">
        <v>127.39546</v>
      </c>
      <c r="AB99">
        <v>8.8932409999999997</v>
      </c>
      <c r="AC99">
        <v>41.390737999999999</v>
      </c>
      <c r="AD99" s="1">
        <v>265</v>
      </c>
      <c r="AE99">
        <v>5</v>
      </c>
      <c r="AF99">
        <v>10</v>
      </c>
      <c r="AG99">
        <v>83</v>
      </c>
      <c r="AH99">
        <v>10.614420000000001</v>
      </c>
      <c r="AI99">
        <v>100.2</v>
      </c>
      <c r="AJ99">
        <v>0</v>
      </c>
      <c r="AK99">
        <v>14</v>
      </c>
      <c r="AL99">
        <v>4854</v>
      </c>
      <c r="AM99" t="s">
        <v>1371</v>
      </c>
      <c r="AN99" t="s">
        <v>1372</v>
      </c>
      <c r="AO99">
        <v>479.541</v>
      </c>
      <c r="AR99" t="s">
        <v>163</v>
      </c>
      <c r="AS99" t="s">
        <v>322</v>
      </c>
      <c r="AT99" t="s">
        <v>1051</v>
      </c>
      <c r="AU99" t="s">
        <v>1370</v>
      </c>
      <c r="AV99" t="s">
        <v>641</v>
      </c>
      <c r="AW99">
        <v>7</v>
      </c>
      <c r="BB99">
        <v>0.90233670961782564</v>
      </c>
      <c r="BC99" t="s">
        <v>71</v>
      </c>
      <c r="BF99" t="s">
        <v>163</v>
      </c>
      <c r="BG99" s="5" t="s">
        <v>322</v>
      </c>
      <c r="BH99" t="s">
        <v>1370</v>
      </c>
      <c r="BI99">
        <v>6455</v>
      </c>
      <c r="BJ99">
        <v>7</v>
      </c>
      <c r="BK99" t="s">
        <v>1051</v>
      </c>
      <c r="BL99" t="s">
        <v>1037</v>
      </c>
      <c r="BM99">
        <v>0.90233670961782564</v>
      </c>
      <c r="BN99" t="s">
        <v>71</v>
      </c>
      <c r="BO99" t="s">
        <v>619</v>
      </c>
      <c r="BP99">
        <v>1352.229</v>
      </c>
      <c r="BQ99" t="s">
        <v>69</v>
      </c>
    </row>
    <row r="100" spans="1:69" ht="16.5">
      <c r="A100" s="110" t="str">
        <f t="shared" si="36"/>
        <v>해성운수</v>
      </c>
      <c r="B100" s="111" t="str">
        <f t="shared" si="37"/>
        <v>이병성</v>
      </c>
      <c r="C100" s="112" t="str">
        <f t="shared" si="38"/>
        <v>S</v>
      </c>
      <c r="D100" s="113">
        <f t="shared" si="39"/>
        <v>1.05</v>
      </c>
      <c r="E100" s="114">
        <f t="shared" si="40"/>
        <v>9298</v>
      </c>
      <c r="F100" s="115" t="str">
        <f t="shared" si="41"/>
        <v>564</v>
      </c>
      <c r="G100" s="116" t="str">
        <f t="shared" si="42"/>
        <v>71바5775</v>
      </c>
      <c r="H100" s="117">
        <f t="shared" si="43"/>
        <v>1</v>
      </c>
      <c r="I100" s="118">
        <f t="shared" si="44"/>
        <v>1639.8409999999999</v>
      </c>
      <c r="J100" s="119">
        <f t="shared" si="45"/>
        <v>1.2922731190103126E-2</v>
      </c>
      <c r="K100" s="119">
        <f t="shared" si="46"/>
        <v>0.37428155580083067</v>
      </c>
      <c r="L100" s="119">
        <f t="shared" si="47"/>
        <v>0.31710391434291496</v>
      </c>
      <c r="M100" s="120">
        <f t="shared" si="48"/>
        <v>4.9260000000000002</v>
      </c>
      <c r="N100" s="121">
        <f t="shared" si="49"/>
        <v>6.0981521989022111E-2</v>
      </c>
      <c r="O100" s="121">
        <f t="shared" si="50"/>
        <v>0.36588913193413264</v>
      </c>
      <c r="P100" s="235">
        <f t="shared" si="51"/>
        <v>27</v>
      </c>
      <c r="Q100" s="236">
        <f t="shared" si="52"/>
        <v>1</v>
      </c>
      <c r="R100" s="236">
        <f t="shared" si="53"/>
        <v>6</v>
      </c>
      <c r="T100">
        <v>534</v>
      </c>
      <c r="U100">
        <v>9298</v>
      </c>
      <c r="V100" t="s">
        <v>1373</v>
      </c>
      <c r="W100">
        <v>1639.8409999999999</v>
      </c>
      <c r="X100">
        <v>390.43099999999998</v>
      </c>
      <c r="Y100">
        <v>4.2</v>
      </c>
      <c r="Z100">
        <v>4.9260000000000002</v>
      </c>
      <c r="AA100">
        <v>157.07987499999999</v>
      </c>
      <c r="AB100">
        <v>2.0299010000000002</v>
      </c>
      <c r="AC100">
        <v>58.792099999999998</v>
      </c>
      <c r="AD100" s="1">
        <v>520</v>
      </c>
      <c r="AE100">
        <v>1</v>
      </c>
      <c r="AF100">
        <v>6</v>
      </c>
      <c r="AG100">
        <v>74</v>
      </c>
      <c r="AH100">
        <v>10.439534999999999</v>
      </c>
      <c r="AI100">
        <v>44.2</v>
      </c>
      <c r="AJ100">
        <v>0</v>
      </c>
      <c r="AK100">
        <v>27</v>
      </c>
      <c r="AL100">
        <v>2573</v>
      </c>
      <c r="AM100" t="s">
        <v>1374</v>
      </c>
      <c r="AN100" t="s">
        <v>1375</v>
      </c>
      <c r="AO100">
        <v>1639.8409999999999</v>
      </c>
      <c r="AR100" t="s">
        <v>163</v>
      </c>
      <c r="AS100" t="s">
        <v>320</v>
      </c>
      <c r="AT100" t="s">
        <v>1039</v>
      </c>
      <c r="AU100" t="s">
        <v>1373</v>
      </c>
      <c r="AV100" t="s">
        <v>641</v>
      </c>
      <c r="AW100">
        <v>1</v>
      </c>
      <c r="BB100">
        <v>1.05</v>
      </c>
      <c r="BC100" t="s">
        <v>74</v>
      </c>
      <c r="BF100" t="s">
        <v>163</v>
      </c>
      <c r="BG100" s="5" t="s">
        <v>320</v>
      </c>
      <c r="BH100" t="s">
        <v>1373</v>
      </c>
      <c r="BI100">
        <v>9298</v>
      </c>
      <c r="BJ100">
        <v>1</v>
      </c>
      <c r="BK100" t="s">
        <v>1039</v>
      </c>
      <c r="BL100" t="s">
        <v>618</v>
      </c>
      <c r="BM100">
        <v>1.05</v>
      </c>
      <c r="BN100" t="s">
        <v>74</v>
      </c>
      <c r="BO100" t="s">
        <v>620</v>
      </c>
      <c r="BP100">
        <v>1639.8409999999999</v>
      </c>
      <c r="BQ100" t="s">
        <v>69</v>
      </c>
    </row>
    <row r="101" spans="1:69" ht="16.5">
      <c r="A101" s="127" t="str">
        <f t="shared" si="36"/>
        <v>해성운수</v>
      </c>
      <c r="B101" s="128" t="str">
        <f t="shared" si="37"/>
        <v>이복순</v>
      </c>
      <c r="C101" s="129" t="str">
        <f t="shared" si="38"/>
        <v>D</v>
      </c>
      <c r="D101" s="130">
        <f t="shared" si="39"/>
        <v>0.81636363636363629</v>
      </c>
      <c r="E101" s="131">
        <f t="shared" si="40"/>
        <v>998</v>
      </c>
      <c r="F101" s="132" t="str">
        <f t="shared" si="41"/>
        <v>593</v>
      </c>
      <c r="G101" s="133" t="str">
        <f t="shared" si="42"/>
        <v>71바5778</v>
      </c>
      <c r="H101" s="134">
        <f t="shared" si="43"/>
        <v>1</v>
      </c>
      <c r="I101" s="135">
        <f t="shared" si="44"/>
        <v>1708.7380000000001</v>
      </c>
      <c r="J101" s="136">
        <f t="shared" si="45"/>
        <v>3.3531849186379671E-2</v>
      </c>
      <c r="K101" s="136">
        <f t="shared" si="46"/>
        <v>0.38773383914073367</v>
      </c>
      <c r="L101" s="136">
        <f t="shared" si="47"/>
        <v>0.15215907880552781</v>
      </c>
      <c r="M101" s="137">
        <f t="shared" si="48"/>
        <v>10.586</v>
      </c>
      <c r="N101" s="138">
        <f t="shared" si="49"/>
        <v>0</v>
      </c>
      <c r="O101" s="138">
        <f t="shared" si="50"/>
        <v>1.6386362332902995</v>
      </c>
      <c r="P101" s="233">
        <f t="shared" si="51"/>
        <v>10</v>
      </c>
      <c r="Q101" s="234">
        <f t="shared" si="52"/>
        <v>0</v>
      </c>
      <c r="R101" s="234">
        <f t="shared" si="53"/>
        <v>28</v>
      </c>
      <c r="T101">
        <v>534</v>
      </c>
      <c r="U101">
        <v>998</v>
      </c>
      <c r="V101" t="s">
        <v>1376</v>
      </c>
      <c r="W101">
        <v>1708.7380000000001</v>
      </c>
      <c r="X101">
        <v>923.60299999999995</v>
      </c>
      <c r="Y101">
        <v>1.85</v>
      </c>
      <c r="Z101">
        <v>10.586</v>
      </c>
      <c r="AA101">
        <v>157.91517999999999</v>
      </c>
      <c r="AB101">
        <v>5.2951879999999996</v>
      </c>
      <c r="AC101">
        <v>61.229058999999999</v>
      </c>
      <c r="AD101" s="1">
        <v>260</v>
      </c>
      <c r="AE101">
        <v>0</v>
      </c>
      <c r="AF101">
        <v>28</v>
      </c>
      <c r="AG101">
        <v>59</v>
      </c>
      <c r="AH101">
        <v>10.820606</v>
      </c>
      <c r="AI101">
        <v>0</v>
      </c>
      <c r="AJ101">
        <v>0</v>
      </c>
      <c r="AK101">
        <v>10</v>
      </c>
      <c r="AL101">
        <v>760</v>
      </c>
      <c r="AM101" t="s">
        <v>1377</v>
      </c>
      <c r="AN101" t="s">
        <v>1378</v>
      </c>
      <c r="AO101">
        <v>1879.057</v>
      </c>
      <c r="AR101" t="s">
        <v>163</v>
      </c>
      <c r="AS101" t="s">
        <v>324</v>
      </c>
      <c r="AT101" t="s">
        <v>1074</v>
      </c>
      <c r="AU101" t="s">
        <v>1376</v>
      </c>
      <c r="AV101" t="s">
        <v>49</v>
      </c>
      <c r="AW101">
        <v>1</v>
      </c>
      <c r="BB101">
        <v>0.81636363636363629</v>
      </c>
      <c r="BC101" t="s">
        <v>70</v>
      </c>
      <c r="BF101" t="s">
        <v>163</v>
      </c>
      <c r="BG101" s="5" t="s">
        <v>324</v>
      </c>
      <c r="BH101" t="s">
        <v>1376</v>
      </c>
      <c r="BI101">
        <v>998</v>
      </c>
      <c r="BJ101">
        <v>1</v>
      </c>
      <c r="BK101" t="s">
        <v>1074</v>
      </c>
      <c r="BL101" t="s">
        <v>618</v>
      </c>
      <c r="BM101">
        <v>0.81636363636363629</v>
      </c>
      <c r="BN101" t="s">
        <v>70</v>
      </c>
      <c r="BO101" t="s">
        <v>623</v>
      </c>
      <c r="BP101">
        <v>1708.7380000000001</v>
      </c>
      <c r="BQ101" t="s">
        <v>72</v>
      </c>
    </row>
    <row r="102" spans="1:69" ht="16.5">
      <c r="A102" s="110" t="str">
        <f t="shared" si="36"/>
        <v>해성운수</v>
      </c>
      <c r="B102" s="111" t="str">
        <f t="shared" si="37"/>
        <v>이서동</v>
      </c>
      <c r="C102" s="112" t="str">
        <f t="shared" si="38"/>
        <v>F</v>
      </c>
      <c r="D102" s="113">
        <f t="shared" si="39"/>
        <v>0.73039443828222128</v>
      </c>
      <c r="E102" s="114">
        <f t="shared" si="40"/>
        <v>9676</v>
      </c>
      <c r="F102" s="115" t="str">
        <f t="shared" si="41"/>
        <v>560</v>
      </c>
      <c r="G102" s="116" t="str">
        <f t="shared" si="42"/>
        <v>71바5817</v>
      </c>
      <c r="H102" s="117">
        <f t="shared" si="43"/>
        <v>5</v>
      </c>
      <c r="I102" s="118">
        <f t="shared" si="44"/>
        <v>1472.885</v>
      </c>
      <c r="J102" s="119">
        <f t="shared" si="45"/>
        <v>2.2391715321894611E-2</v>
      </c>
      <c r="K102" s="119">
        <f t="shared" si="46"/>
        <v>0.51051849441213859</v>
      </c>
      <c r="L102" s="119">
        <f t="shared" si="47"/>
        <v>7.7399118057417921E-2</v>
      </c>
      <c r="M102" s="120">
        <f t="shared" si="48"/>
        <v>10.696999999999999</v>
      </c>
      <c r="N102" s="121">
        <f t="shared" si="49"/>
        <v>0</v>
      </c>
      <c r="O102" s="121">
        <f t="shared" si="50"/>
        <v>2.7836524915387146</v>
      </c>
      <c r="P102" s="235">
        <f t="shared" si="51"/>
        <v>270</v>
      </c>
      <c r="Q102" s="236">
        <f t="shared" si="52"/>
        <v>0</v>
      </c>
      <c r="R102" s="236">
        <f t="shared" si="53"/>
        <v>41</v>
      </c>
      <c r="T102">
        <v>534</v>
      </c>
      <c r="U102">
        <v>9676</v>
      </c>
      <c r="V102" t="s">
        <v>1379</v>
      </c>
      <c r="W102">
        <v>1472.885</v>
      </c>
      <c r="X102">
        <v>793.56799999999998</v>
      </c>
      <c r="Y102">
        <v>1.8560000000000001</v>
      </c>
      <c r="Z102">
        <v>10.696999999999999</v>
      </c>
      <c r="AA102">
        <v>168.34025199999999</v>
      </c>
      <c r="AB102">
        <v>3.7694269999999999</v>
      </c>
      <c r="AC102">
        <v>85.940811999999994</v>
      </c>
      <c r="AD102" s="1">
        <v>114</v>
      </c>
      <c r="AE102">
        <v>0</v>
      </c>
      <c r="AF102">
        <v>41</v>
      </c>
      <c r="AG102">
        <v>78</v>
      </c>
      <c r="AH102">
        <v>8.7494519999999998</v>
      </c>
      <c r="AI102">
        <v>36.9</v>
      </c>
      <c r="AJ102">
        <v>0</v>
      </c>
      <c r="AK102">
        <v>270</v>
      </c>
      <c r="AL102">
        <v>65251</v>
      </c>
      <c r="AM102" t="s">
        <v>1380</v>
      </c>
      <c r="AN102" t="s">
        <v>1381</v>
      </c>
      <c r="AO102">
        <v>743.279</v>
      </c>
      <c r="AR102" t="s">
        <v>163</v>
      </c>
      <c r="AS102" t="s">
        <v>319</v>
      </c>
      <c r="AT102" t="s">
        <v>1026</v>
      </c>
      <c r="AU102" t="s">
        <v>1379</v>
      </c>
      <c r="AV102" t="s">
        <v>49</v>
      </c>
      <c r="AW102">
        <v>5</v>
      </c>
      <c r="BB102">
        <v>0.73039443828222128</v>
      </c>
      <c r="BC102" t="s">
        <v>73</v>
      </c>
      <c r="BF102" t="s">
        <v>163</v>
      </c>
      <c r="BG102" s="5" t="s">
        <v>319</v>
      </c>
      <c r="BH102" t="s">
        <v>1379</v>
      </c>
      <c r="BI102">
        <v>9676</v>
      </c>
      <c r="BJ102">
        <v>5</v>
      </c>
      <c r="BK102" t="s">
        <v>1026</v>
      </c>
      <c r="BL102" t="s">
        <v>1024</v>
      </c>
      <c r="BM102">
        <v>0.73039443828222128</v>
      </c>
      <c r="BN102" t="s">
        <v>73</v>
      </c>
      <c r="BO102" t="s">
        <v>638</v>
      </c>
      <c r="BP102">
        <v>1472.885</v>
      </c>
      <c r="BQ102" t="s">
        <v>71</v>
      </c>
    </row>
    <row r="103" spans="1:69" ht="16.5">
      <c r="A103" s="127" t="str">
        <f t="shared" si="36"/>
        <v>해성운수</v>
      </c>
      <c r="B103" s="128" t="str">
        <f t="shared" si="37"/>
        <v>이선우</v>
      </c>
      <c r="C103" s="129" t="str">
        <f t="shared" si="38"/>
        <v>F</v>
      </c>
      <c r="D103" s="130">
        <f t="shared" si="39"/>
        <v>0.76363636363636356</v>
      </c>
      <c r="E103" s="131">
        <f t="shared" si="40"/>
        <v>5463</v>
      </c>
      <c r="F103" s="132" t="str">
        <f t="shared" si="41"/>
        <v>593</v>
      </c>
      <c r="G103" s="133" t="str">
        <f t="shared" si="42"/>
        <v>71바5794</v>
      </c>
      <c r="H103" s="134">
        <f t="shared" si="43"/>
        <v>1</v>
      </c>
      <c r="I103" s="135">
        <f t="shared" si="44"/>
        <v>740.37300000000005</v>
      </c>
      <c r="J103" s="136">
        <f t="shared" si="45"/>
        <v>1.678617686493972E-2</v>
      </c>
      <c r="K103" s="136">
        <f t="shared" si="46"/>
        <v>0.41692645824018554</v>
      </c>
      <c r="L103" s="136">
        <f t="shared" si="47"/>
        <v>0.11750833701391054</v>
      </c>
      <c r="M103" s="137">
        <f t="shared" si="48"/>
        <v>10.307</v>
      </c>
      <c r="N103" s="138">
        <f t="shared" si="49"/>
        <v>0</v>
      </c>
      <c r="O103" s="138">
        <f t="shared" si="50"/>
        <v>1.890938756545687</v>
      </c>
      <c r="P103" s="233">
        <f t="shared" si="51"/>
        <v>23</v>
      </c>
      <c r="Q103" s="234">
        <f t="shared" si="52"/>
        <v>0</v>
      </c>
      <c r="R103" s="234">
        <f t="shared" si="53"/>
        <v>14</v>
      </c>
      <c r="T103">
        <v>534</v>
      </c>
      <c r="U103">
        <v>5463</v>
      </c>
      <c r="V103" t="s">
        <v>1382</v>
      </c>
      <c r="W103">
        <v>740.37300000000005</v>
      </c>
      <c r="X103">
        <v>403.25299999999999</v>
      </c>
      <c r="Y103">
        <v>1.8360000000000001</v>
      </c>
      <c r="Z103">
        <v>10.307</v>
      </c>
      <c r="AA103">
        <v>67.495773999999997</v>
      </c>
      <c r="AB103">
        <v>1.1329959999999999</v>
      </c>
      <c r="AC103">
        <v>28.140774</v>
      </c>
      <c r="AD103" s="1">
        <v>87</v>
      </c>
      <c r="AE103">
        <v>0</v>
      </c>
      <c r="AF103">
        <v>14</v>
      </c>
      <c r="AG103">
        <v>60</v>
      </c>
      <c r="AH103">
        <v>10.969175</v>
      </c>
      <c r="AI103">
        <v>0</v>
      </c>
      <c r="AJ103">
        <v>0</v>
      </c>
      <c r="AK103">
        <v>23</v>
      </c>
      <c r="AL103">
        <v>3875</v>
      </c>
      <c r="AM103" t="s">
        <v>1383</v>
      </c>
      <c r="AN103" t="s">
        <v>1384</v>
      </c>
      <c r="AO103">
        <v>889.178</v>
      </c>
      <c r="AR103" t="s">
        <v>163</v>
      </c>
      <c r="AS103" t="s">
        <v>324</v>
      </c>
      <c r="AT103" t="s">
        <v>1082</v>
      </c>
      <c r="AU103" t="s">
        <v>1382</v>
      </c>
      <c r="AV103" t="s">
        <v>49</v>
      </c>
      <c r="AW103">
        <v>1</v>
      </c>
      <c r="BB103">
        <v>0.76363636363636356</v>
      </c>
      <c r="BC103" t="s">
        <v>73</v>
      </c>
      <c r="BF103" t="s">
        <v>163</v>
      </c>
      <c r="BG103" s="5" t="s">
        <v>324</v>
      </c>
      <c r="BH103" t="s">
        <v>1382</v>
      </c>
      <c r="BI103">
        <v>5463</v>
      </c>
      <c r="BJ103">
        <v>1</v>
      </c>
      <c r="BK103" t="s">
        <v>1082</v>
      </c>
      <c r="BL103" t="s">
        <v>618</v>
      </c>
      <c r="BM103">
        <v>0.76363636363636356</v>
      </c>
      <c r="BN103" t="s">
        <v>73</v>
      </c>
      <c r="BO103" t="s">
        <v>638</v>
      </c>
      <c r="BP103">
        <v>740.37300000000005</v>
      </c>
      <c r="BQ103" t="s">
        <v>70</v>
      </c>
    </row>
    <row r="104" spans="1:69" ht="16.5">
      <c r="A104" s="110" t="str">
        <f t="shared" si="36"/>
        <v>해성운수</v>
      </c>
      <c r="B104" s="111" t="str">
        <f t="shared" si="37"/>
        <v>이성준</v>
      </c>
      <c r="C104" s="112" t="str">
        <f t="shared" si="38"/>
        <v>C</v>
      </c>
      <c r="D104" s="113">
        <f t="shared" si="39"/>
        <v>0.85954541281459895</v>
      </c>
      <c r="E104" s="114">
        <f t="shared" si="40"/>
        <v>7758</v>
      </c>
      <c r="F104" s="115" t="str">
        <f t="shared" si="41"/>
        <v>24</v>
      </c>
      <c r="G104" s="116" t="str">
        <f t="shared" si="42"/>
        <v>70바3878</v>
      </c>
      <c r="H104" s="117">
        <f t="shared" si="43"/>
        <v>7</v>
      </c>
      <c r="I104" s="118">
        <f t="shared" si="44"/>
        <v>2421.181</v>
      </c>
      <c r="J104" s="119">
        <f t="shared" si="45"/>
        <v>1.4030738977100067E-2</v>
      </c>
      <c r="K104" s="119">
        <f t="shared" si="46"/>
        <v>0.42178070384793137</v>
      </c>
      <c r="L104" s="119">
        <f t="shared" si="47"/>
        <v>0.19122899114110015</v>
      </c>
      <c r="M104" s="120">
        <f t="shared" si="48"/>
        <v>14.782999999999999</v>
      </c>
      <c r="N104" s="121">
        <f t="shared" si="49"/>
        <v>0.37171942122460072</v>
      </c>
      <c r="O104" s="121">
        <f t="shared" si="50"/>
        <v>4.1302157913844528</v>
      </c>
      <c r="P104" s="235">
        <f t="shared" si="51"/>
        <v>45</v>
      </c>
      <c r="Q104" s="236">
        <f t="shared" si="52"/>
        <v>9</v>
      </c>
      <c r="R104" s="236">
        <f t="shared" si="53"/>
        <v>100</v>
      </c>
      <c r="T104">
        <v>534</v>
      </c>
      <c r="U104">
        <v>7758</v>
      </c>
      <c r="V104" t="s">
        <v>1385</v>
      </c>
      <c r="W104">
        <v>2421.181</v>
      </c>
      <c r="X104">
        <v>1193.501</v>
      </c>
      <c r="Y104">
        <v>2.0289999999999999</v>
      </c>
      <c r="Z104">
        <v>14.782999999999999</v>
      </c>
      <c r="AA104">
        <v>171.823024</v>
      </c>
      <c r="AB104">
        <v>2.4108040000000002</v>
      </c>
      <c r="AC104">
        <v>72.471636000000004</v>
      </c>
      <c r="AD104" s="1">
        <v>463</v>
      </c>
      <c r="AE104">
        <v>9</v>
      </c>
      <c r="AF104">
        <v>100</v>
      </c>
      <c r="AG104">
        <v>70</v>
      </c>
      <c r="AH104">
        <v>14.091132</v>
      </c>
      <c r="AI104">
        <v>146</v>
      </c>
      <c r="AJ104">
        <v>0</v>
      </c>
      <c r="AK104">
        <v>45</v>
      </c>
      <c r="AL104">
        <v>17006</v>
      </c>
      <c r="AM104" t="s">
        <v>1386</v>
      </c>
      <c r="AN104" t="s">
        <v>1387</v>
      </c>
      <c r="AO104">
        <v>1625.7439999999999</v>
      </c>
      <c r="AR104" t="s">
        <v>163</v>
      </c>
      <c r="AS104" t="s">
        <v>315</v>
      </c>
      <c r="AT104" t="s">
        <v>972</v>
      </c>
      <c r="AU104" t="s">
        <v>1385</v>
      </c>
      <c r="AV104" t="s">
        <v>49</v>
      </c>
      <c r="AW104">
        <v>7</v>
      </c>
      <c r="BB104">
        <v>0.85954541281459895</v>
      </c>
      <c r="BC104" t="s">
        <v>72</v>
      </c>
      <c r="BF104" t="s">
        <v>163</v>
      </c>
      <c r="BG104" t="s">
        <v>315</v>
      </c>
      <c r="BH104" t="s">
        <v>1385</v>
      </c>
      <c r="BI104">
        <v>7758</v>
      </c>
      <c r="BJ104">
        <v>7</v>
      </c>
      <c r="BK104" t="s">
        <v>972</v>
      </c>
      <c r="BL104" t="s">
        <v>949</v>
      </c>
      <c r="BM104">
        <v>0.85954541281459895</v>
      </c>
      <c r="BN104" t="s">
        <v>72</v>
      </c>
      <c r="BO104" t="s">
        <v>621</v>
      </c>
      <c r="BP104">
        <v>2421.181</v>
      </c>
      <c r="BQ104" t="s">
        <v>74</v>
      </c>
    </row>
    <row r="105" spans="1:69" ht="16.5">
      <c r="A105" s="127" t="str">
        <f t="shared" si="36"/>
        <v>해성운수</v>
      </c>
      <c r="B105" s="128" t="str">
        <f t="shared" si="37"/>
        <v>이승룡</v>
      </c>
      <c r="C105" s="129" t="str">
        <f t="shared" si="38"/>
        <v>F</v>
      </c>
      <c r="D105" s="130">
        <f t="shared" si="39"/>
        <v>0.79928571428571427</v>
      </c>
      <c r="E105" s="131">
        <f t="shared" si="40"/>
        <v>8108</v>
      </c>
      <c r="F105" s="132" t="str">
        <f t="shared" si="41"/>
        <v>564</v>
      </c>
      <c r="G105" s="133" t="str">
        <f t="shared" si="42"/>
        <v>71바7080</v>
      </c>
      <c r="H105" s="134">
        <f t="shared" si="43"/>
        <v>1</v>
      </c>
      <c r="I105" s="135">
        <f t="shared" si="44"/>
        <v>507.73</v>
      </c>
      <c r="J105" s="136">
        <f t="shared" si="45"/>
        <v>2.597126898331787E-2</v>
      </c>
      <c r="K105" s="136">
        <f t="shared" si="46"/>
        <v>0.41196896411156853</v>
      </c>
      <c r="L105" s="136">
        <f t="shared" si="47"/>
        <v>0.40769700431331612</v>
      </c>
      <c r="M105" s="137">
        <f t="shared" si="48"/>
        <v>3.2629999999999999</v>
      </c>
      <c r="N105" s="138">
        <f t="shared" si="49"/>
        <v>0</v>
      </c>
      <c r="O105" s="138">
        <f t="shared" si="50"/>
        <v>0.1969550745474957</v>
      </c>
      <c r="P105" s="233">
        <f t="shared" si="51"/>
        <v>10</v>
      </c>
      <c r="Q105" s="234">
        <f t="shared" si="52"/>
        <v>0</v>
      </c>
      <c r="R105" s="234">
        <f t="shared" si="53"/>
        <v>1</v>
      </c>
      <c r="T105">
        <v>534</v>
      </c>
      <c r="U105">
        <v>8108</v>
      </c>
      <c r="V105" t="s">
        <v>1388</v>
      </c>
      <c r="W105">
        <v>507.73</v>
      </c>
      <c r="X105">
        <v>151.256</v>
      </c>
      <c r="Y105">
        <v>3.3570000000000002</v>
      </c>
      <c r="Z105">
        <v>3.2629999999999999</v>
      </c>
      <c r="AA105">
        <v>51.915253</v>
      </c>
      <c r="AB105">
        <v>1.3483050000000001</v>
      </c>
      <c r="AC105">
        <v>21.387473</v>
      </c>
      <c r="AD105" s="1">
        <v>207</v>
      </c>
      <c r="AE105">
        <v>0</v>
      </c>
      <c r="AF105">
        <v>1</v>
      </c>
      <c r="AG105">
        <v>64</v>
      </c>
      <c r="AH105">
        <v>9.7799770000000006</v>
      </c>
      <c r="AI105">
        <v>15.2</v>
      </c>
      <c r="AJ105">
        <v>0</v>
      </c>
      <c r="AK105">
        <v>10</v>
      </c>
      <c r="AL105">
        <v>4039</v>
      </c>
      <c r="AM105" t="s">
        <v>1389</v>
      </c>
      <c r="AN105" t="s">
        <v>1390</v>
      </c>
      <c r="AO105">
        <v>507.73</v>
      </c>
      <c r="AR105" t="s">
        <v>163</v>
      </c>
      <c r="AS105" t="s">
        <v>320</v>
      </c>
      <c r="AT105" t="s">
        <v>1043</v>
      </c>
      <c r="AU105" t="s">
        <v>1388</v>
      </c>
      <c r="AV105" t="s">
        <v>641</v>
      </c>
      <c r="AW105">
        <v>1</v>
      </c>
      <c r="BB105">
        <v>0.79928571428571427</v>
      </c>
      <c r="BC105" t="s">
        <v>73</v>
      </c>
      <c r="BF105" t="s">
        <v>163</v>
      </c>
      <c r="BG105" t="s">
        <v>320</v>
      </c>
      <c r="BH105" t="s">
        <v>1388</v>
      </c>
      <c r="BI105">
        <v>8108</v>
      </c>
      <c r="BJ105">
        <v>1</v>
      </c>
      <c r="BK105" t="s">
        <v>1043</v>
      </c>
      <c r="BL105" t="s">
        <v>618</v>
      </c>
      <c r="BM105">
        <v>0.79928571428571427</v>
      </c>
      <c r="BN105" t="s">
        <v>73</v>
      </c>
      <c r="BO105" t="s">
        <v>638</v>
      </c>
      <c r="BP105">
        <v>507.73</v>
      </c>
      <c r="BQ105" t="s">
        <v>71</v>
      </c>
    </row>
    <row r="106" spans="1:69" ht="16.5">
      <c r="A106" s="110" t="str">
        <f t="shared" si="36"/>
        <v>해성운수</v>
      </c>
      <c r="B106" s="111" t="str">
        <f t="shared" si="37"/>
        <v>이용언</v>
      </c>
      <c r="C106" s="112" t="str">
        <f t="shared" si="38"/>
        <v>D</v>
      </c>
      <c r="D106" s="113">
        <f t="shared" si="39"/>
        <v>0.80146689365635737</v>
      </c>
      <c r="E106" s="114">
        <f t="shared" si="40"/>
        <v>8782</v>
      </c>
      <c r="F106" s="115" t="str">
        <f t="shared" si="41"/>
        <v>579</v>
      </c>
      <c r="G106" s="116" t="str">
        <f t="shared" si="42"/>
        <v>71바5777</v>
      </c>
      <c r="H106" s="117">
        <f t="shared" si="43"/>
        <v>5</v>
      </c>
      <c r="I106" s="118">
        <f t="shared" si="44"/>
        <v>1840.7139999999999</v>
      </c>
      <c r="J106" s="119">
        <f t="shared" si="45"/>
        <v>1.1328445089714263E-2</v>
      </c>
      <c r="K106" s="119">
        <f t="shared" si="46"/>
        <v>0.43097631884051307</v>
      </c>
      <c r="L106" s="119">
        <f t="shared" si="47"/>
        <v>0.39658523811955582</v>
      </c>
      <c r="M106" s="120">
        <f t="shared" si="48"/>
        <v>5.6139999999999999</v>
      </c>
      <c r="N106" s="121">
        <f t="shared" si="49"/>
        <v>0.16298023484365307</v>
      </c>
      <c r="O106" s="121">
        <f t="shared" si="50"/>
        <v>1.5754756034886463</v>
      </c>
      <c r="P106" s="235">
        <f t="shared" si="51"/>
        <v>34</v>
      </c>
      <c r="Q106" s="236">
        <f t="shared" si="52"/>
        <v>3</v>
      </c>
      <c r="R106" s="236">
        <f t="shared" si="53"/>
        <v>29</v>
      </c>
      <c r="T106">
        <v>534</v>
      </c>
      <c r="U106">
        <v>8782</v>
      </c>
      <c r="V106" t="s">
        <v>1391</v>
      </c>
      <c r="W106">
        <v>1840.7139999999999</v>
      </c>
      <c r="X106">
        <v>437.79300000000001</v>
      </c>
      <c r="Y106">
        <v>4.2050000000000001</v>
      </c>
      <c r="Z106">
        <v>5.6139999999999999</v>
      </c>
      <c r="AA106">
        <v>168.746636</v>
      </c>
      <c r="AB106">
        <v>1.911637</v>
      </c>
      <c r="AC106">
        <v>72.725803999999997</v>
      </c>
      <c r="AD106" s="1">
        <v>730</v>
      </c>
      <c r="AE106">
        <v>3</v>
      </c>
      <c r="AF106">
        <v>29</v>
      </c>
      <c r="AG106">
        <v>76</v>
      </c>
      <c r="AH106">
        <v>10.908151999999999</v>
      </c>
      <c r="AI106">
        <v>106.6</v>
      </c>
      <c r="AJ106">
        <v>0</v>
      </c>
      <c r="AK106">
        <v>34</v>
      </c>
      <c r="AL106">
        <v>30670</v>
      </c>
      <c r="AM106" t="s">
        <v>1392</v>
      </c>
      <c r="AN106" t="s">
        <v>1393</v>
      </c>
      <c r="AO106">
        <v>520.25699999999995</v>
      </c>
      <c r="AR106" t="s">
        <v>163</v>
      </c>
      <c r="AS106" t="s">
        <v>323</v>
      </c>
      <c r="AT106" t="s">
        <v>1056</v>
      </c>
      <c r="AU106" t="s">
        <v>1391</v>
      </c>
      <c r="AV106" t="s">
        <v>641</v>
      </c>
      <c r="AW106">
        <v>5</v>
      </c>
      <c r="BB106">
        <v>0.80146689365635737</v>
      </c>
      <c r="BC106" t="s">
        <v>70</v>
      </c>
      <c r="BF106" t="s">
        <v>163</v>
      </c>
      <c r="BG106" t="s">
        <v>323</v>
      </c>
      <c r="BH106" t="s">
        <v>1391</v>
      </c>
      <c r="BI106">
        <v>8782</v>
      </c>
      <c r="BJ106">
        <v>5</v>
      </c>
      <c r="BK106" t="s">
        <v>1056</v>
      </c>
      <c r="BL106" t="s">
        <v>1066</v>
      </c>
      <c r="BM106">
        <v>0.80146689365635737</v>
      </c>
      <c r="BN106" t="s">
        <v>70</v>
      </c>
      <c r="BO106" t="s">
        <v>623</v>
      </c>
      <c r="BP106">
        <v>1840.7139999999999</v>
      </c>
      <c r="BQ106" t="s">
        <v>74</v>
      </c>
    </row>
    <row r="107" spans="1:69" ht="16.5">
      <c r="A107" s="127" t="str">
        <f t="shared" si="36"/>
        <v>해성운수</v>
      </c>
      <c r="B107" s="128" t="str">
        <f t="shared" si="37"/>
        <v>이우형</v>
      </c>
      <c r="C107" s="129" t="str">
        <f t="shared" si="38"/>
        <v>F</v>
      </c>
      <c r="D107" s="130">
        <f t="shared" si="39"/>
        <v>0.75223766841239437</v>
      </c>
      <c r="E107" s="131">
        <f t="shared" si="40"/>
        <v>735</v>
      </c>
      <c r="F107" s="132" t="str">
        <f t="shared" si="41"/>
        <v>557</v>
      </c>
      <c r="G107" s="133" t="str">
        <f t="shared" si="42"/>
        <v>70바3892</v>
      </c>
      <c r="H107" s="134">
        <f t="shared" si="43"/>
        <v>2</v>
      </c>
      <c r="I107" s="135">
        <f t="shared" si="44"/>
        <v>1345.633</v>
      </c>
      <c r="J107" s="136">
        <f t="shared" si="45"/>
        <v>6.1219643148994448E-3</v>
      </c>
      <c r="K107" s="136">
        <f t="shared" si="46"/>
        <v>0.56780514494393353</v>
      </c>
      <c r="L107" s="136">
        <f t="shared" si="47"/>
        <v>0.26901837276582841</v>
      </c>
      <c r="M107" s="137">
        <f t="shared" si="48"/>
        <v>13.904999999999999</v>
      </c>
      <c r="N107" s="138">
        <f t="shared" si="49"/>
        <v>3.4184655102840074</v>
      </c>
      <c r="O107" s="138">
        <f t="shared" si="50"/>
        <v>0.52020127330408805</v>
      </c>
      <c r="P107" s="233">
        <f t="shared" si="51"/>
        <v>273</v>
      </c>
      <c r="Q107" s="234">
        <f t="shared" si="52"/>
        <v>46</v>
      </c>
      <c r="R107" s="234">
        <f t="shared" si="53"/>
        <v>7</v>
      </c>
      <c r="T107">
        <v>534</v>
      </c>
      <c r="U107">
        <v>735</v>
      </c>
      <c r="V107" t="s">
        <v>1394</v>
      </c>
      <c r="W107">
        <v>1345.633</v>
      </c>
      <c r="X107">
        <v>447.25299999999999</v>
      </c>
      <c r="Y107">
        <v>3.0089999999999999</v>
      </c>
      <c r="Z107">
        <v>13.904999999999999</v>
      </c>
      <c r="AA107">
        <v>166.565819</v>
      </c>
      <c r="AB107">
        <v>1.0197099999999999</v>
      </c>
      <c r="AC107">
        <v>94.576929000000007</v>
      </c>
      <c r="AD107" s="1">
        <v>362</v>
      </c>
      <c r="AE107">
        <v>46</v>
      </c>
      <c r="AF107">
        <v>7</v>
      </c>
      <c r="AG107">
        <v>71</v>
      </c>
      <c r="AH107">
        <v>8.0786859999999994</v>
      </c>
      <c r="AI107">
        <v>52.3</v>
      </c>
      <c r="AJ107">
        <v>0</v>
      </c>
      <c r="AK107">
        <v>273</v>
      </c>
      <c r="AL107">
        <v>74553</v>
      </c>
      <c r="AM107" t="s">
        <v>1395</v>
      </c>
      <c r="AN107" t="s">
        <v>1396</v>
      </c>
      <c r="AO107">
        <v>1262.837</v>
      </c>
      <c r="AR107" t="s">
        <v>163</v>
      </c>
      <c r="AS107" t="s">
        <v>318</v>
      </c>
      <c r="AT107" t="s">
        <v>1019</v>
      </c>
      <c r="AU107" t="s">
        <v>1394</v>
      </c>
      <c r="AV107" t="s">
        <v>641</v>
      </c>
      <c r="AW107">
        <v>2</v>
      </c>
      <c r="BB107">
        <v>0.75223766841239437</v>
      </c>
      <c r="BC107" t="s">
        <v>73</v>
      </c>
      <c r="BF107" t="s">
        <v>163</v>
      </c>
      <c r="BG107" s="5" t="s">
        <v>318</v>
      </c>
      <c r="BH107" t="s">
        <v>1394</v>
      </c>
      <c r="BI107">
        <v>735</v>
      </c>
      <c r="BJ107">
        <v>2</v>
      </c>
      <c r="BK107" t="s">
        <v>1019</v>
      </c>
      <c r="BL107" t="s">
        <v>1015</v>
      </c>
      <c r="BM107">
        <v>0.75223766841239437</v>
      </c>
      <c r="BN107" t="s">
        <v>73</v>
      </c>
      <c r="BO107" t="s">
        <v>638</v>
      </c>
      <c r="BP107">
        <v>1345.633</v>
      </c>
      <c r="BQ107" t="s">
        <v>69</v>
      </c>
    </row>
    <row r="108" spans="1:69" ht="16.5">
      <c r="A108" s="110" t="str">
        <f t="shared" si="36"/>
        <v>해성운수</v>
      </c>
      <c r="B108" s="111" t="str">
        <f t="shared" si="37"/>
        <v>이원희</v>
      </c>
      <c r="C108" s="112" t="str">
        <f t="shared" si="38"/>
        <v>A</v>
      </c>
      <c r="D108" s="113">
        <f t="shared" si="39"/>
        <v>0.96610386434112416</v>
      </c>
      <c r="E108" s="114">
        <f t="shared" si="40"/>
        <v>7030</v>
      </c>
      <c r="F108" s="115" t="str">
        <f t="shared" si="41"/>
        <v>예비</v>
      </c>
      <c r="G108" s="116" t="str">
        <f t="shared" si="42"/>
        <v>71바5812</v>
      </c>
      <c r="H108" s="117">
        <f t="shared" si="43"/>
        <v>7</v>
      </c>
      <c r="I108" s="118">
        <f t="shared" si="44"/>
        <v>745.71699999999998</v>
      </c>
      <c r="J108" s="119">
        <f t="shared" si="45"/>
        <v>2.118760888599305E-2</v>
      </c>
      <c r="K108" s="119">
        <f t="shared" si="46"/>
        <v>0.37598410939385002</v>
      </c>
      <c r="L108" s="119">
        <f t="shared" si="47"/>
        <v>0.28026717910413734</v>
      </c>
      <c r="M108" s="120">
        <f t="shared" si="48"/>
        <v>3.7610000000000001</v>
      </c>
      <c r="N108" s="121">
        <f t="shared" si="49"/>
        <v>0.67049564378980231</v>
      </c>
      <c r="O108" s="121">
        <f t="shared" si="50"/>
        <v>1.0727930300636837</v>
      </c>
      <c r="P108" s="235">
        <f t="shared" si="51"/>
        <v>14</v>
      </c>
      <c r="Q108" s="236">
        <f t="shared" si="52"/>
        <v>5</v>
      </c>
      <c r="R108" s="236">
        <f t="shared" si="53"/>
        <v>8</v>
      </c>
      <c r="T108">
        <v>534</v>
      </c>
      <c r="U108">
        <v>7030</v>
      </c>
      <c r="V108" t="s">
        <v>1397</v>
      </c>
      <c r="W108">
        <v>745.71699999999998</v>
      </c>
      <c r="X108">
        <v>174.66800000000001</v>
      </c>
      <c r="Y108">
        <v>4.2690000000000001</v>
      </c>
      <c r="Z108">
        <v>3.7610000000000001</v>
      </c>
      <c r="AA108">
        <v>69.641648000000004</v>
      </c>
      <c r="AB108">
        <v>1.4755400000000001</v>
      </c>
      <c r="AC108">
        <v>26.184152999999998</v>
      </c>
      <c r="AD108" s="1">
        <v>209</v>
      </c>
      <c r="AE108">
        <v>5</v>
      </c>
      <c r="AF108">
        <v>8</v>
      </c>
      <c r="AG108">
        <v>69</v>
      </c>
      <c r="AH108">
        <v>10.707917</v>
      </c>
      <c r="AI108">
        <v>7.2</v>
      </c>
      <c r="AJ108">
        <v>0</v>
      </c>
      <c r="AK108">
        <v>14</v>
      </c>
      <c r="AL108">
        <v>2244</v>
      </c>
      <c r="AM108" t="s">
        <v>1398</v>
      </c>
      <c r="AN108" t="s">
        <v>1399</v>
      </c>
      <c r="AO108">
        <v>161.125</v>
      </c>
      <c r="AR108" t="s">
        <v>163</v>
      </c>
      <c r="AS108" t="s">
        <v>99</v>
      </c>
      <c r="AT108" t="s">
        <v>1086</v>
      </c>
      <c r="AU108" t="s">
        <v>1397</v>
      </c>
      <c r="AV108" t="s">
        <v>641</v>
      </c>
      <c r="AW108">
        <v>7</v>
      </c>
      <c r="BB108">
        <v>0.96610386434112416</v>
      </c>
      <c r="BC108" t="s">
        <v>69</v>
      </c>
      <c r="BF108" t="s">
        <v>163</v>
      </c>
      <c r="BG108" t="s">
        <v>99</v>
      </c>
      <c r="BH108" t="s">
        <v>1397</v>
      </c>
      <c r="BI108">
        <v>7030</v>
      </c>
      <c r="BJ108">
        <v>7</v>
      </c>
      <c r="BK108" t="s">
        <v>1086</v>
      </c>
      <c r="BL108" t="s">
        <v>1051</v>
      </c>
      <c r="BM108">
        <v>0.96610386434112416</v>
      </c>
      <c r="BN108" t="s">
        <v>69</v>
      </c>
      <c r="BO108" t="s">
        <v>622</v>
      </c>
      <c r="BP108">
        <v>745.71699999999998</v>
      </c>
      <c r="BQ108" t="s">
        <v>70</v>
      </c>
    </row>
    <row r="109" spans="1:69" ht="16.5">
      <c r="A109" s="127" t="str">
        <f t="shared" si="36"/>
        <v>해성운수</v>
      </c>
      <c r="B109" s="128" t="str">
        <f t="shared" si="37"/>
        <v>이종열</v>
      </c>
      <c r="C109" s="129" t="str">
        <f t="shared" si="38"/>
        <v>D</v>
      </c>
      <c r="D109" s="130">
        <f t="shared" si="39"/>
        <v>0.83586752861802605</v>
      </c>
      <c r="E109" s="131">
        <f t="shared" si="40"/>
        <v>1844</v>
      </c>
      <c r="F109" s="132" t="str">
        <f t="shared" si="41"/>
        <v>514-1</v>
      </c>
      <c r="G109" s="133" t="str">
        <f t="shared" si="42"/>
        <v>71바5760</v>
      </c>
      <c r="H109" s="134">
        <f t="shared" si="43"/>
        <v>3</v>
      </c>
      <c r="I109" s="135">
        <f t="shared" si="44"/>
        <v>2036.874</v>
      </c>
      <c r="J109" s="136">
        <f t="shared" si="45"/>
        <v>1.3920898927036744E-2</v>
      </c>
      <c r="K109" s="136">
        <f t="shared" si="46"/>
        <v>0.38734565337003724</v>
      </c>
      <c r="L109" s="136">
        <f t="shared" si="47"/>
        <v>0.12175519938886745</v>
      </c>
      <c r="M109" s="137">
        <f t="shared" si="48"/>
        <v>10.911</v>
      </c>
      <c r="N109" s="138">
        <f t="shared" si="49"/>
        <v>0</v>
      </c>
      <c r="O109" s="138">
        <f t="shared" si="50"/>
        <v>2.8475006308686743</v>
      </c>
      <c r="P109" s="233">
        <f t="shared" si="51"/>
        <v>26</v>
      </c>
      <c r="Q109" s="234">
        <f t="shared" si="52"/>
        <v>0</v>
      </c>
      <c r="R109" s="234">
        <f t="shared" si="53"/>
        <v>58</v>
      </c>
      <c r="T109">
        <v>534</v>
      </c>
      <c r="U109">
        <v>1844</v>
      </c>
      <c r="V109" t="s">
        <v>1400</v>
      </c>
      <c r="W109">
        <v>2036.874</v>
      </c>
      <c r="X109">
        <v>935.84699999999998</v>
      </c>
      <c r="Y109">
        <v>2.177</v>
      </c>
      <c r="Z109">
        <v>10.911</v>
      </c>
      <c r="AA109">
        <v>167.908266</v>
      </c>
      <c r="AB109">
        <v>2.337434</v>
      </c>
      <c r="AC109">
        <v>65.038537000000005</v>
      </c>
      <c r="AD109" s="1">
        <v>248</v>
      </c>
      <c r="AE109">
        <v>0</v>
      </c>
      <c r="AF109">
        <v>58</v>
      </c>
      <c r="AG109">
        <v>64</v>
      </c>
      <c r="AH109">
        <v>12.130872999999999</v>
      </c>
      <c r="AI109">
        <v>0</v>
      </c>
      <c r="AJ109">
        <v>0</v>
      </c>
      <c r="AK109">
        <v>26</v>
      </c>
      <c r="AL109">
        <v>3798</v>
      </c>
      <c r="AM109" t="s">
        <v>1401</v>
      </c>
      <c r="AN109" t="s">
        <v>1402</v>
      </c>
      <c r="AO109">
        <v>1844.9680000000001</v>
      </c>
      <c r="AR109" t="s">
        <v>163</v>
      </c>
      <c r="AS109" t="s">
        <v>316</v>
      </c>
      <c r="AT109" t="s">
        <v>993</v>
      </c>
      <c r="AU109" t="s">
        <v>1400</v>
      </c>
      <c r="AV109" t="s">
        <v>49</v>
      </c>
      <c r="AW109">
        <v>3</v>
      </c>
      <c r="BB109">
        <v>0.83586752861802605</v>
      </c>
      <c r="BC109" t="s">
        <v>70</v>
      </c>
      <c r="BF109" t="s">
        <v>163</v>
      </c>
      <c r="BG109" t="s">
        <v>316</v>
      </c>
      <c r="BH109" t="s">
        <v>1400</v>
      </c>
      <c r="BI109">
        <v>1844</v>
      </c>
      <c r="BJ109">
        <v>3</v>
      </c>
      <c r="BK109" t="s">
        <v>993</v>
      </c>
      <c r="BL109" t="s">
        <v>986</v>
      </c>
      <c r="BM109">
        <v>0.83586752861802605</v>
      </c>
      <c r="BN109" t="s">
        <v>70</v>
      </c>
      <c r="BO109" t="s">
        <v>623</v>
      </c>
      <c r="BP109">
        <v>2036.874</v>
      </c>
      <c r="BQ109" t="s">
        <v>69</v>
      </c>
    </row>
    <row r="110" spans="1:69" ht="16.5">
      <c r="A110" s="110" t="str">
        <f t="shared" ref="A110:A115" si="54">BF110</f>
        <v>해성운수</v>
      </c>
      <c r="B110" s="111" t="str">
        <f t="shared" ref="B110:B115" si="55">BH110</f>
        <v>이종현</v>
      </c>
      <c r="C110" s="112" t="str">
        <f t="shared" ref="C110:C115" si="56">BN110</f>
        <v>S</v>
      </c>
      <c r="D110" s="113">
        <f t="shared" ref="D110:D115" si="57">BM110</f>
        <v>1.0015918925819827</v>
      </c>
      <c r="E110" s="114">
        <f t="shared" ref="E110:E115" si="58">U110</f>
        <v>5844</v>
      </c>
      <c r="F110" s="115" t="str">
        <f t="shared" ref="F110:F115" si="59">BG110</f>
        <v>24</v>
      </c>
      <c r="G110" s="116" t="str">
        <f t="shared" ref="G110:G115" si="60">BK110</f>
        <v>70바3893</v>
      </c>
      <c r="H110" s="117">
        <f t="shared" ref="H110:H115" si="61">BJ110</f>
        <v>2</v>
      </c>
      <c r="I110" s="118">
        <f t="shared" ref="I110:I115" si="62">BP110</f>
        <v>1226.8720000000001</v>
      </c>
      <c r="J110" s="119">
        <f t="shared" ref="J110:J115" si="63">AB110/AA110</f>
        <v>1.3291276720601751E-2</v>
      </c>
      <c r="K110" s="119">
        <f t="shared" ref="K110:K115" si="64">AC110/AA110</f>
        <v>0.38445162262172528</v>
      </c>
      <c r="L110" s="119">
        <f t="shared" ref="L110:L115" si="65">AD110/I110</f>
        <v>0.21599645276768886</v>
      </c>
      <c r="M110" s="120">
        <f t="shared" ref="M110:M115" si="66">Z110</f>
        <v>13.747999999999999</v>
      </c>
      <c r="N110" s="121">
        <f t="shared" ref="N110:N115" si="67">AE110*100/W110</f>
        <v>0.65206476307226835</v>
      </c>
      <c r="O110" s="121">
        <f t="shared" ref="O110:O115" si="68">AF110*100/W110</f>
        <v>25.186001473666362</v>
      </c>
      <c r="P110" s="235">
        <f t="shared" ref="P110:P115" si="69">AK110</f>
        <v>11</v>
      </c>
      <c r="Q110" s="236">
        <f t="shared" ref="Q110:Q115" si="70">AE110</f>
        <v>8</v>
      </c>
      <c r="R110" s="236">
        <f t="shared" ref="R110:R115" si="71">AF110</f>
        <v>309</v>
      </c>
      <c r="T110">
        <v>534</v>
      </c>
      <c r="U110">
        <v>5844</v>
      </c>
      <c r="V110" t="s">
        <v>1403</v>
      </c>
      <c r="W110">
        <v>1226.8720000000001</v>
      </c>
      <c r="X110">
        <v>541.66600000000005</v>
      </c>
      <c r="Y110">
        <v>2.2650000000000001</v>
      </c>
      <c r="Z110">
        <v>13.747999999999999</v>
      </c>
      <c r="AA110">
        <v>70.679967000000005</v>
      </c>
      <c r="AB110">
        <v>0.93942700000000001</v>
      </c>
      <c r="AC110">
        <v>27.173027999999999</v>
      </c>
      <c r="AD110" s="1">
        <v>265</v>
      </c>
      <c r="AE110">
        <v>8</v>
      </c>
      <c r="AF110">
        <v>309</v>
      </c>
      <c r="AG110">
        <v>72</v>
      </c>
      <c r="AH110">
        <v>17.358129000000002</v>
      </c>
      <c r="AI110">
        <v>306.89999999999998</v>
      </c>
      <c r="AJ110">
        <v>0</v>
      </c>
      <c r="AK110">
        <v>11</v>
      </c>
      <c r="AL110">
        <v>8078</v>
      </c>
      <c r="AM110" t="s">
        <v>1404</v>
      </c>
      <c r="AN110" t="s">
        <v>1405</v>
      </c>
      <c r="AO110">
        <v>1169.0619999999999</v>
      </c>
      <c r="AR110" t="s">
        <v>163</v>
      </c>
      <c r="AS110" t="s">
        <v>315</v>
      </c>
      <c r="AT110" t="s">
        <v>982</v>
      </c>
      <c r="AU110" t="s">
        <v>1403</v>
      </c>
      <c r="AV110" t="s">
        <v>49</v>
      </c>
      <c r="AW110">
        <v>2</v>
      </c>
      <c r="BB110">
        <v>1.0015918925819827</v>
      </c>
      <c r="BC110" t="s">
        <v>74</v>
      </c>
      <c r="BF110" t="s">
        <v>163</v>
      </c>
      <c r="BG110" s="5" t="s">
        <v>315</v>
      </c>
      <c r="BH110" t="s">
        <v>1403</v>
      </c>
      <c r="BI110">
        <v>5844</v>
      </c>
      <c r="BJ110">
        <v>2</v>
      </c>
      <c r="BK110" t="s">
        <v>982</v>
      </c>
      <c r="BL110" t="s">
        <v>942</v>
      </c>
      <c r="BM110">
        <v>1.0015918925819827</v>
      </c>
      <c r="BN110" t="s">
        <v>74</v>
      </c>
      <c r="BO110" t="s">
        <v>620</v>
      </c>
      <c r="BP110">
        <v>1226.8720000000001</v>
      </c>
    </row>
    <row r="111" spans="1:69" ht="16.5">
      <c r="A111" s="127" t="str">
        <f t="shared" si="54"/>
        <v>해성운수</v>
      </c>
      <c r="B111" s="128" t="str">
        <f t="shared" si="55"/>
        <v>이주흥</v>
      </c>
      <c r="C111" s="129" t="str">
        <f t="shared" si="56"/>
        <v>B</v>
      </c>
      <c r="D111" s="130">
        <f t="shared" si="57"/>
        <v>0.93212765957446808</v>
      </c>
      <c r="E111" s="131">
        <f t="shared" si="58"/>
        <v>3658</v>
      </c>
      <c r="F111" s="132" t="str">
        <f t="shared" si="59"/>
        <v>568</v>
      </c>
      <c r="G111" s="133" t="str">
        <f t="shared" si="60"/>
        <v>71바5774</v>
      </c>
      <c r="H111" s="134">
        <f t="shared" si="61"/>
        <v>1</v>
      </c>
      <c r="I111" s="135">
        <f t="shared" si="62"/>
        <v>1742.8589999999999</v>
      </c>
      <c r="J111" s="136">
        <f t="shared" si="63"/>
        <v>7.0302463995505507E-2</v>
      </c>
      <c r="K111" s="136">
        <f t="shared" si="64"/>
        <v>0.28339897683635601</v>
      </c>
      <c r="L111" s="136">
        <f t="shared" si="65"/>
        <v>0.36663895358144294</v>
      </c>
      <c r="M111" s="137">
        <f t="shared" si="66"/>
        <v>4.7089999999999996</v>
      </c>
      <c r="N111" s="138">
        <f t="shared" si="67"/>
        <v>0</v>
      </c>
      <c r="O111" s="138">
        <f t="shared" si="68"/>
        <v>0.45901590432731509</v>
      </c>
      <c r="P111" s="233">
        <f t="shared" si="69"/>
        <v>14</v>
      </c>
      <c r="Q111" s="234">
        <f t="shared" si="70"/>
        <v>0</v>
      </c>
      <c r="R111" s="234">
        <f t="shared" si="71"/>
        <v>8</v>
      </c>
      <c r="T111">
        <v>534</v>
      </c>
      <c r="U111">
        <v>3658</v>
      </c>
      <c r="V111" t="s">
        <v>1406</v>
      </c>
      <c r="W111">
        <v>1742.8589999999999</v>
      </c>
      <c r="X111">
        <v>397.791</v>
      </c>
      <c r="Y111">
        <v>4.3810000000000002</v>
      </c>
      <c r="Z111">
        <v>4.7089999999999996</v>
      </c>
      <c r="AA111">
        <v>145.07376300000001</v>
      </c>
      <c r="AB111">
        <v>10.199043</v>
      </c>
      <c r="AC111">
        <v>41.113756000000002</v>
      </c>
      <c r="AD111" s="1">
        <v>639</v>
      </c>
      <c r="AE111">
        <v>0</v>
      </c>
      <c r="AF111">
        <v>8</v>
      </c>
      <c r="AG111">
        <v>68</v>
      </c>
      <c r="AH111">
        <v>12.013605</v>
      </c>
      <c r="AI111">
        <v>17.2</v>
      </c>
      <c r="AJ111">
        <v>0</v>
      </c>
      <c r="AK111">
        <v>14</v>
      </c>
      <c r="AL111">
        <v>3902</v>
      </c>
      <c r="AM111" t="s">
        <v>1407</v>
      </c>
      <c r="AN111" t="s">
        <v>1408</v>
      </c>
      <c r="AO111">
        <v>1742.8589999999999</v>
      </c>
      <c r="AR111" t="s">
        <v>163</v>
      </c>
      <c r="AS111" t="s">
        <v>322</v>
      </c>
      <c r="AT111" t="s">
        <v>1048</v>
      </c>
      <c r="AU111" t="s">
        <v>1406</v>
      </c>
      <c r="AV111" t="s">
        <v>641</v>
      </c>
      <c r="AW111">
        <v>1</v>
      </c>
      <c r="BB111">
        <v>0.93212765957446808</v>
      </c>
      <c r="BC111" t="s">
        <v>71</v>
      </c>
      <c r="BF111" t="s">
        <v>163</v>
      </c>
      <c r="BG111" t="s">
        <v>322</v>
      </c>
      <c r="BH111" t="s">
        <v>1406</v>
      </c>
      <c r="BI111">
        <v>3658</v>
      </c>
      <c r="BJ111">
        <v>1</v>
      </c>
      <c r="BK111" t="s">
        <v>1048</v>
      </c>
      <c r="BL111" t="s">
        <v>618</v>
      </c>
      <c r="BM111">
        <v>0.93212765957446808</v>
      </c>
      <c r="BN111" t="s">
        <v>71</v>
      </c>
      <c r="BO111" t="s">
        <v>619</v>
      </c>
      <c r="BP111">
        <v>1742.8589999999999</v>
      </c>
    </row>
    <row r="112" spans="1:69" ht="16.5">
      <c r="A112" s="110" t="str">
        <f t="shared" si="54"/>
        <v>해성운수</v>
      </c>
      <c r="B112" s="111" t="str">
        <f t="shared" si="55"/>
        <v>이준호</v>
      </c>
      <c r="C112" s="112" t="str">
        <f t="shared" si="56"/>
        <v>B</v>
      </c>
      <c r="D112" s="113">
        <f t="shared" si="57"/>
        <v>0.900509657419856</v>
      </c>
      <c r="E112" s="114">
        <f t="shared" si="58"/>
        <v>6417</v>
      </c>
      <c r="F112" s="115" t="str">
        <f t="shared" si="59"/>
        <v>593</v>
      </c>
      <c r="G112" s="116" t="str">
        <f t="shared" si="60"/>
        <v>70바3804</v>
      </c>
      <c r="H112" s="117">
        <f t="shared" si="61"/>
        <v>2</v>
      </c>
      <c r="I112" s="118">
        <f t="shared" si="62"/>
        <v>1832.3440000000001</v>
      </c>
      <c r="J112" s="119">
        <f t="shared" si="63"/>
        <v>5.9150304812362903E-3</v>
      </c>
      <c r="K112" s="119">
        <f t="shared" si="64"/>
        <v>0.39607648048286148</v>
      </c>
      <c r="L112" s="119">
        <f t="shared" si="65"/>
        <v>0.21884536964674756</v>
      </c>
      <c r="M112" s="120">
        <f t="shared" si="66"/>
        <v>7.5720000000000001</v>
      </c>
      <c r="N112" s="121">
        <f t="shared" si="67"/>
        <v>0</v>
      </c>
      <c r="O112" s="121">
        <f t="shared" si="68"/>
        <v>2.892469972887187</v>
      </c>
      <c r="P112" s="235">
        <f t="shared" si="69"/>
        <v>6</v>
      </c>
      <c r="Q112" s="236">
        <f t="shared" si="70"/>
        <v>0</v>
      </c>
      <c r="R112" s="236">
        <f t="shared" si="71"/>
        <v>53</v>
      </c>
      <c r="T112">
        <v>534</v>
      </c>
      <c r="U112">
        <v>6417</v>
      </c>
      <c r="V112" t="s">
        <v>1409</v>
      </c>
      <c r="W112">
        <v>1832.3440000000001</v>
      </c>
      <c r="X112">
        <v>884.64599999999996</v>
      </c>
      <c r="Y112">
        <v>2.0710000000000002</v>
      </c>
      <c r="Z112">
        <v>7.5720000000000001</v>
      </c>
      <c r="AA112">
        <v>163.643789</v>
      </c>
      <c r="AB112">
        <v>0.96795799999999999</v>
      </c>
      <c r="AC112">
        <v>64.815455999999998</v>
      </c>
      <c r="AD112" s="1">
        <v>401</v>
      </c>
      <c r="AE112">
        <v>0</v>
      </c>
      <c r="AF112">
        <v>53</v>
      </c>
      <c r="AG112">
        <v>56</v>
      </c>
      <c r="AH112">
        <v>11.197149</v>
      </c>
      <c r="AI112">
        <v>0</v>
      </c>
      <c r="AJ112">
        <v>0</v>
      </c>
      <c r="AK112">
        <v>6</v>
      </c>
      <c r="AL112">
        <v>438</v>
      </c>
      <c r="AM112" t="s">
        <v>1410</v>
      </c>
      <c r="AN112" t="s">
        <v>1411</v>
      </c>
      <c r="AO112">
        <v>1748.6379999999999</v>
      </c>
      <c r="AR112" t="s">
        <v>163</v>
      </c>
      <c r="AS112" t="s">
        <v>324</v>
      </c>
      <c r="AT112" t="s">
        <v>1068</v>
      </c>
      <c r="AU112" t="s">
        <v>1409</v>
      </c>
      <c r="AV112" t="s">
        <v>49</v>
      </c>
      <c r="AW112">
        <v>2</v>
      </c>
      <c r="BB112">
        <v>0.900509657419856</v>
      </c>
      <c r="BC112" t="s">
        <v>71</v>
      </c>
      <c r="BF112" t="s">
        <v>163</v>
      </c>
      <c r="BG112" t="s">
        <v>324</v>
      </c>
      <c r="BH112" t="s">
        <v>1409</v>
      </c>
      <c r="BI112">
        <v>6417</v>
      </c>
      <c r="BJ112">
        <v>2</v>
      </c>
      <c r="BK112" t="s">
        <v>1068</v>
      </c>
      <c r="BL112" t="s">
        <v>1071</v>
      </c>
      <c r="BM112">
        <v>0.900509657419856</v>
      </c>
      <c r="BN112" t="s">
        <v>71</v>
      </c>
      <c r="BO112" t="s">
        <v>619</v>
      </c>
      <c r="BP112">
        <v>1832.3440000000001</v>
      </c>
    </row>
    <row r="113" spans="1:68" ht="16.5">
      <c r="A113" s="127" t="str">
        <f t="shared" si="54"/>
        <v>해성운수</v>
      </c>
      <c r="B113" s="128" t="str">
        <f t="shared" si="55"/>
        <v>이진수</v>
      </c>
      <c r="C113" s="129" t="str">
        <f t="shared" si="56"/>
        <v>A</v>
      </c>
      <c r="D113" s="130">
        <f t="shared" si="57"/>
        <v>0.95054943940738268</v>
      </c>
      <c r="E113" s="131">
        <f t="shared" si="58"/>
        <v>937</v>
      </c>
      <c r="F113" s="132" t="str">
        <f t="shared" si="59"/>
        <v>24</v>
      </c>
      <c r="G113" s="133" t="str">
        <f t="shared" si="60"/>
        <v>70바3874</v>
      </c>
      <c r="H113" s="134">
        <f t="shared" si="61"/>
        <v>15</v>
      </c>
      <c r="I113" s="135">
        <f t="shared" si="62"/>
        <v>2499.3339999999998</v>
      </c>
      <c r="J113" s="136">
        <f t="shared" si="63"/>
        <v>1.5829696669701701E-2</v>
      </c>
      <c r="K113" s="136">
        <f t="shared" si="64"/>
        <v>0.38180002104847288</v>
      </c>
      <c r="L113" s="136">
        <f t="shared" si="65"/>
        <v>0.16644434077238177</v>
      </c>
      <c r="M113" s="137">
        <f t="shared" si="66"/>
        <v>13.545999999999999</v>
      </c>
      <c r="N113" s="138">
        <f t="shared" si="67"/>
        <v>0.52013856491369304</v>
      </c>
      <c r="O113" s="138">
        <f t="shared" si="68"/>
        <v>26.647098787116889</v>
      </c>
      <c r="P113" s="233">
        <f t="shared" si="69"/>
        <v>9</v>
      </c>
      <c r="Q113" s="234">
        <f t="shared" si="70"/>
        <v>13</v>
      </c>
      <c r="R113" s="234">
        <f t="shared" si="71"/>
        <v>666</v>
      </c>
      <c r="T113">
        <v>534</v>
      </c>
      <c r="U113">
        <v>937</v>
      </c>
      <c r="V113" t="s">
        <v>1412</v>
      </c>
      <c r="W113">
        <v>2499.3339999999998</v>
      </c>
      <c r="X113">
        <v>1153.056</v>
      </c>
      <c r="Y113">
        <v>2.1680000000000001</v>
      </c>
      <c r="Z113">
        <v>13.545999999999999</v>
      </c>
      <c r="AA113">
        <v>161.43689000000001</v>
      </c>
      <c r="AB113">
        <v>2.5554969999999999</v>
      </c>
      <c r="AC113">
        <v>61.636608000000003</v>
      </c>
      <c r="AD113" s="1">
        <v>416</v>
      </c>
      <c r="AE113">
        <v>13</v>
      </c>
      <c r="AF113">
        <v>666</v>
      </c>
      <c r="AG113">
        <v>75</v>
      </c>
      <c r="AH113">
        <v>15.481802</v>
      </c>
      <c r="AI113">
        <v>296.60000000000002</v>
      </c>
      <c r="AJ113">
        <v>0</v>
      </c>
      <c r="AK113">
        <v>9</v>
      </c>
      <c r="AL113">
        <v>2539</v>
      </c>
      <c r="AM113" t="s">
        <v>1413</v>
      </c>
      <c r="AN113" t="s">
        <v>1414</v>
      </c>
      <c r="AO113">
        <v>414.21300000000002</v>
      </c>
      <c r="AR113" t="s">
        <v>163</v>
      </c>
      <c r="AS113" t="s">
        <v>315</v>
      </c>
      <c r="AT113" t="s">
        <v>965</v>
      </c>
      <c r="AU113" t="s">
        <v>1412</v>
      </c>
      <c r="AV113" t="s">
        <v>966</v>
      </c>
      <c r="AW113">
        <v>15</v>
      </c>
      <c r="BB113">
        <v>0.95054943940738268</v>
      </c>
      <c r="BC113" t="s">
        <v>69</v>
      </c>
      <c r="BF113" t="s">
        <v>163</v>
      </c>
      <c r="BG113" t="s">
        <v>315</v>
      </c>
      <c r="BH113" t="s">
        <v>1412</v>
      </c>
      <c r="BI113">
        <v>937</v>
      </c>
      <c r="BJ113">
        <v>15</v>
      </c>
      <c r="BK113" t="s">
        <v>965</v>
      </c>
      <c r="BL113" t="s">
        <v>955</v>
      </c>
      <c r="BM113">
        <v>0.95054943940738268</v>
      </c>
      <c r="BN113" t="s">
        <v>69</v>
      </c>
      <c r="BO113" t="s">
        <v>622</v>
      </c>
      <c r="BP113">
        <v>2499.3339999999998</v>
      </c>
    </row>
    <row r="114" spans="1:68" ht="16.5">
      <c r="A114" s="110" t="str">
        <f t="shared" si="54"/>
        <v>해성운수</v>
      </c>
      <c r="B114" s="111" t="str">
        <f t="shared" si="55"/>
        <v>이충재</v>
      </c>
      <c r="C114" s="112" t="str">
        <f t="shared" si="56"/>
        <v>S</v>
      </c>
      <c r="D114" s="113">
        <f t="shared" si="57"/>
        <v>1.0007147902855376</v>
      </c>
      <c r="E114" s="114">
        <f t="shared" si="58"/>
        <v>4477</v>
      </c>
      <c r="F114" s="115" t="str">
        <f t="shared" si="59"/>
        <v>514-1</v>
      </c>
      <c r="G114" s="116" t="str">
        <f t="shared" si="60"/>
        <v>71바5768</v>
      </c>
      <c r="H114" s="117">
        <f t="shared" si="61"/>
        <v>4</v>
      </c>
      <c r="I114" s="118">
        <f t="shared" si="62"/>
        <v>1459.472</v>
      </c>
      <c r="J114" s="119">
        <f t="shared" si="63"/>
        <v>4.2999056692192344E-3</v>
      </c>
      <c r="K114" s="119">
        <f t="shared" si="64"/>
        <v>0.3274636616442077</v>
      </c>
      <c r="L114" s="119">
        <f t="shared" si="65"/>
        <v>0.19938717563612046</v>
      </c>
      <c r="M114" s="120">
        <f t="shared" si="66"/>
        <v>7.3380000000000001</v>
      </c>
      <c r="N114" s="121">
        <f t="shared" si="67"/>
        <v>0</v>
      </c>
      <c r="O114" s="121">
        <f t="shared" si="68"/>
        <v>0.27407171908745082</v>
      </c>
      <c r="P114" s="235">
        <f t="shared" si="69"/>
        <v>1</v>
      </c>
      <c r="Q114" s="236">
        <f t="shared" si="70"/>
        <v>0</v>
      </c>
      <c r="R114" s="236">
        <f t="shared" si="71"/>
        <v>4</v>
      </c>
      <c r="T114">
        <v>534</v>
      </c>
      <c r="U114">
        <v>4477</v>
      </c>
      <c r="V114" t="s">
        <v>1415</v>
      </c>
      <c r="W114">
        <v>1459.472</v>
      </c>
      <c r="X114">
        <v>543.57000000000005</v>
      </c>
      <c r="Y114">
        <v>2.6850000000000001</v>
      </c>
      <c r="Z114">
        <v>7.3380000000000001</v>
      </c>
      <c r="AA114">
        <v>110.06799599999999</v>
      </c>
      <c r="AB114">
        <v>0.47328199999999998</v>
      </c>
      <c r="AC114">
        <v>36.043269000000002</v>
      </c>
      <c r="AD114" s="1">
        <v>291</v>
      </c>
      <c r="AE114">
        <v>0</v>
      </c>
      <c r="AF114">
        <v>4</v>
      </c>
      <c r="AG114">
        <v>64</v>
      </c>
      <c r="AH114">
        <v>13.259729999999999</v>
      </c>
      <c r="AI114">
        <v>0</v>
      </c>
      <c r="AJ114">
        <v>0</v>
      </c>
      <c r="AK114">
        <v>1</v>
      </c>
      <c r="AL114">
        <v>9</v>
      </c>
      <c r="AM114" t="s">
        <v>1416</v>
      </c>
      <c r="AN114" t="s">
        <v>1417</v>
      </c>
      <c r="AO114">
        <v>1160.662</v>
      </c>
      <c r="AR114" t="s">
        <v>163</v>
      </c>
      <c r="AS114" t="s">
        <v>316</v>
      </c>
      <c r="AT114" t="s">
        <v>999</v>
      </c>
      <c r="AU114" t="s">
        <v>1415</v>
      </c>
      <c r="AV114" t="s">
        <v>49</v>
      </c>
      <c r="AW114">
        <v>4</v>
      </c>
      <c r="BB114">
        <v>1.0007147902855376</v>
      </c>
      <c r="BC114" t="s">
        <v>74</v>
      </c>
      <c r="BF114" t="s">
        <v>163</v>
      </c>
      <c r="BG114" s="5" t="s">
        <v>316</v>
      </c>
      <c r="BH114" t="s">
        <v>1415</v>
      </c>
      <c r="BI114">
        <v>4477</v>
      </c>
      <c r="BJ114">
        <v>4</v>
      </c>
      <c r="BK114" t="s">
        <v>999</v>
      </c>
      <c r="BL114" t="s">
        <v>997</v>
      </c>
      <c r="BM114">
        <v>1.0007147902855376</v>
      </c>
      <c r="BN114" t="s">
        <v>74</v>
      </c>
      <c r="BO114" t="s">
        <v>620</v>
      </c>
      <c r="BP114">
        <v>1459.472</v>
      </c>
    </row>
    <row r="115" spans="1:68" ht="16.5">
      <c r="A115" s="127" t="str">
        <f t="shared" si="54"/>
        <v>해성운수</v>
      </c>
      <c r="B115" s="128" t="str">
        <f t="shared" si="55"/>
        <v>이태경</v>
      </c>
      <c r="C115" s="129" t="str">
        <f t="shared" si="56"/>
        <v>B</v>
      </c>
      <c r="D115" s="130">
        <f t="shared" si="57"/>
        <v>0.93309446008837571</v>
      </c>
      <c r="E115" s="131">
        <f t="shared" si="58"/>
        <v>6490</v>
      </c>
      <c r="F115" s="132" t="str">
        <f t="shared" si="59"/>
        <v>24</v>
      </c>
      <c r="G115" s="133" t="str">
        <f t="shared" si="60"/>
        <v>71바5764</v>
      </c>
      <c r="H115" s="134">
        <f t="shared" si="61"/>
        <v>16</v>
      </c>
      <c r="I115" s="135">
        <f t="shared" si="62"/>
        <v>2674.8270000000002</v>
      </c>
      <c r="J115" s="136">
        <f t="shared" si="63"/>
        <v>1.8058657071939453E-2</v>
      </c>
      <c r="K115" s="136">
        <f t="shared" si="64"/>
        <v>0.43882024234333106</v>
      </c>
      <c r="L115" s="136">
        <f t="shared" si="65"/>
        <v>0.14655153398705784</v>
      </c>
      <c r="M115" s="137">
        <f t="shared" si="66"/>
        <v>15.64</v>
      </c>
      <c r="N115" s="138">
        <f t="shared" si="67"/>
        <v>0.33647035864375524</v>
      </c>
      <c r="O115" s="138">
        <f t="shared" si="68"/>
        <v>10.056725163907796</v>
      </c>
      <c r="P115" s="233">
        <f t="shared" si="69"/>
        <v>59</v>
      </c>
      <c r="Q115" s="234">
        <f t="shared" si="70"/>
        <v>9</v>
      </c>
      <c r="R115" s="234">
        <f t="shared" si="71"/>
        <v>269</v>
      </c>
      <c r="T115">
        <v>534</v>
      </c>
      <c r="U115">
        <v>6490</v>
      </c>
      <c r="V115" t="s">
        <v>1418</v>
      </c>
      <c r="W115">
        <v>2674.8270000000002</v>
      </c>
      <c r="X115">
        <v>1269.479</v>
      </c>
      <c r="Y115">
        <v>2.1070000000000002</v>
      </c>
      <c r="Z115">
        <v>15.64</v>
      </c>
      <c r="AA115">
        <v>186.02773099999999</v>
      </c>
      <c r="AB115">
        <v>3.3594110000000001</v>
      </c>
      <c r="AC115">
        <v>81.632733999999999</v>
      </c>
      <c r="AD115" s="1">
        <v>392</v>
      </c>
      <c r="AE115">
        <v>9</v>
      </c>
      <c r="AF115">
        <v>269</v>
      </c>
      <c r="AG115">
        <v>75</v>
      </c>
      <c r="AH115">
        <v>14.378646</v>
      </c>
      <c r="AI115">
        <v>191.9</v>
      </c>
      <c r="AJ115">
        <v>0</v>
      </c>
      <c r="AK115">
        <v>59</v>
      </c>
      <c r="AL115">
        <v>52287</v>
      </c>
      <c r="AM115" t="s">
        <v>1419</v>
      </c>
      <c r="AN115" t="s">
        <v>1420</v>
      </c>
      <c r="AO115">
        <v>383.52</v>
      </c>
      <c r="AR115" t="s">
        <v>163</v>
      </c>
      <c r="AS115" t="s">
        <v>315</v>
      </c>
      <c r="AT115" t="s">
        <v>984</v>
      </c>
      <c r="AU115" t="s">
        <v>1418</v>
      </c>
      <c r="AV115" t="s">
        <v>49</v>
      </c>
      <c r="AW115">
        <v>16</v>
      </c>
      <c r="BB115">
        <v>0.93309446008837571</v>
      </c>
      <c r="BC115" t="s">
        <v>71</v>
      </c>
      <c r="BF115" t="s">
        <v>163</v>
      </c>
      <c r="BG115" s="5" t="s">
        <v>315</v>
      </c>
      <c r="BH115" t="s">
        <v>1418</v>
      </c>
      <c r="BI115">
        <v>6490</v>
      </c>
      <c r="BJ115">
        <v>16</v>
      </c>
      <c r="BK115" t="s">
        <v>984</v>
      </c>
      <c r="BL115" t="s">
        <v>951</v>
      </c>
      <c r="BM115">
        <v>0.93309446008837571</v>
      </c>
      <c r="BN115" t="s">
        <v>71</v>
      </c>
      <c r="BO115" t="s">
        <v>619</v>
      </c>
      <c r="BP115">
        <v>2674.8270000000002</v>
      </c>
    </row>
    <row r="116" spans="1:68" ht="16.5">
      <c r="A116" s="110" t="str">
        <f t="shared" ref="A116:A117" si="72">BF116</f>
        <v>해성운수</v>
      </c>
      <c r="B116" s="111" t="str">
        <f t="shared" ref="B116:B117" si="73">BH116</f>
        <v>이태민</v>
      </c>
      <c r="C116" s="112" t="str">
        <f t="shared" ref="C116:C117" si="74">BN116</f>
        <v>F</v>
      </c>
      <c r="D116" s="113">
        <f t="shared" ref="D116:D117" si="75">BM116</f>
        <v>0.770285630985312</v>
      </c>
      <c r="E116" s="114">
        <f t="shared" ref="E116:E117" si="76">U116</f>
        <v>802</v>
      </c>
      <c r="F116" s="115" t="str">
        <f t="shared" ref="F116:F117" si="77">BG116</f>
        <v>514-1</v>
      </c>
      <c r="G116" s="116" t="str">
        <f t="shared" ref="G116:G117" si="78">BK116</f>
        <v>71바5754</v>
      </c>
      <c r="H116" s="117">
        <f t="shared" ref="H116:H117" si="79">BJ116</f>
        <v>4</v>
      </c>
      <c r="I116" s="118">
        <f t="shared" ref="I116:I117" si="80">BP116</f>
        <v>2036.6880000000001</v>
      </c>
      <c r="J116" s="119">
        <f t="shared" ref="J116:J117" si="81">AB116/AA116</f>
        <v>2.7577171539417553E-2</v>
      </c>
      <c r="K116" s="119">
        <f t="shared" ref="K116:K117" si="82">AC116/AA116</f>
        <v>0.36555699999190944</v>
      </c>
      <c r="L116" s="119">
        <f t="shared" ref="L116:L117" si="83">AD116/I116</f>
        <v>0.11931135254884399</v>
      </c>
      <c r="M116" s="120">
        <f t="shared" ref="M116:M117" si="84">Z116</f>
        <v>7.2009999999999996</v>
      </c>
      <c r="N116" s="121">
        <f t="shared" ref="N116:N117" si="85">AE116*100/W116</f>
        <v>0</v>
      </c>
      <c r="O116" s="121">
        <f t="shared" ref="O116:O117" si="86">AF116*100/W116</f>
        <v>1.3256816949871555</v>
      </c>
      <c r="P116" s="235">
        <f t="shared" ref="P116:P117" si="87">AK116</f>
        <v>41</v>
      </c>
      <c r="Q116" s="236">
        <f t="shared" ref="Q116:Q117" si="88">AE116</f>
        <v>0</v>
      </c>
      <c r="R116" s="236">
        <f t="shared" ref="R116:R117" si="89">AF116</f>
        <v>27</v>
      </c>
      <c r="T116">
        <v>534</v>
      </c>
      <c r="U116">
        <v>802</v>
      </c>
      <c r="V116" t="s">
        <v>1421</v>
      </c>
      <c r="W116">
        <v>2036.6880000000001</v>
      </c>
      <c r="X116">
        <v>978.77099999999996</v>
      </c>
      <c r="Y116">
        <v>2.081</v>
      </c>
      <c r="Z116">
        <v>7.2009999999999996</v>
      </c>
      <c r="AA116">
        <v>167.35632200000001</v>
      </c>
      <c r="AB116">
        <v>4.6152139999999999</v>
      </c>
      <c r="AC116">
        <v>61.178274999999999</v>
      </c>
      <c r="AD116" s="1">
        <v>243</v>
      </c>
      <c r="AE116">
        <v>0</v>
      </c>
      <c r="AF116">
        <v>27</v>
      </c>
      <c r="AG116">
        <v>64</v>
      </c>
      <c r="AH116">
        <v>12.16977</v>
      </c>
      <c r="AI116">
        <v>0</v>
      </c>
      <c r="AJ116">
        <v>0</v>
      </c>
      <c r="AK116">
        <v>41</v>
      </c>
      <c r="AL116">
        <v>7440</v>
      </c>
      <c r="AM116" t="s">
        <v>1422</v>
      </c>
      <c r="AN116" t="s">
        <v>1423</v>
      </c>
      <c r="AO116">
        <v>1724.9169999999999</v>
      </c>
      <c r="AR116" t="s">
        <v>163</v>
      </c>
      <c r="AS116" t="s">
        <v>316</v>
      </c>
      <c r="AT116" t="s">
        <v>991</v>
      </c>
      <c r="AU116" t="s">
        <v>1421</v>
      </c>
      <c r="AV116" t="s">
        <v>966</v>
      </c>
      <c r="AW116">
        <v>4</v>
      </c>
      <c r="BB116">
        <v>0.770285630985312</v>
      </c>
      <c r="BC116" t="s">
        <v>73</v>
      </c>
      <c r="BF116" t="s">
        <v>163</v>
      </c>
      <c r="BG116" s="5" t="s">
        <v>316</v>
      </c>
      <c r="BH116" t="s">
        <v>1421</v>
      </c>
      <c r="BI116">
        <v>802</v>
      </c>
      <c r="BJ116">
        <v>4</v>
      </c>
      <c r="BK116" t="s">
        <v>991</v>
      </c>
      <c r="BL116" t="s">
        <v>999</v>
      </c>
      <c r="BM116">
        <v>0.770285630985312</v>
      </c>
      <c r="BN116" t="s">
        <v>73</v>
      </c>
      <c r="BO116" t="s">
        <v>638</v>
      </c>
      <c r="BP116">
        <v>2036.6880000000001</v>
      </c>
    </row>
    <row r="117" spans="1:68" ht="16.5">
      <c r="A117" s="127" t="str">
        <f t="shared" si="72"/>
        <v>해성운수</v>
      </c>
      <c r="B117" s="128" t="str">
        <f t="shared" si="73"/>
        <v>이현</v>
      </c>
      <c r="C117" s="129" t="str">
        <f t="shared" si="74"/>
        <v>F</v>
      </c>
      <c r="D117" s="130">
        <f t="shared" si="75"/>
        <v>0.69092592592592583</v>
      </c>
      <c r="E117" s="131">
        <f t="shared" si="76"/>
        <v>3382</v>
      </c>
      <c r="F117" s="132" t="str">
        <f t="shared" si="77"/>
        <v>579</v>
      </c>
      <c r="G117" s="133" t="str">
        <f t="shared" si="78"/>
        <v>71바5770</v>
      </c>
      <c r="H117" s="134">
        <f t="shared" si="79"/>
        <v>1</v>
      </c>
      <c r="I117" s="135">
        <f t="shared" si="80"/>
        <v>1870.0319999999999</v>
      </c>
      <c r="J117" s="136">
        <f t="shared" si="81"/>
        <v>1.5212025682498947E-2</v>
      </c>
      <c r="K117" s="136">
        <f t="shared" si="82"/>
        <v>0.52886902963686433</v>
      </c>
      <c r="L117" s="136">
        <f t="shared" si="83"/>
        <v>0.2711183551939218</v>
      </c>
      <c r="M117" s="137">
        <f t="shared" si="84"/>
        <v>8.5039999999999996</v>
      </c>
      <c r="N117" s="138">
        <f t="shared" si="85"/>
        <v>0.21390008299323221</v>
      </c>
      <c r="O117" s="138">
        <f t="shared" si="86"/>
        <v>5.2940270540824974</v>
      </c>
      <c r="P117" s="233">
        <f t="shared" si="87"/>
        <v>228</v>
      </c>
      <c r="Q117" s="234">
        <f t="shared" si="88"/>
        <v>4</v>
      </c>
      <c r="R117" s="234">
        <f t="shared" si="89"/>
        <v>99</v>
      </c>
      <c r="T117">
        <v>534</v>
      </c>
      <c r="U117">
        <v>3382</v>
      </c>
      <c r="V117" t="s">
        <v>1424</v>
      </c>
      <c r="W117">
        <v>1870.0319999999999</v>
      </c>
      <c r="X117">
        <v>501.20400000000001</v>
      </c>
      <c r="Y117">
        <v>3.7309999999999999</v>
      </c>
      <c r="Z117">
        <v>8.5039999999999996</v>
      </c>
      <c r="AA117">
        <v>193.594401</v>
      </c>
      <c r="AB117">
        <v>2.944963</v>
      </c>
      <c r="AC117">
        <v>102.386083</v>
      </c>
      <c r="AD117" s="1">
        <v>507</v>
      </c>
      <c r="AE117">
        <v>4</v>
      </c>
      <c r="AF117">
        <v>99</v>
      </c>
      <c r="AG117">
        <v>93</v>
      </c>
      <c r="AH117">
        <v>9.659535</v>
      </c>
      <c r="AI117">
        <v>1336.5</v>
      </c>
      <c r="AJ117">
        <v>27.5</v>
      </c>
      <c r="AK117">
        <v>228</v>
      </c>
      <c r="AL117">
        <v>65731</v>
      </c>
      <c r="AM117" t="s">
        <v>1425</v>
      </c>
      <c r="AN117" t="s">
        <v>1426</v>
      </c>
      <c r="AO117">
        <v>1870.0319999999999</v>
      </c>
      <c r="AR117" t="s">
        <v>163</v>
      </c>
      <c r="AS117" t="s">
        <v>323</v>
      </c>
      <c r="AT117" t="s">
        <v>1053</v>
      </c>
      <c r="AU117" t="s">
        <v>1424</v>
      </c>
      <c r="AV117" t="s">
        <v>641</v>
      </c>
      <c r="AW117">
        <v>1</v>
      </c>
      <c r="BB117">
        <v>0.69092592592592583</v>
      </c>
      <c r="BC117" t="s">
        <v>73</v>
      </c>
      <c r="BF117" t="s">
        <v>163</v>
      </c>
      <c r="BG117" t="s">
        <v>323</v>
      </c>
      <c r="BH117" t="s">
        <v>1424</v>
      </c>
      <c r="BI117">
        <v>3382</v>
      </c>
      <c r="BJ117">
        <v>1</v>
      </c>
      <c r="BK117" t="s">
        <v>1053</v>
      </c>
      <c r="BL117" t="s">
        <v>618</v>
      </c>
      <c r="BM117">
        <v>0.69092592592592583</v>
      </c>
      <c r="BN117" t="s">
        <v>73</v>
      </c>
      <c r="BO117" t="s">
        <v>638</v>
      </c>
      <c r="BP117">
        <v>1870.0319999999999</v>
      </c>
    </row>
    <row r="118" spans="1:68" ht="16.5">
      <c r="A118" s="110" t="str">
        <f t="shared" ref="A118:A163" si="90">BF118</f>
        <v>해성운수</v>
      </c>
      <c r="B118" s="111" t="str">
        <f t="shared" ref="B118:B163" si="91">BH118</f>
        <v>이호철</v>
      </c>
      <c r="C118" s="112" t="str">
        <f t="shared" ref="C118:C163" si="92">BN118</f>
        <v>D</v>
      </c>
      <c r="D118" s="113">
        <f t="shared" ref="D118:D163" si="93">BM118</f>
        <v>0.83636363636363631</v>
      </c>
      <c r="E118" s="114">
        <f t="shared" ref="E118:E163" si="94">U118</f>
        <v>7176</v>
      </c>
      <c r="F118" s="115" t="str">
        <f t="shared" ref="F118:F163" si="95">BG118</f>
        <v>24</v>
      </c>
      <c r="G118" s="116" t="str">
        <f t="shared" ref="G118:G163" si="96">BK118</f>
        <v>70바3862</v>
      </c>
      <c r="H118" s="117">
        <f t="shared" ref="H118:H163" si="97">BJ118</f>
        <v>1</v>
      </c>
      <c r="I118" s="118">
        <f t="shared" ref="I118:I163" si="98">BP118</f>
        <v>2049.38</v>
      </c>
      <c r="J118" s="119">
        <f t="shared" ref="J118:J163" si="99">AB118/AA118</f>
        <v>2.5073587147989528E-2</v>
      </c>
      <c r="K118" s="119">
        <f t="shared" ref="K118:K163" si="100">AC118/AA118</f>
        <v>0.37158704116444508</v>
      </c>
      <c r="L118" s="119">
        <f t="shared" ref="L118:L163" si="101">AD118/I118</f>
        <v>0.12589173310952581</v>
      </c>
      <c r="M118" s="120">
        <f t="shared" ref="M118:M163" si="102">Z118</f>
        <v>16.021000000000001</v>
      </c>
      <c r="N118" s="121">
        <f t="shared" ref="N118:N163" si="103">AE118*100/W118</f>
        <v>0.43915720852160162</v>
      </c>
      <c r="O118" s="121">
        <f t="shared" ref="O118:O163" si="104">AF118*100/W118</f>
        <v>30.594618860338247</v>
      </c>
      <c r="P118" s="235">
        <f t="shared" ref="P118:P163" si="105">AK118</f>
        <v>33</v>
      </c>
      <c r="Q118" s="236">
        <f t="shared" ref="Q118:Q163" si="106">AE118</f>
        <v>9</v>
      </c>
      <c r="R118" s="236">
        <f t="shared" ref="R118:R163" si="107">AF118</f>
        <v>627</v>
      </c>
      <c r="T118">
        <v>534</v>
      </c>
      <c r="U118">
        <v>7176</v>
      </c>
      <c r="V118" t="s">
        <v>1427</v>
      </c>
      <c r="W118">
        <v>2049.38</v>
      </c>
      <c r="X118">
        <v>1107.3440000000001</v>
      </c>
      <c r="Y118">
        <v>1.851</v>
      </c>
      <c r="Z118">
        <v>16.021000000000001</v>
      </c>
      <c r="AA118">
        <v>138.71274099999999</v>
      </c>
      <c r="AB118">
        <v>3.4780259999999998</v>
      </c>
      <c r="AC118">
        <v>51.543857000000003</v>
      </c>
      <c r="AD118" s="1">
        <v>258</v>
      </c>
      <c r="AE118">
        <v>9</v>
      </c>
      <c r="AF118">
        <v>627</v>
      </c>
      <c r="AG118">
        <v>81</v>
      </c>
      <c r="AH118">
        <v>14.774273000000001</v>
      </c>
      <c r="AI118">
        <v>198</v>
      </c>
      <c r="AJ118">
        <v>0</v>
      </c>
      <c r="AK118">
        <v>33</v>
      </c>
      <c r="AL118">
        <v>14433</v>
      </c>
      <c r="AM118" t="s">
        <v>1428</v>
      </c>
      <c r="AN118" t="s">
        <v>1429</v>
      </c>
      <c r="AO118">
        <v>2051.8879999999999</v>
      </c>
      <c r="AR118" t="s">
        <v>163</v>
      </c>
      <c r="AS118" t="s">
        <v>315</v>
      </c>
      <c r="AT118" t="s">
        <v>955</v>
      </c>
      <c r="AU118" t="s">
        <v>1427</v>
      </c>
      <c r="AV118" t="s">
        <v>49</v>
      </c>
      <c r="AW118">
        <v>1</v>
      </c>
      <c r="BB118">
        <v>0.83636363636363631</v>
      </c>
      <c r="BC118" t="s">
        <v>70</v>
      </c>
      <c r="BF118" t="s">
        <v>163</v>
      </c>
      <c r="BG118" t="s">
        <v>315</v>
      </c>
      <c r="BH118" t="s">
        <v>1427</v>
      </c>
      <c r="BI118">
        <v>7176</v>
      </c>
      <c r="BJ118">
        <v>1</v>
      </c>
      <c r="BK118" t="s">
        <v>955</v>
      </c>
      <c r="BL118" t="s">
        <v>618</v>
      </c>
      <c r="BM118">
        <v>0.83636363636363631</v>
      </c>
      <c r="BN118" t="s">
        <v>70</v>
      </c>
      <c r="BO118" t="s">
        <v>623</v>
      </c>
      <c r="BP118">
        <v>2049.38</v>
      </c>
    </row>
    <row r="119" spans="1:68" ht="16.5">
      <c r="A119" s="127" t="str">
        <f t="shared" si="90"/>
        <v>해성운수</v>
      </c>
      <c r="B119" s="128" t="str">
        <f t="shared" si="91"/>
        <v>임상균</v>
      </c>
      <c r="C119" s="129" t="str">
        <f t="shared" si="92"/>
        <v>F</v>
      </c>
      <c r="D119" s="130">
        <f t="shared" si="93"/>
        <v>0.76382751849715824</v>
      </c>
      <c r="E119" s="131">
        <f t="shared" si="94"/>
        <v>8493</v>
      </c>
      <c r="F119" s="132" t="str">
        <f t="shared" si="95"/>
        <v>560</v>
      </c>
      <c r="G119" s="133" t="str">
        <f t="shared" si="96"/>
        <v>71바5817</v>
      </c>
      <c r="H119" s="134">
        <f t="shared" si="97"/>
        <v>4</v>
      </c>
      <c r="I119" s="135">
        <f t="shared" si="98"/>
        <v>1622.7059999999999</v>
      </c>
      <c r="J119" s="136">
        <f t="shared" si="99"/>
        <v>1.4292617088625885E-2</v>
      </c>
      <c r="K119" s="136">
        <f t="shared" si="100"/>
        <v>0.42154759223649035</v>
      </c>
      <c r="L119" s="136">
        <f t="shared" si="101"/>
        <v>0.1922714280960322</v>
      </c>
      <c r="M119" s="137">
        <f t="shared" si="102"/>
        <v>7.008</v>
      </c>
      <c r="N119" s="138">
        <f t="shared" si="103"/>
        <v>0</v>
      </c>
      <c r="O119" s="138">
        <f t="shared" si="104"/>
        <v>0.4313782040616107</v>
      </c>
      <c r="P119" s="233">
        <f t="shared" si="105"/>
        <v>268</v>
      </c>
      <c r="Q119" s="234">
        <f t="shared" si="106"/>
        <v>0</v>
      </c>
      <c r="R119" s="234">
        <f t="shared" si="107"/>
        <v>7</v>
      </c>
      <c r="T119">
        <v>534</v>
      </c>
      <c r="U119">
        <v>8493</v>
      </c>
      <c r="V119" t="s">
        <v>1430</v>
      </c>
      <c r="W119">
        <v>1622.7059999999999</v>
      </c>
      <c r="X119">
        <v>845.55200000000002</v>
      </c>
      <c r="Y119">
        <v>1.919</v>
      </c>
      <c r="Z119">
        <v>7.008</v>
      </c>
      <c r="AA119">
        <v>186.516366</v>
      </c>
      <c r="AB119">
        <v>2.665807</v>
      </c>
      <c r="AC119">
        <v>78.625524999999996</v>
      </c>
      <c r="AD119" s="1">
        <v>312</v>
      </c>
      <c r="AE119">
        <v>0</v>
      </c>
      <c r="AF119">
        <v>7</v>
      </c>
      <c r="AG119">
        <v>58</v>
      </c>
      <c r="AH119">
        <v>8.7000729999999997</v>
      </c>
      <c r="AI119">
        <v>0</v>
      </c>
      <c r="AJ119">
        <v>0</v>
      </c>
      <c r="AK119">
        <v>268</v>
      </c>
      <c r="AL119">
        <v>49741</v>
      </c>
      <c r="AM119" t="s">
        <v>1431</v>
      </c>
      <c r="AN119" t="s">
        <v>1432</v>
      </c>
      <c r="AO119">
        <v>1205.5</v>
      </c>
      <c r="AR119" t="s">
        <v>163</v>
      </c>
      <c r="AS119" t="s">
        <v>319</v>
      </c>
      <c r="AT119" t="s">
        <v>1026</v>
      </c>
      <c r="AU119" t="s">
        <v>1430</v>
      </c>
      <c r="AV119" t="s">
        <v>49</v>
      </c>
      <c r="AW119">
        <v>4</v>
      </c>
      <c r="BB119">
        <v>0.76382751849715824</v>
      </c>
      <c r="BC119" t="s">
        <v>73</v>
      </c>
      <c r="BF119" t="s">
        <v>163</v>
      </c>
      <c r="BG119" t="s">
        <v>319</v>
      </c>
      <c r="BH119" t="s">
        <v>1430</v>
      </c>
      <c r="BI119">
        <v>8493</v>
      </c>
      <c r="BJ119">
        <v>4</v>
      </c>
      <c r="BK119" t="s">
        <v>1026</v>
      </c>
      <c r="BL119" t="s">
        <v>1024</v>
      </c>
      <c r="BM119">
        <v>0.76382751849715824</v>
      </c>
      <c r="BN119" t="s">
        <v>73</v>
      </c>
      <c r="BO119" t="s">
        <v>638</v>
      </c>
      <c r="BP119">
        <v>1622.7059999999999</v>
      </c>
    </row>
    <row r="120" spans="1:68" ht="16.5">
      <c r="A120" s="110" t="str">
        <f t="shared" si="90"/>
        <v>해성운수</v>
      </c>
      <c r="B120" s="111" t="str">
        <f t="shared" si="91"/>
        <v>임종산</v>
      </c>
      <c r="C120" s="112" t="str">
        <f t="shared" si="92"/>
        <v>S</v>
      </c>
      <c r="D120" s="113">
        <f t="shared" si="93"/>
        <v>1.0100458692486067</v>
      </c>
      <c r="E120" s="114">
        <f t="shared" si="94"/>
        <v>877</v>
      </c>
      <c r="F120" s="115" t="str">
        <f t="shared" si="95"/>
        <v>24</v>
      </c>
      <c r="G120" s="116" t="str">
        <f t="shared" si="96"/>
        <v>70바3862</v>
      </c>
      <c r="H120" s="117">
        <f t="shared" si="97"/>
        <v>2</v>
      </c>
      <c r="I120" s="118">
        <f t="shared" si="98"/>
        <v>2256.3490000000002</v>
      </c>
      <c r="J120" s="119">
        <f t="shared" si="99"/>
        <v>8.3402209634368361E-3</v>
      </c>
      <c r="K120" s="119">
        <f t="shared" si="100"/>
        <v>0.31782571881305272</v>
      </c>
      <c r="L120" s="119">
        <f t="shared" si="101"/>
        <v>0.19722126319997482</v>
      </c>
      <c r="M120" s="120">
        <f t="shared" si="102"/>
        <v>11.407999999999999</v>
      </c>
      <c r="N120" s="121">
        <f t="shared" si="103"/>
        <v>0.3102356949213087</v>
      </c>
      <c r="O120" s="121">
        <f t="shared" si="104"/>
        <v>30.536056257254526</v>
      </c>
      <c r="P120" s="235">
        <f t="shared" si="105"/>
        <v>2</v>
      </c>
      <c r="Q120" s="236">
        <f t="shared" si="106"/>
        <v>7</v>
      </c>
      <c r="R120" s="236">
        <f t="shared" si="107"/>
        <v>689</v>
      </c>
      <c r="T120">
        <v>534</v>
      </c>
      <c r="U120">
        <v>877</v>
      </c>
      <c r="V120" t="s">
        <v>1433</v>
      </c>
      <c r="W120">
        <v>2256.3490000000002</v>
      </c>
      <c r="X120">
        <v>1011.076</v>
      </c>
      <c r="Y120">
        <v>2.2320000000000002</v>
      </c>
      <c r="Z120">
        <v>11.407999999999999</v>
      </c>
      <c r="AA120">
        <v>142.07717099999999</v>
      </c>
      <c r="AB120">
        <v>1.184955</v>
      </c>
      <c r="AC120">
        <v>45.155779000000003</v>
      </c>
      <c r="AD120" s="1">
        <v>445</v>
      </c>
      <c r="AE120">
        <v>7</v>
      </c>
      <c r="AF120">
        <v>689</v>
      </c>
      <c r="AG120">
        <v>74</v>
      </c>
      <c r="AH120">
        <v>15.88115</v>
      </c>
      <c r="AI120">
        <v>102.5</v>
      </c>
      <c r="AJ120">
        <v>0</v>
      </c>
      <c r="AK120">
        <v>2</v>
      </c>
      <c r="AL120">
        <v>625</v>
      </c>
      <c r="AM120" t="s">
        <v>1434</v>
      </c>
      <c r="AN120" t="s">
        <v>1435</v>
      </c>
      <c r="AO120">
        <v>2138.52</v>
      </c>
      <c r="AR120" t="s">
        <v>163</v>
      </c>
      <c r="AS120" t="s">
        <v>315</v>
      </c>
      <c r="AT120" t="s">
        <v>955</v>
      </c>
      <c r="AU120" t="s">
        <v>1433</v>
      </c>
      <c r="AV120" t="s">
        <v>49</v>
      </c>
      <c r="AW120">
        <v>2</v>
      </c>
      <c r="BB120">
        <v>1.0100458692486067</v>
      </c>
      <c r="BC120" t="s">
        <v>74</v>
      </c>
      <c r="BF120" t="s">
        <v>163</v>
      </c>
      <c r="BG120" t="s">
        <v>315</v>
      </c>
      <c r="BH120" t="s">
        <v>1433</v>
      </c>
      <c r="BI120">
        <v>877</v>
      </c>
      <c r="BJ120">
        <v>2</v>
      </c>
      <c r="BK120" t="s">
        <v>955</v>
      </c>
      <c r="BL120" t="s">
        <v>953</v>
      </c>
      <c r="BM120">
        <v>1.0100458692486067</v>
      </c>
      <c r="BN120" t="s">
        <v>74</v>
      </c>
      <c r="BO120" t="s">
        <v>620</v>
      </c>
      <c r="BP120">
        <v>2256.3490000000002</v>
      </c>
    </row>
    <row r="121" spans="1:68" ht="16.5">
      <c r="A121" s="127" t="str">
        <f t="shared" si="90"/>
        <v>해성운수</v>
      </c>
      <c r="B121" s="128" t="str">
        <f t="shared" si="91"/>
        <v>장동훈</v>
      </c>
      <c r="C121" s="129" t="str">
        <f t="shared" si="92"/>
        <v>A</v>
      </c>
      <c r="D121" s="130">
        <f t="shared" si="93"/>
        <v>0.95593651789501499</v>
      </c>
      <c r="E121" s="131">
        <f t="shared" si="94"/>
        <v>7607</v>
      </c>
      <c r="F121" s="132" t="str">
        <f t="shared" si="95"/>
        <v>24</v>
      </c>
      <c r="G121" s="133" t="str">
        <f t="shared" si="96"/>
        <v>70바3876</v>
      </c>
      <c r="H121" s="134">
        <f t="shared" si="97"/>
        <v>5</v>
      </c>
      <c r="I121" s="135">
        <f t="shared" si="98"/>
        <v>2447.3389999999999</v>
      </c>
      <c r="J121" s="136">
        <f t="shared" si="99"/>
        <v>8.3881342653011459E-3</v>
      </c>
      <c r="K121" s="136">
        <f t="shared" si="100"/>
        <v>0.37088468687877868</v>
      </c>
      <c r="L121" s="136">
        <f t="shared" si="101"/>
        <v>0.10828087159155311</v>
      </c>
      <c r="M121" s="137">
        <f t="shared" si="102"/>
        <v>12.835000000000001</v>
      </c>
      <c r="N121" s="138">
        <f t="shared" si="103"/>
        <v>0.36774635634867098</v>
      </c>
      <c r="O121" s="138">
        <f t="shared" si="104"/>
        <v>16.752889566995009</v>
      </c>
      <c r="P121" s="233">
        <f t="shared" si="105"/>
        <v>6</v>
      </c>
      <c r="Q121" s="234">
        <f t="shared" si="106"/>
        <v>9</v>
      </c>
      <c r="R121" s="234">
        <f t="shared" si="107"/>
        <v>410</v>
      </c>
      <c r="T121">
        <v>534</v>
      </c>
      <c r="U121">
        <v>7607</v>
      </c>
      <c r="V121" t="s">
        <v>1436</v>
      </c>
      <c r="W121">
        <v>2447.3389999999999</v>
      </c>
      <c r="X121">
        <v>1143.0899999999999</v>
      </c>
      <c r="Y121">
        <v>2.141</v>
      </c>
      <c r="Z121">
        <v>12.835000000000001</v>
      </c>
      <c r="AA121">
        <v>151.43355600000001</v>
      </c>
      <c r="AB121">
        <v>1.2702450000000001</v>
      </c>
      <c r="AC121">
        <v>56.164386999999998</v>
      </c>
      <c r="AD121" s="1">
        <v>265</v>
      </c>
      <c r="AE121">
        <v>9</v>
      </c>
      <c r="AF121">
        <v>410</v>
      </c>
      <c r="AG121">
        <v>92</v>
      </c>
      <c r="AH121">
        <v>16.16114</v>
      </c>
      <c r="AI121">
        <v>1257.3</v>
      </c>
      <c r="AJ121">
        <v>32.200000000000003</v>
      </c>
      <c r="AK121">
        <v>6</v>
      </c>
      <c r="AL121">
        <v>3499</v>
      </c>
      <c r="AM121" t="s">
        <v>1437</v>
      </c>
      <c r="AN121" t="s">
        <v>1438</v>
      </c>
      <c r="AO121">
        <v>1929.635</v>
      </c>
      <c r="AR121" t="s">
        <v>163</v>
      </c>
      <c r="AS121" t="s">
        <v>315</v>
      </c>
      <c r="AT121" t="s">
        <v>970</v>
      </c>
      <c r="AU121" t="s">
        <v>1436</v>
      </c>
      <c r="AV121" t="s">
        <v>966</v>
      </c>
      <c r="AW121">
        <v>5</v>
      </c>
      <c r="BB121">
        <v>0.95593651789501499</v>
      </c>
      <c r="BC121" t="s">
        <v>69</v>
      </c>
      <c r="BF121" t="s">
        <v>163</v>
      </c>
      <c r="BG121" t="s">
        <v>315</v>
      </c>
      <c r="BH121" t="s">
        <v>1436</v>
      </c>
      <c r="BI121">
        <v>7607</v>
      </c>
      <c r="BJ121">
        <v>5</v>
      </c>
      <c r="BK121" t="s">
        <v>970</v>
      </c>
      <c r="BL121" t="s">
        <v>974</v>
      </c>
      <c r="BM121">
        <v>0.95593651789501499</v>
      </c>
      <c r="BN121" t="s">
        <v>69</v>
      </c>
      <c r="BO121" t="s">
        <v>622</v>
      </c>
      <c r="BP121">
        <v>2447.3389999999999</v>
      </c>
    </row>
    <row r="122" spans="1:68" ht="16.5">
      <c r="A122" s="110" t="str">
        <f t="shared" si="90"/>
        <v>해성운수</v>
      </c>
      <c r="B122" s="111" t="str">
        <f t="shared" si="91"/>
        <v>장준호</v>
      </c>
      <c r="C122" s="112" t="str">
        <f t="shared" si="92"/>
        <v>F</v>
      </c>
      <c r="D122" s="113">
        <f t="shared" si="93"/>
        <v>0.79318181818181821</v>
      </c>
      <c r="E122" s="114">
        <f t="shared" si="94"/>
        <v>3904</v>
      </c>
      <c r="F122" s="115" t="str">
        <f t="shared" si="95"/>
        <v>593</v>
      </c>
      <c r="G122" s="116" t="str">
        <f t="shared" si="96"/>
        <v>71바5794</v>
      </c>
      <c r="H122" s="117">
        <f t="shared" si="97"/>
        <v>1</v>
      </c>
      <c r="I122" s="118">
        <f t="shared" si="98"/>
        <v>1479.135</v>
      </c>
      <c r="J122" s="119">
        <f t="shared" si="99"/>
        <v>3.8841572926225478E-3</v>
      </c>
      <c r="K122" s="119">
        <f t="shared" si="100"/>
        <v>0.40964702326908214</v>
      </c>
      <c r="L122" s="119">
        <f t="shared" si="101"/>
        <v>0.11425596717000139</v>
      </c>
      <c r="M122" s="120">
        <f t="shared" si="102"/>
        <v>10.77</v>
      </c>
      <c r="N122" s="121">
        <f t="shared" si="103"/>
        <v>0</v>
      </c>
      <c r="O122" s="121">
        <f t="shared" si="104"/>
        <v>1.4197487044793071</v>
      </c>
      <c r="P122" s="235">
        <f t="shared" si="105"/>
        <v>7</v>
      </c>
      <c r="Q122" s="236">
        <f t="shared" si="106"/>
        <v>0</v>
      </c>
      <c r="R122" s="236">
        <f t="shared" si="107"/>
        <v>21</v>
      </c>
      <c r="T122">
        <v>534</v>
      </c>
      <c r="U122">
        <v>3904</v>
      </c>
      <c r="V122" t="s">
        <v>1439</v>
      </c>
      <c r="W122">
        <v>1479.135</v>
      </c>
      <c r="X122">
        <v>818.72400000000005</v>
      </c>
      <c r="Y122">
        <v>1.8069999999999999</v>
      </c>
      <c r="Z122">
        <v>10.77</v>
      </c>
      <c r="AA122">
        <v>129.63712899999999</v>
      </c>
      <c r="AB122">
        <v>0.50353099999999995</v>
      </c>
      <c r="AC122">
        <v>53.105463999999998</v>
      </c>
      <c r="AD122" s="1">
        <v>169</v>
      </c>
      <c r="AE122">
        <v>0</v>
      </c>
      <c r="AF122">
        <v>21</v>
      </c>
      <c r="AG122">
        <v>62</v>
      </c>
      <c r="AH122">
        <v>11.409808999999999</v>
      </c>
      <c r="AI122">
        <v>0</v>
      </c>
      <c r="AJ122">
        <v>0</v>
      </c>
      <c r="AK122">
        <v>7</v>
      </c>
      <c r="AL122">
        <v>1013</v>
      </c>
      <c r="AM122" t="s">
        <v>1440</v>
      </c>
      <c r="AN122" t="s">
        <v>1441</v>
      </c>
      <c r="AO122">
        <v>1678.3</v>
      </c>
      <c r="AR122" t="s">
        <v>163</v>
      </c>
      <c r="AS122" t="s">
        <v>324</v>
      </c>
      <c r="AT122" t="s">
        <v>1082</v>
      </c>
      <c r="AU122" t="s">
        <v>1439</v>
      </c>
      <c r="AV122" t="s">
        <v>49</v>
      </c>
      <c r="AW122">
        <v>1</v>
      </c>
      <c r="BB122">
        <v>0.79318181818181821</v>
      </c>
      <c r="BC122" t="s">
        <v>73</v>
      </c>
      <c r="BF122" t="s">
        <v>163</v>
      </c>
      <c r="BG122" t="s">
        <v>324</v>
      </c>
      <c r="BH122" t="s">
        <v>1439</v>
      </c>
      <c r="BI122">
        <v>3904</v>
      </c>
      <c r="BJ122">
        <v>1</v>
      </c>
      <c r="BK122" t="s">
        <v>1082</v>
      </c>
      <c r="BL122" t="s">
        <v>618</v>
      </c>
      <c r="BM122">
        <v>0.79318181818181821</v>
      </c>
      <c r="BN122" t="s">
        <v>73</v>
      </c>
      <c r="BO122" t="s">
        <v>638</v>
      </c>
      <c r="BP122">
        <v>1479.135</v>
      </c>
    </row>
    <row r="123" spans="1:68" ht="16.5">
      <c r="A123" s="127" t="str">
        <f t="shared" si="90"/>
        <v>해성운수</v>
      </c>
      <c r="B123" s="128" t="str">
        <f t="shared" si="91"/>
        <v>장충식</v>
      </c>
      <c r="C123" s="129" t="str">
        <f t="shared" si="92"/>
        <v>D</v>
      </c>
      <c r="D123" s="130">
        <f t="shared" si="93"/>
        <v>0.81439139269872818</v>
      </c>
      <c r="E123" s="131">
        <f t="shared" si="94"/>
        <v>7435</v>
      </c>
      <c r="F123" s="132" t="str">
        <f t="shared" si="95"/>
        <v>514-1</v>
      </c>
      <c r="G123" s="133" t="str">
        <f t="shared" si="96"/>
        <v>71바5763</v>
      </c>
      <c r="H123" s="134">
        <f t="shared" si="97"/>
        <v>3</v>
      </c>
      <c r="I123" s="135">
        <f t="shared" si="98"/>
        <v>2168.9409999999998</v>
      </c>
      <c r="J123" s="136">
        <f t="shared" si="99"/>
        <v>1.2377504550663991E-2</v>
      </c>
      <c r="K123" s="136">
        <f t="shared" si="100"/>
        <v>0.38547902163686892</v>
      </c>
      <c r="L123" s="136">
        <f t="shared" si="101"/>
        <v>6.4086574969074772E-2</v>
      </c>
      <c r="M123" s="137">
        <f t="shared" si="102"/>
        <v>10.589</v>
      </c>
      <c r="N123" s="138">
        <f t="shared" si="103"/>
        <v>4.6105449618039404E-2</v>
      </c>
      <c r="O123" s="138">
        <f t="shared" si="104"/>
        <v>1.9825343335756944</v>
      </c>
      <c r="P123" s="233">
        <f t="shared" si="105"/>
        <v>8</v>
      </c>
      <c r="Q123" s="234">
        <f t="shared" si="106"/>
        <v>1</v>
      </c>
      <c r="R123" s="234">
        <f t="shared" si="107"/>
        <v>43</v>
      </c>
      <c r="T123">
        <v>534</v>
      </c>
      <c r="U123">
        <v>7435</v>
      </c>
      <c r="V123" t="s">
        <v>1442</v>
      </c>
      <c r="W123">
        <v>2168.9409999999998</v>
      </c>
      <c r="X123">
        <v>1007.154</v>
      </c>
      <c r="Y123">
        <v>2.1539999999999999</v>
      </c>
      <c r="Z123">
        <v>10.589</v>
      </c>
      <c r="AA123">
        <v>167.16406699999999</v>
      </c>
      <c r="AB123">
        <v>2.0690740000000001</v>
      </c>
      <c r="AC123">
        <v>64.438241000000005</v>
      </c>
      <c r="AD123" s="1">
        <v>139</v>
      </c>
      <c r="AE123">
        <v>1</v>
      </c>
      <c r="AF123">
        <v>43</v>
      </c>
      <c r="AG123">
        <v>60</v>
      </c>
      <c r="AH123">
        <v>12.974923</v>
      </c>
      <c r="AI123">
        <v>0</v>
      </c>
      <c r="AJ123">
        <v>0</v>
      </c>
      <c r="AK123">
        <v>8</v>
      </c>
      <c r="AL123">
        <v>4122</v>
      </c>
      <c r="AM123" t="s">
        <v>1443</v>
      </c>
      <c r="AN123" t="s">
        <v>1444</v>
      </c>
      <c r="AO123">
        <v>1776.587</v>
      </c>
      <c r="AR123" t="s">
        <v>163</v>
      </c>
      <c r="AS123" t="s">
        <v>316</v>
      </c>
      <c r="AT123" t="s">
        <v>995</v>
      </c>
      <c r="AU123" t="s">
        <v>1442</v>
      </c>
      <c r="AV123" t="s">
        <v>49</v>
      </c>
      <c r="AW123">
        <v>3</v>
      </c>
      <c r="BB123">
        <v>0.81439139269872818</v>
      </c>
      <c r="BC123" t="s">
        <v>70</v>
      </c>
      <c r="BF123" t="s">
        <v>163</v>
      </c>
      <c r="BG123" t="s">
        <v>316</v>
      </c>
      <c r="BH123" t="s">
        <v>1442</v>
      </c>
      <c r="BI123">
        <v>7435</v>
      </c>
      <c r="BJ123">
        <v>3</v>
      </c>
      <c r="BK123" t="s">
        <v>995</v>
      </c>
      <c r="BL123" t="s">
        <v>986</v>
      </c>
      <c r="BM123">
        <v>0.81439139269872818</v>
      </c>
      <c r="BN123" t="s">
        <v>70</v>
      </c>
      <c r="BO123" t="s">
        <v>623</v>
      </c>
      <c r="BP123">
        <v>2168.9409999999998</v>
      </c>
    </row>
    <row r="124" spans="1:68" ht="16.5">
      <c r="A124" s="110" t="str">
        <f t="shared" si="90"/>
        <v>해성운수</v>
      </c>
      <c r="B124" s="111" t="str">
        <f t="shared" si="91"/>
        <v>정영화</v>
      </c>
      <c r="C124" s="112" t="str">
        <f t="shared" si="92"/>
        <v>D</v>
      </c>
      <c r="D124" s="113">
        <f t="shared" si="93"/>
        <v>0.84909090909090912</v>
      </c>
      <c r="E124" s="114">
        <f t="shared" si="94"/>
        <v>3498</v>
      </c>
      <c r="F124" s="115" t="str">
        <f t="shared" si="95"/>
        <v>593</v>
      </c>
      <c r="G124" s="116" t="str">
        <f t="shared" si="96"/>
        <v>70바3806</v>
      </c>
      <c r="H124" s="117">
        <f t="shared" si="97"/>
        <v>1</v>
      </c>
      <c r="I124" s="118">
        <f t="shared" si="98"/>
        <v>679.17</v>
      </c>
      <c r="J124" s="119">
        <f t="shared" si="99"/>
        <v>2.3990016530932277E-2</v>
      </c>
      <c r="K124" s="119">
        <f t="shared" si="100"/>
        <v>0.43246512251291597</v>
      </c>
      <c r="L124" s="119">
        <f t="shared" si="101"/>
        <v>0.16637955151140363</v>
      </c>
      <c r="M124" s="120">
        <f t="shared" si="102"/>
        <v>8.202</v>
      </c>
      <c r="N124" s="121">
        <f t="shared" si="103"/>
        <v>0</v>
      </c>
      <c r="O124" s="121">
        <f t="shared" si="104"/>
        <v>2.9447708232106837</v>
      </c>
      <c r="P124" s="235">
        <f t="shared" si="105"/>
        <v>14</v>
      </c>
      <c r="Q124" s="236">
        <f t="shared" si="106"/>
        <v>0</v>
      </c>
      <c r="R124" s="236">
        <f t="shared" si="107"/>
        <v>20</v>
      </c>
      <c r="T124">
        <v>534</v>
      </c>
      <c r="U124">
        <v>3498</v>
      </c>
      <c r="V124" t="s">
        <v>1445</v>
      </c>
      <c r="W124">
        <v>679.17</v>
      </c>
      <c r="X124">
        <v>359.91</v>
      </c>
      <c r="Y124">
        <v>1.887</v>
      </c>
      <c r="Z124">
        <v>8.202</v>
      </c>
      <c r="AA124">
        <v>62.733303999999997</v>
      </c>
      <c r="AB124">
        <v>1.5049729999999999</v>
      </c>
      <c r="AC124">
        <v>27.129966</v>
      </c>
      <c r="AD124" s="1">
        <v>113</v>
      </c>
      <c r="AE124">
        <v>0</v>
      </c>
      <c r="AF124">
        <v>20</v>
      </c>
      <c r="AG124">
        <v>61</v>
      </c>
      <c r="AH124">
        <v>10.826306000000001</v>
      </c>
      <c r="AI124">
        <v>0</v>
      </c>
      <c r="AJ124">
        <v>0</v>
      </c>
      <c r="AK124">
        <v>14</v>
      </c>
      <c r="AL124">
        <v>3388</v>
      </c>
      <c r="AM124" t="s">
        <v>1446</v>
      </c>
      <c r="AN124" t="s">
        <v>1447</v>
      </c>
      <c r="AO124">
        <v>686.09799999999996</v>
      </c>
      <c r="AR124" t="s">
        <v>163</v>
      </c>
      <c r="AS124" t="s">
        <v>324</v>
      </c>
      <c r="AT124" t="s">
        <v>1071</v>
      </c>
      <c r="AU124" t="s">
        <v>1445</v>
      </c>
      <c r="AV124" t="s">
        <v>966</v>
      </c>
      <c r="AW124">
        <v>1</v>
      </c>
      <c r="BB124">
        <v>0.84909090909090912</v>
      </c>
      <c r="BC124" t="s">
        <v>70</v>
      </c>
      <c r="BF124" t="s">
        <v>163</v>
      </c>
      <c r="BG124" t="s">
        <v>324</v>
      </c>
      <c r="BH124" t="s">
        <v>1445</v>
      </c>
      <c r="BI124">
        <v>3498</v>
      </c>
      <c r="BJ124">
        <v>1</v>
      </c>
      <c r="BK124" t="s">
        <v>1071</v>
      </c>
      <c r="BL124" t="s">
        <v>618</v>
      </c>
      <c r="BM124">
        <v>0.84909090909090912</v>
      </c>
      <c r="BN124" t="s">
        <v>70</v>
      </c>
      <c r="BO124" t="s">
        <v>623</v>
      </c>
      <c r="BP124">
        <v>679.17</v>
      </c>
    </row>
    <row r="125" spans="1:68" ht="16.5">
      <c r="A125" s="127" t="str">
        <f t="shared" si="90"/>
        <v>해성운수</v>
      </c>
      <c r="B125" s="128" t="str">
        <f t="shared" si="91"/>
        <v>정재경</v>
      </c>
      <c r="C125" s="129" t="str">
        <f t="shared" si="92"/>
        <v>B</v>
      </c>
      <c r="D125" s="130">
        <f t="shared" si="93"/>
        <v>0.94449614558167061</v>
      </c>
      <c r="E125" s="131">
        <f t="shared" si="94"/>
        <v>4942</v>
      </c>
      <c r="F125" s="132" t="str">
        <f t="shared" si="95"/>
        <v>564</v>
      </c>
      <c r="G125" s="133" t="str">
        <f t="shared" si="96"/>
        <v>71바5775</v>
      </c>
      <c r="H125" s="134">
        <f t="shared" si="97"/>
        <v>2</v>
      </c>
      <c r="I125" s="135">
        <f t="shared" si="98"/>
        <v>1429.6579999999999</v>
      </c>
      <c r="J125" s="136">
        <f t="shared" si="99"/>
        <v>5.6078647233322489E-2</v>
      </c>
      <c r="K125" s="136">
        <f t="shared" si="100"/>
        <v>0.42648130813877166</v>
      </c>
      <c r="L125" s="136">
        <f t="shared" si="101"/>
        <v>0.2888802776608112</v>
      </c>
      <c r="M125" s="137">
        <f t="shared" si="102"/>
        <v>7.1689999999999996</v>
      </c>
      <c r="N125" s="138">
        <f t="shared" si="103"/>
        <v>6.9946798465087459E-2</v>
      </c>
      <c r="O125" s="138">
        <f t="shared" si="104"/>
        <v>0.62952118618578712</v>
      </c>
      <c r="P125" s="233">
        <f t="shared" si="105"/>
        <v>47</v>
      </c>
      <c r="Q125" s="234">
        <f t="shared" si="106"/>
        <v>1</v>
      </c>
      <c r="R125" s="234">
        <f t="shared" si="107"/>
        <v>9</v>
      </c>
      <c r="T125">
        <v>534</v>
      </c>
      <c r="U125">
        <v>4942</v>
      </c>
      <c r="V125" t="s">
        <v>1448</v>
      </c>
      <c r="W125">
        <v>1429.6579999999999</v>
      </c>
      <c r="X125">
        <v>378.45699999999999</v>
      </c>
      <c r="Y125">
        <v>3.778</v>
      </c>
      <c r="Z125">
        <v>7.1689999999999996</v>
      </c>
      <c r="AA125">
        <v>151.94797700000001</v>
      </c>
      <c r="AB125">
        <v>8.5210369999999998</v>
      </c>
      <c r="AC125">
        <v>64.802971999999997</v>
      </c>
      <c r="AD125" s="1">
        <v>413</v>
      </c>
      <c r="AE125">
        <v>1</v>
      </c>
      <c r="AF125">
        <v>9</v>
      </c>
      <c r="AG125">
        <v>80</v>
      </c>
      <c r="AH125">
        <v>9.4088639999999995</v>
      </c>
      <c r="AI125">
        <v>35.299999999999997</v>
      </c>
      <c r="AJ125">
        <v>0</v>
      </c>
      <c r="AK125">
        <v>47</v>
      </c>
      <c r="AL125">
        <v>7192</v>
      </c>
      <c r="AM125" t="s">
        <v>1449</v>
      </c>
      <c r="AN125" t="s">
        <v>1450</v>
      </c>
      <c r="AO125">
        <v>1345.84</v>
      </c>
      <c r="AR125" t="s">
        <v>163</v>
      </c>
      <c r="AS125" t="s">
        <v>320</v>
      </c>
      <c r="AT125" t="s">
        <v>1039</v>
      </c>
      <c r="AU125" t="s">
        <v>1448</v>
      </c>
      <c r="AV125" t="s">
        <v>641</v>
      </c>
      <c r="AW125">
        <v>2</v>
      </c>
      <c r="BB125">
        <v>0.94449614558167061</v>
      </c>
      <c r="BC125" t="s">
        <v>71</v>
      </c>
      <c r="BF125" t="s">
        <v>163</v>
      </c>
      <c r="BG125" t="s">
        <v>320</v>
      </c>
      <c r="BH125" t="s">
        <v>1448</v>
      </c>
      <c r="BI125">
        <v>4942</v>
      </c>
      <c r="BJ125">
        <v>2</v>
      </c>
      <c r="BK125" t="s">
        <v>1039</v>
      </c>
      <c r="BL125" t="s">
        <v>1037</v>
      </c>
      <c r="BM125">
        <v>0.94449614558167061</v>
      </c>
      <c r="BN125" t="s">
        <v>71</v>
      </c>
      <c r="BO125" t="s">
        <v>619</v>
      </c>
      <c r="BP125">
        <v>1429.6579999999999</v>
      </c>
    </row>
    <row r="126" spans="1:68" ht="16.5">
      <c r="A126" s="110" t="str">
        <f t="shared" si="90"/>
        <v>해성운수</v>
      </c>
      <c r="B126" s="111" t="str">
        <f t="shared" si="91"/>
        <v>정형찬</v>
      </c>
      <c r="C126" s="112" t="str">
        <f t="shared" si="92"/>
        <v>D</v>
      </c>
      <c r="D126" s="113">
        <f t="shared" si="93"/>
        <v>0.81203447159533992</v>
      </c>
      <c r="E126" s="114">
        <f t="shared" si="94"/>
        <v>2138</v>
      </c>
      <c r="F126" s="115" t="str">
        <f t="shared" si="95"/>
        <v>514-1</v>
      </c>
      <c r="G126" s="116" t="str">
        <f t="shared" si="96"/>
        <v>71바5753</v>
      </c>
      <c r="H126" s="117">
        <f t="shared" si="97"/>
        <v>2</v>
      </c>
      <c r="I126" s="118">
        <f t="shared" si="98"/>
        <v>1790.588</v>
      </c>
      <c r="J126" s="119">
        <f t="shared" si="99"/>
        <v>2.2607564410441986E-2</v>
      </c>
      <c r="K126" s="119">
        <f t="shared" si="100"/>
        <v>0.35076606844460106</v>
      </c>
      <c r="L126" s="119">
        <f t="shared" si="101"/>
        <v>6.7575567355527902E-2</v>
      </c>
      <c r="M126" s="120">
        <f t="shared" si="102"/>
        <v>7.1079999999999997</v>
      </c>
      <c r="N126" s="121">
        <f t="shared" si="103"/>
        <v>0</v>
      </c>
      <c r="O126" s="121">
        <f t="shared" si="104"/>
        <v>4.3002633771699577</v>
      </c>
      <c r="P126" s="235">
        <f t="shared" si="105"/>
        <v>5</v>
      </c>
      <c r="Q126" s="236">
        <f t="shared" si="106"/>
        <v>0</v>
      </c>
      <c r="R126" s="236">
        <f t="shared" si="107"/>
        <v>77</v>
      </c>
      <c r="T126">
        <v>534</v>
      </c>
      <c r="U126">
        <v>2138</v>
      </c>
      <c r="V126" t="s">
        <v>1451</v>
      </c>
      <c r="W126">
        <v>1790.588</v>
      </c>
      <c r="X126">
        <v>816.51</v>
      </c>
      <c r="Y126">
        <v>2.1930000000000001</v>
      </c>
      <c r="Z126">
        <v>7.1079999999999997</v>
      </c>
      <c r="AA126">
        <v>135.76769899999999</v>
      </c>
      <c r="AB126">
        <v>3.0693769999999998</v>
      </c>
      <c r="AC126">
        <v>47.622701999999997</v>
      </c>
      <c r="AD126" s="1">
        <v>121</v>
      </c>
      <c r="AE126">
        <v>0</v>
      </c>
      <c r="AF126">
        <v>77</v>
      </c>
      <c r="AG126">
        <v>70</v>
      </c>
      <c r="AH126">
        <v>13.188615</v>
      </c>
      <c r="AI126">
        <v>27</v>
      </c>
      <c r="AJ126">
        <v>0</v>
      </c>
      <c r="AK126">
        <v>5</v>
      </c>
      <c r="AL126">
        <v>432</v>
      </c>
      <c r="AM126" t="s">
        <v>1452</v>
      </c>
      <c r="AN126" t="s">
        <v>1453</v>
      </c>
      <c r="AO126">
        <v>1625.856</v>
      </c>
      <c r="AR126" t="s">
        <v>163</v>
      </c>
      <c r="AS126" t="s">
        <v>316</v>
      </c>
      <c r="AT126" t="s">
        <v>989</v>
      </c>
      <c r="AU126" t="s">
        <v>1451</v>
      </c>
      <c r="AV126" t="s">
        <v>966</v>
      </c>
      <c r="AW126">
        <v>2</v>
      </c>
      <c r="BB126">
        <v>0.81203447159533992</v>
      </c>
      <c r="BC126" t="s">
        <v>70</v>
      </c>
      <c r="BF126" t="s">
        <v>163</v>
      </c>
      <c r="BG126" t="s">
        <v>316</v>
      </c>
      <c r="BH126" t="s">
        <v>1451</v>
      </c>
      <c r="BI126">
        <v>2138</v>
      </c>
      <c r="BJ126">
        <v>2</v>
      </c>
      <c r="BK126" t="s">
        <v>989</v>
      </c>
      <c r="BL126" t="s">
        <v>986</v>
      </c>
      <c r="BM126">
        <v>0.81203447159533992</v>
      </c>
      <c r="BN126" t="s">
        <v>70</v>
      </c>
      <c r="BO126" t="s">
        <v>623</v>
      </c>
      <c r="BP126">
        <v>1790.588</v>
      </c>
    </row>
    <row r="127" spans="1:68" ht="16.5">
      <c r="A127" s="127" t="str">
        <f t="shared" si="90"/>
        <v>해성운수</v>
      </c>
      <c r="B127" s="128" t="str">
        <f t="shared" si="91"/>
        <v>정호근</v>
      </c>
      <c r="C127" s="129" t="str">
        <f t="shared" si="92"/>
        <v>F</v>
      </c>
      <c r="D127" s="130">
        <f t="shared" si="93"/>
        <v>0.73134969908317626</v>
      </c>
      <c r="E127" s="131">
        <f t="shared" si="94"/>
        <v>7578</v>
      </c>
      <c r="F127" s="132" t="str">
        <f t="shared" si="95"/>
        <v>557</v>
      </c>
      <c r="G127" s="133" t="str">
        <f t="shared" si="96"/>
        <v>70바3888</v>
      </c>
      <c r="H127" s="134">
        <f t="shared" si="97"/>
        <v>3</v>
      </c>
      <c r="I127" s="135">
        <f t="shared" si="98"/>
        <v>1431.7909999999999</v>
      </c>
      <c r="J127" s="136">
        <f t="shared" si="99"/>
        <v>1.5435449415017089E-2</v>
      </c>
      <c r="K127" s="136">
        <f t="shared" si="100"/>
        <v>0.57907153291871649</v>
      </c>
      <c r="L127" s="136">
        <f t="shared" si="101"/>
        <v>0.25771917828789259</v>
      </c>
      <c r="M127" s="137">
        <f t="shared" si="102"/>
        <v>14.815</v>
      </c>
      <c r="N127" s="138">
        <f t="shared" si="103"/>
        <v>0</v>
      </c>
      <c r="O127" s="138">
        <f t="shared" si="104"/>
        <v>0.90795374464569201</v>
      </c>
      <c r="P127" s="233">
        <f t="shared" si="105"/>
        <v>279</v>
      </c>
      <c r="Q127" s="234">
        <f t="shared" si="106"/>
        <v>0</v>
      </c>
      <c r="R127" s="234">
        <f t="shared" si="107"/>
        <v>13</v>
      </c>
      <c r="T127">
        <v>534</v>
      </c>
      <c r="U127">
        <v>7578</v>
      </c>
      <c r="V127" t="s">
        <v>1454</v>
      </c>
      <c r="W127">
        <v>1431.7909999999999</v>
      </c>
      <c r="X127">
        <v>489.65300000000002</v>
      </c>
      <c r="Y127">
        <v>2.9239999999999999</v>
      </c>
      <c r="Z127">
        <v>14.815</v>
      </c>
      <c r="AA127">
        <v>182.965259</v>
      </c>
      <c r="AB127">
        <v>2.8241510000000001</v>
      </c>
      <c r="AC127">
        <v>105.949973</v>
      </c>
      <c r="AD127" s="1">
        <v>369</v>
      </c>
      <c r="AE127">
        <v>0</v>
      </c>
      <c r="AF127">
        <v>13</v>
      </c>
      <c r="AG127">
        <v>70</v>
      </c>
      <c r="AH127">
        <v>7.8254799999999998</v>
      </c>
      <c r="AI127">
        <v>74.900000000000006</v>
      </c>
      <c r="AJ127">
        <v>0</v>
      </c>
      <c r="AK127">
        <v>279</v>
      </c>
      <c r="AL127">
        <v>101119</v>
      </c>
      <c r="AM127" t="s">
        <v>1455</v>
      </c>
      <c r="AN127" t="s">
        <v>1456</v>
      </c>
      <c r="AO127">
        <v>1274.645</v>
      </c>
      <c r="AR127" t="s">
        <v>163</v>
      </c>
      <c r="AS127" t="s">
        <v>318</v>
      </c>
      <c r="AT127" t="s">
        <v>1013</v>
      </c>
      <c r="AU127" t="s">
        <v>1454</v>
      </c>
      <c r="AV127" t="s">
        <v>641</v>
      </c>
      <c r="AW127">
        <v>3</v>
      </c>
      <c r="BB127">
        <v>0.73134969908317626</v>
      </c>
      <c r="BC127" t="s">
        <v>73</v>
      </c>
      <c r="BF127" t="s">
        <v>163</v>
      </c>
      <c r="BG127" t="s">
        <v>318</v>
      </c>
      <c r="BH127" t="s">
        <v>1454</v>
      </c>
      <c r="BI127">
        <v>7578</v>
      </c>
      <c r="BJ127">
        <v>3</v>
      </c>
      <c r="BK127" t="s">
        <v>1013</v>
      </c>
      <c r="BL127" t="s">
        <v>1010</v>
      </c>
      <c r="BM127">
        <v>0.73134969908317626</v>
      </c>
      <c r="BN127" t="s">
        <v>73</v>
      </c>
      <c r="BO127" t="s">
        <v>638</v>
      </c>
      <c r="BP127">
        <v>1431.7909999999999</v>
      </c>
    </row>
    <row r="128" spans="1:68" ht="16.5">
      <c r="A128" s="110" t="str">
        <f t="shared" si="90"/>
        <v>해성운수</v>
      </c>
      <c r="B128" s="111" t="str">
        <f t="shared" si="91"/>
        <v>조경진</v>
      </c>
      <c r="C128" s="112" t="str">
        <f t="shared" si="92"/>
        <v>F</v>
      </c>
      <c r="D128" s="113">
        <f t="shared" si="93"/>
        <v>0.7781864852038114</v>
      </c>
      <c r="E128" s="114">
        <f t="shared" si="94"/>
        <v>8865</v>
      </c>
      <c r="F128" s="115" t="str">
        <f t="shared" si="95"/>
        <v>593</v>
      </c>
      <c r="G128" s="116" t="str">
        <f t="shared" si="96"/>
        <v>70바3806</v>
      </c>
      <c r="H128" s="117">
        <f t="shared" si="97"/>
        <v>7</v>
      </c>
      <c r="I128" s="118">
        <f t="shared" si="98"/>
        <v>1691.674</v>
      </c>
      <c r="J128" s="119">
        <f t="shared" si="99"/>
        <v>2.6492477156482657E-2</v>
      </c>
      <c r="K128" s="119">
        <f t="shared" si="100"/>
        <v>0.46839288819342179</v>
      </c>
      <c r="L128" s="119">
        <f t="shared" si="101"/>
        <v>0.10403895786067528</v>
      </c>
      <c r="M128" s="120">
        <f t="shared" si="102"/>
        <v>8.8249999999999993</v>
      </c>
      <c r="N128" s="121">
        <f t="shared" si="103"/>
        <v>0.65024348662922049</v>
      </c>
      <c r="O128" s="121">
        <f t="shared" si="104"/>
        <v>3.1329913446680626</v>
      </c>
      <c r="P128" s="235">
        <f t="shared" si="105"/>
        <v>159</v>
      </c>
      <c r="Q128" s="236">
        <f t="shared" si="106"/>
        <v>11</v>
      </c>
      <c r="R128" s="236">
        <f t="shared" si="107"/>
        <v>53</v>
      </c>
      <c r="T128">
        <v>534</v>
      </c>
      <c r="U128">
        <v>8865</v>
      </c>
      <c r="V128" t="s">
        <v>1457</v>
      </c>
      <c r="W128">
        <v>1691.674</v>
      </c>
      <c r="X128">
        <v>964.78499999999997</v>
      </c>
      <c r="Y128">
        <v>1.7529999999999999</v>
      </c>
      <c r="Z128">
        <v>8.8249999999999993</v>
      </c>
      <c r="AA128">
        <v>183.05970300000001</v>
      </c>
      <c r="AB128">
        <v>4.8497050000000002</v>
      </c>
      <c r="AC128">
        <v>85.743863000000005</v>
      </c>
      <c r="AD128" s="1">
        <v>176</v>
      </c>
      <c r="AE128">
        <v>11</v>
      </c>
      <c r="AF128">
        <v>53</v>
      </c>
      <c r="AG128">
        <v>60</v>
      </c>
      <c r="AH128">
        <v>9.2411049999999992</v>
      </c>
      <c r="AI128">
        <v>0</v>
      </c>
      <c r="AJ128">
        <v>0</v>
      </c>
      <c r="AK128">
        <v>159</v>
      </c>
      <c r="AL128">
        <v>52003</v>
      </c>
      <c r="AM128" t="s">
        <v>1458</v>
      </c>
      <c r="AN128" t="s">
        <v>1459</v>
      </c>
      <c r="AO128">
        <v>554.18700000000001</v>
      </c>
      <c r="AR128" t="s">
        <v>163</v>
      </c>
      <c r="AS128" t="s">
        <v>324</v>
      </c>
      <c r="AT128" t="s">
        <v>1071</v>
      </c>
      <c r="AU128" t="s">
        <v>1457</v>
      </c>
      <c r="AV128" t="s">
        <v>966</v>
      </c>
      <c r="AW128">
        <v>7</v>
      </c>
      <c r="BB128">
        <v>0.7781864852038114</v>
      </c>
      <c r="BC128" t="s">
        <v>73</v>
      </c>
      <c r="BF128" t="s">
        <v>163</v>
      </c>
      <c r="BG128" t="s">
        <v>324</v>
      </c>
      <c r="BH128" t="s">
        <v>1457</v>
      </c>
      <c r="BI128">
        <v>8865</v>
      </c>
      <c r="BJ128">
        <v>7</v>
      </c>
      <c r="BK128" t="s">
        <v>1071</v>
      </c>
      <c r="BL128" t="s">
        <v>1074</v>
      </c>
      <c r="BM128">
        <v>0.7781864852038114</v>
      </c>
      <c r="BN128" t="s">
        <v>73</v>
      </c>
      <c r="BO128" t="s">
        <v>638</v>
      </c>
      <c r="BP128">
        <v>1691.674</v>
      </c>
    </row>
    <row r="129" spans="1:68" ht="16.5">
      <c r="A129" s="127" t="str">
        <f t="shared" si="90"/>
        <v>해성운수</v>
      </c>
      <c r="B129" s="128" t="str">
        <f t="shared" si="91"/>
        <v>조규선</v>
      </c>
      <c r="C129" s="129" t="str">
        <f t="shared" si="92"/>
        <v>B</v>
      </c>
      <c r="D129" s="130">
        <f t="shared" si="93"/>
        <v>0.94499526541747492</v>
      </c>
      <c r="E129" s="131">
        <f t="shared" si="94"/>
        <v>6546</v>
      </c>
      <c r="F129" s="132" t="str">
        <f t="shared" si="95"/>
        <v>24</v>
      </c>
      <c r="G129" s="133" t="str">
        <f t="shared" si="96"/>
        <v>70바3880</v>
      </c>
      <c r="H129" s="134">
        <f t="shared" si="97"/>
        <v>4</v>
      </c>
      <c r="I129" s="135">
        <f t="shared" si="98"/>
        <v>2515.3119999999999</v>
      </c>
      <c r="J129" s="136">
        <f t="shared" si="99"/>
        <v>6.5154606030112675E-3</v>
      </c>
      <c r="K129" s="136">
        <f t="shared" si="100"/>
        <v>0.37380621306433354</v>
      </c>
      <c r="L129" s="136">
        <f t="shared" si="101"/>
        <v>0.22343152658596629</v>
      </c>
      <c r="M129" s="137">
        <f t="shared" si="102"/>
        <v>14.824</v>
      </c>
      <c r="N129" s="138">
        <f t="shared" si="103"/>
        <v>0.91439948602797594</v>
      </c>
      <c r="O129" s="138">
        <f t="shared" si="104"/>
        <v>12.006462816541248</v>
      </c>
      <c r="P129" s="233">
        <f t="shared" si="105"/>
        <v>0</v>
      </c>
      <c r="Q129" s="234">
        <f t="shared" si="106"/>
        <v>23</v>
      </c>
      <c r="R129" s="234">
        <f t="shared" si="107"/>
        <v>302</v>
      </c>
      <c r="T129">
        <v>534</v>
      </c>
      <c r="U129">
        <v>6546</v>
      </c>
      <c r="V129" t="s">
        <v>1460</v>
      </c>
      <c r="W129">
        <v>2515.3119999999999</v>
      </c>
      <c r="X129">
        <v>1151.202</v>
      </c>
      <c r="Y129">
        <v>2.1850000000000001</v>
      </c>
      <c r="Z129">
        <v>14.824</v>
      </c>
      <c r="AA129">
        <v>160.59325100000001</v>
      </c>
      <c r="AB129">
        <v>1.0463389999999999</v>
      </c>
      <c r="AC129">
        <v>60.030754999999999</v>
      </c>
      <c r="AD129" s="1">
        <v>562</v>
      </c>
      <c r="AE129">
        <v>23</v>
      </c>
      <c r="AF129">
        <v>302</v>
      </c>
      <c r="AG129">
        <v>81</v>
      </c>
      <c r="AH129">
        <v>15.662625</v>
      </c>
      <c r="AI129">
        <v>101.7</v>
      </c>
      <c r="AJ129">
        <v>1.3</v>
      </c>
      <c r="AK129">
        <v>0</v>
      </c>
      <c r="AL129">
        <v>0</v>
      </c>
      <c r="AM129" t="s">
        <v>1461</v>
      </c>
      <c r="AN129" t="s">
        <v>1462</v>
      </c>
      <c r="AO129">
        <v>2170.9389999999999</v>
      </c>
      <c r="AR129" t="s">
        <v>163</v>
      </c>
      <c r="AS129" t="s">
        <v>315</v>
      </c>
      <c r="AT129" t="s">
        <v>976</v>
      </c>
      <c r="AU129" t="s">
        <v>1460</v>
      </c>
      <c r="AV129" t="s">
        <v>49</v>
      </c>
      <c r="AW129">
        <v>4</v>
      </c>
      <c r="BB129">
        <v>0.94499526541747492</v>
      </c>
      <c r="BC129" t="s">
        <v>71</v>
      </c>
      <c r="BF129" t="s">
        <v>163</v>
      </c>
      <c r="BG129" t="s">
        <v>315</v>
      </c>
      <c r="BH129" t="s">
        <v>1460</v>
      </c>
      <c r="BI129">
        <v>6546</v>
      </c>
      <c r="BJ129">
        <v>4</v>
      </c>
      <c r="BK129" t="s">
        <v>976</v>
      </c>
      <c r="BL129" t="s">
        <v>957</v>
      </c>
      <c r="BM129">
        <v>0.94499526541747492</v>
      </c>
      <c r="BN129" t="s">
        <v>71</v>
      </c>
      <c r="BO129" t="s">
        <v>619</v>
      </c>
      <c r="BP129">
        <v>2515.3119999999999</v>
      </c>
    </row>
    <row r="130" spans="1:68" ht="16.5">
      <c r="A130" s="110" t="str">
        <f t="shared" si="90"/>
        <v>해성운수</v>
      </c>
      <c r="B130" s="111" t="str">
        <f t="shared" si="91"/>
        <v>조길영</v>
      </c>
      <c r="C130" s="112" t="str">
        <f t="shared" si="92"/>
        <v>F</v>
      </c>
      <c r="D130" s="113">
        <f t="shared" si="93"/>
        <v>0.75964831373163344</v>
      </c>
      <c r="E130" s="114">
        <f t="shared" si="94"/>
        <v>4035</v>
      </c>
      <c r="F130" s="115" t="str">
        <f t="shared" si="95"/>
        <v>560</v>
      </c>
      <c r="G130" s="116" t="str">
        <f t="shared" si="96"/>
        <v>71바5816</v>
      </c>
      <c r="H130" s="117">
        <f t="shared" si="97"/>
        <v>3</v>
      </c>
      <c r="I130" s="118">
        <f t="shared" si="98"/>
        <v>1545.5319999999999</v>
      </c>
      <c r="J130" s="119">
        <f t="shared" si="99"/>
        <v>2.7155464772676111E-2</v>
      </c>
      <c r="K130" s="119">
        <f t="shared" si="100"/>
        <v>0.48836417833378321</v>
      </c>
      <c r="L130" s="119">
        <f t="shared" si="101"/>
        <v>0.14428688632781464</v>
      </c>
      <c r="M130" s="120">
        <f t="shared" si="102"/>
        <v>9.891</v>
      </c>
      <c r="N130" s="121">
        <f t="shared" si="103"/>
        <v>0</v>
      </c>
      <c r="O130" s="121">
        <f t="shared" si="104"/>
        <v>5.2409138083197249</v>
      </c>
      <c r="P130" s="235">
        <f t="shared" si="105"/>
        <v>278</v>
      </c>
      <c r="Q130" s="236">
        <f t="shared" si="106"/>
        <v>0</v>
      </c>
      <c r="R130" s="236">
        <f t="shared" si="107"/>
        <v>81</v>
      </c>
      <c r="T130">
        <v>534</v>
      </c>
      <c r="U130">
        <v>4035</v>
      </c>
      <c r="V130" t="s">
        <v>1463</v>
      </c>
      <c r="W130">
        <v>1545.5319999999999</v>
      </c>
      <c r="X130">
        <v>808.27700000000004</v>
      </c>
      <c r="Y130">
        <v>1.9119999999999999</v>
      </c>
      <c r="Z130">
        <v>9.891</v>
      </c>
      <c r="AA130">
        <v>174.426917</v>
      </c>
      <c r="AB130">
        <v>4.7366440000000001</v>
      </c>
      <c r="AC130">
        <v>85.183858000000001</v>
      </c>
      <c r="AD130" s="1">
        <v>223</v>
      </c>
      <c r="AE130">
        <v>0</v>
      </c>
      <c r="AF130">
        <v>81</v>
      </c>
      <c r="AG130">
        <v>73</v>
      </c>
      <c r="AH130">
        <v>8.8606269999999991</v>
      </c>
      <c r="AI130">
        <v>19.399999999999999</v>
      </c>
      <c r="AJ130">
        <v>0</v>
      </c>
      <c r="AK130">
        <v>278</v>
      </c>
      <c r="AL130">
        <v>66265</v>
      </c>
      <c r="AM130" t="s">
        <v>1464</v>
      </c>
      <c r="AN130" t="s">
        <v>1465</v>
      </c>
      <c r="AO130">
        <v>1343.0219999999999</v>
      </c>
      <c r="AR130" t="s">
        <v>163</v>
      </c>
      <c r="AS130" t="s">
        <v>319</v>
      </c>
      <c r="AT130" t="s">
        <v>1024</v>
      </c>
      <c r="AU130" t="s">
        <v>1463</v>
      </c>
      <c r="AV130" t="s">
        <v>49</v>
      </c>
      <c r="AW130">
        <v>3</v>
      </c>
      <c r="BB130">
        <v>0.75964831373163344</v>
      </c>
      <c r="BC130" t="s">
        <v>73</v>
      </c>
      <c r="BF130" t="s">
        <v>163</v>
      </c>
      <c r="BG130" t="s">
        <v>319</v>
      </c>
      <c r="BH130" t="s">
        <v>1463</v>
      </c>
      <c r="BI130">
        <v>4035</v>
      </c>
      <c r="BJ130">
        <v>3</v>
      </c>
      <c r="BK130" t="s">
        <v>1024</v>
      </c>
      <c r="BL130" t="s">
        <v>1026</v>
      </c>
      <c r="BM130">
        <v>0.75964831373163344</v>
      </c>
      <c r="BN130" t="s">
        <v>73</v>
      </c>
      <c r="BO130" t="s">
        <v>638</v>
      </c>
      <c r="BP130">
        <v>1545.5319999999999</v>
      </c>
    </row>
    <row r="131" spans="1:68" ht="16.5">
      <c r="A131" s="127" t="str">
        <f t="shared" si="90"/>
        <v>해성운수</v>
      </c>
      <c r="B131" s="128" t="str">
        <f t="shared" si="91"/>
        <v>조병구</v>
      </c>
      <c r="C131" s="129" t="str">
        <f t="shared" si="92"/>
        <v>F</v>
      </c>
      <c r="D131" s="130">
        <f t="shared" si="93"/>
        <v>0.72743055462801065</v>
      </c>
      <c r="E131" s="131">
        <f t="shared" si="94"/>
        <v>7172</v>
      </c>
      <c r="F131" s="132" t="str">
        <f t="shared" si="95"/>
        <v>568</v>
      </c>
      <c r="G131" s="133" t="str">
        <f t="shared" si="96"/>
        <v>71바7075</v>
      </c>
      <c r="H131" s="134">
        <f t="shared" si="97"/>
        <v>5</v>
      </c>
      <c r="I131" s="135">
        <f t="shared" si="98"/>
        <v>770.58900000000006</v>
      </c>
      <c r="J131" s="136">
        <f t="shared" si="99"/>
        <v>0.12022751812518634</v>
      </c>
      <c r="K131" s="136">
        <f t="shared" si="100"/>
        <v>0.32966376323968688</v>
      </c>
      <c r="L131" s="136">
        <f t="shared" si="101"/>
        <v>0.28160277398197997</v>
      </c>
      <c r="M131" s="137">
        <f t="shared" si="102"/>
        <v>7.5579999999999998</v>
      </c>
      <c r="N131" s="138">
        <f t="shared" si="103"/>
        <v>0.25954172717233182</v>
      </c>
      <c r="O131" s="138">
        <f t="shared" si="104"/>
        <v>1.297708635861659</v>
      </c>
      <c r="P131" s="233">
        <f t="shared" si="105"/>
        <v>26</v>
      </c>
      <c r="Q131" s="234">
        <f t="shared" si="106"/>
        <v>2</v>
      </c>
      <c r="R131" s="234">
        <f t="shared" si="107"/>
        <v>10</v>
      </c>
      <c r="T131">
        <v>534</v>
      </c>
      <c r="U131">
        <v>7172</v>
      </c>
      <c r="V131" t="s">
        <v>1466</v>
      </c>
      <c r="W131">
        <v>770.58900000000006</v>
      </c>
      <c r="X131">
        <v>243.20500000000001</v>
      </c>
      <c r="Y131">
        <v>3.1680000000000001</v>
      </c>
      <c r="Z131">
        <v>7.5579999999999998</v>
      </c>
      <c r="AA131">
        <v>78.810776000000004</v>
      </c>
      <c r="AB131">
        <v>9.4752240000000008</v>
      </c>
      <c r="AC131">
        <v>25.981057</v>
      </c>
      <c r="AD131" s="1">
        <v>217</v>
      </c>
      <c r="AE131">
        <v>2</v>
      </c>
      <c r="AF131">
        <v>10</v>
      </c>
      <c r="AG131">
        <v>66</v>
      </c>
      <c r="AH131">
        <v>9.777711</v>
      </c>
      <c r="AI131">
        <v>5.6</v>
      </c>
      <c r="AJ131">
        <v>0</v>
      </c>
      <c r="AK131">
        <v>26</v>
      </c>
      <c r="AL131">
        <v>7958</v>
      </c>
      <c r="AM131" t="s">
        <v>1467</v>
      </c>
      <c r="AN131" t="s">
        <v>1468</v>
      </c>
      <c r="AO131">
        <v>290.03800000000001</v>
      </c>
      <c r="AR131" t="s">
        <v>163</v>
      </c>
      <c r="AS131" t="s">
        <v>322</v>
      </c>
      <c r="AT131" t="s">
        <v>1051</v>
      </c>
      <c r="AU131" t="s">
        <v>1466</v>
      </c>
      <c r="AV131" t="s">
        <v>641</v>
      </c>
      <c r="AW131">
        <v>5</v>
      </c>
      <c r="BB131">
        <v>0.72743055462801065</v>
      </c>
      <c r="BC131" t="s">
        <v>73</v>
      </c>
      <c r="BF131" t="s">
        <v>163</v>
      </c>
      <c r="BG131" t="s">
        <v>322</v>
      </c>
      <c r="BH131" t="s">
        <v>1466</v>
      </c>
      <c r="BI131">
        <v>7172</v>
      </c>
      <c r="BJ131">
        <v>5</v>
      </c>
      <c r="BK131" t="s">
        <v>1051</v>
      </c>
      <c r="BL131" t="s">
        <v>1045</v>
      </c>
      <c r="BM131">
        <v>0.72743055462801065</v>
      </c>
      <c r="BN131" t="s">
        <v>73</v>
      </c>
      <c r="BO131" t="s">
        <v>638</v>
      </c>
      <c r="BP131">
        <v>770.58900000000006</v>
      </c>
    </row>
    <row r="132" spans="1:68" ht="16.5">
      <c r="A132" s="110" t="str">
        <f t="shared" si="90"/>
        <v>해성운수</v>
      </c>
      <c r="B132" s="111" t="str">
        <f t="shared" si="91"/>
        <v>조부기</v>
      </c>
      <c r="C132" s="112" t="str">
        <f t="shared" si="92"/>
        <v>F</v>
      </c>
      <c r="D132" s="113">
        <f t="shared" si="93"/>
        <v>0.74154813937667474</v>
      </c>
      <c r="E132" s="114">
        <f t="shared" si="94"/>
        <v>6959</v>
      </c>
      <c r="F132" s="115" t="str">
        <f t="shared" si="95"/>
        <v>568</v>
      </c>
      <c r="G132" s="116" t="str">
        <f t="shared" si="96"/>
        <v>71바5774</v>
      </c>
      <c r="H132" s="117">
        <f t="shared" si="97"/>
        <v>6</v>
      </c>
      <c r="I132" s="118">
        <f t="shared" si="98"/>
        <v>996.66800000000001</v>
      </c>
      <c r="J132" s="119">
        <f t="shared" si="99"/>
        <v>3.4900393448526024E-2</v>
      </c>
      <c r="K132" s="119">
        <f t="shared" si="100"/>
        <v>0.49289641836516751</v>
      </c>
      <c r="L132" s="119">
        <f t="shared" si="101"/>
        <v>0.24983244169573018</v>
      </c>
      <c r="M132" s="120">
        <f t="shared" si="102"/>
        <v>8.577</v>
      </c>
      <c r="N132" s="121">
        <f t="shared" si="103"/>
        <v>0.10033431393402818</v>
      </c>
      <c r="O132" s="121">
        <f t="shared" si="104"/>
        <v>0.9030088254062536</v>
      </c>
      <c r="P132" s="235">
        <f t="shared" si="105"/>
        <v>128</v>
      </c>
      <c r="Q132" s="236">
        <f t="shared" si="106"/>
        <v>1</v>
      </c>
      <c r="R132" s="236">
        <f t="shared" si="107"/>
        <v>9</v>
      </c>
      <c r="T132">
        <v>534</v>
      </c>
      <c r="U132">
        <v>6959</v>
      </c>
      <c r="V132" t="s">
        <v>1469</v>
      </c>
      <c r="W132">
        <v>996.66800000000001</v>
      </c>
      <c r="X132">
        <v>314.57</v>
      </c>
      <c r="Y132">
        <v>3.1680000000000001</v>
      </c>
      <c r="Z132">
        <v>8.577</v>
      </c>
      <c r="AA132">
        <v>113.3058</v>
      </c>
      <c r="AB132">
        <v>3.9544169999999998</v>
      </c>
      <c r="AC132">
        <v>55.848022999999998</v>
      </c>
      <c r="AD132" s="1">
        <v>249</v>
      </c>
      <c r="AE132">
        <v>1</v>
      </c>
      <c r="AF132">
        <v>9</v>
      </c>
      <c r="AG132">
        <v>78</v>
      </c>
      <c r="AH132">
        <v>8.7962659999999993</v>
      </c>
      <c r="AI132">
        <v>40.4</v>
      </c>
      <c r="AJ132">
        <v>0</v>
      </c>
      <c r="AK132">
        <v>128</v>
      </c>
      <c r="AL132">
        <v>54184</v>
      </c>
      <c r="AM132" t="s">
        <v>1470</v>
      </c>
      <c r="AN132" t="s">
        <v>1471</v>
      </c>
      <c r="AO132">
        <v>348.32799999999997</v>
      </c>
      <c r="AR132" t="s">
        <v>163</v>
      </c>
      <c r="AS132" t="s">
        <v>322</v>
      </c>
      <c r="AT132" t="s">
        <v>1048</v>
      </c>
      <c r="AU132" t="s">
        <v>1469</v>
      </c>
      <c r="AV132" t="s">
        <v>641</v>
      </c>
      <c r="AW132">
        <v>6</v>
      </c>
      <c r="BB132">
        <v>0.74154813937667474</v>
      </c>
      <c r="BC132" t="s">
        <v>73</v>
      </c>
      <c r="BF132" t="s">
        <v>163</v>
      </c>
      <c r="BG132" t="s">
        <v>322</v>
      </c>
      <c r="BH132" t="s">
        <v>1469</v>
      </c>
      <c r="BI132">
        <v>6959</v>
      </c>
      <c r="BJ132">
        <v>6</v>
      </c>
      <c r="BK132" t="s">
        <v>1048</v>
      </c>
      <c r="BL132" t="s">
        <v>1045</v>
      </c>
      <c r="BM132">
        <v>0.74154813937667474</v>
      </c>
      <c r="BN132" t="s">
        <v>73</v>
      </c>
      <c r="BO132" t="s">
        <v>638</v>
      </c>
      <c r="BP132">
        <v>996.66800000000001</v>
      </c>
    </row>
    <row r="133" spans="1:68" ht="16.5">
      <c r="A133" s="127" t="str">
        <f t="shared" si="90"/>
        <v>해성운수</v>
      </c>
      <c r="B133" s="128" t="str">
        <f t="shared" si="91"/>
        <v>조상원</v>
      </c>
      <c r="C133" s="129" t="str">
        <f t="shared" si="92"/>
        <v>F</v>
      </c>
      <c r="D133" s="130">
        <f t="shared" si="93"/>
        <v>0.79415435737365525</v>
      </c>
      <c r="E133" s="131">
        <f t="shared" si="94"/>
        <v>5262</v>
      </c>
      <c r="F133" s="132" t="str">
        <f t="shared" si="95"/>
        <v>514-1</v>
      </c>
      <c r="G133" s="133" t="str">
        <f t="shared" si="96"/>
        <v>71바5754</v>
      </c>
      <c r="H133" s="134">
        <f t="shared" si="97"/>
        <v>4</v>
      </c>
      <c r="I133" s="135">
        <f t="shared" si="98"/>
        <v>1910.825</v>
      </c>
      <c r="J133" s="136">
        <f t="shared" si="99"/>
        <v>5.5536818124894806E-3</v>
      </c>
      <c r="K133" s="136">
        <f t="shared" si="100"/>
        <v>0.33104338270045147</v>
      </c>
      <c r="L133" s="136">
        <f t="shared" si="101"/>
        <v>3.768005966009446E-2</v>
      </c>
      <c r="M133" s="137">
        <f t="shared" si="102"/>
        <v>6.742</v>
      </c>
      <c r="N133" s="138">
        <f t="shared" si="103"/>
        <v>0.15700024858372691</v>
      </c>
      <c r="O133" s="138">
        <f t="shared" si="104"/>
        <v>5.338008451846715</v>
      </c>
      <c r="P133" s="233">
        <f t="shared" si="105"/>
        <v>2</v>
      </c>
      <c r="Q133" s="234">
        <f t="shared" si="106"/>
        <v>3</v>
      </c>
      <c r="R133" s="234">
        <f t="shared" si="107"/>
        <v>102</v>
      </c>
      <c r="T133">
        <v>534</v>
      </c>
      <c r="U133">
        <v>5262</v>
      </c>
      <c r="V133" t="s">
        <v>1472</v>
      </c>
      <c r="W133">
        <v>1910.825</v>
      </c>
      <c r="X133">
        <v>890.26400000000001</v>
      </c>
      <c r="Y133">
        <v>2.1459999999999999</v>
      </c>
      <c r="Z133">
        <v>6.742</v>
      </c>
      <c r="AA133">
        <v>143.933525</v>
      </c>
      <c r="AB133">
        <v>0.79936099999999999</v>
      </c>
      <c r="AC133">
        <v>47.648240999999999</v>
      </c>
      <c r="AD133" s="1">
        <v>72</v>
      </c>
      <c r="AE133">
        <v>3</v>
      </c>
      <c r="AF133">
        <v>102</v>
      </c>
      <c r="AG133">
        <v>75</v>
      </c>
      <c r="AH133">
        <v>13.275746</v>
      </c>
      <c r="AI133">
        <v>65.400000000000006</v>
      </c>
      <c r="AJ133">
        <v>0</v>
      </c>
      <c r="AK133">
        <v>2</v>
      </c>
      <c r="AL133">
        <v>309</v>
      </c>
      <c r="AM133" t="s">
        <v>1473</v>
      </c>
      <c r="AN133" t="s">
        <v>1474</v>
      </c>
      <c r="AO133">
        <v>1615.867</v>
      </c>
      <c r="AR133" t="s">
        <v>163</v>
      </c>
      <c r="AS133" t="s">
        <v>316</v>
      </c>
      <c r="AT133" t="s">
        <v>991</v>
      </c>
      <c r="AU133" t="s">
        <v>1472</v>
      </c>
      <c r="AV133" t="s">
        <v>966</v>
      </c>
      <c r="AW133">
        <v>4</v>
      </c>
      <c r="BB133">
        <v>0.79415435737365525</v>
      </c>
      <c r="BC133" t="s">
        <v>73</v>
      </c>
      <c r="BF133" t="s">
        <v>163</v>
      </c>
      <c r="BG133" t="s">
        <v>316</v>
      </c>
      <c r="BH133" t="s">
        <v>1472</v>
      </c>
      <c r="BI133">
        <v>5262</v>
      </c>
      <c r="BJ133">
        <v>4</v>
      </c>
      <c r="BK133" t="s">
        <v>991</v>
      </c>
      <c r="BL133" t="s">
        <v>1003</v>
      </c>
      <c r="BM133">
        <v>0.79415435737365525</v>
      </c>
      <c r="BN133" t="s">
        <v>73</v>
      </c>
      <c r="BO133" t="s">
        <v>638</v>
      </c>
      <c r="BP133">
        <v>1910.825</v>
      </c>
    </row>
    <row r="134" spans="1:68" ht="16.5">
      <c r="A134" s="110" t="str">
        <f t="shared" si="90"/>
        <v>해성운수</v>
      </c>
      <c r="B134" s="111" t="str">
        <f t="shared" si="91"/>
        <v>조성길</v>
      </c>
      <c r="C134" s="112" t="str">
        <f t="shared" si="92"/>
        <v>B</v>
      </c>
      <c r="D134" s="113">
        <f t="shared" si="93"/>
        <v>0.92945454545454542</v>
      </c>
      <c r="E134" s="114">
        <f t="shared" si="94"/>
        <v>881</v>
      </c>
      <c r="F134" s="115" t="str">
        <f t="shared" si="95"/>
        <v>579</v>
      </c>
      <c r="G134" s="116" t="str">
        <f t="shared" si="96"/>
        <v>71바5777</v>
      </c>
      <c r="H134" s="117">
        <f t="shared" si="97"/>
        <v>1</v>
      </c>
      <c r="I134" s="118">
        <f t="shared" si="98"/>
        <v>1760.2829999999999</v>
      </c>
      <c r="J134" s="119">
        <f t="shared" si="99"/>
        <v>1.4116252605568824E-2</v>
      </c>
      <c r="K134" s="119">
        <f t="shared" si="100"/>
        <v>0.38507186625436057</v>
      </c>
      <c r="L134" s="119">
        <f t="shared" si="101"/>
        <v>0.4754917249101423</v>
      </c>
      <c r="M134" s="120">
        <f t="shared" si="102"/>
        <v>2.0990000000000002</v>
      </c>
      <c r="N134" s="121">
        <f t="shared" si="103"/>
        <v>0.28404523590808978</v>
      </c>
      <c r="O134" s="121">
        <f t="shared" si="104"/>
        <v>0.45447237745294367</v>
      </c>
      <c r="P134" s="235">
        <f t="shared" si="105"/>
        <v>32</v>
      </c>
      <c r="Q134" s="236">
        <f t="shared" si="106"/>
        <v>5</v>
      </c>
      <c r="R134" s="236">
        <f t="shared" si="107"/>
        <v>8</v>
      </c>
      <c r="T134">
        <v>534</v>
      </c>
      <c r="U134">
        <v>881</v>
      </c>
      <c r="V134" t="s">
        <v>1475</v>
      </c>
      <c r="W134">
        <v>1760.2829999999999</v>
      </c>
      <c r="X134">
        <v>343.166</v>
      </c>
      <c r="Y134">
        <v>5.13</v>
      </c>
      <c r="Z134">
        <v>2.0990000000000002</v>
      </c>
      <c r="AA134">
        <v>161.96607299999999</v>
      </c>
      <c r="AB134">
        <v>2.2863540000000002</v>
      </c>
      <c r="AC134">
        <v>62.368577999999999</v>
      </c>
      <c r="AD134" s="1">
        <v>837</v>
      </c>
      <c r="AE134">
        <v>5</v>
      </c>
      <c r="AF134">
        <v>8</v>
      </c>
      <c r="AG134">
        <v>75</v>
      </c>
      <c r="AH134">
        <v>10.868220000000001</v>
      </c>
      <c r="AI134">
        <v>29.2</v>
      </c>
      <c r="AJ134">
        <v>0</v>
      </c>
      <c r="AK134">
        <v>32</v>
      </c>
      <c r="AL134">
        <v>25770</v>
      </c>
      <c r="AM134" t="s">
        <v>1476</v>
      </c>
      <c r="AN134" t="s">
        <v>1477</v>
      </c>
      <c r="AO134">
        <v>1733.3779999999999</v>
      </c>
      <c r="AR134" t="s">
        <v>163</v>
      </c>
      <c r="AS134" t="s">
        <v>323</v>
      </c>
      <c r="AT134" t="s">
        <v>1056</v>
      </c>
      <c r="AU134" t="s">
        <v>1475</v>
      </c>
      <c r="AV134" t="s">
        <v>641</v>
      </c>
      <c r="AW134">
        <v>1</v>
      </c>
      <c r="BB134">
        <v>0.92945454545454542</v>
      </c>
      <c r="BC134" t="s">
        <v>71</v>
      </c>
      <c r="BF134" t="s">
        <v>163</v>
      </c>
      <c r="BG134" t="s">
        <v>323</v>
      </c>
      <c r="BH134" t="s">
        <v>1475</v>
      </c>
      <c r="BI134">
        <v>881</v>
      </c>
      <c r="BJ134">
        <v>1</v>
      </c>
      <c r="BK134" t="s">
        <v>1056</v>
      </c>
      <c r="BL134" t="s">
        <v>618</v>
      </c>
      <c r="BM134">
        <v>0.92945454545454542</v>
      </c>
      <c r="BN134" t="s">
        <v>71</v>
      </c>
      <c r="BO134" t="s">
        <v>619</v>
      </c>
      <c r="BP134">
        <v>1760.2829999999999</v>
      </c>
    </row>
    <row r="135" spans="1:68" ht="16.5">
      <c r="A135" s="127" t="str">
        <f t="shared" si="90"/>
        <v>해성운수</v>
      </c>
      <c r="B135" s="128" t="str">
        <f t="shared" si="91"/>
        <v>조성필</v>
      </c>
      <c r="C135" s="129" t="str">
        <f t="shared" si="92"/>
        <v>D</v>
      </c>
      <c r="D135" s="130">
        <f t="shared" si="93"/>
        <v>0.81617045602118388</v>
      </c>
      <c r="E135" s="131">
        <f t="shared" si="94"/>
        <v>2320</v>
      </c>
      <c r="F135" s="132" t="str">
        <f t="shared" si="95"/>
        <v>564</v>
      </c>
      <c r="G135" s="133" t="str">
        <f t="shared" si="96"/>
        <v>71바7078</v>
      </c>
      <c r="H135" s="134">
        <f t="shared" si="97"/>
        <v>3</v>
      </c>
      <c r="I135" s="135">
        <f t="shared" si="98"/>
        <v>2818.27</v>
      </c>
      <c r="J135" s="136">
        <f t="shared" si="99"/>
        <v>2.9889003974627418E-2</v>
      </c>
      <c r="K135" s="136">
        <f t="shared" si="100"/>
        <v>0.44405638210588233</v>
      </c>
      <c r="L135" s="136">
        <f t="shared" si="101"/>
        <v>0.21715449548836699</v>
      </c>
      <c r="M135" s="137">
        <f t="shared" si="102"/>
        <v>7.5170000000000003</v>
      </c>
      <c r="N135" s="138">
        <f t="shared" si="103"/>
        <v>3.9031036770784913</v>
      </c>
      <c r="O135" s="138">
        <f t="shared" si="104"/>
        <v>4.5772761303920486</v>
      </c>
      <c r="P135" s="233">
        <f t="shared" si="105"/>
        <v>146</v>
      </c>
      <c r="Q135" s="234">
        <f t="shared" si="106"/>
        <v>110</v>
      </c>
      <c r="R135" s="234">
        <f t="shared" si="107"/>
        <v>129</v>
      </c>
      <c r="T135">
        <v>534</v>
      </c>
      <c r="U135">
        <v>2320</v>
      </c>
      <c r="V135" t="s">
        <v>1478</v>
      </c>
      <c r="W135">
        <v>2818.27</v>
      </c>
      <c r="X135">
        <v>884.71500000000003</v>
      </c>
      <c r="Y135">
        <v>3.1859999999999999</v>
      </c>
      <c r="Z135">
        <v>7.5170000000000003</v>
      </c>
      <c r="AA135">
        <v>291.40593000000001</v>
      </c>
      <c r="AB135">
        <v>8.7098329999999997</v>
      </c>
      <c r="AC135">
        <v>129.40066300000001</v>
      </c>
      <c r="AD135" s="1">
        <v>612</v>
      </c>
      <c r="AE135">
        <v>110</v>
      </c>
      <c r="AF135">
        <v>129</v>
      </c>
      <c r="AG135">
        <v>89</v>
      </c>
      <c r="AH135">
        <v>9.6712849999999992</v>
      </c>
      <c r="AI135">
        <v>109</v>
      </c>
      <c r="AJ135">
        <v>0</v>
      </c>
      <c r="AK135">
        <v>146</v>
      </c>
      <c r="AL135">
        <v>32585</v>
      </c>
      <c r="AM135" t="s">
        <v>1479</v>
      </c>
      <c r="AN135" t="s">
        <v>1480</v>
      </c>
      <c r="AO135">
        <v>1439.0119999999999</v>
      </c>
      <c r="AR135" t="s">
        <v>163</v>
      </c>
      <c r="AS135" t="s">
        <v>320</v>
      </c>
      <c r="AT135" t="s">
        <v>1041</v>
      </c>
      <c r="AU135" t="s">
        <v>1478</v>
      </c>
      <c r="AV135" t="s">
        <v>641</v>
      </c>
      <c r="AW135">
        <v>3</v>
      </c>
      <c r="BB135">
        <v>0.81617045602118388</v>
      </c>
      <c r="BC135" t="s">
        <v>70</v>
      </c>
      <c r="BF135" t="s">
        <v>163</v>
      </c>
      <c r="BG135" t="s">
        <v>320</v>
      </c>
      <c r="BH135" t="s">
        <v>1478</v>
      </c>
      <c r="BI135">
        <v>2320</v>
      </c>
      <c r="BJ135">
        <v>3</v>
      </c>
      <c r="BK135" t="s">
        <v>1041</v>
      </c>
      <c r="BL135" t="s">
        <v>1037</v>
      </c>
      <c r="BM135">
        <v>0.81617045602118388</v>
      </c>
      <c r="BN135" t="s">
        <v>70</v>
      </c>
      <c r="BO135" t="s">
        <v>623</v>
      </c>
      <c r="BP135">
        <v>2818.27</v>
      </c>
    </row>
    <row r="136" spans="1:68" ht="16.5">
      <c r="A136" s="110" t="str">
        <f t="shared" si="90"/>
        <v>해성운수</v>
      </c>
      <c r="B136" s="111" t="str">
        <f t="shared" si="91"/>
        <v>조용식</v>
      </c>
      <c r="C136" s="112" t="str">
        <f t="shared" si="92"/>
        <v>D</v>
      </c>
      <c r="D136" s="113">
        <f t="shared" si="93"/>
        <v>0.80800715717764104</v>
      </c>
      <c r="E136" s="114">
        <f t="shared" si="94"/>
        <v>2800</v>
      </c>
      <c r="F136" s="115" t="str">
        <f t="shared" si="95"/>
        <v>593</v>
      </c>
      <c r="G136" s="116" t="str">
        <f t="shared" si="96"/>
        <v>71바5779</v>
      </c>
      <c r="H136" s="117">
        <f t="shared" si="97"/>
        <v>2</v>
      </c>
      <c r="I136" s="118">
        <f t="shared" si="98"/>
        <v>1463.4570000000001</v>
      </c>
      <c r="J136" s="119">
        <f t="shared" si="99"/>
        <v>1.2571418303545632E-2</v>
      </c>
      <c r="K136" s="119">
        <f t="shared" si="100"/>
        <v>0.38588938632747782</v>
      </c>
      <c r="L136" s="119">
        <f t="shared" si="101"/>
        <v>0.19132779439368564</v>
      </c>
      <c r="M136" s="120">
        <f t="shared" si="102"/>
        <v>9.8409999999999993</v>
      </c>
      <c r="N136" s="121">
        <f t="shared" si="103"/>
        <v>0</v>
      </c>
      <c r="O136" s="121">
        <f t="shared" si="104"/>
        <v>1.5032898130932442</v>
      </c>
      <c r="P136" s="235">
        <f t="shared" si="105"/>
        <v>11</v>
      </c>
      <c r="Q136" s="236">
        <f t="shared" si="106"/>
        <v>0</v>
      </c>
      <c r="R136" s="236">
        <f t="shared" si="107"/>
        <v>22</v>
      </c>
      <c r="T136">
        <v>534</v>
      </c>
      <c r="U136">
        <v>2800</v>
      </c>
      <c r="V136" t="s">
        <v>1481</v>
      </c>
      <c r="W136">
        <v>1463.4570000000001</v>
      </c>
      <c r="X136">
        <v>806.95899999999995</v>
      </c>
      <c r="Y136">
        <v>1.8140000000000001</v>
      </c>
      <c r="Z136">
        <v>9.8409999999999993</v>
      </c>
      <c r="AA136">
        <v>127.33185400000001</v>
      </c>
      <c r="AB136">
        <v>1.6007420000000001</v>
      </c>
      <c r="AC136">
        <v>49.136011000000003</v>
      </c>
      <c r="AD136" s="1">
        <v>280</v>
      </c>
      <c r="AE136">
        <v>0</v>
      </c>
      <c r="AF136">
        <v>22</v>
      </c>
      <c r="AG136">
        <v>64</v>
      </c>
      <c r="AH136">
        <v>11.493251000000001</v>
      </c>
      <c r="AI136">
        <v>1.8</v>
      </c>
      <c r="AJ136">
        <v>0</v>
      </c>
      <c r="AK136">
        <v>11</v>
      </c>
      <c r="AL136">
        <v>3535</v>
      </c>
      <c r="AM136" t="s">
        <v>1482</v>
      </c>
      <c r="AN136" t="s">
        <v>1483</v>
      </c>
      <c r="AO136">
        <v>1837.4780000000001</v>
      </c>
      <c r="AR136" t="s">
        <v>163</v>
      </c>
      <c r="AS136" t="s">
        <v>324</v>
      </c>
      <c r="AT136" t="s">
        <v>1076</v>
      </c>
      <c r="AU136" t="s">
        <v>1481</v>
      </c>
      <c r="AV136" t="s">
        <v>49</v>
      </c>
      <c r="AW136">
        <v>2</v>
      </c>
      <c r="BB136">
        <v>0.80800715717764104</v>
      </c>
      <c r="BC136" t="s">
        <v>70</v>
      </c>
      <c r="BF136" t="s">
        <v>163</v>
      </c>
      <c r="BG136" t="s">
        <v>324</v>
      </c>
      <c r="BH136" t="s">
        <v>1481</v>
      </c>
      <c r="BI136">
        <v>2800</v>
      </c>
      <c r="BJ136">
        <v>2</v>
      </c>
      <c r="BK136" t="s">
        <v>1076</v>
      </c>
      <c r="BL136" t="s">
        <v>1074</v>
      </c>
      <c r="BM136">
        <v>0.80800715717764104</v>
      </c>
      <c r="BN136" t="s">
        <v>70</v>
      </c>
      <c r="BO136" t="s">
        <v>623</v>
      </c>
      <c r="BP136">
        <v>1463.4570000000001</v>
      </c>
    </row>
    <row r="137" spans="1:68" ht="16.5">
      <c r="A137" s="127" t="str">
        <f t="shared" si="90"/>
        <v>해성운수</v>
      </c>
      <c r="B137" s="128" t="str">
        <f t="shared" si="91"/>
        <v>조철상</v>
      </c>
      <c r="C137" s="129" t="str">
        <f t="shared" si="92"/>
        <v>A</v>
      </c>
      <c r="D137" s="130">
        <f t="shared" si="93"/>
        <v>0.96019671647074079</v>
      </c>
      <c r="E137" s="131">
        <f t="shared" si="94"/>
        <v>6791</v>
      </c>
      <c r="F137" s="132" t="str">
        <f t="shared" si="95"/>
        <v>24</v>
      </c>
      <c r="G137" s="133" t="str">
        <f t="shared" si="96"/>
        <v>70바3857</v>
      </c>
      <c r="H137" s="134">
        <f t="shared" si="97"/>
        <v>2</v>
      </c>
      <c r="I137" s="135">
        <f t="shared" si="98"/>
        <v>2457.125</v>
      </c>
      <c r="J137" s="136">
        <f t="shared" si="99"/>
        <v>1.0184389751823732E-2</v>
      </c>
      <c r="K137" s="136">
        <f t="shared" si="100"/>
        <v>0.37893317834603729</v>
      </c>
      <c r="L137" s="136">
        <f t="shared" si="101"/>
        <v>0.24255990232487154</v>
      </c>
      <c r="M137" s="137">
        <f t="shared" si="102"/>
        <v>14.532999999999999</v>
      </c>
      <c r="N137" s="138">
        <f t="shared" si="103"/>
        <v>0.40697970188736837</v>
      </c>
      <c r="O137" s="138">
        <f t="shared" si="104"/>
        <v>8.1802920079361048</v>
      </c>
      <c r="P137" s="233">
        <f t="shared" si="105"/>
        <v>13</v>
      </c>
      <c r="Q137" s="234">
        <f t="shared" si="106"/>
        <v>10</v>
      </c>
      <c r="R137" s="234">
        <f t="shared" si="107"/>
        <v>201</v>
      </c>
      <c r="T137">
        <v>534</v>
      </c>
      <c r="U137">
        <v>6791</v>
      </c>
      <c r="V137" t="s">
        <v>1484</v>
      </c>
      <c r="W137">
        <v>2457.125</v>
      </c>
      <c r="X137">
        <v>1028.7339999999999</v>
      </c>
      <c r="Y137">
        <v>2.3879999999999999</v>
      </c>
      <c r="Z137">
        <v>14.532999999999999</v>
      </c>
      <c r="AA137">
        <v>161.51689400000001</v>
      </c>
      <c r="AB137">
        <v>1.6449510000000001</v>
      </c>
      <c r="AC137">
        <v>61.20411</v>
      </c>
      <c r="AD137" s="1">
        <v>596</v>
      </c>
      <c r="AE137">
        <v>10</v>
      </c>
      <c r="AF137">
        <v>201</v>
      </c>
      <c r="AG137">
        <v>76</v>
      </c>
      <c r="AH137">
        <v>15.212804</v>
      </c>
      <c r="AI137">
        <v>205.2</v>
      </c>
      <c r="AJ137">
        <v>0</v>
      </c>
      <c r="AK137">
        <v>13</v>
      </c>
      <c r="AL137">
        <v>3984</v>
      </c>
      <c r="AM137" t="s">
        <v>1485</v>
      </c>
      <c r="AN137" t="s">
        <v>1486</v>
      </c>
      <c r="AO137">
        <v>2339.3440000000001</v>
      </c>
      <c r="AR137" t="s">
        <v>163</v>
      </c>
      <c r="AS137" t="s">
        <v>315</v>
      </c>
      <c r="AT137" t="s">
        <v>945</v>
      </c>
      <c r="AU137" t="s">
        <v>1484</v>
      </c>
      <c r="AV137" t="s">
        <v>49</v>
      </c>
      <c r="AW137">
        <v>2</v>
      </c>
      <c r="BB137">
        <v>0.96019671647074079</v>
      </c>
      <c r="BC137" t="s">
        <v>69</v>
      </c>
      <c r="BF137" t="s">
        <v>163</v>
      </c>
      <c r="BG137" t="s">
        <v>315</v>
      </c>
      <c r="BH137" t="s">
        <v>1484</v>
      </c>
      <c r="BI137">
        <v>6791</v>
      </c>
      <c r="BJ137">
        <v>2</v>
      </c>
      <c r="BK137" t="s">
        <v>945</v>
      </c>
      <c r="BL137" t="s">
        <v>947</v>
      </c>
      <c r="BM137">
        <v>0.96019671647074079</v>
      </c>
      <c r="BN137" t="s">
        <v>69</v>
      </c>
      <c r="BO137" t="s">
        <v>622</v>
      </c>
      <c r="BP137">
        <v>2457.125</v>
      </c>
    </row>
    <row r="138" spans="1:68" ht="16.5">
      <c r="A138" s="110" t="str">
        <f t="shared" si="90"/>
        <v>해성운수</v>
      </c>
      <c r="B138" s="111" t="str">
        <f t="shared" si="91"/>
        <v>진영일</v>
      </c>
      <c r="C138" s="112" t="str">
        <f t="shared" si="92"/>
        <v>A</v>
      </c>
      <c r="D138" s="113">
        <f t="shared" si="93"/>
        <v>0.96451765894739105</v>
      </c>
      <c r="E138" s="114">
        <f t="shared" si="94"/>
        <v>5031</v>
      </c>
      <c r="F138" s="115" t="str">
        <f t="shared" si="95"/>
        <v>24</v>
      </c>
      <c r="G138" s="116" t="str">
        <f t="shared" si="96"/>
        <v>70바3861</v>
      </c>
      <c r="H138" s="117">
        <f t="shared" si="97"/>
        <v>2</v>
      </c>
      <c r="I138" s="118">
        <f t="shared" si="98"/>
        <v>2597.7060000000001</v>
      </c>
      <c r="J138" s="119">
        <f t="shared" si="99"/>
        <v>1.5147963567792367E-2</v>
      </c>
      <c r="K138" s="119">
        <f t="shared" si="100"/>
        <v>0.37931297638763717</v>
      </c>
      <c r="L138" s="119">
        <f t="shared" si="101"/>
        <v>0.24521635627742322</v>
      </c>
      <c r="M138" s="120">
        <f t="shared" si="102"/>
        <v>13.712</v>
      </c>
      <c r="N138" s="121">
        <f t="shared" si="103"/>
        <v>0.73141456346484168</v>
      </c>
      <c r="O138" s="121">
        <f t="shared" si="104"/>
        <v>2.5407032204568183</v>
      </c>
      <c r="P138" s="235">
        <f t="shared" si="105"/>
        <v>2</v>
      </c>
      <c r="Q138" s="236">
        <f t="shared" si="106"/>
        <v>19</v>
      </c>
      <c r="R138" s="236">
        <f t="shared" si="107"/>
        <v>66</v>
      </c>
      <c r="T138">
        <v>534</v>
      </c>
      <c r="U138">
        <v>5031</v>
      </c>
      <c r="V138" t="s">
        <v>1487</v>
      </c>
      <c r="W138">
        <v>2597.7060000000001</v>
      </c>
      <c r="X138">
        <v>1161.376</v>
      </c>
      <c r="Y138">
        <v>2.2370000000000001</v>
      </c>
      <c r="Z138">
        <v>13.712</v>
      </c>
      <c r="AA138">
        <v>166.70326600000001</v>
      </c>
      <c r="AB138">
        <v>2.5252150000000002</v>
      </c>
      <c r="AC138">
        <v>63.232711999999999</v>
      </c>
      <c r="AD138" s="1">
        <v>637</v>
      </c>
      <c r="AE138">
        <v>19</v>
      </c>
      <c r="AF138">
        <v>66</v>
      </c>
      <c r="AG138">
        <v>69</v>
      </c>
      <c r="AH138">
        <v>15.582814000000001</v>
      </c>
      <c r="AI138">
        <v>153.6</v>
      </c>
      <c r="AJ138">
        <v>0</v>
      </c>
      <c r="AK138">
        <v>2</v>
      </c>
      <c r="AL138">
        <v>244</v>
      </c>
      <c r="AM138" t="s">
        <v>1488</v>
      </c>
      <c r="AN138" t="s">
        <v>1489</v>
      </c>
      <c r="AO138">
        <v>2467.9989999999998</v>
      </c>
      <c r="AR138" t="s">
        <v>163</v>
      </c>
      <c r="AS138" t="s">
        <v>315</v>
      </c>
      <c r="AT138" t="s">
        <v>953</v>
      </c>
      <c r="AU138" t="s">
        <v>1487</v>
      </c>
      <c r="AV138" t="s">
        <v>49</v>
      </c>
      <c r="AW138">
        <v>2</v>
      </c>
      <c r="BB138">
        <v>0.96451765894739105</v>
      </c>
      <c r="BC138" t="s">
        <v>69</v>
      </c>
      <c r="BF138" t="s">
        <v>163</v>
      </c>
      <c r="BG138" t="s">
        <v>315</v>
      </c>
      <c r="BH138" t="s">
        <v>1487</v>
      </c>
      <c r="BI138">
        <v>5031</v>
      </c>
      <c r="BJ138">
        <v>2</v>
      </c>
      <c r="BK138" t="s">
        <v>953</v>
      </c>
      <c r="BL138" t="s">
        <v>951</v>
      </c>
      <c r="BM138">
        <v>0.96451765894739105</v>
      </c>
      <c r="BN138" t="s">
        <v>69</v>
      </c>
      <c r="BO138" t="s">
        <v>622</v>
      </c>
      <c r="BP138">
        <v>2597.7060000000001</v>
      </c>
    </row>
    <row r="139" spans="1:68" ht="16.5">
      <c r="A139" s="127" t="str">
        <f t="shared" si="90"/>
        <v>해성운수</v>
      </c>
      <c r="B139" s="128" t="str">
        <f t="shared" si="91"/>
        <v>채수강</v>
      </c>
      <c r="C139" s="129" t="str">
        <f t="shared" si="92"/>
        <v>A</v>
      </c>
      <c r="D139" s="130">
        <f t="shared" si="93"/>
        <v>0.97439180202552822</v>
      </c>
      <c r="E139" s="131">
        <f t="shared" si="94"/>
        <v>5782</v>
      </c>
      <c r="F139" s="132" t="str">
        <f t="shared" si="95"/>
        <v>24</v>
      </c>
      <c r="G139" s="133" t="str">
        <f t="shared" si="96"/>
        <v>70바3857</v>
      </c>
      <c r="H139" s="134">
        <f t="shared" si="97"/>
        <v>2</v>
      </c>
      <c r="I139" s="135">
        <f t="shared" si="98"/>
        <v>2409.89</v>
      </c>
      <c r="J139" s="136">
        <f t="shared" si="99"/>
        <v>1.5777290731306206E-2</v>
      </c>
      <c r="K139" s="136">
        <f t="shared" si="100"/>
        <v>0.37107731751651107</v>
      </c>
      <c r="L139" s="136">
        <f t="shared" si="101"/>
        <v>0.18465573117445194</v>
      </c>
      <c r="M139" s="137">
        <f t="shared" si="102"/>
        <v>13.877000000000001</v>
      </c>
      <c r="N139" s="138">
        <f t="shared" si="103"/>
        <v>0.29046968948790197</v>
      </c>
      <c r="O139" s="138">
        <f t="shared" si="104"/>
        <v>6.1413591491727839</v>
      </c>
      <c r="P139" s="233">
        <f t="shared" si="105"/>
        <v>4</v>
      </c>
      <c r="Q139" s="234">
        <f t="shared" si="106"/>
        <v>7</v>
      </c>
      <c r="R139" s="234">
        <f t="shared" si="107"/>
        <v>148</v>
      </c>
      <c r="T139">
        <v>534</v>
      </c>
      <c r="U139">
        <v>5782</v>
      </c>
      <c r="V139" t="s">
        <v>1490</v>
      </c>
      <c r="W139">
        <v>2409.89</v>
      </c>
      <c r="X139">
        <v>994.49800000000005</v>
      </c>
      <c r="Y139">
        <v>2.423</v>
      </c>
      <c r="Z139">
        <v>13.877000000000001</v>
      </c>
      <c r="AA139">
        <v>159.737438</v>
      </c>
      <c r="AB139">
        <v>2.5202239999999998</v>
      </c>
      <c r="AC139">
        <v>59.274940000000001</v>
      </c>
      <c r="AD139" s="1">
        <v>445</v>
      </c>
      <c r="AE139">
        <v>7</v>
      </c>
      <c r="AF139">
        <v>148</v>
      </c>
      <c r="AG139">
        <v>72</v>
      </c>
      <c r="AH139">
        <v>15.086569000000001</v>
      </c>
      <c r="AI139">
        <v>112.9</v>
      </c>
      <c r="AJ139">
        <v>0</v>
      </c>
      <c r="AK139">
        <v>4</v>
      </c>
      <c r="AL139">
        <v>1940</v>
      </c>
      <c r="AM139" t="s">
        <v>1491</v>
      </c>
      <c r="AN139" t="s">
        <v>1492</v>
      </c>
      <c r="AO139">
        <v>2337.0590000000002</v>
      </c>
      <c r="AR139" t="s">
        <v>163</v>
      </c>
      <c r="AS139" t="s">
        <v>315</v>
      </c>
      <c r="AT139" t="s">
        <v>945</v>
      </c>
      <c r="AU139" t="s">
        <v>1490</v>
      </c>
      <c r="AV139" t="s">
        <v>49</v>
      </c>
      <c r="AW139">
        <v>2</v>
      </c>
      <c r="BB139">
        <v>0.97439180202552822</v>
      </c>
      <c r="BC139" t="s">
        <v>69</v>
      </c>
      <c r="BF139" t="s">
        <v>163</v>
      </c>
      <c r="BG139" t="s">
        <v>315</v>
      </c>
      <c r="BH139" t="s">
        <v>1490</v>
      </c>
      <c r="BI139">
        <v>5782</v>
      </c>
      <c r="BJ139">
        <v>2</v>
      </c>
      <c r="BK139" t="s">
        <v>945</v>
      </c>
      <c r="BL139" t="s">
        <v>980</v>
      </c>
      <c r="BM139">
        <v>0.97439180202552822</v>
      </c>
      <c r="BN139" t="s">
        <v>69</v>
      </c>
      <c r="BO139" t="s">
        <v>622</v>
      </c>
      <c r="BP139">
        <v>2409.89</v>
      </c>
    </row>
    <row r="140" spans="1:68" ht="16.5">
      <c r="A140" s="110" t="str">
        <f t="shared" si="90"/>
        <v>해성운수</v>
      </c>
      <c r="B140" s="111" t="str">
        <f t="shared" si="91"/>
        <v>최규현</v>
      </c>
      <c r="C140" s="112" t="str">
        <f t="shared" si="92"/>
        <v>D</v>
      </c>
      <c r="D140" s="113">
        <f t="shared" si="93"/>
        <v>0.80909090909090908</v>
      </c>
      <c r="E140" s="114">
        <f t="shared" si="94"/>
        <v>8383</v>
      </c>
      <c r="F140" s="115" t="str">
        <f t="shared" si="95"/>
        <v>24</v>
      </c>
      <c r="G140" s="116" t="str">
        <f t="shared" si="96"/>
        <v>70바3876</v>
      </c>
      <c r="H140" s="117">
        <f t="shared" si="97"/>
        <v>1</v>
      </c>
      <c r="I140" s="118">
        <f t="shared" si="98"/>
        <v>2165.0300000000002</v>
      </c>
      <c r="J140" s="119">
        <f t="shared" si="99"/>
        <v>2.4470287862049522E-2</v>
      </c>
      <c r="K140" s="119">
        <f t="shared" si="100"/>
        <v>0.42200846567312589</v>
      </c>
      <c r="L140" s="119">
        <f t="shared" si="101"/>
        <v>0.14965150598375079</v>
      </c>
      <c r="M140" s="120">
        <f t="shared" si="102"/>
        <v>16.600000000000001</v>
      </c>
      <c r="N140" s="121">
        <f t="shared" si="103"/>
        <v>0.36950989131790318</v>
      </c>
      <c r="O140" s="121">
        <f t="shared" si="104"/>
        <v>43.417412229853625</v>
      </c>
      <c r="P140" s="235">
        <f t="shared" si="105"/>
        <v>54</v>
      </c>
      <c r="Q140" s="236">
        <f t="shared" si="106"/>
        <v>8</v>
      </c>
      <c r="R140" s="236">
        <f t="shared" si="107"/>
        <v>940</v>
      </c>
      <c r="T140">
        <v>534</v>
      </c>
      <c r="U140">
        <v>8383</v>
      </c>
      <c r="V140" t="s">
        <v>1493</v>
      </c>
      <c r="W140">
        <v>2165.0300000000002</v>
      </c>
      <c r="X140">
        <v>1181.19</v>
      </c>
      <c r="Y140">
        <v>1.833</v>
      </c>
      <c r="Z140">
        <v>16.600000000000001</v>
      </c>
      <c r="AA140">
        <v>144.01689999999999</v>
      </c>
      <c r="AB140">
        <v>3.5241349999999998</v>
      </c>
      <c r="AC140">
        <v>60.776350999999998</v>
      </c>
      <c r="AD140" s="1">
        <v>324</v>
      </c>
      <c r="AE140">
        <v>8</v>
      </c>
      <c r="AF140">
        <v>940</v>
      </c>
      <c r="AG140">
        <v>96</v>
      </c>
      <c r="AH140">
        <v>15.033166</v>
      </c>
      <c r="AI140">
        <v>1857.5</v>
      </c>
      <c r="AJ140">
        <v>154.4</v>
      </c>
      <c r="AK140">
        <v>54</v>
      </c>
      <c r="AL140">
        <v>28315</v>
      </c>
      <c r="AM140" t="s">
        <v>1494</v>
      </c>
      <c r="AN140" t="s">
        <v>1495</v>
      </c>
      <c r="AO140">
        <v>2269.614</v>
      </c>
      <c r="AR140" t="s">
        <v>163</v>
      </c>
      <c r="AS140" t="s">
        <v>315</v>
      </c>
      <c r="AT140" t="s">
        <v>970</v>
      </c>
      <c r="AU140" t="s">
        <v>1493</v>
      </c>
      <c r="AV140" t="s">
        <v>966</v>
      </c>
      <c r="AW140">
        <v>1</v>
      </c>
      <c r="BB140">
        <v>0.80909090909090908</v>
      </c>
      <c r="BC140" t="s">
        <v>70</v>
      </c>
      <c r="BF140" t="s">
        <v>163</v>
      </c>
      <c r="BG140" t="s">
        <v>315</v>
      </c>
      <c r="BH140" t="s">
        <v>1493</v>
      </c>
      <c r="BI140">
        <v>8383</v>
      </c>
      <c r="BJ140">
        <v>1</v>
      </c>
      <c r="BK140" t="s">
        <v>970</v>
      </c>
      <c r="BL140" t="s">
        <v>618</v>
      </c>
      <c r="BM140">
        <v>0.80909090909090908</v>
      </c>
      <c r="BN140" t="s">
        <v>70</v>
      </c>
      <c r="BO140" t="s">
        <v>623</v>
      </c>
      <c r="BP140">
        <v>2165.0300000000002</v>
      </c>
    </row>
    <row r="141" spans="1:68" ht="16.5">
      <c r="A141" s="127" t="str">
        <f t="shared" si="90"/>
        <v>해성운수</v>
      </c>
      <c r="B141" s="128" t="str">
        <f t="shared" si="91"/>
        <v>최길엽</v>
      </c>
      <c r="C141" s="129" t="str">
        <f t="shared" si="92"/>
        <v>F</v>
      </c>
      <c r="D141" s="130">
        <f t="shared" si="93"/>
        <v>0.77390909325892254</v>
      </c>
      <c r="E141" s="131">
        <f t="shared" si="94"/>
        <v>5721</v>
      </c>
      <c r="F141" s="132" t="str">
        <f t="shared" si="95"/>
        <v>557</v>
      </c>
      <c r="G141" s="133" t="str">
        <f t="shared" si="96"/>
        <v>70바3892</v>
      </c>
      <c r="H141" s="134">
        <f t="shared" si="97"/>
        <v>5</v>
      </c>
      <c r="I141" s="135">
        <f t="shared" si="98"/>
        <v>1673.2339999999999</v>
      </c>
      <c r="J141" s="136">
        <f t="shared" si="99"/>
        <v>1.6882976351002967E-2</v>
      </c>
      <c r="K141" s="136">
        <f t="shared" si="100"/>
        <v>0.55096487244983416</v>
      </c>
      <c r="L141" s="136">
        <f t="shared" si="101"/>
        <v>0.23547214555764467</v>
      </c>
      <c r="M141" s="137">
        <f t="shared" si="102"/>
        <v>12.951000000000001</v>
      </c>
      <c r="N141" s="138">
        <f t="shared" si="103"/>
        <v>0.17929351184592235</v>
      </c>
      <c r="O141" s="138">
        <f t="shared" si="104"/>
        <v>0.83670305528097089</v>
      </c>
      <c r="P141" s="233">
        <f t="shared" si="105"/>
        <v>314</v>
      </c>
      <c r="Q141" s="234">
        <f t="shared" si="106"/>
        <v>3</v>
      </c>
      <c r="R141" s="234">
        <f t="shared" si="107"/>
        <v>14</v>
      </c>
      <c r="T141">
        <v>534</v>
      </c>
      <c r="U141">
        <v>5721</v>
      </c>
      <c r="V141" t="s">
        <v>1496</v>
      </c>
      <c r="W141">
        <v>1673.2339999999999</v>
      </c>
      <c r="X141">
        <v>541.47699999999998</v>
      </c>
      <c r="Y141">
        <v>3.09</v>
      </c>
      <c r="Z141">
        <v>12.951000000000001</v>
      </c>
      <c r="AA141">
        <v>210.28608500000001</v>
      </c>
      <c r="AB141">
        <v>3.5502549999999999</v>
      </c>
      <c r="AC141">
        <v>115.860246</v>
      </c>
      <c r="AD141" s="1">
        <v>394</v>
      </c>
      <c r="AE141">
        <v>3</v>
      </c>
      <c r="AF141">
        <v>14</v>
      </c>
      <c r="AG141">
        <v>71</v>
      </c>
      <c r="AH141">
        <v>7.9569409999999996</v>
      </c>
      <c r="AI141">
        <v>35.9</v>
      </c>
      <c r="AJ141">
        <v>0</v>
      </c>
      <c r="AK141">
        <v>314</v>
      </c>
      <c r="AL141">
        <v>104165</v>
      </c>
      <c r="AM141" t="s">
        <v>1497</v>
      </c>
      <c r="AN141" t="s">
        <v>1498</v>
      </c>
      <c r="AO141">
        <v>573.495</v>
      </c>
      <c r="AR141" t="s">
        <v>163</v>
      </c>
      <c r="AS141" t="s">
        <v>318</v>
      </c>
      <c r="AT141" t="s">
        <v>1019</v>
      </c>
      <c r="AU141" t="s">
        <v>1496</v>
      </c>
      <c r="AV141" t="s">
        <v>641</v>
      </c>
      <c r="AW141">
        <v>5</v>
      </c>
      <c r="BB141">
        <v>0.77390909325892254</v>
      </c>
      <c r="BC141" t="s">
        <v>73</v>
      </c>
      <c r="BF141" t="s">
        <v>163</v>
      </c>
      <c r="BG141" t="s">
        <v>318</v>
      </c>
      <c r="BH141" t="s">
        <v>1496</v>
      </c>
      <c r="BI141">
        <v>5721</v>
      </c>
      <c r="BJ141">
        <v>5</v>
      </c>
      <c r="BK141" t="s">
        <v>1019</v>
      </c>
      <c r="BL141" t="s">
        <v>1010</v>
      </c>
      <c r="BM141">
        <v>0.77390909325892254</v>
      </c>
      <c r="BN141" t="s">
        <v>73</v>
      </c>
      <c r="BO141" t="s">
        <v>638</v>
      </c>
      <c r="BP141">
        <v>1673.2339999999999</v>
      </c>
    </row>
    <row r="142" spans="1:68" ht="16.5">
      <c r="A142" s="110" t="str">
        <f t="shared" si="90"/>
        <v>해성운수</v>
      </c>
      <c r="B142" s="111" t="str">
        <f t="shared" si="91"/>
        <v>최석규</v>
      </c>
      <c r="C142" s="112" t="str">
        <f t="shared" si="92"/>
        <v>C</v>
      </c>
      <c r="D142" s="113">
        <f t="shared" si="93"/>
        <v>0.88924448092333164</v>
      </c>
      <c r="E142" s="114">
        <f t="shared" si="94"/>
        <v>4567</v>
      </c>
      <c r="F142" s="115" t="str">
        <f t="shared" si="95"/>
        <v>24</v>
      </c>
      <c r="G142" s="116" t="str">
        <f t="shared" si="96"/>
        <v>70바3878</v>
      </c>
      <c r="H142" s="117">
        <f t="shared" si="97"/>
        <v>5</v>
      </c>
      <c r="I142" s="118">
        <f t="shared" si="98"/>
        <v>2479.1039999999998</v>
      </c>
      <c r="J142" s="119">
        <f t="shared" si="99"/>
        <v>1.4075487937731682E-2</v>
      </c>
      <c r="K142" s="119">
        <f t="shared" si="100"/>
        <v>0.39918498088029203</v>
      </c>
      <c r="L142" s="119">
        <f t="shared" si="101"/>
        <v>5.7278758777364727E-2</v>
      </c>
      <c r="M142" s="120">
        <f t="shared" si="102"/>
        <v>15.006</v>
      </c>
      <c r="N142" s="121">
        <f t="shared" si="103"/>
        <v>0.12101146220570014</v>
      </c>
      <c r="O142" s="121">
        <f t="shared" si="104"/>
        <v>26.582184531185462</v>
      </c>
      <c r="P142" s="235">
        <f t="shared" si="105"/>
        <v>14</v>
      </c>
      <c r="Q142" s="236">
        <f t="shared" si="106"/>
        <v>3</v>
      </c>
      <c r="R142" s="236">
        <f t="shared" si="107"/>
        <v>659</v>
      </c>
      <c r="T142">
        <v>534</v>
      </c>
      <c r="U142">
        <v>4567</v>
      </c>
      <c r="V142" t="s">
        <v>1499</v>
      </c>
      <c r="W142">
        <v>2479.1039999999998</v>
      </c>
      <c r="X142">
        <v>1206.316</v>
      </c>
      <c r="Y142">
        <v>2.0550000000000002</v>
      </c>
      <c r="Z142">
        <v>15.006</v>
      </c>
      <c r="AA142">
        <v>165.137721</v>
      </c>
      <c r="AB142">
        <v>2.3243939999999998</v>
      </c>
      <c r="AC142">
        <v>65.920497999999995</v>
      </c>
      <c r="AD142" s="1">
        <v>142</v>
      </c>
      <c r="AE142">
        <v>3</v>
      </c>
      <c r="AF142">
        <v>659</v>
      </c>
      <c r="AG142">
        <v>85</v>
      </c>
      <c r="AH142">
        <v>15.012342</v>
      </c>
      <c r="AI142">
        <v>446</v>
      </c>
      <c r="AJ142">
        <v>40.299999999999997</v>
      </c>
      <c r="AK142">
        <v>14</v>
      </c>
      <c r="AL142">
        <v>3980</v>
      </c>
      <c r="AM142" t="s">
        <v>1500</v>
      </c>
      <c r="AN142" t="s">
        <v>1501</v>
      </c>
      <c r="AO142">
        <v>1802.1780000000001</v>
      </c>
      <c r="AR142" t="s">
        <v>163</v>
      </c>
      <c r="AS142" t="s">
        <v>315</v>
      </c>
      <c r="AT142" t="s">
        <v>972</v>
      </c>
      <c r="AU142" t="s">
        <v>1499</v>
      </c>
      <c r="AV142" t="s">
        <v>49</v>
      </c>
      <c r="AW142">
        <v>5</v>
      </c>
      <c r="BB142">
        <v>0.88924448092333164</v>
      </c>
      <c r="BC142" t="s">
        <v>72</v>
      </c>
      <c r="BF142" t="s">
        <v>163</v>
      </c>
      <c r="BG142" t="s">
        <v>315</v>
      </c>
      <c r="BH142" t="s">
        <v>1499</v>
      </c>
      <c r="BI142">
        <v>4567</v>
      </c>
      <c r="BJ142">
        <v>5</v>
      </c>
      <c r="BK142" t="s">
        <v>972</v>
      </c>
      <c r="BL142" t="s">
        <v>974</v>
      </c>
      <c r="BM142">
        <v>0.88924448092333164</v>
      </c>
      <c r="BN142" t="s">
        <v>72</v>
      </c>
      <c r="BO142" t="s">
        <v>621</v>
      </c>
      <c r="BP142">
        <v>2479.1039999999998</v>
      </c>
    </row>
    <row r="143" spans="1:68" ht="16.5">
      <c r="A143" s="127" t="str">
        <f t="shared" si="90"/>
        <v>해성운수</v>
      </c>
      <c r="B143" s="128" t="str">
        <f t="shared" si="91"/>
        <v>최성태</v>
      </c>
      <c r="C143" s="129" t="str">
        <f t="shared" si="92"/>
        <v>D</v>
      </c>
      <c r="D143" s="130">
        <f t="shared" si="93"/>
        <v>0.84075065453879827</v>
      </c>
      <c r="E143" s="131">
        <f t="shared" si="94"/>
        <v>4435</v>
      </c>
      <c r="F143" s="132" t="str">
        <f t="shared" si="95"/>
        <v>579</v>
      </c>
      <c r="G143" s="133" t="str">
        <f t="shared" si="96"/>
        <v>71바5797</v>
      </c>
      <c r="H143" s="134">
        <f t="shared" si="97"/>
        <v>4</v>
      </c>
      <c r="I143" s="135">
        <f t="shared" si="98"/>
        <v>1019.244</v>
      </c>
      <c r="J143" s="136">
        <f t="shared" si="99"/>
        <v>2.8810245631379098E-3</v>
      </c>
      <c r="K143" s="136">
        <f t="shared" si="100"/>
        <v>0.42261151708165406</v>
      </c>
      <c r="L143" s="136">
        <f t="shared" si="101"/>
        <v>0.45523937349643462</v>
      </c>
      <c r="M143" s="137">
        <f t="shared" si="102"/>
        <v>4.8330000000000002</v>
      </c>
      <c r="N143" s="138">
        <f t="shared" si="103"/>
        <v>0.78489547154557693</v>
      </c>
      <c r="O143" s="138">
        <f t="shared" si="104"/>
        <v>1.1773432073183654</v>
      </c>
      <c r="P143" s="233">
        <f t="shared" si="105"/>
        <v>19</v>
      </c>
      <c r="Q143" s="234">
        <f t="shared" si="106"/>
        <v>8</v>
      </c>
      <c r="R143" s="234">
        <f t="shared" si="107"/>
        <v>12</v>
      </c>
      <c r="T143">
        <v>534</v>
      </c>
      <c r="U143">
        <v>4435</v>
      </c>
      <c r="V143" t="s">
        <v>1502</v>
      </c>
      <c r="W143">
        <v>1019.244</v>
      </c>
      <c r="X143">
        <v>225.22900000000001</v>
      </c>
      <c r="Y143">
        <v>4.5250000000000004</v>
      </c>
      <c r="Z143">
        <v>4.8330000000000002</v>
      </c>
      <c r="AA143">
        <v>91.012760999999998</v>
      </c>
      <c r="AB143">
        <v>0.26221</v>
      </c>
      <c r="AC143">
        <v>38.463040999999997</v>
      </c>
      <c r="AD143" s="1">
        <v>464</v>
      </c>
      <c r="AE143">
        <v>8</v>
      </c>
      <c r="AF143">
        <v>12</v>
      </c>
      <c r="AG143">
        <v>81</v>
      </c>
      <c r="AH143">
        <v>11.198912999999999</v>
      </c>
      <c r="AI143">
        <v>147.4</v>
      </c>
      <c r="AJ143">
        <v>0</v>
      </c>
      <c r="AK143">
        <v>19</v>
      </c>
      <c r="AL143">
        <v>9909</v>
      </c>
      <c r="AM143" t="s">
        <v>1503</v>
      </c>
      <c r="AN143" t="s">
        <v>1504</v>
      </c>
      <c r="AO143">
        <v>490.86599999999999</v>
      </c>
      <c r="AR143" t="s">
        <v>163</v>
      </c>
      <c r="AS143" t="s">
        <v>323</v>
      </c>
      <c r="AT143" t="s">
        <v>1060</v>
      </c>
      <c r="AU143" t="s">
        <v>1502</v>
      </c>
      <c r="AV143" t="s">
        <v>641</v>
      </c>
      <c r="AW143">
        <v>4</v>
      </c>
      <c r="BB143">
        <v>0.84075065453879827</v>
      </c>
      <c r="BC143" t="s">
        <v>70</v>
      </c>
      <c r="BF143" t="s">
        <v>163</v>
      </c>
      <c r="BG143" t="s">
        <v>323</v>
      </c>
      <c r="BH143" t="s">
        <v>1502</v>
      </c>
      <c r="BI143">
        <v>4435</v>
      </c>
      <c r="BJ143">
        <v>4</v>
      </c>
      <c r="BK143" t="s">
        <v>1060</v>
      </c>
      <c r="BL143" t="s">
        <v>1053</v>
      </c>
      <c r="BM143">
        <v>0.84075065453879827</v>
      </c>
      <c r="BN143" t="s">
        <v>70</v>
      </c>
      <c r="BO143" t="s">
        <v>623</v>
      </c>
      <c r="BP143">
        <v>1019.244</v>
      </c>
    </row>
    <row r="144" spans="1:68" ht="16.5">
      <c r="A144" s="110" t="str">
        <f t="shared" si="90"/>
        <v>해성운수</v>
      </c>
      <c r="B144" s="111" t="str">
        <f t="shared" si="91"/>
        <v>최시정</v>
      </c>
      <c r="C144" s="112" t="str">
        <f t="shared" si="92"/>
        <v>B</v>
      </c>
      <c r="D144" s="113">
        <f t="shared" si="93"/>
        <v>0.92592592592592582</v>
      </c>
      <c r="E144" s="114">
        <f t="shared" si="94"/>
        <v>5784</v>
      </c>
      <c r="F144" s="115" t="str">
        <f t="shared" si="95"/>
        <v>579</v>
      </c>
      <c r="G144" s="116" t="str">
        <f t="shared" si="96"/>
        <v>71바5797</v>
      </c>
      <c r="H144" s="117">
        <f t="shared" si="97"/>
        <v>1</v>
      </c>
      <c r="I144" s="118">
        <f t="shared" si="98"/>
        <v>954.67899999999997</v>
      </c>
      <c r="J144" s="119">
        <f t="shared" si="99"/>
        <v>8.1536612413520004E-3</v>
      </c>
      <c r="K144" s="119">
        <f t="shared" si="100"/>
        <v>0.42750905503342979</v>
      </c>
      <c r="L144" s="119">
        <f t="shared" si="101"/>
        <v>0.53421097562636244</v>
      </c>
      <c r="M144" s="120">
        <f t="shared" si="102"/>
        <v>4.9109999999999996</v>
      </c>
      <c r="N144" s="121">
        <f t="shared" si="103"/>
        <v>0.10474725012281616</v>
      </c>
      <c r="O144" s="121">
        <f t="shared" si="104"/>
        <v>4.608879005403911</v>
      </c>
      <c r="P144" s="235">
        <f t="shared" si="105"/>
        <v>17</v>
      </c>
      <c r="Q144" s="236">
        <f t="shared" si="106"/>
        <v>1</v>
      </c>
      <c r="R144" s="236">
        <f t="shared" si="107"/>
        <v>44</v>
      </c>
      <c r="T144">
        <v>534</v>
      </c>
      <c r="U144">
        <v>5784</v>
      </c>
      <c r="V144" t="s">
        <v>1505</v>
      </c>
      <c r="W144">
        <v>954.67899999999997</v>
      </c>
      <c r="X144">
        <v>191.11500000000001</v>
      </c>
      <c r="Y144">
        <v>4.9950000000000001</v>
      </c>
      <c r="Z144">
        <v>4.9109999999999996</v>
      </c>
      <c r="AA144">
        <v>81.998868999999999</v>
      </c>
      <c r="AB144">
        <v>0.66859100000000005</v>
      </c>
      <c r="AC144">
        <v>35.055259</v>
      </c>
      <c r="AD144" s="1">
        <v>510</v>
      </c>
      <c r="AE144">
        <v>1</v>
      </c>
      <c r="AF144">
        <v>44</v>
      </c>
      <c r="AG144">
        <v>87</v>
      </c>
      <c r="AH144">
        <v>11.642587000000001</v>
      </c>
      <c r="AI144">
        <v>117.2</v>
      </c>
      <c r="AJ144">
        <v>0</v>
      </c>
      <c r="AK144">
        <v>17</v>
      </c>
      <c r="AL144">
        <v>10625</v>
      </c>
      <c r="AM144" t="s">
        <v>1506</v>
      </c>
      <c r="AN144" t="s">
        <v>1507</v>
      </c>
      <c r="AO144">
        <v>946.95600000000002</v>
      </c>
      <c r="AR144" t="s">
        <v>163</v>
      </c>
      <c r="AS144" t="s">
        <v>323</v>
      </c>
      <c r="AT144" t="s">
        <v>1060</v>
      </c>
      <c r="AU144" t="s">
        <v>1505</v>
      </c>
      <c r="AV144" t="s">
        <v>641</v>
      </c>
      <c r="AW144">
        <v>1</v>
      </c>
      <c r="BB144">
        <v>0.92592592592592582</v>
      </c>
      <c r="BC144" t="s">
        <v>71</v>
      </c>
      <c r="BF144" t="s">
        <v>163</v>
      </c>
      <c r="BG144" t="s">
        <v>323</v>
      </c>
      <c r="BH144" t="s">
        <v>1505</v>
      </c>
      <c r="BI144">
        <v>5784</v>
      </c>
      <c r="BJ144">
        <v>1</v>
      </c>
      <c r="BK144" t="s">
        <v>1060</v>
      </c>
      <c r="BL144" t="s">
        <v>618</v>
      </c>
      <c r="BM144">
        <v>0.92592592592592582</v>
      </c>
      <c r="BN144" t="s">
        <v>71</v>
      </c>
      <c r="BO144" t="s">
        <v>619</v>
      </c>
      <c r="BP144">
        <v>954.67899999999997</v>
      </c>
    </row>
    <row r="145" spans="1:68" ht="16.5">
      <c r="A145" s="127" t="str">
        <f t="shared" si="90"/>
        <v>해성운수</v>
      </c>
      <c r="B145" s="128" t="str">
        <f t="shared" si="91"/>
        <v>최영범</v>
      </c>
      <c r="C145" s="129" t="str">
        <f t="shared" si="92"/>
        <v>F</v>
      </c>
      <c r="D145" s="130">
        <f t="shared" si="93"/>
        <v>0.76032406233354388</v>
      </c>
      <c r="E145" s="131">
        <f t="shared" si="94"/>
        <v>5422</v>
      </c>
      <c r="F145" s="132" t="str">
        <f t="shared" si="95"/>
        <v>560</v>
      </c>
      <c r="G145" s="133" t="str">
        <f t="shared" si="96"/>
        <v>71바6854</v>
      </c>
      <c r="H145" s="134">
        <f t="shared" si="97"/>
        <v>3</v>
      </c>
      <c r="I145" s="135">
        <f t="shared" si="98"/>
        <v>1607.8009999999999</v>
      </c>
      <c r="J145" s="136">
        <f t="shared" si="99"/>
        <v>2.209767902907437E-2</v>
      </c>
      <c r="K145" s="136">
        <f t="shared" si="100"/>
        <v>0.44691702308135339</v>
      </c>
      <c r="L145" s="136">
        <f t="shared" si="101"/>
        <v>0.11008825097135778</v>
      </c>
      <c r="M145" s="137">
        <f t="shared" si="102"/>
        <v>7.5090000000000003</v>
      </c>
      <c r="N145" s="138">
        <f t="shared" si="103"/>
        <v>0</v>
      </c>
      <c r="O145" s="138">
        <f t="shared" si="104"/>
        <v>1.1817382872631625</v>
      </c>
      <c r="P145" s="233">
        <f t="shared" si="105"/>
        <v>275</v>
      </c>
      <c r="Q145" s="234">
        <f t="shared" si="106"/>
        <v>0</v>
      </c>
      <c r="R145" s="234">
        <f t="shared" si="107"/>
        <v>19</v>
      </c>
      <c r="T145">
        <v>534</v>
      </c>
      <c r="U145">
        <v>5422</v>
      </c>
      <c r="V145" t="s">
        <v>1508</v>
      </c>
      <c r="W145">
        <v>1607.8009999999999</v>
      </c>
      <c r="X145">
        <v>841.21699999999998</v>
      </c>
      <c r="Y145">
        <v>1.911</v>
      </c>
      <c r="Z145">
        <v>7.5090000000000003</v>
      </c>
      <c r="AA145">
        <v>190.18997400000001</v>
      </c>
      <c r="AB145">
        <v>4.2027570000000001</v>
      </c>
      <c r="AC145">
        <v>84.999137000000005</v>
      </c>
      <c r="AD145" s="1">
        <v>177</v>
      </c>
      <c r="AE145">
        <v>0</v>
      </c>
      <c r="AF145">
        <v>19</v>
      </c>
      <c r="AG145">
        <v>66</v>
      </c>
      <c r="AH145">
        <v>8.4536580000000008</v>
      </c>
      <c r="AI145">
        <v>4.8</v>
      </c>
      <c r="AJ145">
        <v>0</v>
      </c>
      <c r="AK145">
        <v>275</v>
      </c>
      <c r="AL145">
        <v>46357</v>
      </c>
      <c r="AM145" t="s">
        <v>1509</v>
      </c>
      <c r="AN145" t="s">
        <v>1510</v>
      </c>
      <c r="AO145">
        <v>1443.6590000000001</v>
      </c>
      <c r="AR145" t="s">
        <v>163</v>
      </c>
      <c r="AS145" t="s">
        <v>319</v>
      </c>
      <c r="AT145" t="s">
        <v>1030</v>
      </c>
      <c r="AU145" t="s">
        <v>1508</v>
      </c>
      <c r="AV145" t="s">
        <v>49</v>
      </c>
      <c r="AW145">
        <v>3</v>
      </c>
      <c r="BB145">
        <v>0.76032406233354388</v>
      </c>
      <c r="BC145" t="s">
        <v>73</v>
      </c>
      <c r="BF145" t="s">
        <v>163</v>
      </c>
      <c r="BG145" t="s">
        <v>319</v>
      </c>
      <c r="BH145" t="s">
        <v>1508</v>
      </c>
      <c r="BI145">
        <v>5422</v>
      </c>
      <c r="BJ145">
        <v>3</v>
      </c>
      <c r="BK145" t="s">
        <v>1030</v>
      </c>
      <c r="BL145" t="s">
        <v>1024</v>
      </c>
      <c r="BM145">
        <v>0.76032406233354388</v>
      </c>
      <c r="BN145" t="s">
        <v>73</v>
      </c>
      <c r="BO145" t="s">
        <v>638</v>
      </c>
      <c r="BP145">
        <v>1607.8009999999999</v>
      </c>
    </row>
    <row r="146" spans="1:68" ht="16.5">
      <c r="A146" s="110" t="str">
        <f t="shared" si="90"/>
        <v>해성운수</v>
      </c>
      <c r="B146" s="111" t="str">
        <f t="shared" si="91"/>
        <v>최정규</v>
      </c>
      <c r="C146" s="112" t="str">
        <f t="shared" si="92"/>
        <v>A</v>
      </c>
      <c r="D146" s="113">
        <f t="shared" si="93"/>
        <v>0.95695652173913048</v>
      </c>
      <c r="E146" s="114">
        <f t="shared" si="94"/>
        <v>6677</v>
      </c>
      <c r="F146" s="115" t="str">
        <f t="shared" si="95"/>
        <v>24</v>
      </c>
      <c r="G146" s="116" t="str">
        <f t="shared" si="96"/>
        <v>70바3858</v>
      </c>
      <c r="H146" s="117">
        <f t="shared" si="97"/>
        <v>1</v>
      </c>
      <c r="I146" s="118">
        <f t="shared" si="98"/>
        <v>2686.489</v>
      </c>
      <c r="J146" s="119">
        <f t="shared" si="99"/>
        <v>2.1923405444380088E-2</v>
      </c>
      <c r="K146" s="119">
        <f t="shared" si="100"/>
        <v>0.39903328218701101</v>
      </c>
      <c r="L146" s="119">
        <f t="shared" si="101"/>
        <v>0.30336993749090357</v>
      </c>
      <c r="M146" s="120">
        <f t="shared" si="102"/>
        <v>15.186</v>
      </c>
      <c r="N146" s="121">
        <f t="shared" si="103"/>
        <v>0.55834957820411701</v>
      </c>
      <c r="O146" s="121">
        <f t="shared" si="104"/>
        <v>4.8390296777690134</v>
      </c>
      <c r="P146" s="235">
        <f t="shared" si="105"/>
        <v>52</v>
      </c>
      <c r="Q146" s="236">
        <f t="shared" si="106"/>
        <v>15</v>
      </c>
      <c r="R146" s="236">
        <f t="shared" si="107"/>
        <v>130</v>
      </c>
      <c r="T146">
        <v>534</v>
      </c>
      <c r="U146">
        <v>6677</v>
      </c>
      <c r="V146" t="s">
        <v>1511</v>
      </c>
      <c r="W146">
        <v>2686.489</v>
      </c>
      <c r="X146">
        <v>1212.8130000000001</v>
      </c>
      <c r="Y146">
        <v>2.2149999999999999</v>
      </c>
      <c r="Z146">
        <v>15.186</v>
      </c>
      <c r="AA146">
        <v>186.923834</v>
      </c>
      <c r="AB146">
        <v>4.098007</v>
      </c>
      <c r="AC146">
        <v>74.588830999999999</v>
      </c>
      <c r="AD146" s="1">
        <v>815</v>
      </c>
      <c r="AE146">
        <v>15</v>
      </c>
      <c r="AF146">
        <v>130</v>
      </c>
      <c r="AG146">
        <v>73</v>
      </c>
      <c r="AH146">
        <v>14.372104999999999</v>
      </c>
      <c r="AI146">
        <v>382.3</v>
      </c>
      <c r="AJ146">
        <v>0</v>
      </c>
      <c r="AK146">
        <v>52</v>
      </c>
      <c r="AL146">
        <v>22474</v>
      </c>
      <c r="AM146" t="s">
        <v>1512</v>
      </c>
      <c r="AN146" t="s">
        <v>1513</v>
      </c>
      <c r="AO146">
        <v>2694.4650000000001</v>
      </c>
      <c r="AR146" t="s">
        <v>163</v>
      </c>
      <c r="AS146" t="s">
        <v>315</v>
      </c>
      <c r="AT146" t="s">
        <v>947</v>
      </c>
      <c r="AU146" t="s">
        <v>1511</v>
      </c>
      <c r="AV146" t="s">
        <v>49</v>
      </c>
      <c r="AW146">
        <v>1</v>
      </c>
      <c r="BB146">
        <v>0.95695652173913048</v>
      </c>
      <c r="BC146" t="s">
        <v>69</v>
      </c>
      <c r="BF146" t="s">
        <v>163</v>
      </c>
      <c r="BG146" t="s">
        <v>315</v>
      </c>
      <c r="BH146" t="s">
        <v>1511</v>
      </c>
      <c r="BI146">
        <v>6677</v>
      </c>
      <c r="BJ146">
        <v>1</v>
      </c>
      <c r="BK146" t="s">
        <v>947</v>
      </c>
      <c r="BL146" t="s">
        <v>618</v>
      </c>
      <c r="BM146">
        <v>0.95695652173913048</v>
      </c>
      <c r="BN146" t="s">
        <v>69</v>
      </c>
      <c r="BO146" t="s">
        <v>622</v>
      </c>
      <c r="BP146">
        <v>2686.489</v>
      </c>
    </row>
    <row r="147" spans="1:68" ht="16.5">
      <c r="A147" s="127" t="str">
        <f t="shared" si="90"/>
        <v>해성운수</v>
      </c>
      <c r="B147" s="128" t="str">
        <f t="shared" si="91"/>
        <v>최홍선</v>
      </c>
      <c r="C147" s="129" t="str">
        <f t="shared" si="92"/>
        <v>B</v>
      </c>
      <c r="D147" s="130">
        <f t="shared" si="93"/>
        <v>0.92778047817871812</v>
      </c>
      <c r="E147" s="131">
        <f t="shared" si="94"/>
        <v>6021</v>
      </c>
      <c r="F147" s="132" t="str">
        <f t="shared" si="95"/>
        <v>24</v>
      </c>
      <c r="G147" s="133" t="str">
        <f t="shared" si="96"/>
        <v>70바3874</v>
      </c>
      <c r="H147" s="134">
        <f t="shared" si="97"/>
        <v>4</v>
      </c>
      <c r="I147" s="135">
        <f t="shared" si="98"/>
        <v>2618.1489999999999</v>
      </c>
      <c r="J147" s="136">
        <f t="shared" si="99"/>
        <v>1.8640549625557543E-2</v>
      </c>
      <c r="K147" s="136">
        <f t="shared" si="100"/>
        <v>0.36304083797007303</v>
      </c>
      <c r="L147" s="136">
        <f t="shared" si="101"/>
        <v>0.11611256654987932</v>
      </c>
      <c r="M147" s="137">
        <f t="shared" si="102"/>
        <v>12.537000000000001</v>
      </c>
      <c r="N147" s="138">
        <f t="shared" si="103"/>
        <v>0.53472892490076007</v>
      </c>
      <c r="O147" s="138">
        <f t="shared" si="104"/>
        <v>6.6077217148451064</v>
      </c>
      <c r="P147" s="233">
        <f t="shared" si="105"/>
        <v>0</v>
      </c>
      <c r="Q147" s="234">
        <f t="shared" si="106"/>
        <v>14</v>
      </c>
      <c r="R147" s="234">
        <f t="shared" si="107"/>
        <v>173</v>
      </c>
      <c r="T147">
        <v>534</v>
      </c>
      <c r="U147">
        <v>6021</v>
      </c>
      <c r="V147" t="s">
        <v>1514</v>
      </c>
      <c r="W147">
        <v>2618.1489999999999</v>
      </c>
      <c r="X147">
        <v>1216.33</v>
      </c>
      <c r="Y147">
        <v>2.1520000000000001</v>
      </c>
      <c r="Z147">
        <v>12.537000000000001</v>
      </c>
      <c r="AA147">
        <v>166.077721</v>
      </c>
      <c r="AB147">
        <v>3.09578</v>
      </c>
      <c r="AC147">
        <v>60.292994999999998</v>
      </c>
      <c r="AD147" s="1">
        <v>304</v>
      </c>
      <c r="AE147">
        <v>14</v>
      </c>
      <c r="AF147">
        <v>173</v>
      </c>
      <c r="AG147">
        <v>84</v>
      </c>
      <c r="AH147">
        <v>15.7646</v>
      </c>
      <c r="AI147">
        <v>407.4</v>
      </c>
      <c r="AJ147">
        <v>11.4</v>
      </c>
      <c r="AK147">
        <v>0</v>
      </c>
      <c r="AL147">
        <v>0</v>
      </c>
      <c r="AM147" t="s">
        <v>1515</v>
      </c>
      <c r="AN147" t="s">
        <v>1516</v>
      </c>
      <c r="AO147">
        <v>2139.1019999999999</v>
      </c>
      <c r="AR147" t="s">
        <v>163</v>
      </c>
      <c r="AS147" t="s">
        <v>315</v>
      </c>
      <c r="AT147" t="s">
        <v>965</v>
      </c>
      <c r="AU147" t="s">
        <v>1514</v>
      </c>
      <c r="AV147" t="s">
        <v>966</v>
      </c>
      <c r="AW147">
        <v>4</v>
      </c>
      <c r="BB147">
        <v>0.92778047817871812</v>
      </c>
      <c r="BC147" t="s">
        <v>71</v>
      </c>
      <c r="BF147" t="s">
        <v>163</v>
      </c>
      <c r="BG147" t="s">
        <v>315</v>
      </c>
      <c r="BH147" t="s">
        <v>1514</v>
      </c>
      <c r="BI147">
        <v>6021</v>
      </c>
      <c r="BJ147">
        <v>4</v>
      </c>
      <c r="BK147" t="s">
        <v>965</v>
      </c>
      <c r="BL147" t="s">
        <v>972</v>
      </c>
      <c r="BM147">
        <v>0.92778047817871812</v>
      </c>
      <c r="BN147" t="s">
        <v>71</v>
      </c>
      <c r="BO147" t="s">
        <v>619</v>
      </c>
      <c r="BP147">
        <v>2618.1489999999999</v>
      </c>
    </row>
    <row r="148" spans="1:68" ht="16.5">
      <c r="A148" s="110" t="str">
        <f t="shared" si="90"/>
        <v>해성운수</v>
      </c>
      <c r="B148" s="111" t="str">
        <f t="shared" si="91"/>
        <v>추경옥</v>
      </c>
      <c r="C148" s="112" t="str">
        <f t="shared" si="92"/>
        <v>D</v>
      </c>
      <c r="D148" s="113">
        <f t="shared" si="93"/>
        <v>0.80547438796494808</v>
      </c>
      <c r="E148" s="114">
        <f t="shared" si="94"/>
        <v>3591</v>
      </c>
      <c r="F148" s="115" t="str">
        <f t="shared" si="95"/>
        <v>579</v>
      </c>
      <c r="G148" s="116" t="str">
        <f t="shared" si="96"/>
        <v>71바5814</v>
      </c>
      <c r="H148" s="117">
        <f t="shared" si="97"/>
        <v>2</v>
      </c>
      <c r="I148" s="118">
        <f t="shared" si="98"/>
        <v>2087.9720000000002</v>
      </c>
      <c r="J148" s="119">
        <f t="shared" si="99"/>
        <v>1.2980033133043745E-2</v>
      </c>
      <c r="K148" s="119">
        <f t="shared" si="100"/>
        <v>0.43351541873904459</v>
      </c>
      <c r="L148" s="119">
        <f t="shared" si="101"/>
        <v>0.36877889167096106</v>
      </c>
      <c r="M148" s="120">
        <f t="shared" si="102"/>
        <v>5.6840000000000002</v>
      </c>
      <c r="N148" s="121">
        <f t="shared" si="103"/>
        <v>4.789336255467027E-2</v>
      </c>
      <c r="O148" s="121">
        <f t="shared" si="104"/>
        <v>0.38314690043736216</v>
      </c>
      <c r="P148" s="235">
        <f t="shared" si="105"/>
        <v>32</v>
      </c>
      <c r="Q148" s="236">
        <f t="shared" si="106"/>
        <v>1</v>
      </c>
      <c r="R148" s="236">
        <f t="shared" si="107"/>
        <v>8</v>
      </c>
      <c r="T148">
        <v>534</v>
      </c>
      <c r="U148">
        <v>3591</v>
      </c>
      <c r="V148" t="s">
        <v>1517</v>
      </c>
      <c r="W148">
        <v>2087.9720000000002</v>
      </c>
      <c r="X148">
        <v>472.74700000000001</v>
      </c>
      <c r="Y148">
        <v>4.4169999999999998</v>
      </c>
      <c r="Z148">
        <v>5.6840000000000002</v>
      </c>
      <c r="AA148">
        <v>197.30997400000001</v>
      </c>
      <c r="AB148">
        <v>2.5610900000000001</v>
      </c>
      <c r="AC148">
        <v>85.536916000000005</v>
      </c>
      <c r="AD148" s="1">
        <v>770</v>
      </c>
      <c r="AE148">
        <v>1</v>
      </c>
      <c r="AF148">
        <v>8</v>
      </c>
      <c r="AG148">
        <v>74</v>
      </c>
      <c r="AH148">
        <v>10.582191</v>
      </c>
      <c r="AI148">
        <v>31.3</v>
      </c>
      <c r="AJ148">
        <v>0</v>
      </c>
      <c r="AK148">
        <v>32</v>
      </c>
      <c r="AL148">
        <v>26060</v>
      </c>
      <c r="AM148" t="s">
        <v>1518</v>
      </c>
      <c r="AN148" t="s">
        <v>1519</v>
      </c>
      <c r="AO148">
        <v>1899.3150000000001</v>
      </c>
      <c r="AR148" t="s">
        <v>163</v>
      </c>
      <c r="AS148" t="s">
        <v>323</v>
      </c>
      <c r="AT148" t="s">
        <v>1066</v>
      </c>
      <c r="AU148" t="s">
        <v>1517</v>
      </c>
      <c r="AV148" t="s">
        <v>641</v>
      </c>
      <c r="AW148">
        <v>2</v>
      </c>
      <c r="BB148">
        <v>0.80547438796494808</v>
      </c>
      <c r="BC148" t="s">
        <v>70</v>
      </c>
      <c r="BF148" t="s">
        <v>163</v>
      </c>
      <c r="BG148" t="s">
        <v>323</v>
      </c>
      <c r="BH148" t="s">
        <v>1517</v>
      </c>
      <c r="BI148">
        <v>3591</v>
      </c>
      <c r="BJ148">
        <v>2</v>
      </c>
      <c r="BK148" t="s">
        <v>1066</v>
      </c>
      <c r="BL148" t="s">
        <v>1064</v>
      </c>
      <c r="BM148">
        <v>0.80547438796494808</v>
      </c>
      <c r="BN148" t="s">
        <v>70</v>
      </c>
      <c r="BO148" t="s">
        <v>623</v>
      </c>
      <c r="BP148">
        <v>2087.9720000000002</v>
      </c>
    </row>
    <row r="149" spans="1:68" ht="16.5">
      <c r="A149" s="127" t="str">
        <f t="shared" si="90"/>
        <v>해성운수</v>
      </c>
      <c r="B149" s="128" t="str">
        <f t="shared" si="91"/>
        <v>태일국</v>
      </c>
      <c r="C149" s="129" t="str">
        <f t="shared" si="92"/>
        <v>S</v>
      </c>
      <c r="D149" s="130">
        <f t="shared" si="93"/>
        <v>1.0535409825107047</v>
      </c>
      <c r="E149" s="131">
        <f t="shared" si="94"/>
        <v>719</v>
      </c>
      <c r="F149" s="132" t="str">
        <f t="shared" si="95"/>
        <v>24</v>
      </c>
      <c r="G149" s="133" t="str">
        <f t="shared" si="96"/>
        <v>70바3879</v>
      </c>
      <c r="H149" s="134">
        <f t="shared" si="97"/>
        <v>10</v>
      </c>
      <c r="I149" s="135">
        <f t="shared" si="98"/>
        <v>1574.213</v>
      </c>
      <c r="J149" s="136">
        <f t="shared" si="99"/>
        <v>2.7224952203123645E-4</v>
      </c>
      <c r="K149" s="136">
        <f t="shared" si="100"/>
        <v>0.38428556527627994</v>
      </c>
      <c r="L149" s="136">
        <f t="shared" si="101"/>
        <v>0.19184189178973876</v>
      </c>
      <c r="M149" s="137">
        <f t="shared" si="102"/>
        <v>12.531000000000001</v>
      </c>
      <c r="N149" s="138">
        <f t="shared" si="103"/>
        <v>0.38114283137034188</v>
      </c>
      <c r="O149" s="138">
        <f t="shared" si="104"/>
        <v>15.563332280955628</v>
      </c>
      <c r="P149" s="233">
        <f t="shared" si="105"/>
        <v>2</v>
      </c>
      <c r="Q149" s="234">
        <f t="shared" si="106"/>
        <v>6</v>
      </c>
      <c r="R149" s="234">
        <f t="shared" si="107"/>
        <v>245</v>
      </c>
      <c r="T149">
        <v>534</v>
      </c>
      <c r="U149">
        <v>719</v>
      </c>
      <c r="V149" t="s">
        <v>1520</v>
      </c>
      <c r="W149">
        <v>1574.213</v>
      </c>
      <c r="X149">
        <v>648.12</v>
      </c>
      <c r="Y149">
        <v>2.4289999999999998</v>
      </c>
      <c r="Z149">
        <v>12.531000000000001</v>
      </c>
      <c r="AA149">
        <v>96.925790000000006</v>
      </c>
      <c r="AB149">
        <v>2.6388000000000002E-2</v>
      </c>
      <c r="AC149">
        <v>37.247182000000002</v>
      </c>
      <c r="AD149" s="1">
        <v>302</v>
      </c>
      <c r="AE149">
        <v>6</v>
      </c>
      <c r="AF149">
        <v>245</v>
      </c>
      <c r="AG149">
        <v>91</v>
      </c>
      <c r="AH149">
        <v>16.241425</v>
      </c>
      <c r="AI149">
        <v>80.3</v>
      </c>
      <c r="AJ149">
        <v>5.4</v>
      </c>
      <c r="AK149">
        <v>2</v>
      </c>
      <c r="AL149">
        <v>3463</v>
      </c>
      <c r="AM149" t="s">
        <v>1521</v>
      </c>
      <c r="AN149" t="s">
        <v>1522</v>
      </c>
      <c r="AO149">
        <v>367.68099999999998</v>
      </c>
      <c r="AR149" t="s">
        <v>163</v>
      </c>
      <c r="AS149" t="s">
        <v>315</v>
      </c>
      <c r="AT149" t="s">
        <v>974</v>
      </c>
      <c r="AU149" t="s">
        <v>1520</v>
      </c>
      <c r="AV149" t="s">
        <v>49</v>
      </c>
      <c r="AW149">
        <v>10</v>
      </c>
      <c r="BB149">
        <v>1.0535409825107047</v>
      </c>
      <c r="BC149" t="s">
        <v>74</v>
      </c>
      <c r="BF149" t="s">
        <v>163</v>
      </c>
      <c r="BG149" t="s">
        <v>315</v>
      </c>
      <c r="BH149" t="s">
        <v>1520</v>
      </c>
      <c r="BI149">
        <v>719</v>
      </c>
      <c r="BJ149">
        <v>10</v>
      </c>
      <c r="BK149" t="s">
        <v>974</v>
      </c>
      <c r="BL149" t="s">
        <v>978</v>
      </c>
      <c r="BM149">
        <v>1.0535409825107047</v>
      </c>
      <c r="BN149" t="s">
        <v>74</v>
      </c>
      <c r="BO149" t="s">
        <v>620</v>
      </c>
      <c r="BP149">
        <v>1574.213</v>
      </c>
    </row>
    <row r="150" spans="1:68" ht="16.5">
      <c r="A150" s="110" t="str">
        <f t="shared" si="90"/>
        <v>해성운수</v>
      </c>
      <c r="B150" s="111" t="str">
        <f t="shared" si="91"/>
        <v>한규민</v>
      </c>
      <c r="C150" s="112" t="str">
        <f t="shared" si="92"/>
        <v>C</v>
      </c>
      <c r="D150" s="113">
        <f t="shared" si="93"/>
        <v>0.8593951522330161</v>
      </c>
      <c r="E150" s="114">
        <f t="shared" si="94"/>
        <v>7042</v>
      </c>
      <c r="F150" s="115" t="str">
        <f t="shared" si="95"/>
        <v>593</v>
      </c>
      <c r="G150" s="116" t="str">
        <f t="shared" si="96"/>
        <v>71바5789</v>
      </c>
      <c r="H150" s="117">
        <f t="shared" si="97"/>
        <v>2</v>
      </c>
      <c r="I150" s="118">
        <f t="shared" si="98"/>
        <v>1007.426</v>
      </c>
      <c r="J150" s="119">
        <f t="shared" si="99"/>
        <v>1.0022622840974103E-2</v>
      </c>
      <c r="K150" s="119">
        <f t="shared" si="100"/>
        <v>0.51725191115128422</v>
      </c>
      <c r="L150" s="119">
        <f t="shared" si="101"/>
        <v>9.9262873898430248E-2</v>
      </c>
      <c r="M150" s="120">
        <f t="shared" si="102"/>
        <v>8.6129999999999995</v>
      </c>
      <c r="N150" s="121">
        <f t="shared" si="103"/>
        <v>2.9778862169529074</v>
      </c>
      <c r="O150" s="121">
        <f t="shared" si="104"/>
        <v>16.973951436631573</v>
      </c>
      <c r="P150" s="235">
        <f t="shared" si="105"/>
        <v>104</v>
      </c>
      <c r="Q150" s="236">
        <f t="shared" si="106"/>
        <v>30</v>
      </c>
      <c r="R150" s="236">
        <f t="shared" si="107"/>
        <v>171</v>
      </c>
      <c r="T150">
        <v>534</v>
      </c>
      <c r="U150">
        <v>7042</v>
      </c>
      <c r="V150" t="s">
        <v>1523</v>
      </c>
      <c r="W150">
        <v>1007.426</v>
      </c>
      <c r="X150">
        <v>526.35500000000002</v>
      </c>
      <c r="Y150">
        <v>1.9139999999999999</v>
      </c>
      <c r="Z150">
        <v>8.6129999999999995</v>
      </c>
      <c r="AA150">
        <v>103.764156</v>
      </c>
      <c r="AB150">
        <v>1.0399890000000001</v>
      </c>
      <c r="AC150">
        <v>53.672207999999998</v>
      </c>
      <c r="AD150" s="1">
        <v>100</v>
      </c>
      <c r="AE150">
        <v>30</v>
      </c>
      <c r="AF150">
        <v>171</v>
      </c>
      <c r="AG150">
        <v>68</v>
      </c>
      <c r="AH150">
        <v>9.7088049999999999</v>
      </c>
      <c r="AI150">
        <v>57.4</v>
      </c>
      <c r="AJ150">
        <v>0</v>
      </c>
      <c r="AK150">
        <v>104</v>
      </c>
      <c r="AL150">
        <v>33523</v>
      </c>
      <c r="AM150" t="s">
        <v>1524</v>
      </c>
      <c r="AN150" t="s">
        <v>1525</v>
      </c>
      <c r="AO150">
        <v>962.50599999999997</v>
      </c>
      <c r="AR150" t="s">
        <v>163</v>
      </c>
      <c r="AS150" t="s">
        <v>324</v>
      </c>
      <c r="AT150" t="s">
        <v>1080</v>
      </c>
      <c r="AU150" t="s">
        <v>1523</v>
      </c>
      <c r="AV150" t="s">
        <v>966</v>
      </c>
      <c r="AW150">
        <v>2</v>
      </c>
      <c r="BB150">
        <v>0.8593951522330161</v>
      </c>
      <c r="BC150" t="s">
        <v>72</v>
      </c>
      <c r="BF150" t="s">
        <v>163</v>
      </c>
      <c r="BG150" t="s">
        <v>324</v>
      </c>
      <c r="BH150" t="s">
        <v>1523</v>
      </c>
      <c r="BI150">
        <v>7042</v>
      </c>
      <c r="BJ150">
        <v>2</v>
      </c>
      <c r="BK150" t="s">
        <v>1080</v>
      </c>
      <c r="BL150" t="s">
        <v>1074</v>
      </c>
      <c r="BM150">
        <v>0.8593951522330161</v>
      </c>
      <c r="BN150" t="s">
        <v>72</v>
      </c>
      <c r="BO150" t="s">
        <v>621</v>
      </c>
      <c r="BP150">
        <v>1007.426</v>
      </c>
    </row>
    <row r="151" spans="1:68" ht="16.5">
      <c r="A151" s="127" t="str">
        <f t="shared" si="90"/>
        <v>해성운수</v>
      </c>
      <c r="B151" s="128" t="str">
        <f t="shared" si="91"/>
        <v>한영준</v>
      </c>
      <c r="C151" s="129" t="str">
        <f t="shared" si="92"/>
        <v>A</v>
      </c>
      <c r="D151" s="130">
        <f t="shared" si="93"/>
        <v>0.98897755643592422</v>
      </c>
      <c r="E151" s="131">
        <f t="shared" si="94"/>
        <v>5557</v>
      </c>
      <c r="F151" s="132" t="str">
        <f t="shared" si="95"/>
        <v>514-1</v>
      </c>
      <c r="G151" s="133" t="str">
        <f t="shared" si="96"/>
        <v>71바5765</v>
      </c>
      <c r="H151" s="134">
        <f t="shared" si="97"/>
        <v>2</v>
      </c>
      <c r="I151" s="135">
        <f t="shared" si="98"/>
        <v>633.029</v>
      </c>
      <c r="J151" s="136">
        <f t="shared" si="99"/>
        <v>2.4354067706348258E-2</v>
      </c>
      <c r="K151" s="136">
        <f t="shared" si="100"/>
        <v>0.34206192108019107</v>
      </c>
      <c r="L151" s="136">
        <f t="shared" si="101"/>
        <v>0.16113005881247147</v>
      </c>
      <c r="M151" s="137">
        <f t="shared" si="102"/>
        <v>11.975</v>
      </c>
      <c r="N151" s="138">
        <f t="shared" si="103"/>
        <v>0</v>
      </c>
      <c r="O151" s="138">
        <f t="shared" si="104"/>
        <v>3.1594129178915975</v>
      </c>
      <c r="P151" s="233">
        <f t="shared" si="105"/>
        <v>2</v>
      </c>
      <c r="Q151" s="234">
        <f t="shared" si="106"/>
        <v>0</v>
      </c>
      <c r="R151" s="234">
        <f t="shared" si="107"/>
        <v>20</v>
      </c>
      <c r="T151">
        <v>534</v>
      </c>
      <c r="U151">
        <v>5557</v>
      </c>
      <c r="V151" t="s">
        <v>1526</v>
      </c>
      <c r="W151">
        <v>633.029</v>
      </c>
      <c r="X151">
        <v>235.22</v>
      </c>
      <c r="Y151">
        <v>2.6909999999999998</v>
      </c>
      <c r="Z151">
        <v>11.975</v>
      </c>
      <c r="AA151">
        <v>43.352182999999997</v>
      </c>
      <c r="AB151">
        <v>1.0558019999999999</v>
      </c>
      <c r="AC151">
        <v>14.829131</v>
      </c>
      <c r="AD151" s="1">
        <v>102</v>
      </c>
      <c r="AE151">
        <v>0</v>
      </c>
      <c r="AF151">
        <v>20</v>
      </c>
      <c r="AG151">
        <v>83</v>
      </c>
      <c r="AH151">
        <v>14.602009000000001</v>
      </c>
      <c r="AI151">
        <v>40.4</v>
      </c>
      <c r="AJ151">
        <v>0</v>
      </c>
      <c r="AK151">
        <v>2</v>
      </c>
      <c r="AL151">
        <v>55</v>
      </c>
      <c r="AM151" t="s">
        <v>1527</v>
      </c>
      <c r="AN151" t="s">
        <v>1528</v>
      </c>
      <c r="AO151">
        <v>558.51800000000003</v>
      </c>
      <c r="AR151" t="s">
        <v>163</v>
      </c>
      <c r="AS151" t="s">
        <v>316</v>
      </c>
      <c r="AT151" t="s">
        <v>997</v>
      </c>
      <c r="AU151" t="s">
        <v>1526</v>
      </c>
      <c r="AV151" t="s">
        <v>49</v>
      </c>
      <c r="AW151">
        <v>2</v>
      </c>
      <c r="BB151">
        <v>0.98897755643592422</v>
      </c>
      <c r="BC151" t="s">
        <v>69</v>
      </c>
      <c r="BF151" t="s">
        <v>163</v>
      </c>
      <c r="BG151" t="s">
        <v>316</v>
      </c>
      <c r="BH151" t="s">
        <v>1526</v>
      </c>
      <c r="BI151">
        <v>5557</v>
      </c>
      <c r="BJ151">
        <v>2</v>
      </c>
      <c r="BK151" t="s">
        <v>997</v>
      </c>
      <c r="BL151" t="s">
        <v>999</v>
      </c>
      <c r="BM151">
        <v>0.98897755643592422</v>
      </c>
      <c r="BN151" t="s">
        <v>69</v>
      </c>
      <c r="BO151" t="s">
        <v>622</v>
      </c>
      <c r="BP151">
        <v>633.029</v>
      </c>
    </row>
    <row r="152" spans="1:68" ht="16.5">
      <c r="A152" s="110" t="str">
        <f t="shared" si="90"/>
        <v>해성운수</v>
      </c>
      <c r="B152" s="111" t="str">
        <f t="shared" si="91"/>
        <v>한효수</v>
      </c>
      <c r="C152" s="112" t="str">
        <f t="shared" si="92"/>
        <v>A</v>
      </c>
      <c r="D152" s="113">
        <f t="shared" si="93"/>
        <v>0.96979719654304442</v>
      </c>
      <c r="E152" s="114">
        <f t="shared" si="94"/>
        <v>6945</v>
      </c>
      <c r="F152" s="115" t="str">
        <f t="shared" si="95"/>
        <v>24</v>
      </c>
      <c r="G152" s="116" t="str">
        <f t="shared" si="96"/>
        <v>70바3873</v>
      </c>
      <c r="H152" s="117">
        <f t="shared" si="97"/>
        <v>12</v>
      </c>
      <c r="I152" s="118">
        <f t="shared" si="98"/>
        <v>2597.779</v>
      </c>
      <c r="J152" s="119">
        <f t="shared" si="99"/>
        <v>1.2786897663337985E-2</v>
      </c>
      <c r="K152" s="119">
        <f t="shared" si="100"/>
        <v>0.39276238026590593</v>
      </c>
      <c r="L152" s="119">
        <f t="shared" si="101"/>
        <v>0.14127452720189054</v>
      </c>
      <c r="M152" s="120">
        <f t="shared" si="102"/>
        <v>13.154</v>
      </c>
      <c r="N152" s="121">
        <f t="shared" si="103"/>
        <v>0.30795537264717282</v>
      </c>
      <c r="O152" s="121">
        <f t="shared" si="104"/>
        <v>22.865686419052583</v>
      </c>
      <c r="P152" s="235">
        <f t="shared" si="105"/>
        <v>13</v>
      </c>
      <c r="Q152" s="236">
        <f t="shared" si="106"/>
        <v>8</v>
      </c>
      <c r="R152" s="236">
        <f t="shared" si="107"/>
        <v>594</v>
      </c>
      <c r="T152">
        <v>534</v>
      </c>
      <c r="U152">
        <v>6945</v>
      </c>
      <c r="V152" t="s">
        <v>1529</v>
      </c>
      <c r="W152">
        <v>2597.779</v>
      </c>
      <c r="X152">
        <v>1187.26</v>
      </c>
      <c r="Y152">
        <v>2.1880000000000002</v>
      </c>
      <c r="Z152">
        <v>13.154</v>
      </c>
      <c r="AA152">
        <v>171.308558</v>
      </c>
      <c r="AB152">
        <v>2.1905049999999999</v>
      </c>
      <c r="AC152">
        <v>67.283557000000002</v>
      </c>
      <c r="AD152" s="1">
        <v>367</v>
      </c>
      <c r="AE152">
        <v>8</v>
      </c>
      <c r="AF152">
        <v>594</v>
      </c>
      <c r="AG152">
        <v>78</v>
      </c>
      <c r="AH152">
        <v>15.164327</v>
      </c>
      <c r="AI152">
        <v>239.3</v>
      </c>
      <c r="AJ152">
        <v>0</v>
      </c>
      <c r="AK152">
        <v>13</v>
      </c>
      <c r="AL152">
        <v>5378</v>
      </c>
      <c r="AM152" t="s">
        <v>1530</v>
      </c>
      <c r="AN152" t="s">
        <v>1531</v>
      </c>
      <c r="AO152">
        <v>478.17599999999999</v>
      </c>
      <c r="AR152" t="s">
        <v>163</v>
      </c>
      <c r="AS152" t="s">
        <v>315</v>
      </c>
      <c r="AT152" t="s">
        <v>963</v>
      </c>
      <c r="AU152" t="s">
        <v>1529</v>
      </c>
      <c r="AV152" t="s">
        <v>49</v>
      </c>
      <c r="AW152">
        <v>12</v>
      </c>
      <c r="BB152">
        <v>0.96979719654304442</v>
      </c>
      <c r="BC152" t="s">
        <v>69</v>
      </c>
      <c r="BF152" t="s">
        <v>163</v>
      </c>
      <c r="BG152" t="s">
        <v>315</v>
      </c>
      <c r="BH152" t="s">
        <v>1529</v>
      </c>
      <c r="BI152">
        <v>6945</v>
      </c>
      <c r="BJ152">
        <v>12</v>
      </c>
      <c r="BK152" t="s">
        <v>963</v>
      </c>
      <c r="BL152" t="s">
        <v>955</v>
      </c>
      <c r="BM152">
        <v>0.96979719654304442</v>
      </c>
      <c r="BN152" t="s">
        <v>69</v>
      </c>
      <c r="BO152" t="s">
        <v>622</v>
      </c>
      <c r="BP152">
        <v>2597.779</v>
      </c>
    </row>
    <row r="153" spans="1:68" ht="16.5">
      <c r="A153" s="127" t="str">
        <f t="shared" si="90"/>
        <v>해성운수</v>
      </c>
      <c r="B153" s="128" t="str">
        <f t="shared" si="91"/>
        <v>함종선</v>
      </c>
      <c r="C153" s="129" t="str">
        <f t="shared" si="92"/>
        <v>F</v>
      </c>
      <c r="D153" s="130">
        <f t="shared" si="93"/>
        <v>0.71327912760103784</v>
      </c>
      <c r="E153" s="131">
        <f t="shared" si="94"/>
        <v>6140</v>
      </c>
      <c r="F153" s="132" t="str">
        <f t="shared" si="95"/>
        <v>593</v>
      </c>
      <c r="G153" s="133" t="str">
        <f t="shared" si="96"/>
        <v>71바5778</v>
      </c>
      <c r="H153" s="134">
        <f t="shared" si="97"/>
        <v>8</v>
      </c>
      <c r="I153" s="135">
        <f t="shared" si="98"/>
        <v>988.73699999999997</v>
      </c>
      <c r="J153" s="136">
        <f t="shared" si="99"/>
        <v>1.2138250632479532E-2</v>
      </c>
      <c r="K153" s="136">
        <f t="shared" si="100"/>
        <v>0.46796944104266308</v>
      </c>
      <c r="L153" s="136">
        <f t="shared" si="101"/>
        <v>0.20733521654393433</v>
      </c>
      <c r="M153" s="137">
        <f t="shared" si="102"/>
        <v>9.8620000000000001</v>
      </c>
      <c r="N153" s="138">
        <f t="shared" si="103"/>
        <v>1.2136695602571765</v>
      </c>
      <c r="O153" s="138">
        <f t="shared" si="104"/>
        <v>9.810495612078844</v>
      </c>
      <c r="P153" s="233">
        <f t="shared" si="105"/>
        <v>84</v>
      </c>
      <c r="Q153" s="234">
        <f t="shared" si="106"/>
        <v>12</v>
      </c>
      <c r="R153" s="234">
        <f t="shared" si="107"/>
        <v>97</v>
      </c>
      <c r="T153">
        <v>534</v>
      </c>
      <c r="U153">
        <v>6140</v>
      </c>
      <c r="V153" t="s">
        <v>1532</v>
      </c>
      <c r="W153">
        <v>988.73699999999997</v>
      </c>
      <c r="X153">
        <v>577.57000000000005</v>
      </c>
      <c r="Y153">
        <v>1.712</v>
      </c>
      <c r="Z153">
        <v>9.8620000000000001</v>
      </c>
      <c r="AA153">
        <v>103.391093</v>
      </c>
      <c r="AB153">
        <v>1.2549870000000001</v>
      </c>
      <c r="AC153">
        <v>48.383871999999997</v>
      </c>
      <c r="AD153" s="1">
        <v>205</v>
      </c>
      <c r="AE153">
        <v>12</v>
      </c>
      <c r="AF153">
        <v>97</v>
      </c>
      <c r="AG153">
        <v>67</v>
      </c>
      <c r="AH153">
        <v>9.5630769999999998</v>
      </c>
      <c r="AI153">
        <v>4</v>
      </c>
      <c r="AJ153">
        <v>0</v>
      </c>
      <c r="AK153">
        <v>84</v>
      </c>
      <c r="AL153">
        <v>25017</v>
      </c>
      <c r="AM153" t="s">
        <v>1533</v>
      </c>
      <c r="AN153" t="s">
        <v>1534</v>
      </c>
      <c r="AO153">
        <v>357.65</v>
      </c>
      <c r="AR153" t="s">
        <v>163</v>
      </c>
      <c r="AS153" t="s">
        <v>324</v>
      </c>
      <c r="AT153" t="s">
        <v>1074</v>
      </c>
      <c r="AU153" t="s">
        <v>1532</v>
      </c>
      <c r="AV153" t="s">
        <v>49</v>
      </c>
      <c r="AW153">
        <v>8</v>
      </c>
      <c r="BB153">
        <v>0.71327912760103784</v>
      </c>
      <c r="BC153" t="s">
        <v>73</v>
      </c>
      <c r="BF153" t="s">
        <v>163</v>
      </c>
      <c r="BG153" t="s">
        <v>324</v>
      </c>
      <c r="BH153" t="s">
        <v>1532</v>
      </c>
      <c r="BI153">
        <v>6140</v>
      </c>
      <c r="BJ153">
        <v>8</v>
      </c>
      <c r="BK153" t="s">
        <v>1074</v>
      </c>
      <c r="BL153" t="s">
        <v>1076</v>
      </c>
      <c r="BM153">
        <v>0.71327912760103784</v>
      </c>
      <c r="BN153" t="s">
        <v>73</v>
      </c>
      <c r="BO153" t="s">
        <v>638</v>
      </c>
      <c r="BP153">
        <v>988.73699999999997</v>
      </c>
    </row>
    <row r="154" spans="1:68" ht="16.5">
      <c r="A154" s="110" t="str">
        <f t="shared" si="90"/>
        <v>해성운수</v>
      </c>
      <c r="B154" s="111" t="str">
        <f t="shared" si="91"/>
        <v>허영훈</v>
      </c>
      <c r="C154" s="112" t="str">
        <f t="shared" si="92"/>
        <v>F</v>
      </c>
      <c r="D154" s="113">
        <f t="shared" si="93"/>
        <v>0.76740339803663538</v>
      </c>
      <c r="E154" s="114">
        <f t="shared" si="94"/>
        <v>4139</v>
      </c>
      <c r="F154" s="115" t="str">
        <f t="shared" si="95"/>
        <v>579</v>
      </c>
      <c r="G154" s="116" t="str">
        <f t="shared" si="96"/>
        <v>71바5796</v>
      </c>
      <c r="H154" s="117">
        <f t="shared" si="97"/>
        <v>3</v>
      </c>
      <c r="I154" s="118">
        <f t="shared" si="98"/>
        <v>1204.095</v>
      </c>
      <c r="J154" s="119">
        <f t="shared" si="99"/>
        <v>1.427135441816316E-2</v>
      </c>
      <c r="K154" s="119">
        <f t="shared" si="100"/>
        <v>0.44854624063666204</v>
      </c>
      <c r="L154" s="119">
        <f t="shared" si="101"/>
        <v>0.42023262284122098</v>
      </c>
      <c r="M154" s="120">
        <f t="shared" si="102"/>
        <v>5.97</v>
      </c>
      <c r="N154" s="121">
        <f t="shared" si="103"/>
        <v>0</v>
      </c>
      <c r="O154" s="121">
        <f t="shared" si="104"/>
        <v>2.8236974657315246</v>
      </c>
      <c r="P154" s="235">
        <f t="shared" si="105"/>
        <v>29</v>
      </c>
      <c r="Q154" s="236">
        <f t="shared" si="106"/>
        <v>0</v>
      </c>
      <c r="R154" s="236">
        <f t="shared" si="107"/>
        <v>34</v>
      </c>
      <c r="T154">
        <v>534</v>
      </c>
      <c r="U154">
        <v>4139</v>
      </c>
      <c r="V154" t="s">
        <v>1535</v>
      </c>
      <c r="W154">
        <v>1204.095</v>
      </c>
      <c r="X154">
        <v>291.28399999999999</v>
      </c>
      <c r="Y154">
        <v>4.1340000000000003</v>
      </c>
      <c r="Z154">
        <v>5.97</v>
      </c>
      <c r="AA154">
        <v>110.02887</v>
      </c>
      <c r="AB154">
        <v>1.5702609999999999</v>
      </c>
      <c r="AC154">
        <v>49.353036000000003</v>
      </c>
      <c r="AD154" s="1">
        <v>506</v>
      </c>
      <c r="AE154">
        <v>0</v>
      </c>
      <c r="AF154">
        <v>34</v>
      </c>
      <c r="AG154">
        <v>86</v>
      </c>
      <c r="AH154">
        <v>10.943446</v>
      </c>
      <c r="AI154">
        <v>81.2</v>
      </c>
      <c r="AJ154">
        <v>2.7</v>
      </c>
      <c r="AK154">
        <v>29</v>
      </c>
      <c r="AL154">
        <v>14326</v>
      </c>
      <c r="AM154" t="s">
        <v>1536</v>
      </c>
      <c r="AN154" t="s">
        <v>1537</v>
      </c>
      <c r="AO154">
        <v>888.6</v>
      </c>
      <c r="AR154" t="s">
        <v>163</v>
      </c>
      <c r="AS154" t="s">
        <v>323</v>
      </c>
      <c r="AT154" t="s">
        <v>1058</v>
      </c>
      <c r="AU154" t="s">
        <v>1535</v>
      </c>
      <c r="AV154" t="s">
        <v>641</v>
      </c>
      <c r="AW154">
        <v>3</v>
      </c>
      <c r="BB154">
        <v>0.76740339803663538</v>
      </c>
      <c r="BC154" t="s">
        <v>73</v>
      </c>
      <c r="BF154" t="s">
        <v>163</v>
      </c>
      <c r="BG154" t="s">
        <v>323</v>
      </c>
      <c r="BH154" t="s">
        <v>1535</v>
      </c>
      <c r="BI154">
        <v>4139</v>
      </c>
      <c r="BJ154">
        <v>3</v>
      </c>
      <c r="BK154" t="s">
        <v>1058</v>
      </c>
      <c r="BL154" t="s">
        <v>1060</v>
      </c>
      <c r="BM154">
        <v>0.76740339803663538</v>
      </c>
      <c r="BN154" t="s">
        <v>73</v>
      </c>
      <c r="BO154" t="s">
        <v>638</v>
      </c>
      <c r="BP154">
        <v>1204.095</v>
      </c>
    </row>
    <row r="155" spans="1:68" ht="16.5">
      <c r="A155" s="127" t="str">
        <f t="shared" si="90"/>
        <v>해성운수</v>
      </c>
      <c r="B155" s="128" t="str">
        <f t="shared" si="91"/>
        <v>허일</v>
      </c>
      <c r="C155" s="129" t="str">
        <f t="shared" si="92"/>
        <v>D</v>
      </c>
      <c r="D155" s="130">
        <f t="shared" si="93"/>
        <v>0.80976790551548905</v>
      </c>
      <c r="E155" s="131">
        <f t="shared" si="94"/>
        <v>8866</v>
      </c>
      <c r="F155" s="132" t="str">
        <f t="shared" si="95"/>
        <v>514-1</v>
      </c>
      <c r="G155" s="133" t="str">
        <f t="shared" si="96"/>
        <v>71바5754</v>
      </c>
      <c r="H155" s="134">
        <f t="shared" si="97"/>
        <v>4</v>
      </c>
      <c r="I155" s="135">
        <f t="shared" si="98"/>
        <v>1046.442</v>
      </c>
      <c r="J155" s="136">
        <f t="shared" si="99"/>
        <v>6.1525081459445586E-3</v>
      </c>
      <c r="K155" s="136">
        <f t="shared" si="100"/>
        <v>0.39728787328195242</v>
      </c>
      <c r="L155" s="136">
        <f t="shared" si="101"/>
        <v>0.15576591918137841</v>
      </c>
      <c r="M155" s="137">
        <f t="shared" si="102"/>
        <v>9.26</v>
      </c>
      <c r="N155" s="138">
        <f t="shared" si="103"/>
        <v>0</v>
      </c>
      <c r="O155" s="138">
        <f t="shared" si="104"/>
        <v>5.0647814212350042</v>
      </c>
      <c r="P155" s="233">
        <f t="shared" si="105"/>
        <v>12</v>
      </c>
      <c r="Q155" s="234">
        <f t="shared" si="106"/>
        <v>0</v>
      </c>
      <c r="R155" s="234">
        <f t="shared" si="107"/>
        <v>53</v>
      </c>
      <c r="T155">
        <v>534</v>
      </c>
      <c r="U155">
        <v>8866</v>
      </c>
      <c r="V155" t="s">
        <v>1538</v>
      </c>
      <c r="W155">
        <v>1046.442</v>
      </c>
      <c r="X155">
        <v>476.23700000000002</v>
      </c>
      <c r="Y155">
        <v>2.1970000000000001</v>
      </c>
      <c r="Z155">
        <v>9.26</v>
      </c>
      <c r="AA155">
        <v>78.238011</v>
      </c>
      <c r="AB155">
        <v>0.48136000000000001</v>
      </c>
      <c r="AC155">
        <v>31.083013000000001</v>
      </c>
      <c r="AD155" s="1">
        <v>163</v>
      </c>
      <c r="AE155">
        <v>0</v>
      </c>
      <c r="AF155">
        <v>53</v>
      </c>
      <c r="AG155">
        <v>73</v>
      </c>
      <c r="AH155">
        <v>13.375109</v>
      </c>
      <c r="AI155">
        <v>0</v>
      </c>
      <c r="AJ155">
        <v>0</v>
      </c>
      <c r="AK155">
        <v>12</v>
      </c>
      <c r="AL155">
        <v>1539</v>
      </c>
      <c r="AM155" t="s">
        <v>1539</v>
      </c>
      <c r="AN155" t="s">
        <v>1540</v>
      </c>
      <c r="AO155">
        <v>522.76499999999999</v>
      </c>
      <c r="AR155" t="s">
        <v>163</v>
      </c>
      <c r="AS155" t="s">
        <v>316</v>
      </c>
      <c r="AT155" t="s">
        <v>991</v>
      </c>
      <c r="AU155" t="s">
        <v>1538</v>
      </c>
      <c r="AV155" t="s">
        <v>966</v>
      </c>
      <c r="AW155">
        <v>4</v>
      </c>
      <c r="BB155">
        <v>0.80976790551548905</v>
      </c>
      <c r="BC155" t="s">
        <v>70</v>
      </c>
      <c r="BF155" t="s">
        <v>163</v>
      </c>
      <c r="BG155" t="s">
        <v>316</v>
      </c>
      <c r="BH155" t="s">
        <v>1538</v>
      </c>
      <c r="BI155">
        <v>8866</v>
      </c>
      <c r="BJ155">
        <v>4</v>
      </c>
      <c r="BK155" t="s">
        <v>991</v>
      </c>
      <c r="BL155" t="s">
        <v>986</v>
      </c>
      <c r="BM155">
        <v>0.80976790551548905</v>
      </c>
      <c r="BN155" t="s">
        <v>70</v>
      </c>
      <c r="BO155" t="s">
        <v>623</v>
      </c>
      <c r="BP155">
        <v>1046.442</v>
      </c>
    </row>
    <row r="156" spans="1:68" ht="16.5">
      <c r="A156" s="110" t="str">
        <f t="shared" si="90"/>
        <v>해성운수</v>
      </c>
      <c r="B156" s="111" t="str">
        <f t="shared" si="91"/>
        <v>홍기표</v>
      </c>
      <c r="C156" s="112" t="str">
        <f t="shared" si="92"/>
        <v>A</v>
      </c>
      <c r="D156" s="113">
        <f t="shared" si="93"/>
        <v>0.97136363636363632</v>
      </c>
      <c r="E156" s="114">
        <f t="shared" si="94"/>
        <v>8844</v>
      </c>
      <c r="F156" s="115" t="str">
        <f t="shared" si="95"/>
        <v>24</v>
      </c>
      <c r="G156" s="116" t="str">
        <f t="shared" si="96"/>
        <v>70바3864</v>
      </c>
      <c r="H156" s="117">
        <f t="shared" si="97"/>
        <v>1</v>
      </c>
      <c r="I156" s="118">
        <f t="shared" si="98"/>
        <v>895.71400000000006</v>
      </c>
      <c r="J156" s="119">
        <f t="shared" si="99"/>
        <v>1.7004046904985693E-3</v>
      </c>
      <c r="K156" s="119">
        <f t="shared" si="100"/>
        <v>0.40132851234181777</v>
      </c>
      <c r="L156" s="119">
        <f t="shared" si="101"/>
        <v>7.3684234030058693E-2</v>
      </c>
      <c r="M156" s="120">
        <f t="shared" si="102"/>
        <v>18.38</v>
      </c>
      <c r="N156" s="121">
        <f t="shared" si="103"/>
        <v>0.33492833650026682</v>
      </c>
      <c r="O156" s="121">
        <f t="shared" si="104"/>
        <v>43.205755408534415</v>
      </c>
      <c r="P156" s="235">
        <f t="shared" si="105"/>
        <v>6</v>
      </c>
      <c r="Q156" s="236">
        <f t="shared" si="106"/>
        <v>3</v>
      </c>
      <c r="R156" s="236">
        <f t="shared" si="107"/>
        <v>387</v>
      </c>
      <c r="T156">
        <v>534</v>
      </c>
      <c r="U156">
        <v>8844</v>
      </c>
      <c r="V156" t="s">
        <v>1541</v>
      </c>
      <c r="W156">
        <v>895.71400000000006</v>
      </c>
      <c r="X156">
        <v>428.38099999999997</v>
      </c>
      <c r="Y156">
        <v>2.0910000000000002</v>
      </c>
      <c r="Z156">
        <v>18.38</v>
      </c>
      <c r="AA156">
        <v>52.597479</v>
      </c>
      <c r="AB156">
        <v>8.9437000000000003E-2</v>
      </c>
      <c r="AC156">
        <v>21.108868000000001</v>
      </c>
      <c r="AD156" s="1">
        <v>66</v>
      </c>
      <c r="AE156">
        <v>3</v>
      </c>
      <c r="AF156">
        <v>387</v>
      </c>
      <c r="AG156">
        <v>75</v>
      </c>
      <c r="AH156">
        <v>17.029599000000001</v>
      </c>
      <c r="AI156">
        <v>123.7</v>
      </c>
      <c r="AJ156">
        <v>0</v>
      </c>
      <c r="AK156">
        <v>6</v>
      </c>
      <c r="AL156">
        <v>4723</v>
      </c>
      <c r="AM156" t="s">
        <v>1542</v>
      </c>
      <c r="AN156" t="s">
        <v>1543</v>
      </c>
      <c r="AO156">
        <v>962.173</v>
      </c>
      <c r="AR156" t="s">
        <v>163</v>
      </c>
      <c r="AS156" t="s">
        <v>315</v>
      </c>
      <c r="AT156" t="s">
        <v>959</v>
      </c>
      <c r="AU156" t="s">
        <v>1541</v>
      </c>
      <c r="AV156" t="s">
        <v>49</v>
      </c>
      <c r="AW156">
        <v>1</v>
      </c>
      <c r="BB156">
        <v>0.97136363636363632</v>
      </c>
      <c r="BC156" t="s">
        <v>69</v>
      </c>
      <c r="BF156" t="s">
        <v>163</v>
      </c>
      <c r="BG156" t="s">
        <v>315</v>
      </c>
      <c r="BH156" t="s">
        <v>1541</v>
      </c>
      <c r="BI156">
        <v>8844</v>
      </c>
      <c r="BJ156">
        <v>1</v>
      </c>
      <c r="BK156" t="s">
        <v>959</v>
      </c>
      <c r="BL156" t="s">
        <v>618</v>
      </c>
      <c r="BM156">
        <v>0.97136363636363632</v>
      </c>
      <c r="BN156" t="s">
        <v>69</v>
      </c>
      <c r="BO156" t="s">
        <v>622</v>
      </c>
      <c r="BP156">
        <v>895.71400000000006</v>
      </c>
    </row>
    <row r="157" spans="1:68" ht="16.5">
      <c r="A157" s="127" t="str">
        <f t="shared" si="90"/>
        <v>해성운수</v>
      </c>
      <c r="B157" s="128" t="str">
        <f t="shared" si="91"/>
        <v>홍사봉</v>
      </c>
      <c r="C157" s="129" t="str">
        <f t="shared" si="92"/>
        <v>C</v>
      </c>
      <c r="D157" s="130">
        <f t="shared" si="93"/>
        <v>0.85740740740740728</v>
      </c>
      <c r="E157" s="131">
        <f t="shared" si="94"/>
        <v>7554</v>
      </c>
      <c r="F157" s="132" t="str">
        <f t="shared" si="95"/>
        <v>579</v>
      </c>
      <c r="G157" s="133" t="str">
        <f t="shared" si="96"/>
        <v>71바5813</v>
      </c>
      <c r="H157" s="134">
        <f t="shared" si="97"/>
        <v>1</v>
      </c>
      <c r="I157" s="135">
        <f t="shared" si="98"/>
        <v>1794.223</v>
      </c>
      <c r="J157" s="136">
        <f t="shared" si="99"/>
        <v>5.1106386038652831E-3</v>
      </c>
      <c r="K157" s="136">
        <f t="shared" si="100"/>
        <v>0.4117136195063702</v>
      </c>
      <c r="L157" s="136">
        <f t="shared" si="101"/>
        <v>0.44921952287982042</v>
      </c>
      <c r="M157" s="137">
        <f t="shared" si="102"/>
        <v>4.2389999999999999</v>
      </c>
      <c r="N157" s="138">
        <f t="shared" si="103"/>
        <v>0.22293772847633767</v>
      </c>
      <c r="O157" s="138">
        <f t="shared" si="104"/>
        <v>0.94748534602443513</v>
      </c>
      <c r="P157" s="233">
        <f t="shared" si="105"/>
        <v>28</v>
      </c>
      <c r="Q157" s="234">
        <f t="shared" si="106"/>
        <v>4</v>
      </c>
      <c r="R157" s="234">
        <f t="shared" si="107"/>
        <v>17</v>
      </c>
      <c r="T157">
        <v>534</v>
      </c>
      <c r="U157">
        <v>7554</v>
      </c>
      <c r="V157" t="s">
        <v>1544</v>
      </c>
      <c r="W157">
        <v>1794.223</v>
      </c>
      <c r="X157">
        <v>387.553</v>
      </c>
      <c r="Y157">
        <v>4.63</v>
      </c>
      <c r="Z157">
        <v>4.2389999999999999</v>
      </c>
      <c r="AA157">
        <v>156.42135200000001</v>
      </c>
      <c r="AB157">
        <v>0.79941300000000004</v>
      </c>
      <c r="AC157">
        <v>64.400801000000001</v>
      </c>
      <c r="AD157" s="1">
        <v>806</v>
      </c>
      <c r="AE157">
        <v>4</v>
      </c>
      <c r="AF157">
        <v>17</v>
      </c>
      <c r="AG157">
        <v>77</v>
      </c>
      <c r="AH157">
        <v>11.470447999999999</v>
      </c>
      <c r="AI157">
        <v>133.19999999999999</v>
      </c>
      <c r="AJ157">
        <v>0</v>
      </c>
      <c r="AK157">
        <v>28</v>
      </c>
      <c r="AL157">
        <v>27417</v>
      </c>
      <c r="AM157" t="s">
        <v>1545</v>
      </c>
      <c r="AN157" t="s">
        <v>1546</v>
      </c>
      <c r="AO157">
        <v>1794.223</v>
      </c>
      <c r="AR157" t="s">
        <v>163</v>
      </c>
      <c r="AS157" t="s">
        <v>323</v>
      </c>
      <c r="AT157" t="s">
        <v>1064</v>
      </c>
      <c r="AU157" t="s">
        <v>1544</v>
      </c>
      <c r="AV157" t="s">
        <v>641</v>
      </c>
      <c r="AW157">
        <v>1</v>
      </c>
      <c r="BB157">
        <v>0.85740740740740728</v>
      </c>
      <c r="BC157" t="s">
        <v>72</v>
      </c>
      <c r="BF157" t="s">
        <v>163</v>
      </c>
      <c r="BG157" t="s">
        <v>323</v>
      </c>
      <c r="BH157" t="s">
        <v>1544</v>
      </c>
      <c r="BI157">
        <v>7554</v>
      </c>
      <c r="BJ157">
        <v>1</v>
      </c>
      <c r="BK157" t="s">
        <v>1064</v>
      </c>
      <c r="BL157" t="s">
        <v>618</v>
      </c>
      <c r="BM157">
        <v>0.85740740740740728</v>
      </c>
      <c r="BN157" t="s">
        <v>72</v>
      </c>
      <c r="BO157" t="s">
        <v>621</v>
      </c>
      <c r="BP157">
        <v>1794.223</v>
      </c>
    </row>
    <row r="158" spans="1:68" ht="16.5">
      <c r="A158" s="110" t="str">
        <f t="shared" si="90"/>
        <v>해성운수</v>
      </c>
      <c r="B158" s="111" t="str">
        <f t="shared" si="91"/>
        <v>홍순관</v>
      </c>
      <c r="C158" s="112" t="str">
        <f t="shared" si="92"/>
        <v>D</v>
      </c>
      <c r="D158" s="113">
        <f t="shared" si="93"/>
        <v>0.80378322805206359</v>
      </c>
      <c r="E158" s="114">
        <f t="shared" si="94"/>
        <v>4530</v>
      </c>
      <c r="F158" s="115" t="str">
        <f t="shared" si="95"/>
        <v>564</v>
      </c>
      <c r="G158" s="116" t="str">
        <f t="shared" si="96"/>
        <v>71바5775</v>
      </c>
      <c r="H158" s="117">
        <f t="shared" si="97"/>
        <v>7</v>
      </c>
      <c r="I158" s="118">
        <f t="shared" si="98"/>
        <v>1161.3499999999999</v>
      </c>
      <c r="J158" s="119">
        <f t="shared" si="99"/>
        <v>1.2357875368292795E-2</v>
      </c>
      <c r="K158" s="119">
        <f t="shared" si="100"/>
        <v>0.42073235252616997</v>
      </c>
      <c r="L158" s="119">
        <f t="shared" si="101"/>
        <v>0.27898566323675034</v>
      </c>
      <c r="M158" s="120">
        <f t="shared" si="102"/>
        <v>7.1219999999999999</v>
      </c>
      <c r="N158" s="121">
        <f t="shared" si="103"/>
        <v>2.0665604684203731</v>
      </c>
      <c r="O158" s="121">
        <f t="shared" si="104"/>
        <v>1.3777069789469154</v>
      </c>
      <c r="P158" s="235">
        <f t="shared" si="105"/>
        <v>70</v>
      </c>
      <c r="Q158" s="236">
        <f t="shared" si="106"/>
        <v>24</v>
      </c>
      <c r="R158" s="236">
        <f t="shared" si="107"/>
        <v>16</v>
      </c>
      <c r="T158">
        <v>534</v>
      </c>
      <c r="U158">
        <v>4530</v>
      </c>
      <c r="V158" t="s">
        <v>1547</v>
      </c>
      <c r="W158">
        <v>1161.3499999999999</v>
      </c>
      <c r="X158">
        <v>355.20800000000003</v>
      </c>
      <c r="Y158">
        <v>3.2690000000000001</v>
      </c>
      <c r="Z158">
        <v>7.1219999999999999</v>
      </c>
      <c r="AA158">
        <v>121.40137</v>
      </c>
      <c r="AB158">
        <v>1.5002629999999999</v>
      </c>
      <c r="AC158">
        <v>51.077483999999998</v>
      </c>
      <c r="AD158" s="1">
        <v>324</v>
      </c>
      <c r="AE158">
        <v>24</v>
      </c>
      <c r="AF158">
        <v>16</v>
      </c>
      <c r="AG158">
        <v>73</v>
      </c>
      <c r="AH158">
        <v>9.5662009999999995</v>
      </c>
      <c r="AI158">
        <v>12.7</v>
      </c>
      <c r="AJ158">
        <v>0</v>
      </c>
      <c r="AK158">
        <v>70</v>
      </c>
      <c r="AL158">
        <v>21952</v>
      </c>
      <c r="AM158" t="s">
        <v>1548</v>
      </c>
      <c r="AN158" t="s">
        <v>1549</v>
      </c>
      <c r="AO158">
        <v>362.35599999999999</v>
      </c>
      <c r="AR158" t="s">
        <v>163</v>
      </c>
      <c r="AS158" t="s">
        <v>320</v>
      </c>
      <c r="AT158" t="s">
        <v>1039</v>
      </c>
      <c r="AU158" t="s">
        <v>1547</v>
      </c>
      <c r="AV158" t="s">
        <v>641</v>
      </c>
      <c r="AW158">
        <v>7</v>
      </c>
      <c r="BB158">
        <v>0.80378322805206359</v>
      </c>
      <c r="BC158" t="s">
        <v>70</v>
      </c>
      <c r="BF158" t="s">
        <v>163</v>
      </c>
      <c r="BG158" t="s">
        <v>320</v>
      </c>
      <c r="BH158" t="s">
        <v>1547</v>
      </c>
      <c r="BI158">
        <v>4530</v>
      </c>
      <c r="BJ158">
        <v>7</v>
      </c>
      <c r="BK158" t="s">
        <v>1039</v>
      </c>
      <c r="BL158" t="s">
        <v>1051</v>
      </c>
      <c r="BM158">
        <v>0.80378322805206359</v>
      </c>
      <c r="BN158" t="s">
        <v>70</v>
      </c>
      <c r="BO158" t="s">
        <v>623</v>
      </c>
      <c r="BP158">
        <v>1161.3499999999999</v>
      </c>
    </row>
    <row r="159" spans="1:68" ht="16.5">
      <c r="A159" s="127" t="str">
        <f t="shared" si="90"/>
        <v>해성운수</v>
      </c>
      <c r="B159" s="128" t="str">
        <f t="shared" si="91"/>
        <v>홍순욱</v>
      </c>
      <c r="C159" s="129" t="str">
        <f t="shared" si="92"/>
        <v>C</v>
      </c>
      <c r="D159" s="130">
        <f t="shared" si="93"/>
        <v>0.86499999999999999</v>
      </c>
      <c r="E159" s="131">
        <f t="shared" si="94"/>
        <v>1289</v>
      </c>
      <c r="F159" s="132" t="str">
        <f t="shared" si="95"/>
        <v>564</v>
      </c>
      <c r="G159" s="133" t="str">
        <f t="shared" si="96"/>
        <v>71바5772</v>
      </c>
      <c r="H159" s="134">
        <f t="shared" si="97"/>
        <v>2</v>
      </c>
      <c r="I159" s="135">
        <f t="shared" si="98"/>
        <v>1135.2750000000001</v>
      </c>
      <c r="J159" s="136">
        <f t="shared" si="99"/>
        <v>4.0589153781668844E-2</v>
      </c>
      <c r="K159" s="136">
        <f t="shared" si="100"/>
        <v>0.43836639410879363</v>
      </c>
      <c r="L159" s="136">
        <f t="shared" si="101"/>
        <v>0.31886547312325203</v>
      </c>
      <c r="M159" s="137">
        <f t="shared" si="102"/>
        <v>7.1829999999999998</v>
      </c>
      <c r="N159" s="138">
        <f t="shared" si="103"/>
        <v>0.44042192420338683</v>
      </c>
      <c r="O159" s="138">
        <f t="shared" si="104"/>
        <v>3.5233753936270946</v>
      </c>
      <c r="P159" s="233">
        <f t="shared" si="105"/>
        <v>52</v>
      </c>
      <c r="Q159" s="234">
        <f t="shared" si="106"/>
        <v>5</v>
      </c>
      <c r="R159" s="234">
        <f t="shared" si="107"/>
        <v>40</v>
      </c>
      <c r="T159">
        <v>534</v>
      </c>
      <c r="U159">
        <v>1289</v>
      </c>
      <c r="V159" t="s">
        <v>1550</v>
      </c>
      <c r="W159">
        <v>1135.2750000000001</v>
      </c>
      <c r="X159">
        <v>325.48099999999999</v>
      </c>
      <c r="Y159">
        <v>3.488</v>
      </c>
      <c r="Z159">
        <v>7.1829999999999998</v>
      </c>
      <c r="AA159">
        <v>117.058809</v>
      </c>
      <c r="AB159">
        <v>4.7513180000000004</v>
      </c>
      <c r="AC159">
        <v>51.314647999999998</v>
      </c>
      <c r="AD159" s="1">
        <v>362</v>
      </c>
      <c r="AE159">
        <v>5</v>
      </c>
      <c r="AF159">
        <v>40</v>
      </c>
      <c r="AG159">
        <v>83</v>
      </c>
      <c r="AH159">
        <v>9.6983300000000003</v>
      </c>
      <c r="AI159">
        <v>54.6</v>
      </c>
      <c r="AJ159">
        <v>0</v>
      </c>
      <c r="AK159">
        <v>52</v>
      </c>
      <c r="AL159">
        <v>10953</v>
      </c>
      <c r="AM159" t="s">
        <v>1551</v>
      </c>
      <c r="AN159" t="s">
        <v>1552</v>
      </c>
      <c r="AO159">
        <v>1064.4559999999999</v>
      </c>
      <c r="AR159" t="s">
        <v>163</v>
      </c>
      <c r="AS159" t="s">
        <v>320</v>
      </c>
      <c r="AT159" t="s">
        <v>1035</v>
      </c>
      <c r="AU159" t="s">
        <v>1550</v>
      </c>
      <c r="AV159" t="s">
        <v>641</v>
      </c>
      <c r="AW159">
        <v>2</v>
      </c>
      <c r="BB159">
        <v>0.86499999999999999</v>
      </c>
      <c r="BC159" t="s">
        <v>72</v>
      </c>
      <c r="BF159" t="s">
        <v>163</v>
      </c>
      <c r="BG159" t="s">
        <v>320</v>
      </c>
      <c r="BH159" t="s">
        <v>1550</v>
      </c>
      <c r="BI159">
        <v>1289</v>
      </c>
      <c r="BJ159">
        <v>2</v>
      </c>
      <c r="BK159" t="s">
        <v>1035</v>
      </c>
      <c r="BL159" t="s">
        <v>1086</v>
      </c>
      <c r="BM159">
        <v>0.86499999999999999</v>
      </c>
      <c r="BN159" t="s">
        <v>72</v>
      </c>
      <c r="BO159" t="s">
        <v>621</v>
      </c>
      <c r="BP159">
        <v>1135.2750000000001</v>
      </c>
    </row>
    <row r="160" spans="1:68" ht="16.5">
      <c r="A160" s="110" t="str">
        <f t="shared" si="90"/>
        <v>해성운수</v>
      </c>
      <c r="B160" s="111" t="str">
        <f t="shared" si="91"/>
        <v>홍향기</v>
      </c>
      <c r="C160" s="112" t="str">
        <f t="shared" si="92"/>
        <v>D</v>
      </c>
      <c r="D160" s="113">
        <f t="shared" si="93"/>
        <v>0.84470263040939564</v>
      </c>
      <c r="E160" s="114">
        <f t="shared" si="94"/>
        <v>5824</v>
      </c>
      <c r="F160" s="115" t="str">
        <f t="shared" si="95"/>
        <v>593</v>
      </c>
      <c r="G160" s="116" t="str">
        <f t="shared" si="96"/>
        <v>70바3808</v>
      </c>
      <c r="H160" s="117">
        <f t="shared" si="97"/>
        <v>2</v>
      </c>
      <c r="I160" s="118">
        <f t="shared" si="98"/>
        <v>1800.3050000000001</v>
      </c>
      <c r="J160" s="119">
        <f t="shared" si="99"/>
        <v>2.1726880062073305E-2</v>
      </c>
      <c r="K160" s="119">
        <f t="shared" si="100"/>
        <v>0.39054779580599158</v>
      </c>
      <c r="L160" s="119">
        <f t="shared" si="101"/>
        <v>0.22551734289467618</v>
      </c>
      <c r="M160" s="120">
        <f t="shared" si="102"/>
        <v>6.6459999999999999</v>
      </c>
      <c r="N160" s="121">
        <f t="shared" si="103"/>
        <v>0</v>
      </c>
      <c r="O160" s="121">
        <f t="shared" si="104"/>
        <v>0.83319215355175924</v>
      </c>
      <c r="P160" s="235">
        <f t="shared" si="105"/>
        <v>14</v>
      </c>
      <c r="Q160" s="236">
        <f t="shared" si="106"/>
        <v>0</v>
      </c>
      <c r="R160" s="236">
        <f t="shared" si="107"/>
        <v>15</v>
      </c>
      <c r="T160">
        <v>534</v>
      </c>
      <c r="U160">
        <v>5824</v>
      </c>
      <c r="V160" t="s">
        <v>1553</v>
      </c>
      <c r="W160">
        <v>1800.3050000000001</v>
      </c>
      <c r="X160">
        <v>961.41200000000003</v>
      </c>
      <c r="Y160">
        <v>1.873</v>
      </c>
      <c r="Z160">
        <v>6.6459999999999999</v>
      </c>
      <c r="AA160">
        <v>161.07407000000001</v>
      </c>
      <c r="AB160">
        <v>3.4996369999999999</v>
      </c>
      <c r="AC160">
        <v>62.907122999999999</v>
      </c>
      <c r="AD160" s="1">
        <v>406</v>
      </c>
      <c r="AE160">
        <v>0</v>
      </c>
      <c r="AF160">
        <v>15</v>
      </c>
      <c r="AG160">
        <v>59</v>
      </c>
      <c r="AH160">
        <v>11.176876</v>
      </c>
      <c r="AI160">
        <v>0</v>
      </c>
      <c r="AJ160">
        <v>0</v>
      </c>
      <c r="AK160">
        <v>14</v>
      </c>
      <c r="AL160">
        <v>866</v>
      </c>
      <c r="AM160" t="s">
        <v>1554</v>
      </c>
      <c r="AN160" t="s">
        <v>1555</v>
      </c>
      <c r="AO160">
        <v>1745.3820000000001</v>
      </c>
      <c r="AR160" t="s">
        <v>163</v>
      </c>
      <c r="AS160" t="s">
        <v>324</v>
      </c>
      <c r="AT160" t="s">
        <v>1073</v>
      </c>
      <c r="AU160" t="s">
        <v>1553</v>
      </c>
      <c r="AV160" t="s">
        <v>966</v>
      </c>
      <c r="AW160">
        <v>2</v>
      </c>
      <c r="BB160">
        <v>0.84470263040939564</v>
      </c>
      <c r="BC160" t="s">
        <v>70</v>
      </c>
      <c r="BF160" t="s">
        <v>163</v>
      </c>
      <c r="BG160" t="s">
        <v>324</v>
      </c>
      <c r="BH160" t="s">
        <v>1553</v>
      </c>
      <c r="BI160">
        <v>5824</v>
      </c>
      <c r="BJ160">
        <v>2</v>
      </c>
      <c r="BK160" t="s">
        <v>1073</v>
      </c>
      <c r="BL160" t="s">
        <v>1078</v>
      </c>
      <c r="BM160">
        <v>0.84470263040939564</v>
      </c>
      <c r="BN160" t="s">
        <v>70</v>
      </c>
      <c r="BO160" t="s">
        <v>623</v>
      </c>
      <c r="BP160">
        <v>1800.3050000000001</v>
      </c>
    </row>
    <row r="161" spans="1:68" ht="16.5">
      <c r="A161" s="127" t="str">
        <f t="shared" si="90"/>
        <v>해성운수</v>
      </c>
      <c r="B161" s="128" t="str">
        <f t="shared" si="91"/>
        <v>황광수</v>
      </c>
      <c r="C161" s="129" t="str">
        <f t="shared" si="92"/>
        <v>B</v>
      </c>
      <c r="D161" s="130">
        <f t="shared" si="93"/>
        <v>0.90081929885859546</v>
      </c>
      <c r="E161" s="131">
        <f t="shared" si="94"/>
        <v>1649</v>
      </c>
      <c r="F161" s="132" t="str">
        <f t="shared" si="95"/>
        <v>24</v>
      </c>
      <c r="G161" s="133" t="str">
        <f t="shared" si="96"/>
        <v>70바3879</v>
      </c>
      <c r="H161" s="134">
        <f t="shared" si="97"/>
        <v>4</v>
      </c>
      <c r="I161" s="135">
        <f t="shared" si="98"/>
        <v>2464.8209999999999</v>
      </c>
      <c r="J161" s="136">
        <f t="shared" si="99"/>
        <v>8.725375958546111E-3</v>
      </c>
      <c r="K161" s="136">
        <f t="shared" si="100"/>
        <v>0.38125823274867704</v>
      </c>
      <c r="L161" s="136">
        <f t="shared" si="101"/>
        <v>0.19474030771402873</v>
      </c>
      <c r="M161" s="137">
        <f t="shared" si="102"/>
        <v>14.25</v>
      </c>
      <c r="N161" s="138">
        <f t="shared" si="103"/>
        <v>0.40570897440422654</v>
      </c>
      <c r="O161" s="138">
        <f t="shared" si="104"/>
        <v>22.070568207589922</v>
      </c>
      <c r="P161" s="233">
        <f t="shared" si="105"/>
        <v>8</v>
      </c>
      <c r="Q161" s="234">
        <f t="shared" si="106"/>
        <v>10</v>
      </c>
      <c r="R161" s="234">
        <f t="shared" si="107"/>
        <v>544</v>
      </c>
      <c r="T161">
        <v>534</v>
      </c>
      <c r="U161">
        <v>1649</v>
      </c>
      <c r="V161" t="s">
        <v>1556</v>
      </c>
      <c r="W161">
        <v>2464.8209999999999</v>
      </c>
      <c r="X161">
        <v>1183.6030000000001</v>
      </c>
      <c r="Y161">
        <v>2.0819999999999999</v>
      </c>
      <c r="Z161">
        <v>14.25</v>
      </c>
      <c r="AA161">
        <v>163.53438600000001</v>
      </c>
      <c r="AB161">
        <v>1.4268989999999999</v>
      </c>
      <c r="AC161">
        <v>62.348830999999997</v>
      </c>
      <c r="AD161" s="1">
        <v>480</v>
      </c>
      <c r="AE161">
        <v>10</v>
      </c>
      <c r="AF161">
        <v>544</v>
      </c>
      <c r="AG161">
        <v>75</v>
      </c>
      <c r="AH161">
        <v>15.072187</v>
      </c>
      <c r="AI161">
        <v>94.4</v>
      </c>
      <c r="AJ161">
        <v>0</v>
      </c>
      <c r="AK161">
        <v>8</v>
      </c>
      <c r="AL161">
        <v>1033</v>
      </c>
      <c r="AM161" t="s">
        <v>1557</v>
      </c>
      <c r="AN161" t="s">
        <v>1558</v>
      </c>
      <c r="AO161">
        <v>2018.41</v>
      </c>
      <c r="AR161" t="s">
        <v>163</v>
      </c>
      <c r="AS161" t="s">
        <v>315</v>
      </c>
      <c r="AT161" t="s">
        <v>974</v>
      </c>
      <c r="AU161" t="s">
        <v>1556</v>
      </c>
      <c r="AV161" t="s">
        <v>49</v>
      </c>
      <c r="AW161">
        <v>4</v>
      </c>
      <c r="BB161">
        <v>0.90081929885859546</v>
      </c>
      <c r="BC161" t="s">
        <v>71</v>
      </c>
      <c r="BF161" t="s">
        <v>163</v>
      </c>
      <c r="BG161" t="s">
        <v>315</v>
      </c>
      <c r="BH161" t="s">
        <v>1556</v>
      </c>
      <c r="BI161">
        <v>1649</v>
      </c>
      <c r="BJ161">
        <v>4</v>
      </c>
      <c r="BK161" t="s">
        <v>974</v>
      </c>
      <c r="BL161" t="s">
        <v>959</v>
      </c>
      <c r="BM161">
        <v>0.90081929885859546</v>
      </c>
      <c r="BN161" t="s">
        <v>71</v>
      </c>
      <c r="BO161" t="s">
        <v>619</v>
      </c>
      <c r="BP161">
        <v>2464.8209999999999</v>
      </c>
    </row>
    <row r="162" spans="1:68" ht="16.5">
      <c r="A162" s="110" t="str">
        <f t="shared" si="90"/>
        <v>해성운수</v>
      </c>
      <c r="B162" s="111" t="str">
        <f t="shared" si="91"/>
        <v>황영생</v>
      </c>
      <c r="C162" s="112" t="str">
        <f t="shared" si="92"/>
        <v>C</v>
      </c>
      <c r="D162" s="113">
        <f t="shared" si="93"/>
        <v>0.86110182424963178</v>
      </c>
      <c r="E162" s="114">
        <f t="shared" si="94"/>
        <v>524</v>
      </c>
      <c r="F162" s="115" t="str">
        <f t="shared" si="95"/>
        <v>24</v>
      </c>
      <c r="G162" s="116" t="str">
        <f t="shared" si="96"/>
        <v>70바3873</v>
      </c>
      <c r="H162" s="117">
        <f t="shared" si="97"/>
        <v>4</v>
      </c>
      <c r="I162" s="118">
        <f t="shared" si="98"/>
        <v>2255.1759999999999</v>
      </c>
      <c r="J162" s="119">
        <f t="shared" si="99"/>
        <v>2.7902769246516614E-2</v>
      </c>
      <c r="K162" s="119">
        <f t="shared" si="100"/>
        <v>0.38174763808387868</v>
      </c>
      <c r="L162" s="119">
        <f t="shared" si="101"/>
        <v>0.19111590403587125</v>
      </c>
      <c r="M162" s="120">
        <f t="shared" si="102"/>
        <v>13.208</v>
      </c>
      <c r="N162" s="121">
        <f t="shared" si="103"/>
        <v>0.44342437131292639</v>
      </c>
      <c r="O162" s="121">
        <f t="shared" si="104"/>
        <v>3.2369979105843623</v>
      </c>
      <c r="P162" s="235">
        <f t="shared" si="105"/>
        <v>35</v>
      </c>
      <c r="Q162" s="236">
        <f t="shared" si="106"/>
        <v>10</v>
      </c>
      <c r="R162" s="236">
        <f t="shared" si="107"/>
        <v>73</v>
      </c>
      <c r="T162">
        <v>534</v>
      </c>
      <c r="U162">
        <v>524</v>
      </c>
      <c r="V162" t="s">
        <v>1559</v>
      </c>
      <c r="W162">
        <v>2255.1759999999999</v>
      </c>
      <c r="X162">
        <v>1130.5820000000001</v>
      </c>
      <c r="Y162">
        <v>1.9950000000000001</v>
      </c>
      <c r="Z162">
        <v>13.208</v>
      </c>
      <c r="AA162">
        <v>155.68884800000001</v>
      </c>
      <c r="AB162">
        <v>4.34415</v>
      </c>
      <c r="AC162">
        <v>59.43385</v>
      </c>
      <c r="AD162" s="1">
        <v>431</v>
      </c>
      <c r="AE162">
        <v>10</v>
      </c>
      <c r="AF162">
        <v>73</v>
      </c>
      <c r="AG162">
        <v>71</v>
      </c>
      <c r="AH162">
        <v>14.485147</v>
      </c>
      <c r="AI162">
        <v>176.5</v>
      </c>
      <c r="AJ162">
        <v>0</v>
      </c>
      <c r="AK162">
        <v>35</v>
      </c>
      <c r="AL162">
        <v>15358</v>
      </c>
      <c r="AM162" t="s">
        <v>1560</v>
      </c>
      <c r="AN162" t="s">
        <v>1561</v>
      </c>
      <c r="AO162">
        <v>1794.836</v>
      </c>
      <c r="AR162" t="s">
        <v>163</v>
      </c>
      <c r="AS162" t="s">
        <v>315</v>
      </c>
      <c r="AT162" t="s">
        <v>963</v>
      </c>
      <c r="AU162" t="s">
        <v>1559</v>
      </c>
      <c r="AV162" t="s">
        <v>49</v>
      </c>
      <c r="AW162">
        <v>4</v>
      </c>
      <c r="BB162">
        <v>0.86110182424963178</v>
      </c>
      <c r="BC162" t="s">
        <v>72</v>
      </c>
      <c r="BF162" t="s">
        <v>163</v>
      </c>
      <c r="BG162" t="s">
        <v>315</v>
      </c>
      <c r="BH162" t="s">
        <v>1559</v>
      </c>
      <c r="BI162">
        <v>524</v>
      </c>
      <c r="BJ162">
        <v>4</v>
      </c>
      <c r="BK162" t="s">
        <v>963</v>
      </c>
      <c r="BL162" t="s">
        <v>957</v>
      </c>
      <c r="BM162">
        <v>0.86110182424963178</v>
      </c>
      <c r="BN162" t="s">
        <v>72</v>
      </c>
      <c r="BO162" t="s">
        <v>621</v>
      </c>
      <c r="BP162">
        <v>2255.1759999999999</v>
      </c>
    </row>
    <row r="163" spans="1:68" ht="16.5">
      <c r="A163" s="127" t="str">
        <f t="shared" si="90"/>
        <v>해성운수</v>
      </c>
      <c r="B163" s="128" t="str">
        <f t="shared" si="91"/>
        <v>황재영</v>
      </c>
      <c r="C163" s="129" t="str">
        <f t="shared" si="92"/>
        <v>B</v>
      </c>
      <c r="D163" s="130">
        <f t="shared" si="93"/>
        <v>0.93468508396859806</v>
      </c>
      <c r="E163" s="131">
        <f t="shared" si="94"/>
        <v>946</v>
      </c>
      <c r="F163" s="132" t="str">
        <f t="shared" si="95"/>
        <v>24</v>
      </c>
      <c r="G163" s="133" t="str">
        <f t="shared" si="96"/>
        <v>70바3859</v>
      </c>
      <c r="H163" s="134">
        <f t="shared" si="97"/>
        <v>2</v>
      </c>
      <c r="I163" s="135">
        <f t="shared" si="98"/>
        <v>2040.9010000000001</v>
      </c>
      <c r="J163" s="136">
        <f t="shared" si="99"/>
        <v>5.87326757182854E-3</v>
      </c>
      <c r="K163" s="136">
        <f t="shared" si="100"/>
        <v>0.36121267531172924</v>
      </c>
      <c r="L163" s="136">
        <f t="shared" si="101"/>
        <v>8.7216381392336034E-2</v>
      </c>
      <c r="M163" s="137">
        <f t="shared" si="102"/>
        <v>13.99</v>
      </c>
      <c r="N163" s="138">
        <f t="shared" si="103"/>
        <v>0.48997967074346083</v>
      </c>
      <c r="O163" s="138">
        <f t="shared" si="104"/>
        <v>2.0579146171225355</v>
      </c>
      <c r="P163" s="233">
        <f t="shared" si="105"/>
        <v>7</v>
      </c>
      <c r="Q163" s="234">
        <f t="shared" si="106"/>
        <v>10</v>
      </c>
      <c r="R163" s="234">
        <f t="shared" si="107"/>
        <v>42</v>
      </c>
      <c r="T163">
        <v>534</v>
      </c>
      <c r="U163">
        <v>946</v>
      </c>
      <c r="V163" t="s">
        <v>1562</v>
      </c>
      <c r="W163">
        <v>2040.9010000000001</v>
      </c>
      <c r="X163">
        <v>880.93899999999996</v>
      </c>
      <c r="Y163">
        <v>2.3170000000000002</v>
      </c>
      <c r="Z163">
        <v>13.99</v>
      </c>
      <c r="AA163">
        <v>127.313287</v>
      </c>
      <c r="AB163">
        <v>0.74774499999999999</v>
      </c>
      <c r="AC163">
        <v>45.987172999999999</v>
      </c>
      <c r="AD163" s="1">
        <v>178</v>
      </c>
      <c r="AE163">
        <v>10</v>
      </c>
      <c r="AF163">
        <v>42</v>
      </c>
      <c r="AG163">
        <v>70</v>
      </c>
      <c r="AH163">
        <v>16.030542000000001</v>
      </c>
      <c r="AI163">
        <v>104.7</v>
      </c>
      <c r="AJ163">
        <v>0</v>
      </c>
      <c r="AK163">
        <v>7</v>
      </c>
      <c r="AL163">
        <v>2522</v>
      </c>
      <c r="AM163" t="s">
        <v>1563</v>
      </c>
      <c r="AN163" t="s">
        <v>1564</v>
      </c>
      <c r="AO163">
        <v>1942.576</v>
      </c>
      <c r="AR163" t="s">
        <v>163</v>
      </c>
      <c r="AS163" t="s">
        <v>315</v>
      </c>
      <c r="AT163" t="s">
        <v>949</v>
      </c>
      <c r="AU163" t="s">
        <v>1562</v>
      </c>
      <c r="AV163" t="s">
        <v>49</v>
      </c>
      <c r="AW163">
        <v>2</v>
      </c>
      <c r="BB163">
        <v>0.93468508396859806</v>
      </c>
      <c r="BC163" t="s">
        <v>71</v>
      </c>
      <c r="BF163" t="s">
        <v>163</v>
      </c>
      <c r="BG163" t="s">
        <v>315</v>
      </c>
      <c r="BH163" t="s">
        <v>1562</v>
      </c>
      <c r="BI163">
        <v>946</v>
      </c>
      <c r="BJ163">
        <v>2</v>
      </c>
      <c r="BK163" t="s">
        <v>949</v>
      </c>
      <c r="BL163" t="s">
        <v>957</v>
      </c>
      <c r="BM163">
        <v>0.93468508396859806</v>
      </c>
      <c r="BN163" t="s">
        <v>71</v>
      </c>
      <c r="BO163" t="s">
        <v>619</v>
      </c>
      <c r="BP163">
        <v>2040.9010000000001</v>
      </c>
    </row>
  </sheetData>
  <sortState xmlns:xlrd2="http://schemas.microsoft.com/office/spreadsheetml/2017/richdata2" ref="T4:AN109">
    <sortCondition ref="AB4:AB109"/>
    <sortCondition descending="1" ref="AD4:AD109"/>
  </sortState>
  <phoneticPr fontId="2" type="noConversion"/>
  <conditionalFormatting sqref="C5:D163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97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936</v>
      </c>
      <c r="B2" s="34"/>
      <c r="C2" s="101"/>
      <c r="D2" s="108"/>
      <c r="E2" s="10"/>
      <c r="F2" s="37"/>
      <c r="G2" s="10"/>
      <c r="H2" s="10"/>
      <c r="I2" s="10"/>
      <c r="J2" s="10"/>
    </row>
    <row r="4" spans="1:18" ht="26.25">
      <c r="A4" s="237" t="s">
        <v>937</v>
      </c>
      <c r="B4" s="35"/>
      <c r="C4" s="103"/>
      <c r="D4" s="107"/>
      <c r="E4" s="11"/>
      <c r="F4" s="8"/>
      <c r="H4" s="11"/>
    </row>
    <row r="5" spans="1:18" ht="26.25">
      <c r="A5" s="173" t="s">
        <v>938</v>
      </c>
    </row>
    <row r="6" spans="1:18" ht="17.25">
      <c r="A6" s="174" t="s">
        <v>939</v>
      </c>
    </row>
    <row r="7" spans="1:18" ht="17.25">
      <c r="A7" s="174"/>
    </row>
    <row r="8" spans="1:18" ht="17.25">
      <c r="A8" s="176" t="s">
        <v>844</v>
      </c>
      <c r="B8" s="177"/>
      <c r="C8" s="177"/>
      <c r="D8" s="177"/>
      <c r="E8" s="177"/>
      <c r="F8" s="177"/>
      <c r="G8" s="177"/>
      <c r="H8" s="177"/>
      <c r="I8" s="177"/>
      <c r="J8" s="177"/>
      <c r="K8" s="177"/>
      <c r="L8" s="177"/>
      <c r="M8" s="177"/>
      <c r="N8" s="177"/>
      <c r="O8" s="177"/>
      <c r="P8" s="177"/>
      <c r="Q8" s="177"/>
      <c r="R8" s="177"/>
    </row>
    <row r="9" spans="1:18">
      <c r="A9" s="177"/>
      <c r="B9" s="177"/>
      <c r="C9" s="177"/>
      <c r="D9" s="177"/>
      <c r="E9" s="177"/>
      <c r="F9" s="177"/>
      <c r="G9" s="177"/>
      <c r="H9" s="177"/>
      <c r="I9" s="177"/>
      <c r="J9" s="177"/>
      <c r="K9" s="177"/>
      <c r="L9" s="177"/>
      <c r="M9" s="177"/>
      <c r="N9" s="177"/>
      <c r="O9" s="177"/>
      <c r="P9" s="177"/>
      <c r="Q9" s="177"/>
      <c r="R9" s="177"/>
    </row>
    <row r="10" spans="1:18">
      <c r="A10" s="177" t="s">
        <v>940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</row>
    <row r="11" spans="1:18">
      <c r="A11" s="177"/>
      <c r="B11" s="177"/>
      <c r="C11" s="177"/>
      <c r="D11" s="177"/>
      <c r="E11" s="177"/>
      <c r="F11" s="177"/>
      <c r="G11" s="177"/>
      <c r="H11" s="177"/>
      <c r="I11" s="177"/>
      <c r="J11" s="177"/>
      <c r="K11" s="177"/>
      <c r="L11" s="177"/>
      <c r="M11" s="177"/>
      <c r="N11" s="177"/>
      <c r="O11" s="177"/>
      <c r="P11" s="177"/>
      <c r="Q11" s="177"/>
      <c r="R11" s="177"/>
    </row>
    <row r="13" spans="1:18" ht="37.5" customHeight="1">
      <c r="A13" s="291" t="s">
        <v>0</v>
      </c>
      <c r="B13" s="292" t="s">
        <v>77</v>
      </c>
      <c r="C13" s="293" t="s">
        <v>68</v>
      </c>
      <c r="D13" s="293" t="s">
        <v>602</v>
      </c>
      <c r="E13" s="294" t="s">
        <v>588</v>
      </c>
      <c r="F13" s="292" t="s">
        <v>593</v>
      </c>
      <c r="G13" s="294" t="s">
        <v>591</v>
      </c>
      <c r="H13" s="294" t="s">
        <v>595</v>
      </c>
      <c r="I13" s="295" t="s">
        <v>597</v>
      </c>
      <c r="J13" s="294" t="s">
        <v>12</v>
      </c>
      <c r="K13" s="294" t="s">
        <v>13</v>
      </c>
      <c r="L13" s="294" t="s">
        <v>14</v>
      </c>
      <c r="M13" s="294" t="s">
        <v>117</v>
      </c>
      <c r="N13" s="294" t="s">
        <v>7</v>
      </c>
      <c r="O13" s="294" t="s">
        <v>8</v>
      </c>
      <c r="P13" s="294" t="s">
        <v>624</v>
      </c>
      <c r="Q13" s="296" t="s">
        <v>626</v>
      </c>
      <c r="R13" s="296" t="s">
        <v>627</v>
      </c>
    </row>
    <row r="14" spans="1:18" ht="16.5">
      <c r="A14" s="297" t="s">
        <v>163</v>
      </c>
      <c r="B14" s="298" t="s">
        <v>1088</v>
      </c>
      <c r="C14" s="299" t="s">
        <v>73</v>
      </c>
      <c r="D14" s="300">
        <v>0.76740740740740743</v>
      </c>
      <c r="E14" s="301">
        <v>8190</v>
      </c>
      <c r="F14" s="302" t="s">
        <v>316</v>
      </c>
      <c r="G14" s="310" t="s">
        <v>1001</v>
      </c>
      <c r="H14" s="303">
        <v>1</v>
      </c>
      <c r="I14" s="304">
        <v>483.00799999999998</v>
      </c>
      <c r="J14" s="305">
        <v>1.0773028591185172E-3</v>
      </c>
      <c r="K14" s="305">
        <v>0.35782016968131347</v>
      </c>
      <c r="L14" s="305">
        <v>0.12014599810252183</v>
      </c>
      <c r="M14" s="306">
        <v>9.7889999999999997</v>
      </c>
      <c r="N14" s="307">
        <v>0</v>
      </c>
      <c r="O14" s="307">
        <v>0.41407181661587389</v>
      </c>
      <c r="P14" s="308">
        <v>0</v>
      </c>
      <c r="Q14" s="309">
        <v>0</v>
      </c>
      <c r="R14" s="309">
        <v>2</v>
      </c>
    </row>
    <row r="15" spans="1:18" ht="16.5">
      <c r="A15" s="297" t="s">
        <v>163</v>
      </c>
      <c r="B15" s="298" t="s">
        <v>1094</v>
      </c>
      <c r="C15" s="299" t="s">
        <v>73</v>
      </c>
      <c r="D15" s="300">
        <v>0.71784501186109595</v>
      </c>
      <c r="E15" s="301">
        <v>2908</v>
      </c>
      <c r="F15" s="302" t="s">
        <v>324</v>
      </c>
      <c r="G15" s="310" t="s">
        <v>1084</v>
      </c>
      <c r="H15" s="303">
        <v>4</v>
      </c>
      <c r="I15" s="304">
        <v>1931.3240000000001</v>
      </c>
      <c r="J15" s="305">
        <v>1.4330748864091716E-2</v>
      </c>
      <c r="K15" s="305">
        <v>0.50536398288871465</v>
      </c>
      <c r="L15" s="305">
        <v>0.21606866156969112</v>
      </c>
      <c r="M15" s="306">
        <v>16.425000000000001</v>
      </c>
      <c r="N15" s="307">
        <v>0.15533385387433699</v>
      </c>
      <c r="O15" s="307">
        <v>2.7960093697380657</v>
      </c>
      <c r="P15" s="308">
        <v>184</v>
      </c>
      <c r="Q15" s="309">
        <v>3</v>
      </c>
      <c r="R15" s="309">
        <v>44</v>
      </c>
    </row>
    <row r="16" spans="1:18" ht="16.5">
      <c r="A16" s="297" t="s">
        <v>163</v>
      </c>
      <c r="B16" s="298" t="s">
        <v>1097</v>
      </c>
      <c r="C16" s="299" t="s">
        <v>70</v>
      </c>
      <c r="D16" s="300">
        <v>0.84932317900165222</v>
      </c>
      <c r="E16" s="301">
        <v>7151</v>
      </c>
      <c r="F16" s="302" t="s">
        <v>315</v>
      </c>
      <c r="G16" s="310" t="s">
        <v>984</v>
      </c>
      <c r="H16" s="303">
        <v>6</v>
      </c>
      <c r="I16" s="304">
        <v>2293.3429999999998</v>
      </c>
      <c r="J16" s="305">
        <v>5.0186123814804313E-2</v>
      </c>
      <c r="K16" s="305">
        <v>0.38384525818613957</v>
      </c>
      <c r="L16" s="305">
        <v>0.12893272211621573</v>
      </c>
      <c r="M16" s="306">
        <v>17.228999999999999</v>
      </c>
      <c r="N16" s="307">
        <v>0.82848487993291897</v>
      </c>
      <c r="O16" s="307">
        <v>9.331356016086561</v>
      </c>
      <c r="P16" s="308">
        <v>19</v>
      </c>
      <c r="Q16" s="309">
        <v>19</v>
      </c>
      <c r="R16" s="309">
        <v>210</v>
      </c>
    </row>
    <row r="17" spans="1:18" ht="16.5">
      <c r="A17" s="297" t="s">
        <v>163</v>
      </c>
      <c r="B17" s="298" t="s">
        <v>1100</v>
      </c>
      <c r="C17" s="299" t="s">
        <v>73</v>
      </c>
      <c r="D17" s="300">
        <v>0.74518518518518517</v>
      </c>
      <c r="E17" s="301">
        <v>5980</v>
      </c>
      <c r="F17" s="302" t="s">
        <v>316</v>
      </c>
      <c r="G17" s="310" t="s">
        <v>1001</v>
      </c>
      <c r="H17" s="303">
        <v>1</v>
      </c>
      <c r="I17" s="304">
        <v>526.74</v>
      </c>
      <c r="J17" s="305">
        <v>3.6429239172695005E-3</v>
      </c>
      <c r="K17" s="305">
        <v>0.3652648803881629</v>
      </c>
      <c r="L17" s="305">
        <v>4.7472741152030498E-2</v>
      </c>
      <c r="M17" s="306">
        <v>10.269</v>
      </c>
      <c r="N17" s="307">
        <v>0</v>
      </c>
      <c r="O17" s="307">
        <v>0.5695409499943046</v>
      </c>
      <c r="P17" s="308">
        <v>0</v>
      </c>
      <c r="Q17" s="309">
        <v>0</v>
      </c>
      <c r="R17" s="309">
        <v>3</v>
      </c>
    </row>
    <row r="18" spans="1:18" ht="16.5">
      <c r="A18" s="297" t="s">
        <v>163</v>
      </c>
      <c r="B18" s="298" t="s">
        <v>1103</v>
      </c>
      <c r="C18" s="299" t="s">
        <v>70</v>
      </c>
      <c r="D18" s="300">
        <v>0.84808332840635958</v>
      </c>
      <c r="E18" s="301">
        <v>7939</v>
      </c>
      <c r="F18" s="302" t="s">
        <v>324</v>
      </c>
      <c r="G18" s="310" t="s">
        <v>1071</v>
      </c>
      <c r="H18" s="303">
        <v>2</v>
      </c>
      <c r="I18" s="304">
        <v>707.30000000000007</v>
      </c>
      <c r="J18" s="305">
        <v>2.3767179700326144E-2</v>
      </c>
      <c r="K18" s="305">
        <v>0.46639943017933738</v>
      </c>
      <c r="L18" s="305">
        <v>6.1694917199682058E-2</v>
      </c>
      <c r="M18" s="306">
        <v>8.4629999999999992</v>
      </c>
      <c r="N18" s="307">
        <v>0</v>
      </c>
      <c r="O18" s="307">
        <v>2.8276544606249114</v>
      </c>
      <c r="P18" s="308">
        <v>53</v>
      </c>
      <c r="Q18" s="309">
        <v>0</v>
      </c>
      <c r="R18" s="309">
        <v>20</v>
      </c>
    </row>
    <row r="19" spans="1:18" ht="16.5">
      <c r="A19" s="297" t="s">
        <v>163</v>
      </c>
      <c r="B19" s="298" t="s">
        <v>1112</v>
      </c>
      <c r="C19" s="299" t="s">
        <v>73</v>
      </c>
      <c r="D19" s="300">
        <v>0.695863002435264</v>
      </c>
      <c r="E19" s="301">
        <v>5740</v>
      </c>
      <c r="F19" s="302" t="s">
        <v>322</v>
      </c>
      <c r="G19" s="310" t="s">
        <v>1048</v>
      </c>
      <c r="H19" s="303">
        <v>5</v>
      </c>
      <c r="I19" s="304">
        <v>1172.2570000000001</v>
      </c>
      <c r="J19" s="305">
        <v>3.7456766794194012E-2</v>
      </c>
      <c r="K19" s="305">
        <v>0.4815482112248754</v>
      </c>
      <c r="L19" s="305">
        <v>0.21496992553680633</v>
      </c>
      <c r="M19" s="306">
        <v>13.803000000000001</v>
      </c>
      <c r="N19" s="307">
        <v>55.875119534368316</v>
      </c>
      <c r="O19" s="307">
        <v>15.099078103180446</v>
      </c>
      <c r="P19" s="308">
        <v>86</v>
      </c>
      <c r="Q19" s="309">
        <v>655</v>
      </c>
      <c r="R19" s="309">
        <v>177</v>
      </c>
    </row>
    <row r="20" spans="1:18" ht="16.5">
      <c r="A20" s="297" t="s">
        <v>163</v>
      </c>
      <c r="B20" s="298" t="s">
        <v>1115</v>
      </c>
      <c r="C20" s="299" t="s">
        <v>70</v>
      </c>
      <c r="D20" s="300">
        <v>0.81457620323381108</v>
      </c>
      <c r="E20" s="301">
        <v>4773</v>
      </c>
      <c r="F20" s="302" t="s">
        <v>323</v>
      </c>
      <c r="G20" s="310" t="s">
        <v>1058</v>
      </c>
      <c r="H20" s="303">
        <v>7</v>
      </c>
      <c r="I20" s="304">
        <v>1448.8770000000002</v>
      </c>
      <c r="J20" s="305">
        <v>1.3437870035504861E-2</v>
      </c>
      <c r="K20" s="305">
        <v>0.41482266732045564</v>
      </c>
      <c r="L20" s="305">
        <v>0.39961984350638463</v>
      </c>
      <c r="M20" s="306">
        <v>5.1509999999999998</v>
      </c>
      <c r="N20" s="307">
        <v>0.207056913733878</v>
      </c>
      <c r="O20" s="307">
        <v>0.89724662618013806</v>
      </c>
      <c r="P20" s="308">
        <v>20</v>
      </c>
      <c r="Q20" s="309">
        <v>3</v>
      </c>
      <c r="R20" s="309">
        <v>13</v>
      </c>
    </row>
    <row r="21" spans="1:18" ht="16.5">
      <c r="A21" s="297" t="s">
        <v>163</v>
      </c>
      <c r="B21" s="298" t="s">
        <v>1118</v>
      </c>
      <c r="C21" s="299" t="s">
        <v>73</v>
      </c>
      <c r="D21" s="300">
        <v>0.77684210526315789</v>
      </c>
      <c r="E21" s="301">
        <v>8789</v>
      </c>
      <c r="F21" s="302" t="s">
        <v>321</v>
      </c>
      <c r="G21" s="310" t="s">
        <v>1045</v>
      </c>
      <c r="H21" s="303">
        <v>1</v>
      </c>
      <c r="I21" s="304">
        <v>1344.96</v>
      </c>
      <c r="J21" s="305">
        <v>4.5858989012061417E-2</v>
      </c>
      <c r="K21" s="305">
        <v>0.39781218634548238</v>
      </c>
      <c r="L21" s="305">
        <v>0.28327980014275517</v>
      </c>
      <c r="M21" s="306">
        <v>6.008</v>
      </c>
      <c r="N21" s="307">
        <v>0</v>
      </c>
      <c r="O21" s="307">
        <v>0.66916488222698067</v>
      </c>
      <c r="P21" s="308">
        <v>42</v>
      </c>
      <c r="Q21" s="309">
        <v>0</v>
      </c>
      <c r="R21" s="309">
        <v>9</v>
      </c>
    </row>
    <row r="22" spans="1:18" ht="16.5">
      <c r="A22" s="297" t="s">
        <v>163</v>
      </c>
      <c r="B22" s="298" t="s">
        <v>1124</v>
      </c>
      <c r="C22" s="299" t="s">
        <v>73</v>
      </c>
      <c r="D22" s="300">
        <v>0.79379101557032461</v>
      </c>
      <c r="E22" s="301">
        <v>6808</v>
      </c>
      <c r="F22" s="302" t="s">
        <v>315</v>
      </c>
      <c r="G22" s="310" t="s">
        <v>980</v>
      </c>
      <c r="H22" s="303">
        <v>11</v>
      </c>
      <c r="I22" s="304">
        <v>2271.6150000000002</v>
      </c>
      <c r="J22" s="305">
        <v>2.7935372365396786E-2</v>
      </c>
      <c r="K22" s="305">
        <v>0.45167530689605317</v>
      </c>
      <c r="L22" s="305">
        <v>0.23114677168884576</v>
      </c>
      <c r="M22" s="306">
        <v>19.417999999999999</v>
      </c>
      <c r="N22" s="307">
        <v>0.74836625044296667</v>
      </c>
      <c r="O22" s="307">
        <v>16.50807905388897</v>
      </c>
      <c r="P22" s="308">
        <v>61</v>
      </c>
      <c r="Q22" s="309">
        <v>17</v>
      </c>
      <c r="R22" s="309">
        <v>343</v>
      </c>
    </row>
    <row r="23" spans="1:18" ht="16.5">
      <c r="A23" s="297" t="s">
        <v>163</v>
      </c>
      <c r="B23" s="298" t="s">
        <v>1130</v>
      </c>
      <c r="C23" s="299" t="s">
        <v>73</v>
      </c>
      <c r="D23" s="300">
        <v>0.77115221318109639</v>
      </c>
      <c r="E23" s="301">
        <v>8717</v>
      </c>
      <c r="F23" s="302" t="s">
        <v>318</v>
      </c>
      <c r="G23" s="310" t="s">
        <v>1017</v>
      </c>
      <c r="H23" s="303">
        <v>2</v>
      </c>
      <c r="I23" s="304">
        <v>1642.0030000000002</v>
      </c>
      <c r="J23" s="305">
        <v>2.0043661501791776E-2</v>
      </c>
      <c r="K23" s="305">
        <v>0.57332550428216877</v>
      </c>
      <c r="L23" s="305">
        <v>0.27101046709415272</v>
      </c>
      <c r="M23" s="306">
        <v>14.144</v>
      </c>
      <c r="N23" s="307">
        <v>0.18270368568145123</v>
      </c>
      <c r="O23" s="307">
        <v>0.79171597128628868</v>
      </c>
      <c r="P23" s="308">
        <v>321</v>
      </c>
      <c r="Q23" s="309">
        <v>3</v>
      </c>
      <c r="R23" s="309">
        <v>13</v>
      </c>
    </row>
    <row r="24" spans="1:18" ht="16.5">
      <c r="A24" s="297" t="s">
        <v>163</v>
      </c>
      <c r="B24" s="298" t="s">
        <v>1133</v>
      </c>
      <c r="C24" s="299" t="s">
        <v>73</v>
      </c>
      <c r="D24" s="300">
        <v>0.78370071657362494</v>
      </c>
      <c r="E24" s="301">
        <v>6741</v>
      </c>
      <c r="F24" s="302" t="s">
        <v>318</v>
      </c>
      <c r="G24" s="310" t="s">
        <v>1017</v>
      </c>
      <c r="H24" s="303">
        <v>2</v>
      </c>
      <c r="I24" s="304">
        <v>1639.05</v>
      </c>
      <c r="J24" s="305">
        <v>1.5341652858104732E-2</v>
      </c>
      <c r="K24" s="305">
        <v>0.56395319875855354</v>
      </c>
      <c r="L24" s="305">
        <v>0.25441566761233642</v>
      </c>
      <c r="M24" s="306">
        <v>13.297000000000001</v>
      </c>
      <c r="N24" s="307">
        <v>0.30505475732894055</v>
      </c>
      <c r="O24" s="307">
        <v>0.6101095146578811</v>
      </c>
      <c r="P24" s="308">
        <v>321</v>
      </c>
      <c r="Q24" s="309">
        <v>5</v>
      </c>
      <c r="R24" s="309">
        <v>10</v>
      </c>
    </row>
    <row r="25" spans="1:18" ht="16.5">
      <c r="A25" s="297" t="s">
        <v>163</v>
      </c>
      <c r="B25" s="298" t="s">
        <v>1136</v>
      </c>
      <c r="C25" s="299" t="s">
        <v>73</v>
      </c>
      <c r="D25" s="300">
        <v>0.73481481481481481</v>
      </c>
      <c r="E25" s="301">
        <v>9130</v>
      </c>
      <c r="F25" s="302" t="s">
        <v>317</v>
      </c>
      <c r="G25" s="310" t="s">
        <v>1007</v>
      </c>
      <c r="H25" s="303">
        <v>1</v>
      </c>
      <c r="I25" s="304">
        <v>3259.45</v>
      </c>
      <c r="J25" s="305">
        <v>6.7404984539288615E-2</v>
      </c>
      <c r="K25" s="305">
        <v>0.45292403840016149</v>
      </c>
      <c r="L25" s="305">
        <v>0.21731155381579043</v>
      </c>
      <c r="M25" s="306">
        <v>12.38</v>
      </c>
      <c r="N25" s="307">
        <v>0.33748024973538482</v>
      </c>
      <c r="O25" s="307">
        <v>3.6509227016827994</v>
      </c>
      <c r="P25" s="308">
        <v>177</v>
      </c>
      <c r="Q25" s="309">
        <v>11</v>
      </c>
      <c r="R25" s="309">
        <v>116</v>
      </c>
    </row>
    <row r="26" spans="1:18" ht="16.5">
      <c r="A26" s="297" t="s">
        <v>163</v>
      </c>
      <c r="B26" s="298" t="s">
        <v>1145</v>
      </c>
      <c r="C26" s="299" t="s">
        <v>73</v>
      </c>
      <c r="D26" s="300">
        <v>0.71654545454545449</v>
      </c>
      <c r="E26" s="301">
        <v>4009</v>
      </c>
      <c r="F26" s="302" t="s">
        <v>323</v>
      </c>
      <c r="G26" s="310" t="s">
        <v>1062</v>
      </c>
      <c r="H26" s="303">
        <v>1</v>
      </c>
      <c r="I26" s="304">
        <v>1705.6880000000001</v>
      </c>
      <c r="J26" s="305">
        <v>2.7253140758361247E-2</v>
      </c>
      <c r="K26" s="305">
        <v>0.45685748965771361</v>
      </c>
      <c r="L26" s="305">
        <v>0.32245392629476211</v>
      </c>
      <c r="M26" s="306">
        <v>7.0010000000000003</v>
      </c>
      <c r="N26" s="307">
        <v>0.6449010604518528</v>
      </c>
      <c r="O26" s="307">
        <v>0.93803790611178595</v>
      </c>
      <c r="P26" s="308">
        <v>44</v>
      </c>
      <c r="Q26" s="309">
        <v>11</v>
      </c>
      <c r="R26" s="309">
        <v>16</v>
      </c>
    </row>
    <row r="27" spans="1:18" ht="16.5">
      <c r="A27" s="297" t="s">
        <v>163</v>
      </c>
      <c r="B27" s="298" t="s">
        <v>1148</v>
      </c>
      <c r="C27" s="299" t="s">
        <v>73</v>
      </c>
      <c r="D27" s="300">
        <v>0.76598676531186938</v>
      </c>
      <c r="E27" s="301">
        <v>9155</v>
      </c>
      <c r="F27" s="302" t="s">
        <v>318</v>
      </c>
      <c r="G27" s="310" t="s">
        <v>1019</v>
      </c>
      <c r="H27" s="303">
        <v>2</v>
      </c>
      <c r="I27" s="304">
        <v>1693.8820000000001</v>
      </c>
      <c r="J27" s="305">
        <v>1.0210892769327134E-2</v>
      </c>
      <c r="K27" s="305">
        <v>0.55898953368573367</v>
      </c>
      <c r="L27" s="305">
        <v>0.24440899661251492</v>
      </c>
      <c r="M27" s="306">
        <v>12.961</v>
      </c>
      <c r="N27" s="307">
        <v>0.53132390567938026</v>
      </c>
      <c r="O27" s="307">
        <v>1.3578277589584162</v>
      </c>
      <c r="P27" s="308">
        <v>328</v>
      </c>
      <c r="Q27" s="309">
        <v>9</v>
      </c>
      <c r="R27" s="309">
        <v>23</v>
      </c>
    </row>
    <row r="28" spans="1:18" ht="16.5">
      <c r="A28" s="297" t="s">
        <v>163</v>
      </c>
      <c r="B28" s="298" t="s">
        <v>1160</v>
      </c>
      <c r="C28" s="299" t="s">
        <v>73</v>
      </c>
      <c r="D28" s="300">
        <v>0.78390869149271492</v>
      </c>
      <c r="E28" s="301">
        <v>3983</v>
      </c>
      <c r="F28" s="302" t="s">
        <v>319</v>
      </c>
      <c r="G28" s="310" t="s">
        <v>1028</v>
      </c>
      <c r="H28" s="303">
        <v>3</v>
      </c>
      <c r="I28" s="304">
        <v>1627.511</v>
      </c>
      <c r="J28" s="305">
        <v>2.1980529233225306E-2</v>
      </c>
      <c r="K28" s="305">
        <v>0.44758106711738588</v>
      </c>
      <c r="L28" s="305">
        <v>0.10675157427719002</v>
      </c>
      <c r="M28" s="306">
        <v>7.3529999999999998</v>
      </c>
      <c r="N28" s="307">
        <v>0</v>
      </c>
      <c r="O28" s="307">
        <v>0.49154813700183903</v>
      </c>
      <c r="P28" s="308">
        <v>274</v>
      </c>
      <c r="Q28" s="309">
        <v>0</v>
      </c>
      <c r="R28" s="309">
        <v>8</v>
      </c>
    </row>
    <row r="29" spans="1:18" ht="16.5">
      <c r="A29" s="297" t="s">
        <v>163</v>
      </c>
      <c r="B29" s="298" t="s">
        <v>1172</v>
      </c>
      <c r="C29" s="299" t="s">
        <v>73</v>
      </c>
      <c r="D29" s="300">
        <v>0.76191260333255983</v>
      </c>
      <c r="E29" s="301">
        <v>4906</v>
      </c>
      <c r="F29" s="302" t="s">
        <v>324</v>
      </c>
      <c r="G29" s="310" t="s">
        <v>1071</v>
      </c>
      <c r="H29" s="303">
        <v>7</v>
      </c>
      <c r="I29" s="304">
        <v>1966.9039999999998</v>
      </c>
      <c r="J29" s="305">
        <v>1.8706701668574688E-2</v>
      </c>
      <c r="K29" s="305">
        <v>0.50231924373432724</v>
      </c>
      <c r="L29" s="305">
        <v>0.11032766792002399</v>
      </c>
      <c r="M29" s="306">
        <v>11.773999999999999</v>
      </c>
      <c r="N29" s="307">
        <v>0.71177851079666321</v>
      </c>
      <c r="O29" s="307">
        <v>4.067305775980933</v>
      </c>
      <c r="P29" s="308">
        <v>200</v>
      </c>
      <c r="Q29" s="309">
        <v>14</v>
      </c>
      <c r="R29" s="309">
        <v>80</v>
      </c>
    </row>
    <row r="30" spans="1:18" ht="16.5">
      <c r="A30" s="297" t="s">
        <v>163</v>
      </c>
      <c r="B30" s="298" t="s">
        <v>1175</v>
      </c>
      <c r="C30" s="299" t="s">
        <v>73</v>
      </c>
      <c r="D30" s="300">
        <v>0.73342919445951249</v>
      </c>
      <c r="E30" s="301">
        <v>8920</v>
      </c>
      <c r="F30" s="302" t="s">
        <v>319</v>
      </c>
      <c r="G30" s="310" t="s">
        <v>1024</v>
      </c>
      <c r="H30" s="303">
        <v>2</v>
      </c>
      <c r="I30" s="304">
        <v>1572.4969999999998</v>
      </c>
      <c r="J30" s="305">
        <v>2.2040331818355921E-2</v>
      </c>
      <c r="K30" s="305">
        <v>0.47390217099277604</v>
      </c>
      <c r="L30" s="305">
        <v>0.10251253337759271</v>
      </c>
      <c r="M30" s="306">
        <v>9.1329999999999991</v>
      </c>
      <c r="N30" s="307">
        <v>6.3593126091814486E-2</v>
      </c>
      <c r="O30" s="307">
        <v>2.8616906741316521</v>
      </c>
      <c r="P30" s="308">
        <v>251</v>
      </c>
      <c r="Q30" s="309">
        <v>1</v>
      </c>
      <c r="R30" s="309">
        <v>39</v>
      </c>
    </row>
    <row r="31" spans="1:18" ht="16.5">
      <c r="A31" s="297" t="s">
        <v>163</v>
      </c>
      <c r="B31" s="298" t="s">
        <v>1178</v>
      </c>
      <c r="C31" s="299" t="s">
        <v>70</v>
      </c>
      <c r="D31" s="300">
        <v>0.83347826086956533</v>
      </c>
      <c r="E31" s="301">
        <v>9573</v>
      </c>
      <c r="F31" s="302" t="s">
        <v>315</v>
      </c>
      <c r="G31" s="310" t="s">
        <v>953</v>
      </c>
      <c r="H31" s="303">
        <v>1</v>
      </c>
      <c r="I31" s="304">
        <v>2092.741</v>
      </c>
      <c r="J31" s="305">
        <v>8.6496560358753256E-3</v>
      </c>
      <c r="K31" s="305">
        <v>0.41969654602156214</v>
      </c>
      <c r="L31" s="305">
        <v>0.24767409544956451</v>
      </c>
      <c r="M31" s="306">
        <v>16.863</v>
      </c>
      <c r="N31" s="307">
        <v>0.3822737739643845</v>
      </c>
      <c r="O31" s="307">
        <v>20.308294241857926</v>
      </c>
      <c r="P31" s="308">
        <v>40</v>
      </c>
      <c r="Q31" s="309">
        <v>8</v>
      </c>
      <c r="R31" s="309">
        <v>425</v>
      </c>
    </row>
    <row r="32" spans="1:18" ht="16.5">
      <c r="A32" s="297" t="s">
        <v>163</v>
      </c>
      <c r="B32" s="298" t="s">
        <v>1181</v>
      </c>
      <c r="C32" s="299" t="s">
        <v>70</v>
      </c>
      <c r="D32" s="300">
        <v>0.84681818181818169</v>
      </c>
      <c r="E32" s="301">
        <v>4546</v>
      </c>
      <c r="F32" s="302" t="s">
        <v>324</v>
      </c>
      <c r="G32" s="310" t="s">
        <v>1078</v>
      </c>
      <c r="H32" s="303">
        <v>1</v>
      </c>
      <c r="I32" s="304">
        <v>1833.021</v>
      </c>
      <c r="J32" s="305">
        <v>1.4097637274392198E-2</v>
      </c>
      <c r="K32" s="305">
        <v>0.40711109560395137</v>
      </c>
      <c r="L32" s="305">
        <v>8.0850795711227733E-2</v>
      </c>
      <c r="M32" s="306">
        <v>10.478999999999999</v>
      </c>
      <c r="N32" s="307">
        <v>5.455474869082242E-2</v>
      </c>
      <c r="O32" s="307">
        <v>3.8188324083575695</v>
      </c>
      <c r="P32" s="308">
        <v>62</v>
      </c>
      <c r="Q32" s="309">
        <v>1</v>
      </c>
      <c r="R32" s="309">
        <v>67</v>
      </c>
    </row>
    <row r="33" spans="1:18" ht="16.5">
      <c r="A33" s="297" t="s">
        <v>163</v>
      </c>
      <c r="B33" s="298" t="s">
        <v>1184</v>
      </c>
      <c r="C33" s="299" t="s">
        <v>73</v>
      </c>
      <c r="D33" s="300">
        <v>0.7648597618790246</v>
      </c>
      <c r="E33" s="301">
        <v>690</v>
      </c>
      <c r="F33" s="302" t="s">
        <v>319</v>
      </c>
      <c r="G33" s="310" t="s">
        <v>1028</v>
      </c>
      <c r="H33" s="303">
        <v>2</v>
      </c>
      <c r="I33" s="304">
        <v>1618.9250000000002</v>
      </c>
      <c r="J33" s="305">
        <v>2.6619013454346665E-2</v>
      </c>
      <c r="K33" s="305">
        <v>0.45328504024278338</v>
      </c>
      <c r="L33" s="305">
        <v>0.1464198493420065</v>
      </c>
      <c r="M33" s="306">
        <v>8.2050000000000001</v>
      </c>
      <c r="N33" s="307">
        <v>0</v>
      </c>
      <c r="O33" s="307">
        <v>1.1118489120867241</v>
      </c>
      <c r="P33" s="308">
        <v>276</v>
      </c>
      <c r="Q33" s="309">
        <v>0</v>
      </c>
      <c r="R33" s="309">
        <v>18</v>
      </c>
    </row>
    <row r="34" spans="1:18" ht="16.5">
      <c r="A34" s="297" t="s">
        <v>163</v>
      </c>
      <c r="B34" s="298" t="s">
        <v>1190</v>
      </c>
      <c r="C34" s="299" t="s">
        <v>70</v>
      </c>
      <c r="D34" s="300">
        <v>0.8047089717129069</v>
      </c>
      <c r="E34" s="301">
        <v>3142</v>
      </c>
      <c r="F34" s="302" t="s">
        <v>324</v>
      </c>
      <c r="G34" s="310" t="s">
        <v>1076</v>
      </c>
      <c r="H34" s="303">
        <v>2</v>
      </c>
      <c r="I34" s="304">
        <v>1805.732</v>
      </c>
      <c r="J34" s="305">
        <v>1.3958712522735446E-3</v>
      </c>
      <c r="K34" s="305">
        <v>0.40569672648787597</v>
      </c>
      <c r="L34" s="305">
        <v>3.039525996052669E-2</v>
      </c>
      <c r="M34" s="306">
        <v>9.7859999999999996</v>
      </c>
      <c r="N34" s="307">
        <v>0</v>
      </c>
      <c r="O34" s="307">
        <v>3.2119938063898741</v>
      </c>
      <c r="P34" s="308">
        <v>16</v>
      </c>
      <c r="Q34" s="309">
        <v>0</v>
      </c>
      <c r="R34" s="309">
        <v>42</v>
      </c>
    </row>
    <row r="35" spans="1:18" ht="16.5">
      <c r="A35" s="297" t="s">
        <v>163</v>
      </c>
      <c r="B35" s="298" t="s">
        <v>1202</v>
      </c>
      <c r="C35" s="299" t="s">
        <v>73</v>
      </c>
      <c r="D35" s="300">
        <v>0.69120769823668693</v>
      </c>
      <c r="E35" s="301">
        <v>6521</v>
      </c>
      <c r="F35" s="302" t="s">
        <v>323</v>
      </c>
      <c r="G35" s="310" t="s">
        <v>1062</v>
      </c>
      <c r="H35" s="303">
        <v>3</v>
      </c>
      <c r="I35" s="304">
        <v>1732.7740000000001</v>
      </c>
      <c r="J35" s="305">
        <v>1.5827153608784242E-2</v>
      </c>
      <c r="K35" s="305">
        <v>0.44647745780221232</v>
      </c>
      <c r="L35" s="305">
        <v>0.38608612548433902</v>
      </c>
      <c r="M35" s="306">
        <v>7.601</v>
      </c>
      <c r="N35" s="307">
        <v>1.327351403010433</v>
      </c>
      <c r="O35" s="307">
        <v>2.4815700143238528</v>
      </c>
      <c r="P35" s="308">
        <v>40</v>
      </c>
      <c r="Q35" s="309">
        <v>23</v>
      </c>
      <c r="R35" s="309">
        <v>43</v>
      </c>
    </row>
    <row r="36" spans="1:18" ht="16.5">
      <c r="A36" s="297" t="s">
        <v>163</v>
      </c>
      <c r="B36" s="298" t="s">
        <v>1205</v>
      </c>
      <c r="C36" s="299" t="s">
        <v>73</v>
      </c>
      <c r="D36" s="300">
        <v>0.77772727272727271</v>
      </c>
      <c r="E36" s="301">
        <v>5288</v>
      </c>
      <c r="F36" s="302" t="s">
        <v>324</v>
      </c>
      <c r="G36" s="310" t="s">
        <v>1078</v>
      </c>
      <c r="H36" s="303">
        <v>1</v>
      </c>
      <c r="I36" s="304">
        <v>2004.0129999999999</v>
      </c>
      <c r="J36" s="305">
        <v>5.661045149633696E-3</v>
      </c>
      <c r="K36" s="305">
        <v>0.41875273279857878</v>
      </c>
      <c r="L36" s="305">
        <v>0.358085365650884</v>
      </c>
      <c r="M36" s="306">
        <v>14.118</v>
      </c>
      <c r="N36" s="307">
        <v>9.9799751798017283E-2</v>
      </c>
      <c r="O36" s="307">
        <v>0.54889863488909507</v>
      </c>
      <c r="P36" s="308">
        <v>16</v>
      </c>
      <c r="Q36" s="309">
        <v>1</v>
      </c>
      <c r="R36" s="309">
        <v>9</v>
      </c>
    </row>
    <row r="37" spans="1:18" ht="16.5">
      <c r="A37" s="297" t="s">
        <v>163</v>
      </c>
      <c r="B37" s="298" t="s">
        <v>1208</v>
      </c>
      <c r="C37" s="299" t="s">
        <v>70</v>
      </c>
      <c r="D37" s="300">
        <v>0.84760000000000013</v>
      </c>
      <c r="E37" s="301">
        <v>6158</v>
      </c>
      <c r="F37" s="302" t="s">
        <v>315</v>
      </c>
      <c r="G37" s="310" t="s">
        <v>949</v>
      </c>
      <c r="H37" s="303">
        <v>1</v>
      </c>
      <c r="I37" s="304">
        <v>2678.6579999999999</v>
      </c>
      <c r="J37" s="305">
        <v>6.0502774275780859E-2</v>
      </c>
      <c r="K37" s="305">
        <v>0.3767641394648672</v>
      </c>
      <c r="L37" s="305">
        <v>0.21467606354411484</v>
      </c>
      <c r="M37" s="306">
        <v>16.065999999999999</v>
      </c>
      <c r="N37" s="307">
        <v>0.37332126758996487</v>
      </c>
      <c r="O37" s="307">
        <v>11.647623548806903</v>
      </c>
      <c r="P37" s="308">
        <v>29</v>
      </c>
      <c r="Q37" s="309">
        <v>10</v>
      </c>
      <c r="R37" s="309">
        <v>312</v>
      </c>
    </row>
    <row r="38" spans="1:18" ht="16.5">
      <c r="A38" s="297" t="s">
        <v>163</v>
      </c>
      <c r="B38" s="298" t="s">
        <v>1211</v>
      </c>
      <c r="C38" s="299" t="s">
        <v>73</v>
      </c>
      <c r="D38" s="300">
        <v>0.75751332452022691</v>
      </c>
      <c r="E38" s="301">
        <v>8610</v>
      </c>
      <c r="F38" s="302" t="s">
        <v>322</v>
      </c>
      <c r="G38" s="310" t="s">
        <v>1051</v>
      </c>
      <c r="H38" s="303">
        <v>3</v>
      </c>
      <c r="I38" s="304">
        <v>1592.702</v>
      </c>
      <c r="J38" s="305">
        <v>3.7469259312823272E-2</v>
      </c>
      <c r="K38" s="305">
        <v>0.37751047246035652</v>
      </c>
      <c r="L38" s="305">
        <v>0.35411520799245561</v>
      </c>
      <c r="M38" s="306">
        <v>5.984</v>
      </c>
      <c r="N38" s="307">
        <v>0</v>
      </c>
      <c r="O38" s="307">
        <v>0.56507745956242916</v>
      </c>
      <c r="P38" s="308">
        <v>51</v>
      </c>
      <c r="Q38" s="309">
        <v>0</v>
      </c>
      <c r="R38" s="309">
        <v>9</v>
      </c>
    </row>
    <row r="39" spans="1:18" ht="16.5">
      <c r="A39" s="297" t="s">
        <v>163</v>
      </c>
      <c r="B39" s="298" t="s">
        <v>1217</v>
      </c>
      <c r="C39" s="299" t="s">
        <v>73</v>
      </c>
      <c r="D39" s="300">
        <v>0.77090909090909088</v>
      </c>
      <c r="E39" s="301">
        <v>711</v>
      </c>
      <c r="F39" s="302" t="s">
        <v>315</v>
      </c>
      <c r="G39" s="310" t="s">
        <v>961</v>
      </c>
      <c r="H39" s="303">
        <v>1</v>
      </c>
      <c r="I39" s="304">
        <v>2161.0990000000002</v>
      </c>
      <c r="J39" s="305">
        <v>1.1236407555731776E-3</v>
      </c>
      <c r="K39" s="305">
        <v>0.39429643692533689</v>
      </c>
      <c r="L39" s="305">
        <v>0.17685430870035934</v>
      </c>
      <c r="M39" s="306">
        <v>14.904999999999999</v>
      </c>
      <c r="N39" s="307">
        <v>0.55527303469207101</v>
      </c>
      <c r="O39" s="307">
        <v>47.383298960390057</v>
      </c>
      <c r="P39" s="308">
        <v>10</v>
      </c>
      <c r="Q39" s="309">
        <v>11</v>
      </c>
      <c r="R39" s="309">
        <v>740</v>
      </c>
    </row>
    <row r="40" spans="1:18" ht="16.5">
      <c r="A40" s="297" t="s">
        <v>163</v>
      </c>
      <c r="B40" s="298" t="s">
        <v>1220</v>
      </c>
      <c r="C40" s="299" t="s">
        <v>70</v>
      </c>
      <c r="D40" s="300">
        <v>0.81859931063841818</v>
      </c>
      <c r="E40" s="301">
        <v>3674</v>
      </c>
      <c r="F40" s="302" t="s">
        <v>319</v>
      </c>
      <c r="G40" s="310" t="s">
        <v>1026</v>
      </c>
      <c r="H40" s="303">
        <v>3</v>
      </c>
      <c r="I40" s="304">
        <v>1627.883</v>
      </c>
      <c r="J40" s="305">
        <v>1.1519038274213132E-2</v>
      </c>
      <c r="K40" s="305">
        <v>0.44085359255302908</v>
      </c>
      <c r="L40" s="305">
        <v>0.18251090763841948</v>
      </c>
      <c r="M40" s="306">
        <v>6.7229999999999999</v>
      </c>
      <c r="N40" s="307">
        <v>0</v>
      </c>
      <c r="O40" s="307">
        <v>0.43000633337899591</v>
      </c>
      <c r="P40" s="308">
        <v>247</v>
      </c>
      <c r="Q40" s="309">
        <v>0</v>
      </c>
      <c r="R40" s="309">
        <v>7</v>
      </c>
    </row>
    <row r="41" spans="1:18" ht="16.5">
      <c r="A41" s="297" t="s">
        <v>163</v>
      </c>
      <c r="B41" s="298" t="s">
        <v>1223</v>
      </c>
      <c r="C41" s="299" t="s">
        <v>73</v>
      </c>
      <c r="D41" s="300">
        <v>0.75868870693587176</v>
      </c>
      <c r="E41" s="301">
        <v>7991</v>
      </c>
      <c r="F41" s="302" t="s">
        <v>323</v>
      </c>
      <c r="G41" s="310" t="s">
        <v>1058</v>
      </c>
      <c r="H41" s="303">
        <v>2</v>
      </c>
      <c r="I41" s="304">
        <v>1354.44</v>
      </c>
      <c r="J41" s="305">
        <v>1.3088331070863581E-2</v>
      </c>
      <c r="K41" s="305">
        <v>0.44793243602947419</v>
      </c>
      <c r="L41" s="305">
        <v>0.41696948341298329</v>
      </c>
      <c r="M41" s="306">
        <v>6.3259999999999996</v>
      </c>
      <c r="N41" s="307">
        <v>7.3831251292046901E-2</v>
      </c>
      <c r="O41" s="307">
        <v>0.8859750155045627</v>
      </c>
      <c r="P41" s="308">
        <v>38</v>
      </c>
      <c r="Q41" s="309">
        <v>2</v>
      </c>
      <c r="R41" s="309">
        <v>13</v>
      </c>
    </row>
    <row r="42" spans="1:18" ht="16.5">
      <c r="A42" s="297" t="s">
        <v>163</v>
      </c>
      <c r="B42" s="298" t="s">
        <v>1226</v>
      </c>
      <c r="C42" s="299" t="s">
        <v>73</v>
      </c>
      <c r="D42" s="300">
        <v>0.787489006091737</v>
      </c>
      <c r="E42" s="301">
        <v>2835</v>
      </c>
      <c r="F42" s="302" t="s">
        <v>318</v>
      </c>
      <c r="G42" s="310" t="s">
        <v>1015</v>
      </c>
      <c r="H42" s="303">
        <v>3</v>
      </c>
      <c r="I42" s="304">
        <v>1723.318</v>
      </c>
      <c r="J42" s="305">
        <v>1.3004770356363047E-2</v>
      </c>
      <c r="K42" s="305">
        <v>0.54799131644007759</v>
      </c>
      <c r="L42" s="305">
        <v>0.29361963375302758</v>
      </c>
      <c r="M42" s="306">
        <v>12.957000000000001</v>
      </c>
      <c r="N42" s="307">
        <v>1.5087174856874936</v>
      </c>
      <c r="O42" s="307">
        <v>2.6112418021514312</v>
      </c>
      <c r="P42" s="308">
        <v>305</v>
      </c>
      <c r="Q42" s="309">
        <v>26</v>
      </c>
      <c r="R42" s="309">
        <v>45</v>
      </c>
    </row>
    <row r="43" spans="1:18" ht="16.5">
      <c r="A43" s="297" t="s">
        <v>163</v>
      </c>
      <c r="B43" s="298" t="s">
        <v>1241</v>
      </c>
      <c r="C43" s="299" t="s">
        <v>73</v>
      </c>
      <c r="D43" s="300">
        <v>0.73832412176725615</v>
      </c>
      <c r="E43" s="301">
        <v>5447</v>
      </c>
      <c r="F43" s="302" t="s">
        <v>316</v>
      </c>
      <c r="G43" s="310" t="s">
        <v>995</v>
      </c>
      <c r="H43" s="303">
        <v>2</v>
      </c>
      <c r="I43" s="304">
        <v>2126.8789999999999</v>
      </c>
      <c r="J43" s="305">
        <v>9.4568093990348625E-3</v>
      </c>
      <c r="K43" s="305">
        <v>0.37864095598234249</v>
      </c>
      <c r="L43" s="305">
        <v>0.12822960371789294</v>
      </c>
      <c r="M43" s="306">
        <v>10.981999999999999</v>
      </c>
      <c r="N43" s="307">
        <v>0.18806899687288275</v>
      </c>
      <c r="O43" s="307">
        <v>1.504551974983062</v>
      </c>
      <c r="P43" s="308">
        <v>8</v>
      </c>
      <c r="Q43" s="309">
        <v>4</v>
      </c>
      <c r="R43" s="309">
        <v>31</v>
      </c>
    </row>
    <row r="44" spans="1:18" ht="16.5">
      <c r="A44" s="297" t="s">
        <v>163</v>
      </c>
      <c r="B44" s="298" t="s">
        <v>1244</v>
      </c>
      <c r="C44" s="299" t="s">
        <v>70</v>
      </c>
      <c r="D44" s="300">
        <v>0.82312883523352376</v>
      </c>
      <c r="E44" s="301">
        <v>4475</v>
      </c>
      <c r="F44" s="302" t="s">
        <v>324</v>
      </c>
      <c r="G44" s="310" t="s">
        <v>1073</v>
      </c>
      <c r="H44" s="303">
        <v>3</v>
      </c>
      <c r="I44" s="304">
        <v>1045.3019999999999</v>
      </c>
      <c r="J44" s="305">
        <v>3.9861881327251632E-3</v>
      </c>
      <c r="K44" s="305">
        <v>0.39763596240089161</v>
      </c>
      <c r="L44" s="305">
        <v>5.1828189551636324E-2</v>
      </c>
      <c r="M44" s="306">
        <v>7.4459999999999997</v>
      </c>
      <c r="N44" s="307">
        <v>0</v>
      </c>
      <c r="O44" s="307">
        <v>1.4349919927446806</v>
      </c>
      <c r="P44" s="308">
        <v>7</v>
      </c>
      <c r="Q44" s="309">
        <v>0</v>
      </c>
      <c r="R44" s="309">
        <v>13</v>
      </c>
    </row>
    <row r="45" spans="1:18" ht="16.5">
      <c r="A45" s="297" t="s">
        <v>163</v>
      </c>
      <c r="B45" s="298" t="s">
        <v>1253</v>
      </c>
      <c r="C45" s="299" t="s">
        <v>73</v>
      </c>
      <c r="D45" s="300">
        <v>0.7794545454545454</v>
      </c>
      <c r="E45" s="301">
        <v>7987</v>
      </c>
      <c r="F45" s="302" t="s">
        <v>323</v>
      </c>
      <c r="G45" s="310" t="s">
        <v>1066</v>
      </c>
      <c r="H45" s="303">
        <v>1</v>
      </c>
      <c r="I45" s="304">
        <v>1431.5540000000001</v>
      </c>
      <c r="J45" s="305">
        <v>1.0311604192335936E-2</v>
      </c>
      <c r="K45" s="305">
        <v>0.43913550351833863</v>
      </c>
      <c r="L45" s="305">
        <v>0.32901308647805111</v>
      </c>
      <c r="M45" s="306">
        <v>5.1449999999999996</v>
      </c>
      <c r="N45" s="307">
        <v>0</v>
      </c>
      <c r="O45" s="307">
        <v>1.0478123773186341</v>
      </c>
      <c r="P45" s="308">
        <v>68</v>
      </c>
      <c r="Q45" s="309">
        <v>0</v>
      </c>
      <c r="R45" s="309">
        <v>15</v>
      </c>
    </row>
    <row r="46" spans="1:18" ht="16.5">
      <c r="A46" s="297" t="s">
        <v>163</v>
      </c>
      <c r="B46" s="298" t="s">
        <v>1262</v>
      </c>
      <c r="C46" s="299" t="s">
        <v>73</v>
      </c>
      <c r="D46" s="300">
        <v>0.78863636363636358</v>
      </c>
      <c r="E46" s="301">
        <v>1891</v>
      </c>
      <c r="F46" s="302" t="s">
        <v>315</v>
      </c>
      <c r="G46" s="310" t="s">
        <v>961</v>
      </c>
      <c r="H46" s="303">
        <v>1</v>
      </c>
      <c r="I46" s="304">
        <v>2772.5459999999998</v>
      </c>
      <c r="J46" s="305">
        <v>3.1147227527956317E-2</v>
      </c>
      <c r="K46" s="305">
        <v>0.36853604407193996</v>
      </c>
      <c r="L46" s="305">
        <v>0.19793031154061139</v>
      </c>
      <c r="M46" s="306">
        <v>13.635</v>
      </c>
      <c r="N46" s="307">
        <v>0.5049510449961877</v>
      </c>
      <c r="O46" s="307">
        <v>17.529014847724799</v>
      </c>
      <c r="P46" s="308">
        <v>20</v>
      </c>
      <c r="Q46" s="309">
        <v>11</v>
      </c>
      <c r="R46" s="309">
        <v>402</v>
      </c>
    </row>
    <row r="47" spans="1:18" ht="16.5">
      <c r="A47" s="297" t="s">
        <v>163</v>
      </c>
      <c r="B47" s="298" t="s">
        <v>1274</v>
      </c>
      <c r="C47" s="299" t="s">
        <v>73</v>
      </c>
      <c r="D47" s="300">
        <v>0.7678241243465318</v>
      </c>
      <c r="E47" s="301">
        <v>5441</v>
      </c>
      <c r="F47" s="302" t="s">
        <v>318</v>
      </c>
      <c r="G47" s="310" t="s">
        <v>1015</v>
      </c>
      <c r="H47" s="303">
        <v>4</v>
      </c>
      <c r="I47" s="304">
        <v>1631.296</v>
      </c>
      <c r="J47" s="305">
        <v>1.817326662741069E-2</v>
      </c>
      <c r="K47" s="305">
        <v>0.559374097149131</v>
      </c>
      <c r="L47" s="305">
        <v>0.21577935580054142</v>
      </c>
      <c r="M47" s="306">
        <v>13.401</v>
      </c>
      <c r="N47" s="307">
        <v>1.1647181136961042</v>
      </c>
      <c r="O47" s="307">
        <v>1.59382478716309</v>
      </c>
      <c r="P47" s="308">
        <v>309</v>
      </c>
      <c r="Q47" s="309">
        <v>19</v>
      </c>
      <c r="R47" s="309">
        <v>26</v>
      </c>
    </row>
    <row r="48" spans="1:18" ht="16.5">
      <c r="A48" s="297" t="s">
        <v>163</v>
      </c>
      <c r="B48" s="298" t="s">
        <v>1277</v>
      </c>
      <c r="C48" s="299" t="s">
        <v>73</v>
      </c>
      <c r="D48" s="300">
        <v>0.78197085704243996</v>
      </c>
      <c r="E48" s="301">
        <v>1245</v>
      </c>
      <c r="F48" s="302" t="s">
        <v>316</v>
      </c>
      <c r="G48" s="310" t="s">
        <v>989</v>
      </c>
      <c r="H48" s="303">
        <v>2</v>
      </c>
      <c r="I48" s="304">
        <v>2062.2950000000001</v>
      </c>
      <c r="J48" s="305">
        <v>2.1605808812355062E-2</v>
      </c>
      <c r="K48" s="305">
        <v>0.35886846196143574</v>
      </c>
      <c r="L48" s="305">
        <v>0.131059944877158</v>
      </c>
      <c r="M48" s="306">
        <v>7.7169999999999996</v>
      </c>
      <c r="N48" s="307">
        <v>0</v>
      </c>
      <c r="O48" s="307">
        <v>9.8918922850513624</v>
      </c>
      <c r="P48" s="308">
        <v>8</v>
      </c>
      <c r="Q48" s="309">
        <v>0</v>
      </c>
      <c r="R48" s="309">
        <v>204</v>
      </c>
    </row>
    <row r="49" spans="1:18" ht="16.5">
      <c r="A49" s="297" t="s">
        <v>163</v>
      </c>
      <c r="B49" s="298" t="s">
        <v>1286</v>
      </c>
      <c r="C49" s="299" t="s">
        <v>73</v>
      </c>
      <c r="D49" s="300">
        <v>0.75552631578947371</v>
      </c>
      <c r="E49" s="301">
        <v>1414</v>
      </c>
      <c r="F49" s="302" t="s">
        <v>321</v>
      </c>
      <c r="G49" s="310" t="s">
        <v>1045</v>
      </c>
      <c r="H49" s="303">
        <v>1</v>
      </c>
      <c r="I49" s="304">
        <v>1470.9749999999999</v>
      </c>
      <c r="J49" s="305">
        <v>8.0662126632789054E-3</v>
      </c>
      <c r="K49" s="305">
        <v>0.35172773424174858</v>
      </c>
      <c r="L49" s="305">
        <v>0.33923078230425402</v>
      </c>
      <c r="M49" s="306">
        <v>5.4429999999999996</v>
      </c>
      <c r="N49" s="307">
        <v>0</v>
      </c>
      <c r="O49" s="307">
        <v>0.13596424140451063</v>
      </c>
      <c r="P49" s="308">
        <v>10</v>
      </c>
      <c r="Q49" s="309">
        <v>0</v>
      </c>
      <c r="R49" s="309">
        <v>2</v>
      </c>
    </row>
    <row r="50" spans="1:18" ht="16.5">
      <c r="A50" s="297" t="s">
        <v>163</v>
      </c>
      <c r="B50" s="298" t="s">
        <v>1292</v>
      </c>
      <c r="C50" s="299" t="s">
        <v>73</v>
      </c>
      <c r="D50" s="300">
        <v>0.72891028400581492</v>
      </c>
      <c r="E50" s="301">
        <v>5456</v>
      </c>
      <c r="F50" s="302" t="s">
        <v>320</v>
      </c>
      <c r="G50" s="310" t="s">
        <v>1041</v>
      </c>
      <c r="H50" s="303">
        <v>3</v>
      </c>
      <c r="I50" s="304">
        <v>1595.3829999999998</v>
      </c>
      <c r="J50" s="305">
        <v>2.7433299628077817E-2</v>
      </c>
      <c r="K50" s="305">
        <v>0.45310761319280124</v>
      </c>
      <c r="L50" s="305">
        <v>0.31591160241772664</v>
      </c>
      <c r="M50" s="306">
        <v>6.5739999999999998</v>
      </c>
      <c r="N50" s="307">
        <v>7.4590239459741028</v>
      </c>
      <c r="O50" s="307">
        <v>2.8206393073011311</v>
      </c>
      <c r="P50" s="308">
        <v>88</v>
      </c>
      <c r="Q50" s="309">
        <v>119</v>
      </c>
      <c r="R50" s="309">
        <v>45</v>
      </c>
    </row>
    <row r="51" spans="1:18" ht="16.5">
      <c r="A51" s="297" t="s">
        <v>163</v>
      </c>
      <c r="B51" s="298" t="s">
        <v>1295</v>
      </c>
      <c r="C51" s="299" t="s">
        <v>73</v>
      </c>
      <c r="D51" s="300">
        <v>0.7910761296824087</v>
      </c>
      <c r="E51" s="301">
        <v>9915</v>
      </c>
      <c r="F51" s="302" t="s">
        <v>319</v>
      </c>
      <c r="G51" s="310" t="s">
        <v>1030</v>
      </c>
      <c r="H51" s="303">
        <v>4</v>
      </c>
      <c r="I51" s="304">
        <v>1611.537</v>
      </c>
      <c r="J51" s="305">
        <v>2.5665126150408425E-2</v>
      </c>
      <c r="K51" s="305">
        <v>0.44380665731982144</v>
      </c>
      <c r="L51" s="305">
        <v>0.1516576370090322</v>
      </c>
      <c r="M51" s="306">
        <v>7.2210000000000001</v>
      </c>
      <c r="N51" s="307">
        <v>0</v>
      </c>
      <c r="O51" s="307">
        <v>2.7303127387084505</v>
      </c>
      <c r="P51" s="308">
        <v>263</v>
      </c>
      <c r="Q51" s="309">
        <v>0</v>
      </c>
      <c r="R51" s="309">
        <v>44</v>
      </c>
    </row>
    <row r="52" spans="1:18" ht="16.5">
      <c r="A52" s="297" t="s">
        <v>163</v>
      </c>
      <c r="B52" s="298" t="s">
        <v>1301</v>
      </c>
      <c r="C52" s="299" t="s">
        <v>73</v>
      </c>
      <c r="D52" s="300">
        <v>0.79218008893837211</v>
      </c>
      <c r="E52" s="301">
        <v>6686</v>
      </c>
      <c r="F52" s="302" t="s">
        <v>323</v>
      </c>
      <c r="G52" s="310" t="s">
        <v>1064</v>
      </c>
      <c r="H52" s="303">
        <v>2</v>
      </c>
      <c r="I52" s="304">
        <v>1852.6270000000002</v>
      </c>
      <c r="J52" s="305">
        <v>9.9221223514655732E-2</v>
      </c>
      <c r="K52" s="305">
        <v>0.32735470669074562</v>
      </c>
      <c r="L52" s="305">
        <v>0.38701800200472086</v>
      </c>
      <c r="M52" s="306">
        <v>5.2549999999999999</v>
      </c>
      <c r="N52" s="307">
        <v>0</v>
      </c>
      <c r="O52" s="307">
        <v>1.0795481227467805</v>
      </c>
      <c r="P52" s="308">
        <v>10</v>
      </c>
      <c r="Q52" s="309">
        <v>0</v>
      </c>
      <c r="R52" s="309">
        <v>20</v>
      </c>
    </row>
    <row r="53" spans="1:18" ht="16.5">
      <c r="A53" s="297" t="s">
        <v>163</v>
      </c>
      <c r="B53" s="298" t="s">
        <v>1304</v>
      </c>
      <c r="C53" s="299" t="s">
        <v>70</v>
      </c>
      <c r="D53" s="300">
        <v>0.81128725403389956</v>
      </c>
      <c r="E53" s="301">
        <v>8894</v>
      </c>
      <c r="F53" s="302" t="s">
        <v>316</v>
      </c>
      <c r="G53" s="310" t="s">
        <v>999</v>
      </c>
      <c r="H53" s="303">
        <v>3</v>
      </c>
      <c r="I53" s="304">
        <v>1490.0429999999999</v>
      </c>
      <c r="J53" s="305">
        <v>1.3445186019082123E-2</v>
      </c>
      <c r="K53" s="305">
        <v>0.37935233520247408</v>
      </c>
      <c r="L53" s="305">
        <v>0.27726289826331385</v>
      </c>
      <c r="M53" s="306">
        <v>11.098000000000001</v>
      </c>
      <c r="N53" s="307">
        <v>0</v>
      </c>
      <c r="O53" s="307">
        <v>2.3489255008076948</v>
      </c>
      <c r="P53" s="308">
        <v>6</v>
      </c>
      <c r="Q53" s="309">
        <v>0</v>
      </c>
      <c r="R53" s="309">
        <v>35</v>
      </c>
    </row>
    <row r="54" spans="1:18" ht="16.5">
      <c r="A54" s="297" t="s">
        <v>163</v>
      </c>
      <c r="B54" s="298" t="s">
        <v>1313</v>
      </c>
      <c r="C54" s="299" t="s">
        <v>70</v>
      </c>
      <c r="D54" s="300">
        <v>0.83169728247689545</v>
      </c>
      <c r="E54" s="301">
        <v>8165</v>
      </c>
      <c r="F54" s="302" t="s">
        <v>320</v>
      </c>
      <c r="G54" s="310" t="s">
        <v>1035</v>
      </c>
      <c r="H54" s="303">
        <v>2</v>
      </c>
      <c r="I54" s="304">
        <v>1084.481</v>
      </c>
      <c r="J54" s="305">
        <v>1.5179648943758988E-2</v>
      </c>
      <c r="K54" s="305">
        <v>0.48977786208217827</v>
      </c>
      <c r="L54" s="305">
        <v>0.22591451579142466</v>
      </c>
      <c r="M54" s="306">
        <v>7.2080000000000002</v>
      </c>
      <c r="N54" s="307">
        <v>9.2210006445479456E-2</v>
      </c>
      <c r="O54" s="307">
        <v>1.0143100709002739</v>
      </c>
      <c r="P54" s="308">
        <v>96</v>
      </c>
      <c r="Q54" s="309">
        <v>1</v>
      </c>
      <c r="R54" s="309">
        <v>11</v>
      </c>
    </row>
    <row r="55" spans="1:18" ht="16.5">
      <c r="A55" s="297" t="s">
        <v>163</v>
      </c>
      <c r="B55" s="298" t="s">
        <v>1316</v>
      </c>
      <c r="C55" s="299" t="s">
        <v>73</v>
      </c>
      <c r="D55" s="300">
        <v>0.78279220912052261</v>
      </c>
      <c r="E55" s="301">
        <v>4986</v>
      </c>
      <c r="F55" s="302" t="s">
        <v>316</v>
      </c>
      <c r="G55" s="310" t="s">
        <v>1003</v>
      </c>
      <c r="H55" s="303">
        <v>2</v>
      </c>
      <c r="I55" s="304">
        <v>1620.4569999999999</v>
      </c>
      <c r="J55" s="305">
        <v>1.023707027483518E-2</v>
      </c>
      <c r="K55" s="305">
        <v>0.37551019650788958</v>
      </c>
      <c r="L55" s="305">
        <v>0.15128051235313442</v>
      </c>
      <c r="M55" s="306">
        <v>10.853999999999999</v>
      </c>
      <c r="N55" s="307">
        <v>0.12342197293726401</v>
      </c>
      <c r="O55" s="307">
        <v>0.86395381056084797</v>
      </c>
      <c r="P55" s="308">
        <v>5</v>
      </c>
      <c r="Q55" s="309">
        <v>2</v>
      </c>
      <c r="R55" s="309">
        <v>14</v>
      </c>
    </row>
    <row r="56" spans="1:18" ht="16.5">
      <c r="A56" s="297" t="s">
        <v>163</v>
      </c>
      <c r="B56" s="298" t="s">
        <v>1319</v>
      </c>
      <c r="C56" s="299" t="s">
        <v>70</v>
      </c>
      <c r="D56" s="300">
        <v>0.83699999999999997</v>
      </c>
      <c r="E56" s="301">
        <v>555</v>
      </c>
      <c r="F56" s="302" t="s">
        <v>320</v>
      </c>
      <c r="G56" s="310" t="s">
        <v>1037</v>
      </c>
      <c r="H56" s="303">
        <v>1</v>
      </c>
      <c r="I56" s="304">
        <v>1475.8910000000001</v>
      </c>
      <c r="J56" s="305">
        <v>4.1340684202851863E-2</v>
      </c>
      <c r="K56" s="305">
        <v>0.45008007599114508</v>
      </c>
      <c r="L56" s="305">
        <v>0.24595312255444338</v>
      </c>
      <c r="M56" s="306">
        <v>9.4440000000000008</v>
      </c>
      <c r="N56" s="307">
        <v>2.1681817966231924</v>
      </c>
      <c r="O56" s="307">
        <v>2.7102272457789902</v>
      </c>
      <c r="P56" s="308">
        <v>69</v>
      </c>
      <c r="Q56" s="309">
        <v>32</v>
      </c>
      <c r="R56" s="309">
        <v>40</v>
      </c>
    </row>
    <row r="57" spans="1:18" ht="16.5">
      <c r="A57" s="297" t="s">
        <v>163</v>
      </c>
      <c r="B57" s="298" t="s">
        <v>1322</v>
      </c>
      <c r="C57" s="299" t="s">
        <v>73</v>
      </c>
      <c r="D57" s="300">
        <v>0.77590909090909088</v>
      </c>
      <c r="E57" s="301">
        <v>6627</v>
      </c>
      <c r="F57" s="302" t="s">
        <v>324</v>
      </c>
      <c r="G57" s="310" t="s">
        <v>1074</v>
      </c>
      <c r="H57" s="303">
        <v>1</v>
      </c>
      <c r="I57" s="304">
        <v>1788.173</v>
      </c>
      <c r="J57" s="305">
        <v>9.8649532813390711E-3</v>
      </c>
      <c r="K57" s="305">
        <v>0.42970556831470852</v>
      </c>
      <c r="L57" s="305">
        <v>0.10218854908083047</v>
      </c>
      <c r="M57" s="306">
        <v>11.834</v>
      </c>
      <c r="N57" s="307">
        <v>5.5923000738742838E-2</v>
      </c>
      <c r="O57" s="307">
        <v>7.2140670952978265</v>
      </c>
      <c r="P57" s="308">
        <v>51</v>
      </c>
      <c r="Q57" s="309">
        <v>1</v>
      </c>
      <c r="R57" s="309">
        <v>112</v>
      </c>
    </row>
    <row r="58" spans="1:18" ht="16.5">
      <c r="A58" s="297" t="s">
        <v>163</v>
      </c>
      <c r="B58" s="298" t="s">
        <v>1328</v>
      </c>
      <c r="C58" s="299" t="s">
        <v>70</v>
      </c>
      <c r="D58" s="300">
        <v>0.8426889027074812</v>
      </c>
      <c r="E58" s="301">
        <v>3863</v>
      </c>
      <c r="F58" s="302" t="s">
        <v>316</v>
      </c>
      <c r="G58" s="310" t="s">
        <v>999</v>
      </c>
      <c r="H58" s="303">
        <v>2</v>
      </c>
      <c r="I58" s="304">
        <v>1526.6219999999998</v>
      </c>
      <c r="J58" s="305">
        <v>1.3726639572763322E-2</v>
      </c>
      <c r="K58" s="305">
        <v>0.40311612799801666</v>
      </c>
      <c r="L58" s="305">
        <v>0.25630342119064109</v>
      </c>
      <c r="M58" s="306">
        <v>12.006</v>
      </c>
      <c r="N58" s="307">
        <v>0</v>
      </c>
      <c r="O58" s="307">
        <v>4.7162951929161254</v>
      </c>
      <c r="P58" s="308">
        <v>9</v>
      </c>
      <c r="Q58" s="309">
        <v>0</v>
      </c>
      <c r="R58" s="309">
        <v>72</v>
      </c>
    </row>
    <row r="59" spans="1:18" ht="16.5">
      <c r="A59" s="297" t="s">
        <v>163</v>
      </c>
      <c r="B59" s="298" t="s">
        <v>1337</v>
      </c>
      <c r="C59" s="299" t="s">
        <v>73</v>
      </c>
      <c r="D59" s="300">
        <v>0.748870037909103</v>
      </c>
      <c r="E59" s="301">
        <v>9615</v>
      </c>
      <c r="F59" s="302" t="s">
        <v>320</v>
      </c>
      <c r="G59" s="310" t="s">
        <v>1032</v>
      </c>
      <c r="H59" s="303">
        <v>6</v>
      </c>
      <c r="I59" s="304">
        <v>5417.0470000000005</v>
      </c>
      <c r="J59" s="305">
        <v>2.6612142384537959E-2</v>
      </c>
      <c r="K59" s="305">
        <v>0.47046303573653381</v>
      </c>
      <c r="L59" s="305">
        <v>0.24792105366632414</v>
      </c>
      <c r="M59" s="306">
        <v>7.9969999999999999</v>
      </c>
      <c r="N59" s="307">
        <v>3.7474291805110789</v>
      </c>
      <c r="O59" s="307">
        <v>1.2552964742598687</v>
      </c>
      <c r="P59" s="308">
        <v>489</v>
      </c>
      <c r="Q59" s="309">
        <v>203</v>
      </c>
      <c r="R59" s="309">
        <v>68</v>
      </c>
    </row>
    <row r="60" spans="1:18" ht="16.5">
      <c r="A60" s="297" t="s">
        <v>163</v>
      </c>
      <c r="B60" s="298" t="s">
        <v>1352</v>
      </c>
      <c r="C60" s="299" t="s">
        <v>73</v>
      </c>
      <c r="D60" s="300">
        <v>0.78592592592592581</v>
      </c>
      <c r="E60" s="301">
        <v>1728</v>
      </c>
      <c r="F60" s="302" t="s">
        <v>316</v>
      </c>
      <c r="G60" s="310" t="s">
        <v>1001</v>
      </c>
      <c r="H60" s="303">
        <v>1</v>
      </c>
      <c r="I60" s="304">
        <v>449.18799999999999</v>
      </c>
      <c r="J60" s="305">
        <v>4.299412383525332E-3</v>
      </c>
      <c r="K60" s="305">
        <v>0.34900613673170655</v>
      </c>
      <c r="L60" s="305">
        <v>0.15368304764619936</v>
      </c>
      <c r="M60" s="306">
        <v>9.359</v>
      </c>
      <c r="N60" s="307">
        <v>0</v>
      </c>
      <c r="O60" s="307">
        <v>0.22262393474447226</v>
      </c>
      <c r="P60" s="308">
        <v>0</v>
      </c>
      <c r="Q60" s="309">
        <v>0</v>
      </c>
      <c r="R60" s="309">
        <v>1</v>
      </c>
    </row>
    <row r="61" spans="1:18" ht="16.5">
      <c r="A61" s="297" t="s">
        <v>163</v>
      </c>
      <c r="B61" s="298" t="s">
        <v>1355</v>
      </c>
      <c r="C61" s="299" t="s">
        <v>70</v>
      </c>
      <c r="D61" s="300">
        <v>0.84277860014785555</v>
      </c>
      <c r="E61" s="301">
        <v>6690</v>
      </c>
      <c r="F61" s="302" t="s">
        <v>322</v>
      </c>
      <c r="G61" s="310" t="s">
        <v>1051</v>
      </c>
      <c r="H61" s="303">
        <v>2</v>
      </c>
      <c r="I61" s="304">
        <v>1969.1309999999999</v>
      </c>
      <c r="J61" s="305">
        <v>3.09800360996739E-2</v>
      </c>
      <c r="K61" s="305">
        <v>0.30270971287934473</v>
      </c>
      <c r="L61" s="305">
        <v>0.35904162800748146</v>
      </c>
      <c r="M61" s="306">
        <v>4.2229999999999999</v>
      </c>
      <c r="N61" s="307">
        <v>5.0783822914778148E-2</v>
      </c>
      <c r="O61" s="307">
        <v>0.25391911457389071</v>
      </c>
      <c r="P61" s="308">
        <v>11</v>
      </c>
      <c r="Q61" s="309">
        <v>1</v>
      </c>
      <c r="R61" s="309">
        <v>5</v>
      </c>
    </row>
    <row r="62" spans="1:18" ht="16.5">
      <c r="A62" s="297" t="s">
        <v>163</v>
      </c>
      <c r="B62" s="298" t="s">
        <v>1358</v>
      </c>
      <c r="C62" s="299" t="s">
        <v>70</v>
      </c>
      <c r="D62" s="300">
        <v>0.80290353525350677</v>
      </c>
      <c r="E62" s="301">
        <v>3999</v>
      </c>
      <c r="F62" s="302" t="s">
        <v>323</v>
      </c>
      <c r="G62" s="310" t="s">
        <v>1053</v>
      </c>
      <c r="H62" s="303">
        <v>6</v>
      </c>
      <c r="I62" s="304">
        <v>1550.0629999999999</v>
      </c>
      <c r="J62" s="305">
        <v>1.8136771095550168E-2</v>
      </c>
      <c r="K62" s="305">
        <v>0.39832784654333064</v>
      </c>
      <c r="L62" s="305">
        <v>0.42256347000089672</v>
      </c>
      <c r="M62" s="306">
        <v>4.7309999999999999</v>
      </c>
      <c r="N62" s="307">
        <v>1.8063781923702458</v>
      </c>
      <c r="O62" s="307">
        <v>1.2902701374073184</v>
      </c>
      <c r="P62" s="308">
        <v>32</v>
      </c>
      <c r="Q62" s="309">
        <v>28</v>
      </c>
      <c r="R62" s="309">
        <v>20</v>
      </c>
    </row>
    <row r="63" spans="1:18" ht="16.5">
      <c r="A63" s="297" t="s">
        <v>163</v>
      </c>
      <c r="B63" s="298" t="s">
        <v>1361</v>
      </c>
      <c r="C63" s="299" t="s">
        <v>70</v>
      </c>
      <c r="D63" s="300">
        <v>0.83545454545454545</v>
      </c>
      <c r="E63" s="301">
        <v>2656</v>
      </c>
      <c r="F63" s="302" t="s">
        <v>315</v>
      </c>
      <c r="G63" s="310" t="s">
        <v>959</v>
      </c>
      <c r="H63" s="303">
        <v>1</v>
      </c>
      <c r="I63" s="304">
        <v>2791.0059999999999</v>
      </c>
      <c r="J63" s="305">
        <v>1.8943813307668627E-2</v>
      </c>
      <c r="K63" s="305">
        <v>0.43697158578145545</v>
      </c>
      <c r="L63" s="305">
        <v>0.17783731184561427</v>
      </c>
      <c r="M63" s="306">
        <v>20.029</v>
      </c>
      <c r="N63" s="307">
        <v>0.53744062176863827</v>
      </c>
      <c r="O63" s="307">
        <v>34.897811040176911</v>
      </c>
      <c r="P63" s="308">
        <v>59</v>
      </c>
      <c r="Q63" s="309">
        <v>15</v>
      </c>
      <c r="R63" s="309">
        <v>974</v>
      </c>
    </row>
    <row r="64" spans="1:18" ht="16.5">
      <c r="A64" s="297" t="s">
        <v>163</v>
      </c>
      <c r="B64" s="298" t="s">
        <v>1364</v>
      </c>
      <c r="C64" s="299" t="s">
        <v>73</v>
      </c>
      <c r="D64" s="300">
        <v>0.77273459771856201</v>
      </c>
      <c r="E64" s="301">
        <v>7114</v>
      </c>
      <c r="F64" s="302" t="s">
        <v>319</v>
      </c>
      <c r="G64" s="310" t="s">
        <v>1030</v>
      </c>
      <c r="H64" s="303">
        <v>5</v>
      </c>
      <c r="I64" s="304">
        <v>1630.4630000000002</v>
      </c>
      <c r="J64" s="305">
        <v>1.5705403947534391E-2</v>
      </c>
      <c r="K64" s="305">
        <v>0.46344061291565297</v>
      </c>
      <c r="L64" s="305">
        <v>0.10979291461546105</v>
      </c>
      <c r="M64" s="306">
        <v>8.4109999999999996</v>
      </c>
      <c r="N64" s="307">
        <v>0</v>
      </c>
      <c r="O64" s="307">
        <v>0.24532908750459223</v>
      </c>
      <c r="P64" s="308">
        <v>261</v>
      </c>
      <c r="Q64" s="309">
        <v>0</v>
      </c>
      <c r="R64" s="309">
        <v>4</v>
      </c>
    </row>
    <row r="65" spans="1:18" ht="16.5">
      <c r="A65" s="297" t="s">
        <v>163</v>
      </c>
      <c r="B65" s="298" t="s">
        <v>1376</v>
      </c>
      <c r="C65" s="299" t="s">
        <v>70</v>
      </c>
      <c r="D65" s="300">
        <v>0.81636363636363629</v>
      </c>
      <c r="E65" s="301">
        <v>998</v>
      </c>
      <c r="F65" s="302" t="s">
        <v>324</v>
      </c>
      <c r="G65" s="310" t="s">
        <v>1074</v>
      </c>
      <c r="H65" s="303">
        <v>1</v>
      </c>
      <c r="I65" s="304">
        <v>1879.057</v>
      </c>
      <c r="J65" s="305">
        <v>3.3531849186379671E-2</v>
      </c>
      <c r="K65" s="305">
        <v>0.38773383914073367</v>
      </c>
      <c r="L65" s="305">
        <v>0.15215907880552781</v>
      </c>
      <c r="M65" s="306">
        <v>10.586</v>
      </c>
      <c r="N65" s="307">
        <v>0</v>
      </c>
      <c r="O65" s="307">
        <v>1.8094182347847882</v>
      </c>
      <c r="P65" s="308">
        <v>10</v>
      </c>
      <c r="Q65" s="309">
        <v>0</v>
      </c>
      <c r="R65" s="309">
        <v>28</v>
      </c>
    </row>
    <row r="66" spans="1:18" ht="16.5">
      <c r="A66" s="297" t="s">
        <v>163</v>
      </c>
      <c r="B66" s="298" t="s">
        <v>1379</v>
      </c>
      <c r="C66" s="299" t="s">
        <v>73</v>
      </c>
      <c r="D66" s="300">
        <v>0.73039443828222128</v>
      </c>
      <c r="E66" s="301">
        <v>9676</v>
      </c>
      <c r="F66" s="302" t="s">
        <v>319</v>
      </c>
      <c r="G66" s="310" t="s">
        <v>1026</v>
      </c>
      <c r="H66" s="303">
        <v>5</v>
      </c>
      <c r="I66" s="304">
        <v>1552.4699999999998</v>
      </c>
      <c r="J66" s="305">
        <v>2.2391715321894611E-2</v>
      </c>
      <c r="K66" s="305">
        <v>0.51051849441213859</v>
      </c>
      <c r="L66" s="305">
        <v>7.7399118057417921E-2</v>
      </c>
      <c r="M66" s="306">
        <v>10.696999999999999</v>
      </c>
      <c r="N66" s="307">
        <v>0</v>
      </c>
      <c r="O66" s="307">
        <v>2.7053662872712518</v>
      </c>
      <c r="P66" s="308">
        <v>270</v>
      </c>
      <c r="Q66" s="309">
        <v>0</v>
      </c>
      <c r="R66" s="309">
        <v>41</v>
      </c>
    </row>
    <row r="67" spans="1:18" ht="16.5">
      <c r="A67" s="297" t="s">
        <v>163</v>
      </c>
      <c r="B67" s="298" t="s">
        <v>1382</v>
      </c>
      <c r="C67" s="299" t="s">
        <v>73</v>
      </c>
      <c r="D67" s="300">
        <v>0.76363636363636356</v>
      </c>
      <c r="E67" s="301">
        <v>5463</v>
      </c>
      <c r="F67" s="302" t="s">
        <v>324</v>
      </c>
      <c r="G67" s="310" t="s">
        <v>1082</v>
      </c>
      <c r="H67" s="303">
        <v>1</v>
      </c>
      <c r="I67" s="304">
        <v>889.178</v>
      </c>
      <c r="J67" s="305">
        <v>1.678617686493972E-2</v>
      </c>
      <c r="K67" s="305">
        <v>0.41692645824018554</v>
      </c>
      <c r="L67" s="305">
        <v>0.11750833701391054</v>
      </c>
      <c r="M67" s="306">
        <v>10.307</v>
      </c>
      <c r="N67" s="307">
        <v>0</v>
      </c>
      <c r="O67" s="307">
        <v>2.3617318467168555</v>
      </c>
      <c r="P67" s="308">
        <v>23</v>
      </c>
      <c r="Q67" s="309">
        <v>0</v>
      </c>
      <c r="R67" s="309">
        <v>14</v>
      </c>
    </row>
    <row r="68" spans="1:18" ht="16.5">
      <c r="A68" s="297" t="s">
        <v>163</v>
      </c>
      <c r="B68" s="298" t="s">
        <v>1388</v>
      </c>
      <c r="C68" s="299" t="s">
        <v>73</v>
      </c>
      <c r="D68" s="300">
        <v>0.79928571428571427</v>
      </c>
      <c r="E68" s="301">
        <v>8108</v>
      </c>
      <c r="F68" s="302" t="s">
        <v>320</v>
      </c>
      <c r="G68" s="310" t="s">
        <v>1043</v>
      </c>
      <c r="H68" s="303">
        <v>1</v>
      </c>
      <c r="I68" s="304">
        <v>507.73</v>
      </c>
      <c r="J68" s="305">
        <v>2.597126898331787E-2</v>
      </c>
      <c r="K68" s="305">
        <v>0.41196896411156853</v>
      </c>
      <c r="L68" s="305">
        <v>0.40769700431331612</v>
      </c>
      <c r="M68" s="306">
        <v>3.2629999999999999</v>
      </c>
      <c r="N68" s="307">
        <v>0</v>
      </c>
      <c r="O68" s="307">
        <v>0.1969550745474957</v>
      </c>
      <c r="P68" s="308">
        <v>10</v>
      </c>
      <c r="Q68" s="309">
        <v>0</v>
      </c>
      <c r="R68" s="309">
        <v>1</v>
      </c>
    </row>
    <row r="69" spans="1:18" ht="16.5">
      <c r="A69" s="297" t="s">
        <v>163</v>
      </c>
      <c r="B69" s="298" t="s">
        <v>1391</v>
      </c>
      <c r="C69" s="299" t="s">
        <v>70</v>
      </c>
      <c r="D69" s="300">
        <v>0.80146689365635737</v>
      </c>
      <c r="E69" s="301">
        <v>8782</v>
      </c>
      <c r="F69" s="302" t="s">
        <v>323</v>
      </c>
      <c r="G69" s="310" t="s">
        <v>1056</v>
      </c>
      <c r="H69" s="303">
        <v>5</v>
      </c>
      <c r="I69" s="304">
        <v>1840.7139999999999</v>
      </c>
      <c r="J69" s="305">
        <v>1.1328445089714263E-2</v>
      </c>
      <c r="K69" s="305">
        <v>0.43097631884051307</v>
      </c>
      <c r="L69" s="305">
        <v>0.39658523811955582</v>
      </c>
      <c r="M69" s="306">
        <v>5.6139999999999999</v>
      </c>
      <c r="N69" s="307">
        <v>0.16298023484365307</v>
      </c>
      <c r="O69" s="307">
        <v>1.5754756034886463</v>
      </c>
      <c r="P69" s="308">
        <v>34</v>
      </c>
      <c r="Q69" s="309">
        <v>3</v>
      </c>
      <c r="R69" s="309">
        <v>29</v>
      </c>
    </row>
    <row r="70" spans="1:18" ht="16.5">
      <c r="A70" s="297" t="s">
        <v>163</v>
      </c>
      <c r="B70" s="298" t="s">
        <v>1394</v>
      </c>
      <c r="C70" s="299" t="s">
        <v>73</v>
      </c>
      <c r="D70" s="300">
        <v>0.75223766841239437</v>
      </c>
      <c r="E70" s="301">
        <v>735</v>
      </c>
      <c r="F70" s="302" t="s">
        <v>318</v>
      </c>
      <c r="G70" s="310" t="s">
        <v>1019</v>
      </c>
      <c r="H70" s="303">
        <v>2</v>
      </c>
      <c r="I70" s="304">
        <v>1344.616</v>
      </c>
      <c r="J70" s="305">
        <v>6.1219643148994448E-3</v>
      </c>
      <c r="K70" s="305">
        <v>0.56780514494393353</v>
      </c>
      <c r="L70" s="305">
        <v>0.26901837276582841</v>
      </c>
      <c r="M70" s="306">
        <v>13.904999999999999</v>
      </c>
      <c r="N70" s="307">
        <v>3.4210510658805191</v>
      </c>
      <c r="O70" s="307">
        <v>0.52059472741660073</v>
      </c>
      <c r="P70" s="308">
        <v>273</v>
      </c>
      <c r="Q70" s="309">
        <v>46</v>
      </c>
      <c r="R70" s="309">
        <v>7</v>
      </c>
    </row>
    <row r="71" spans="1:18" ht="16.5">
      <c r="A71" s="297" t="s">
        <v>163</v>
      </c>
      <c r="B71" s="298" t="s">
        <v>1400</v>
      </c>
      <c r="C71" s="299" t="s">
        <v>70</v>
      </c>
      <c r="D71" s="300">
        <v>0.83586752861802605</v>
      </c>
      <c r="E71" s="301">
        <v>1844</v>
      </c>
      <c r="F71" s="302" t="s">
        <v>316</v>
      </c>
      <c r="G71" s="310" t="s">
        <v>993</v>
      </c>
      <c r="H71" s="303">
        <v>3</v>
      </c>
      <c r="I71" s="304">
        <v>2049.3710000000001</v>
      </c>
      <c r="J71" s="305">
        <v>1.3920898927036744E-2</v>
      </c>
      <c r="K71" s="305">
        <v>0.38734565337003724</v>
      </c>
      <c r="L71" s="305">
        <v>0.12175519938886745</v>
      </c>
      <c r="M71" s="306">
        <v>10.911</v>
      </c>
      <c r="N71" s="307">
        <v>0</v>
      </c>
      <c r="O71" s="307">
        <v>2.8301366614439258</v>
      </c>
      <c r="P71" s="308">
        <v>26</v>
      </c>
      <c r="Q71" s="309">
        <v>0</v>
      </c>
      <c r="R71" s="309">
        <v>58</v>
      </c>
    </row>
    <row r="72" spans="1:18" ht="16.5">
      <c r="A72" s="297" t="s">
        <v>163</v>
      </c>
      <c r="B72" s="298" t="s">
        <v>1421</v>
      </c>
      <c r="C72" s="299" t="s">
        <v>73</v>
      </c>
      <c r="D72" s="300">
        <v>0.770285630985312</v>
      </c>
      <c r="E72" s="301">
        <v>802</v>
      </c>
      <c r="F72" s="302" t="s">
        <v>316</v>
      </c>
      <c r="G72" s="310" t="s">
        <v>991</v>
      </c>
      <c r="H72" s="303">
        <v>4</v>
      </c>
      <c r="I72" s="304">
        <v>2037.914</v>
      </c>
      <c r="J72" s="305">
        <v>2.7577171539417553E-2</v>
      </c>
      <c r="K72" s="305">
        <v>0.36555699999190944</v>
      </c>
      <c r="L72" s="305">
        <v>0.11931135254884399</v>
      </c>
      <c r="M72" s="306">
        <v>7.2009999999999996</v>
      </c>
      <c r="N72" s="307">
        <v>0</v>
      </c>
      <c r="O72" s="307">
        <v>1.3248841707746255</v>
      </c>
      <c r="P72" s="308">
        <v>41</v>
      </c>
      <c r="Q72" s="309">
        <v>0</v>
      </c>
      <c r="R72" s="309">
        <v>27</v>
      </c>
    </row>
    <row r="73" spans="1:18" ht="16.5">
      <c r="A73" s="297" t="s">
        <v>163</v>
      </c>
      <c r="B73" s="298" t="s">
        <v>1424</v>
      </c>
      <c r="C73" s="299" t="s">
        <v>73</v>
      </c>
      <c r="D73" s="300">
        <v>0.69092592592592583</v>
      </c>
      <c r="E73" s="301">
        <v>3382</v>
      </c>
      <c r="F73" s="302" t="s">
        <v>323</v>
      </c>
      <c r="G73" s="310" t="s">
        <v>1053</v>
      </c>
      <c r="H73" s="303">
        <v>1</v>
      </c>
      <c r="I73" s="304">
        <v>1870.0319999999999</v>
      </c>
      <c r="J73" s="305">
        <v>1.5212025682498947E-2</v>
      </c>
      <c r="K73" s="305">
        <v>0.52886902963686433</v>
      </c>
      <c r="L73" s="305">
        <v>0.2711183551939218</v>
      </c>
      <c r="M73" s="306">
        <v>8.5039999999999996</v>
      </c>
      <c r="N73" s="307">
        <v>0.21390008299323221</v>
      </c>
      <c r="O73" s="307">
        <v>5.2940270540824974</v>
      </c>
      <c r="P73" s="308">
        <v>228</v>
      </c>
      <c r="Q73" s="309">
        <v>4</v>
      </c>
      <c r="R73" s="309">
        <v>99</v>
      </c>
    </row>
    <row r="74" spans="1:18" ht="16.5">
      <c r="A74" s="297" t="s">
        <v>163</v>
      </c>
      <c r="B74" s="298" t="s">
        <v>1427</v>
      </c>
      <c r="C74" s="299" t="s">
        <v>70</v>
      </c>
      <c r="D74" s="300">
        <v>0.83636363636363631</v>
      </c>
      <c r="E74" s="301">
        <v>7176</v>
      </c>
      <c r="F74" s="302" t="s">
        <v>315</v>
      </c>
      <c r="G74" s="310" t="s">
        <v>955</v>
      </c>
      <c r="H74" s="303">
        <v>1</v>
      </c>
      <c r="I74" s="304">
        <v>2051.8879999999999</v>
      </c>
      <c r="J74" s="305">
        <v>2.5073587147989528E-2</v>
      </c>
      <c r="K74" s="305">
        <v>0.37158704116444508</v>
      </c>
      <c r="L74" s="305">
        <v>0.12589173310952581</v>
      </c>
      <c r="M74" s="306">
        <v>16.021000000000001</v>
      </c>
      <c r="N74" s="307">
        <v>0.43862043152452768</v>
      </c>
      <c r="O74" s="307">
        <v>30.557223396208762</v>
      </c>
      <c r="P74" s="308">
        <v>33</v>
      </c>
      <c r="Q74" s="309">
        <v>9</v>
      </c>
      <c r="R74" s="309">
        <v>627</v>
      </c>
    </row>
    <row r="75" spans="1:18" ht="16.5">
      <c r="A75" s="297" t="s">
        <v>163</v>
      </c>
      <c r="B75" s="298" t="s">
        <v>1430</v>
      </c>
      <c r="C75" s="299" t="s">
        <v>73</v>
      </c>
      <c r="D75" s="300">
        <v>0.76382751849715824</v>
      </c>
      <c r="E75" s="301">
        <v>8493</v>
      </c>
      <c r="F75" s="302" t="s">
        <v>319</v>
      </c>
      <c r="G75" s="310" t="s">
        <v>1026</v>
      </c>
      <c r="H75" s="303">
        <v>4</v>
      </c>
      <c r="I75" s="304">
        <v>1622.952</v>
      </c>
      <c r="J75" s="305">
        <v>1.4292617088625885E-2</v>
      </c>
      <c r="K75" s="305">
        <v>0.42154759223649035</v>
      </c>
      <c r="L75" s="305">
        <v>0.1922714280960322</v>
      </c>
      <c r="M75" s="306">
        <v>7.008</v>
      </c>
      <c r="N75" s="307">
        <v>0</v>
      </c>
      <c r="O75" s="307">
        <v>0.43131281763108215</v>
      </c>
      <c r="P75" s="308">
        <v>268</v>
      </c>
      <c r="Q75" s="309">
        <v>0</v>
      </c>
      <c r="R75" s="309">
        <v>7</v>
      </c>
    </row>
    <row r="76" spans="1:18" ht="16.5">
      <c r="A76" s="297" t="s">
        <v>163</v>
      </c>
      <c r="B76" s="298" t="s">
        <v>1439</v>
      </c>
      <c r="C76" s="299" t="s">
        <v>73</v>
      </c>
      <c r="D76" s="300">
        <v>0.79318181818181821</v>
      </c>
      <c r="E76" s="301">
        <v>3904</v>
      </c>
      <c r="F76" s="302" t="s">
        <v>324</v>
      </c>
      <c r="G76" s="310" t="s">
        <v>1082</v>
      </c>
      <c r="H76" s="303">
        <v>1</v>
      </c>
      <c r="I76" s="304">
        <v>1678.3</v>
      </c>
      <c r="J76" s="305">
        <v>3.8841572926225478E-3</v>
      </c>
      <c r="K76" s="305">
        <v>0.40964702326908214</v>
      </c>
      <c r="L76" s="305">
        <v>0.11425596717000139</v>
      </c>
      <c r="M76" s="306">
        <v>10.77</v>
      </c>
      <c r="N76" s="307">
        <v>0</v>
      </c>
      <c r="O76" s="307">
        <v>1.7279389858785676</v>
      </c>
      <c r="P76" s="308">
        <v>7</v>
      </c>
      <c r="Q76" s="309">
        <v>0</v>
      </c>
      <c r="R76" s="309">
        <v>21</v>
      </c>
    </row>
    <row r="77" spans="1:18" ht="16.5">
      <c r="A77" s="297" t="s">
        <v>163</v>
      </c>
      <c r="B77" s="298" t="s">
        <v>1442</v>
      </c>
      <c r="C77" s="299" t="s">
        <v>70</v>
      </c>
      <c r="D77" s="300">
        <v>0.81439139269872818</v>
      </c>
      <c r="E77" s="301">
        <v>7435</v>
      </c>
      <c r="F77" s="302" t="s">
        <v>316</v>
      </c>
      <c r="G77" s="310" t="s">
        <v>995</v>
      </c>
      <c r="H77" s="303">
        <v>3</v>
      </c>
      <c r="I77" s="304">
        <v>2183.3649999999998</v>
      </c>
      <c r="J77" s="305">
        <v>1.2377504550663991E-2</v>
      </c>
      <c r="K77" s="305">
        <v>0.38547902163686892</v>
      </c>
      <c r="L77" s="305">
        <v>6.4086574969074772E-2</v>
      </c>
      <c r="M77" s="306">
        <v>10.589</v>
      </c>
      <c r="N77" s="307">
        <v>9.1601724860479128E-2</v>
      </c>
      <c r="O77" s="307">
        <v>2.1068396717910201</v>
      </c>
      <c r="P77" s="308">
        <v>8</v>
      </c>
      <c r="Q77" s="309">
        <v>1</v>
      </c>
      <c r="R77" s="309">
        <v>43</v>
      </c>
    </row>
    <row r="78" spans="1:18" ht="16.5">
      <c r="A78" s="297" t="s">
        <v>163</v>
      </c>
      <c r="B78" s="298" t="s">
        <v>1445</v>
      </c>
      <c r="C78" s="299" t="s">
        <v>70</v>
      </c>
      <c r="D78" s="300">
        <v>0.84909090909090912</v>
      </c>
      <c r="E78" s="301">
        <v>3498</v>
      </c>
      <c r="F78" s="302" t="s">
        <v>324</v>
      </c>
      <c r="G78" s="310" t="s">
        <v>1071</v>
      </c>
      <c r="H78" s="303">
        <v>1</v>
      </c>
      <c r="I78" s="304">
        <v>686.09799999999996</v>
      </c>
      <c r="J78" s="305">
        <v>2.3990016530932277E-2</v>
      </c>
      <c r="K78" s="305">
        <v>0.43246512251291597</v>
      </c>
      <c r="L78" s="305">
        <v>0.16637955151140363</v>
      </c>
      <c r="M78" s="306">
        <v>8.202</v>
      </c>
      <c r="N78" s="307">
        <v>0</v>
      </c>
      <c r="O78" s="307">
        <v>2.9150354614063883</v>
      </c>
      <c r="P78" s="308">
        <v>14</v>
      </c>
      <c r="Q78" s="309">
        <v>0</v>
      </c>
      <c r="R78" s="309">
        <v>20</v>
      </c>
    </row>
    <row r="79" spans="1:18" ht="16.5">
      <c r="A79" s="297" t="s">
        <v>163</v>
      </c>
      <c r="B79" s="298" t="s">
        <v>1451</v>
      </c>
      <c r="C79" s="299" t="s">
        <v>70</v>
      </c>
      <c r="D79" s="300">
        <v>0.81203447159533992</v>
      </c>
      <c r="E79" s="301">
        <v>2138</v>
      </c>
      <c r="F79" s="302" t="s">
        <v>316</v>
      </c>
      <c r="G79" s="310" t="s">
        <v>989</v>
      </c>
      <c r="H79" s="303">
        <v>2</v>
      </c>
      <c r="I79" s="304">
        <v>1818.5550000000001</v>
      </c>
      <c r="J79" s="305">
        <v>2.2607564410441986E-2</v>
      </c>
      <c r="K79" s="305">
        <v>0.35076606844460106</v>
      </c>
      <c r="L79" s="305">
        <v>6.7575567355527902E-2</v>
      </c>
      <c r="M79" s="306">
        <v>7.1079999999999997</v>
      </c>
      <c r="N79" s="307">
        <v>0</v>
      </c>
      <c r="O79" s="307">
        <v>4.2341309446236162</v>
      </c>
      <c r="P79" s="308">
        <v>5</v>
      </c>
      <c r="Q79" s="309">
        <v>0</v>
      </c>
      <c r="R79" s="309">
        <v>77</v>
      </c>
    </row>
    <row r="80" spans="1:18" ht="16.5">
      <c r="A80" s="297" t="s">
        <v>163</v>
      </c>
      <c r="B80" s="298" t="s">
        <v>1454</v>
      </c>
      <c r="C80" s="299" t="s">
        <v>73</v>
      </c>
      <c r="D80" s="300">
        <v>0.73134969908317626</v>
      </c>
      <c r="E80" s="301">
        <v>7578</v>
      </c>
      <c r="F80" s="302" t="s">
        <v>318</v>
      </c>
      <c r="G80" s="310" t="s">
        <v>1013</v>
      </c>
      <c r="H80" s="303">
        <v>3</v>
      </c>
      <c r="I80" s="304">
        <v>1431.7910000000002</v>
      </c>
      <c r="J80" s="305">
        <v>1.5435449415017089E-2</v>
      </c>
      <c r="K80" s="305">
        <v>0.57907153291871649</v>
      </c>
      <c r="L80" s="305">
        <v>0.25771917828789259</v>
      </c>
      <c r="M80" s="306">
        <v>14.815</v>
      </c>
      <c r="N80" s="307">
        <v>0</v>
      </c>
      <c r="O80" s="307">
        <v>0.9079537446456919</v>
      </c>
      <c r="P80" s="308">
        <v>279</v>
      </c>
      <c r="Q80" s="309">
        <v>0</v>
      </c>
      <c r="R80" s="309">
        <v>13</v>
      </c>
    </row>
    <row r="81" spans="1:18" ht="16.5">
      <c r="A81" s="297" t="s">
        <v>163</v>
      </c>
      <c r="B81" s="298" t="s">
        <v>1457</v>
      </c>
      <c r="C81" s="299" t="s">
        <v>73</v>
      </c>
      <c r="D81" s="300">
        <v>0.7781864852038114</v>
      </c>
      <c r="E81" s="301">
        <v>8865</v>
      </c>
      <c r="F81" s="302" t="s">
        <v>324</v>
      </c>
      <c r="G81" s="310" t="s">
        <v>1071</v>
      </c>
      <c r="H81" s="303">
        <v>7</v>
      </c>
      <c r="I81" s="304">
        <v>1926.0490000000002</v>
      </c>
      <c r="J81" s="305">
        <v>2.6492477156482657E-2</v>
      </c>
      <c r="K81" s="305">
        <v>0.46839288819342179</v>
      </c>
      <c r="L81" s="305">
        <v>0.10403895786067528</v>
      </c>
      <c r="M81" s="306">
        <v>8.8249999999999993</v>
      </c>
      <c r="N81" s="307">
        <v>0.57111734955860416</v>
      </c>
      <c r="O81" s="307">
        <v>2.9075065068438026</v>
      </c>
      <c r="P81" s="308">
        <v>159</v>
      </c>
      <c r="Q81" s="309">
        <v>11</v>
      </c>
      <c r="R81" s="309">
        <v>53</v>
      </c>
    </row>
    <row r="82" spans="1:18" ht="16.5">
      <c r="A82" s="297" t="s">
        <v>163</v>
      </c>
      <c r="B82" s="298" t="s">
        <v>1463</v>
      </c>
      <c r="C82" s="299" t="s">
        <v>73</v>
      </c>
      <c r="D82" s="300">
        <v>0.75964831373163344</v>
      </c>
      <c r="E82" s="301">
        <v>4035</v>
      </c>
      <c r="F82" s="302" t="s">
        <v>319</v>
      </c>
      <c r="G82" s="310" t="s">
        <v>1024</v>
      </c>
      <c r="H82" s="303">
        <v>3</v>
      </c>
      <c r="I82" s="304">
        <v>1583.1109999999999</v>
      </c>
      <c r="J82" s="305">
        <v>2.7155464772676111E-2</v>
      </c>
      <c r="K82" s="305">
        <v>0.48836417833378321</v>
      </c>
      <c r="L82" s="305">
        <v>0.14428688632781464</v>
      </c>
      <c r="M82" s="306">
        <v>9.891</v>
      </c>
      <c r="N82" s="307">
        <v>0</v>
      </c>
      <c r="O82" s="307">
        <v>5.1796747037952491</v>
      </c>
      <c r="P82" s="308">
        <v>278</v>
      </c>
      <c r="Q82" s="309">
        <v>0</v>
      </c>
      <c r="R82" s="309">
        <v>81</v>
      </c>
    </row>
    <row r="83" spans="1:18" ht="16.5">
      <c r="A83" s="297" t="s">
        <v>163</v>
      </c>
      <c r="B83" s="298" t="s">
        <v>1466</v>
      </c>
      <c r="C83" s="299" t="s">
        <v>73</v>
      </c>
      <c r="D83" s="300">
        <v>0.72743055462801065</v>
      </c>
      <c r="E83" s="301">
        <v>7172</v>
      </c>
      <c r="F83" s="302" t="s">
        <v>322</v>
      </c>
      <c r="G83" s="310" t="s">
        <v>1051</v>
      </c>
      <c r="H83" s="303">
        <v>5</v>
      </c>
      <c r="I83" s="304">
        <v>770.58899999999994</v>
      </c>
      <c r="J83" s="305">
        <v>0.12022751812518634</v>
      </c>
      <c r="K83" s="305">
        <v>0.32966376323968688</v>
      </c>
      <c r="L83" s="305">
        <v>0.28160277398197997</v>
      </c>
      <c r="M83" s="306">
        <v>7.5579999999999998</v>
      </c>
      <c r="N83" s="307">
        <v>0.25954172717233182</v>
      </c>
      <c r="O83" s="307">
        <v>1.2977086358616592</v>
      </c>
      <c r="P83" s="308">
        <v>26</v>
      </c>
      <c r="Q83" s="309">
        <v>2</v>
      </c>
      <c r="R83" s="309">
        <v>10</v>
      </c>
    </row>
    <row r="84" spans="1:18" ht="16.5">
      <c r="A84" s="297" t="s">
        <v>163</v>
      </c>
      <c r="B84" s="298" t="s">
        <v>1469</v>
      </c>
      <c r="C84" s="299" t="s">
        <v>73</v>
      </c>
      <c r="D84" s="300">
        <v>0.74154813937667474</v>
      </c>
      <c r="E84" s="301">
        <v>6959</v>
      </c>
      <c r="F84" s="302" t="s">
        <v>322</v>
      </c>
      <c r="G84" s="310" t="s">
        <v>1048</v>
      </c>
      <c r="H84" s="303">
        <v>6</v>
      </c>
      <c r="I84" s="304">
        <v>984.07899999999995</v>
      </c>
      <c r="J84" s="305">
        <v>3.4900393448526024E-2</v>
      </c>
      <c r="K84" s="305">
        <v>0.49289641836516751</v>
      </c>
      <c r="L84" s="305">
        <v>0.24983244169573018</v>
      </c>
      <c r="M84" s="306">
        <v>8.577</v>
      </c>
      <c r="N84" s="307">
        <v>0.10161785791587871</v>
      </c>
      <c r="O84" s="307">
        <v>0.91456072124290844</v>
      </c>
      <c r="P84" s="308">
        <v>128</v>
      </c>
      <c r="Q84" s="309">
        <v>1</v>
      </c>
      <c r="R84" s="309">
        <v>9</v>
      </c>
    </row>
    <row r="85" spans="1:18" ht="16.5">
      <c r="A85" s="297" t="s">
        <v>163</v>
      </c>
      <c r="B85" s="298" t="s">
        <v>1472</v>
      </c>
      <c r="C85" s="299" t="s">
        <v>73</v>
      </c>
      <c r="D85" s="300">
        <v>0.79415435737365525</v>
      </c>
      <c r="E85" s="301">
        <v>5262</v>
      </c>
      <c r="F85" s="302" t="s">
        <v>316</v>
      </c>
      <c r="G85" s="310" t="s">
        <v>991</v>
      </c>
      <c r="H85" s="303">
        <v>4</v>
      </c>
      <c r="I85" s="304">
        <v>1911.8779999999999</v>
      </c>
      <c r="J85" s="305">
        <v>5.5536818124894806E-3</v>
      </c>
      <c r="K85" s="305">
        <v>0.33104338270045147</v>
      </c>
      <c r="L85" s="305">
        <v>3.768005966009446E-2</v>
      </c>
      <c r="M85" s="306">
        <v>6.742</v>
      </c>
      <c r="N85" s="307">
        <v>0.15691377797118855</v>
      </c>
      <c r="O85" s="307">
        <v>5.3350684510204101</v>
      </c>
      <c r="P85" s="308">
        <v>2</v>
      </c>
      <c r="Q85" s="309">
        <v>3</v>
      </c>
      <c r="R85" s="309">
        <v>102</v>
      </c>
    </row>
    <row r="86" spans="1:18" ht="16.5">
      <c r="A86" s="297" t="s">
        <v>163</v>
      </c>
      <c r="B86" s="298" t="s">
        <v>1478</v>
      </c>
      <c r="C86" s="299" t="s">
        <v>70</v>
      </c>
      <c r="D86" s="300">
        <v>0.81617045602118388</v>
      </c>
      <c r="E86" s="301">
        <v>2320</v>
      </c>
      <c r="F86" s="302" t="s">
        <v>320</v>
      </c>
      <c r="G86" s="310" t="s">
        <v>1041</v>
      </c>
      <c r="H86" s="303">
        <v>3</v>
      </c>
      <c r="I86" s="304">
        <v>2818.2699999999995</v>
      </c>
      <c r="J86" s="305">
        <v>2.9889003974627418E-2</v>
      </c>
      <c r="K86" s="305">
        <v>0.44405638210588233</v>
      </c>
      <c r="L86" s="305">
        <v>0.21715449548836699</v>
      </c>
      <c r="M86" s="306">
        <v>7.5170000000000003</v>
      </c>
      <c r="N86" s="307">
        <v>3.9031036770784922</v>
      </c>
      <c r="O86" s="307">
        <v>4.5772761303920495</v>
      </c>
      <c r="P86" s="308">
        <v>146</v>
      </c>
      <c r="Q86" s="309">
        <v>110</v>
      </c>
      <c r="R86" s="309">
        <v>129</v>
      </c>
    </row>
    <row r="87" spans="1:18" ht="16.5">
      <c r="A87" s="297" t="s">
        <v>163</v>
      </c>
      <c r="B87" s="298" t="s">
        <v>1481</v>
      </c>
      <c r="C87" s="299" t="s">
        <v>70</v>
      </c>
      <c r="D87" s="300">
        <v>0.80800715717764104</v>
      </c>
      <c r="E87" s="301">
        <v>2800</v>
      </c>
      <c r="F87" s="302" t="s">
        <v>324</v>
      </c>
      <c r="G87" s="310" t="s">
        <v>1076</v>
      </c>
      <c r="H87" s="303">
        <v>2</v>
      </c>
      <c r="I87" s="304">
        <v>1925.297</v>
      </c>
      <c r="J87" s="305">
        <v>1.2571418303545632E-2</v>
      </c>
      <c r="K87" s="305">
        <v>0.38588938632747782</v>
      </c>
      <c r="L87" s="305">
        <v>0.19132779439368564</v>
      </c>
      <c r="M87" s="306">
        <v>9.8409999999999993</v>
      </c>
      <c r="N87" s="307">
        <v>0</v>
      </c>
      <c r="O87" s="307">
        <v>1.5582011502640891</v>
      </c>
      <c r="P87" s="308">
        <v>11</v>
      </c>
      <c r="Q87" s="309">
        <v>0</v>
      </c>
      <c r="R87" s="309">
        <v>22</v>
      </c>
    </row>
    <row r="88" spans="1:18" ht="16.5">
      <c r="A88" s="297" t="s">
        <v>163</v>
      </c>
      <c r="B88" s="298" t="s">
        <v>1493</v>
      </c>
      <c r="C88" s="299" t="s">
        <v>70</v>
      </c>
      <c r="D88" s="300">
        <v>0.80909090909090908</v>
      </c>
      <c r="E88" s="301">
        <v>8383</v>
      </c>
      <c r="F88" s="302" t="s">
        <v>315</v>
      </c>
      <c r="G88" s="310" t="s">
        <v>970</v>
      </c>
      <c r="H88" s="303">
        <v>1</v>
      </c>
      <c r="I88" s="304">
        <v>2269.614</v>
      </c>
      <c r="J88" s="305">
        <v>2.4470287862049522E-2</v>
      </c>
      <c r="K88" s="305">
        <v>0.42200846567312589</v>
      </c>
      <c r="L88" s="305">
        <v>0.14965150598375079</v>
      </c>
      <c r="M88" s="306">
        <v>16.600000000000001</v>
      </c>
      <c r="N88" s="307">
        <v>0.48466391201323222</v>
      </c>
      <c r="O88" s="307">
        <v>43.223208880452802</v>
      </c>
      <c r="P88" s="308">
        <v>54</v>
      </c>
      <c r="Q88" s="309">
        <v>8</v>
      </c>
      <c r="R88" s="309">
        <v>940</v>
      </c>
    </row>
    <row r="89" spans="1:18" ht="16.5">
      <c r="A89" s="297" t="s">
        <v>163</v>
      </c>
      <c r="B89" s="298" t="s">
        <v>1496</v>
      </c>
      <c r="C89" s="299" t="s">
        <v>73</v>
      </c>
      <c r="D89" s="300">
        <v>0.77390909325892254</v>
      </c>
      <c r="E89" s="301">
        <v>5721</v>
      </c>
      <c r="F89" s="302" t="s">
        <v>318</v>
      </c>
      <c r="G89" s="310" t="s">
        <v>1019</v>
      </c>
      <c r="H89" s="303">
        <v>5</v>
      </c>
      <c r="I89" s="304">
        <v>1673.2339999999999</v>
      </c>
      <c r="J89" s="305">
        <v>1.6882976351002967E-2</v>
      </c>
      <c r="K89" s="305">
        <v>0.55096487244983416</v>
      </c>
      <c r="L89" s="305">
        <v>0.23547214555764467</v>
      </c>
      <c r="M89" s="306">
        <v>12.951000000000001</v>
      </c>
      <c r="N89" s="307">
        <v>0.17929351184592235</v>
      </c>
      <c r="O89" s="307">
        <v>0.83670305528097089</v>
      </c>
      <c r="P89" s="308">
        <v>314</v>
      </c>
      <c r="Q89" s="309">
        <v>3</v>
      </c>
      <c r="R89" s="309">
        <v>14</v>
      </c>
    </row>
    <row r="90" spans="1:18" ht="16.5">
      <c r="A90" s="297" t="s">
        <v>163</v>
      </c>
      <c r="B90" s="298" t="s">
        <v>1502</v>
      </c>
      <c r="C90" s="299" t="s">
        <v>70</v>
      </c>
      <c r="D90" s="300">
        <v>0.84075065453879827</v>
      </c>
      <c r="E90" s="301">
        <v>4435</v>
      </c>
      <c r="F90" s="302" t="s">
        <v>323</v>
      </c>
      <c r="G90" s="310" t="s">
        <v>1060</v>
      </c>
      <c r="H90" s="303">
        <v>4</v>
      </c>
      <c r="I90" s="304">
        <v>1010.072</v>
      </c>
      <c r="J90" s="305">
        <v>2.8810245631379098E-3</v>
      </c>
      <c r="K90" s="305">
        <v>0.42261151708165406</v>
      </c>
      <c r="L90" s="305">
        <v>0.45523937349643462</v>
      </c>
      <c r="M90" s="306">
        <v>4.8330000000000002</v>
      </c>
      <c r="N90" s="307">
        <v>0.79202274689329077</v>
      </c>
      <c r="O90" s="307">
        <v>1.1880341203399361</v>
      </c>
      <c r="P90" s="308">
        <v>19</v>
      </c>
      <c r="Q90" s="309">
        <v>8</v>
      </c>
      <c r="R90" s="309">
        <v>12</v>
      </c>
    </row>
    <row r="91" spans="1:18" ht="16.5">
      <c r="A91" s="297" t="s">
        <v>163</v>
      </c>
      <c r="B91" s="298" t="s">
        <v>1508</v>
      </c>
      <c r="C91" s="299" t="s">
        <v>73</v>
      </c>
      <c r="D91" s="300">
        <v>0.76032406233354388</v>
      </c>
      <c r="E91" s="301">
        <v>5422</v>
      </c>
      <c r="F91" s="302" t="s">
        <v>319</v>
      </c>
      <c r="G91" s="310" t="s">
        <v>1030</v>
      </c>
      <c r="H91" s="303">
        <v>3</v>
      </c>
      <c r="I91" s="304">
        <v>1614.5400000000002</v>
      </c>
      <c r="J91" s="305">
        <v>2.209767902907437E-2</v>
      </c>
      <c r="K91" s="305">
        <v>0.44691702308135339</v>
      </c>
      <c r="L91" s="305">
        <v>0.11008825097135778</v>
      </c>
      <c r="M91" s="306">
        <v>7.5090000000000003</v>
      </c>
      <c r="N91" s="307">
        <v>0</v>
      </c>
      <c r="O91" s="307">
        <v>1.3006800698651007</v>
      </c>
      <c r="P91" s="308">
        <v>275</v>
      </c>
      <c r="Q91" s="309">
        <v>0</v>
      </c>
      <c r="R91" s="309">
        <v>19</v>
      </c>
    </row>
    <row r="92" spans="1:18" ht="16.5">
      <c r="A92" s="297" t="s">
        <v>163</v>
      </c>
      <c r="B92" s="298" t="s">
        <v>1517</v>
      </c>
      <c r="C92" s="299" t="s">
        <v>70</v>
      </c>
      <c r="D92" s="300">
        <v>0.80547438796494808</v>
      </c>
      <c r="E92" s="301">
        <v>3591</v>
      </c>
      <c r="F92" s="302" t="s">
        <v>323</v>
      </c>
      <c r="G92" s="310" t="s">
        <v>1066</v>
      </c>
      <c r="H92" s="303">
        <v>2</v>
      </c>
      <c r="I92" s="304">
        <v>2087.9160000000002</v>
      </c>
      <c r="J92" s="305">
        <v>1.2980033133043745E-2</v>
      </c>
      <c r="K92" s="305">
        <v>0.43351541873904459</v>
      </c>
      <c r="L92" s="305">
        <v>0.36877889167096106</v>
      </c>
      <c r="M92" s="306">
        <v>5.6840000000000002</v>
      </c>
      <c r="N92" s="307">
        <v>0</v>
      </c>
      <c r="O92" s="307">
        <v>0.38315717682128969</v>
      </c>
      <c r="P92" s="308">
        <v>32</v>
      </c>
      <c r="Q92" s="309">
        <v>1</v>
      </c>
      <c r="R92" s="309">
        <v>8</v>
      </c>
    </row>
    <row r="93" spans="1:18" ht="16.5">
      <c r="A93" s="297" t="s">
        <v>163</v>
      </c>
      <c r="B93" s="298" t="s">
        <v>1532</v>
      </c>
      <c r="C93" s="299" t="s">
        <v>73</v>
      </c>
      <c r="D93" s="300">
        <v>0.71327912760103784</v>
      </c>
      <c r="E93" s="301">
        <v>6140</v>
      </c>
      <c r="F93" s="302" t="s">
        <v>324</v>
      </c>
      <c r="G93" s="310" t="s">
        <v>1074</v>
      </c>
      <c r="H93" s="303">
        <v>8</v>
      </c>
      <c r="I93" s="304">
        <v>1702.1570000000002</v>
      </c>
      <c r="J93" s="305">
        <v>1.2138250632479532E-2</v>
      </c>
      <c r="K93" s="305">
        <v>0.46796944104266308</v>
      </c>
      <c r="L93" s="305">
        <v>0.20733521654393433</v>
      </c>
      <c r="M93" s="306">
        <v>9.8620000000000001</v>
      </c>
      <c r="N93" s="307">
        <v>0.82248582240063628</v>
      </c>
      <c r="O93" s="307">
        <v>15.450983663669096</v>
      </c>
      <c r="P93" s="308">
        <v>84</v>
      </c>
      <c r="Q93" s="309">
        <v>12</v>
      </c>
      <c r="R93" s="309">
        <v>97</v>
      </c>
    </row>
    <row r="94" spans="1:18" ht="16.5">
      <c r="A94" s="297" t="s">
        <v>163</v>
      </c>
      <c r="B94" s="298" t="s">
        <v>1535</v>
      </c>
      <c r="C94" s="299" t="s">
        <v>73</v>
      </c>
      <c r="D94" s="300">
        <v>0.76740339803663538</v>
      </c>
      <c r="E94" s="301">
        <v>4139</v>
      </c>
      <c r="F94" s="302" t="s">
        <v>323</v>
      </c>
      <c r="G94" s="310" t="s">
        <v>1058</v>
      </c>
      <c r="H94" s="303">
        <v>3</v>
      </c>
      <c r="I94" s="304">
        <v>1204.095</v>
      </c>
      <c r="J94" s="305">
        <v>1.427135441816316E-2</v>
      </c>
      <c r="K94" s="305">
        <v>0.44854624063666204</v>
      </c>
      <c r="L94" s="305">
        <v>0.42023262284122098</v>
      </c>
      <c r="M94" s="306">
        <v>5.97</v>
      </c>
      <c r="N94" s="307">
        <v>0</v>
      </c>
      <c r="O94" s="307">
        <v>2.8236974657315246</v>
      </c>
      <c r="P94" s="308">
        <v>29</v>
      </c>
      <c r="Q94" s="309">
        <v>0</v>
      </c>
      <c r="R94" s="309">
        <v>34</v>
      </c>
    </row>
    <row r="95" spans="1:18" ht="16.5">
      <c r="A95" s="297" t="s">
        <v>163</v>
      </c>
      <c r="B95" s="298" t="s">
        <v>1538</v>
      </c>
      <c r="C95" s="299" t="s">
        <v>70</v>
      </c>
      <c r="D95" s="300">
        <v>0.80976790551548905</v>
      </c>
      <c r="E95" s="301">
        <v>8866</v>
      </c>
      <c r="F95" s="302" t="s">
        <v>316</v>
      </c>
      <c r="G95" s="310" t="s">
        <v>991</v>
      </c>
      <c r="H95" s="303">
        <v>4</v>
      </c>
      <c r="I95" s="304">
        <v>1056.2429999999999</v>
      </c>
      <c r="J95" s="305">
        <v>6.1525081459445586E-3</v>
      </c>
      <c r="K95" s="305">
        <v>0.39728787328195242</v>
      </c>
      <c r="L95" s="305">
        <v>0.15576591918137841</v>
      </c>
      <c r="M95" s="306">
        <v>9.26</v>
      </c>
      <c r="N95" s="307">
        <v>0</v>
      </c>
      <c r="O95" s="307">
        <v>5.0177847332479368</v>
      </c>
      <c r="P95" s="308">
        <v>12</v>
      </c>
      <c r="Q95" s="309">
        <v>0</v>
      </c>
      <c r="R95" s="309">
        <v>53</v>
      </c>
    </row>
    <row r="96" spans="1:18" ht="16.5">
      <c r="A96" s="297" t="s">
        <v>163</v>
      </c>
      <c r="B96" s="298" t="s">
        <v>1547</v>
      </c>
      <c r="C96" s="299" t="s">
        <v>70</v>
      </c>
      <c r="D96" s="300">
        <v>0.80378322805206359</v>
      </c>
      <c r="E96" s="301">
        <v>4530</v>
      </c>
      <c r="F96" s="302" t="s">
        <v>320</v>
      </c>
      <c r="G96" s="310" t="s">
        <v>1039</v>
      </c>
      <c r="H96" s="303">
        <v>7</v>
      </c>
      <c r="I96" s="304">
        <v>1161.3499999999999</v>
      </c>
      <c r="J96" s="305">
        <v>1.2357875368292795E-2</v>
      </c>
      <c r="K96" s="305">
        <v>0.42073235252616997</v>
      </c>
      <c r="L96" s="305">
        <v>0.27898566323675034</v>
      </c>
      <c r="M96" s="306">
        <v>7.1219999999999999</v>
      </c>
      <c r="N96" s="307">
        <v>2.0665604684203731</v>
      </c>
      <c r="O96" s="307">
        <v>1.3777069789469154</v>
      </c>
      <c r="P96" s="308">
        <v>70</v>
      </c>
      <c r="Q96" s="309">
        <v>24</v>
      </c>
      <c r="R96" s="309">
        <v>16</v>
      </c>
    </row>
    <row r="97" spans="1:18" ht="16.5">
      <c r="A97" s="297" t="s">
        <v>163</v>
      </c>
      <c r="B97" s="298" t="s">
        <v>1553</v>
      </c>
      <c r="C97" s="299" t="s">
        <v>70</v>
      </c>
      <c r="D97" s="300">
        <v>0.84470263040939564</v>
      </c>
      <c r="E97" s="301">
        <v>5824</v>
      </c>
      <c r="F97" s="302" t="s">
        <v>324</v>
      </c>
      <c r="G97" s="310" t="s">
        <v>1073</v>
      </c>
      <c r="H97" s="303">
        <v>2</v>
      </c>
      <c r="I97" s="304">
        <v>1823.788</v>
      </c>
      <c r="J97" s="305">
        <v>2.1726880062073305E-2</v>
      </c>
      <c r="K97" s="305">
        <v>0.39054779580599158</v>
      </c>
      <c r="L97" s="305">
        <v>0.22551734289467618</v>
      </c>
      <c r="M97" s="306">
        <v>6.6459999999999999</v>
      </c>
      <c r="N97" s="307">
        <v>0</v>
      </c>
      <c r="O97" s="307">
        <v>0.8224640144578208</v>
      </c>
      <c r="P97" s="308">
        <v>14</v>
      </c>
      <c r="Q97" s="309">
        <v>0</v>
      </c>
      <c r="R97" s="309">
        <v>15</v>
      </c>
    </row>
  </sheetData>
  <phoneticPr fontId="2" type="noConversion"/>
  <conditionalFormatting sqref="C14:D97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F978-1698-4882-A99C-0201F24342FF}">
  <sheetPr>
    <tabColor rgb="FFFF0000"/>
  </sheetPr>
  <dimension ref="A1:L76"/>
  <sheetViews>
    <sheetView showGridLines="0" workbookViewId="0"/>
  </sheetViews>
  <sheetFormatPr defaultRowHeight="13.5"/>
  <sheetData>
    <row r="1" spans="1:12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</row>
    <row r="2" spans="1:12" ht="41.25">
      <c r="A2" s="317" t="s">
        <v>941</v>
      </c>
      <c r="B2" s="317"/>
      <c r="C2" s="317"/>
      <c r="D2" s="317"/>
      <c r="E2" s="317"/>
      <c r="F2" s="317"/>
      <c r="G2" s="317"/>
      <c r="H2" s="317"/>
      <c r="I2" s="317"/>
      <c r="J2" s="317"/>
      <c r="K2" s="317"/>
      <c r="L2" s="317"/>
    </row>
    <row r="4" spans="1:12" ht="17.25">
      <c r="A4" s="176" t="s">
        <v>631</v>
      </c>
      <c r="B4" s="177"/>
      <c r="C4" s="177"/>
      <c r="D4" s="177"/>
      <c r="E4" s="177"/>
      <c r="F4" s="177"/>
      <c r="G4" s="177"/>
      <c r="H4" s="177"/>
      <c r="I4" s="177"/>
      <c r="J4" s="177"/>
      <c r="K4" s="177"/>
      <c r="L4" s="177"/>
    </row>
    <row r="5" spans="1:12" ht="26.25">
      <c r="A5" s="173" t="s">
        <v>628</v>
      </c>
    </row>
    <row r="6" spans="1:12" ht="26.25">
      <c r="A6" s="173" t="s">
        <v>629</v>
      </c>
    </row>
    <row r="7" spans="1:12" ht="26.25">
      <c r="A7" s="173"/>
    </row>
    <row r="8" spans="1:12" ht="17.25">
      <c r="A8" s="174" t="s">
        <v>630</v>
      </c>
    </row>
    <row r="9" spans="1:12" ht="40.5">
      <c r="A9" s="291" t="s">
        <v>0</v>
      </c>
      <c r="B9" s="292" t="s">
        <v>77</v>
      </c>
      <c r="C9" s="293" t="s">
        <v>68</v>
      </c>
      <c r="D9" s="293" t="s">
        <v>602</v>
      </c>
      <c r="E9" s="294" t="s">
        <v>588</v>
      </c>
      <c r="F9" s="292" t="s">
        <v>593</v>
      </c>
      <c r="G9" s="294" t="s">
        <v>591</v>
      </c>
      <c r="H9" s="294" t="s">
        <v>595</v>
      </c>
      <c r="I9" s="295" t="s">
        <v>597</v>
      </c>
      <c r="J9" s="294" t="s">
        <v>12</v>
      </c>
      <c r="K9" s="294" t="s">
        <v>13</v>
      </c>
      <c r="L9" s="294" t="s">
        <v>624</v>
      </c>
    </row>
    <row r="10" spans="1:12" ht="16.5">
      <c r="A10" s="297" t="s">
        <v>163</v>
      </c>
      <c r="B10" s="298" t="s">
        <v>1091</v>
      </c>
      <c r="C10" s="299" t="s">
        <v>72</v>
      </c>
      <c r="D10" s="300">
        <v>0.89361825304538656</v>
      </c>
      <c r="E10" s="301">
        <v>380</v>
      </c>
      <c r="F10" s="302" t="s">
        <v>324</v>
      </c>
      <c r="G10" s="310" t="s">
        <v>1068</v>
      </c>
      <c r="H10" s="303">
        <v>2</v>
      </c>
      <c r="I10" s="304">
        <v>1573.77</v>
      </c>
      <c r="J10" s="305">
        <v>1.3868699277315891E-2</v>
      </c>
      <c r="K10" s="305">
        <v>0.35852201598333477</v>
      </c>
      <c r="L10" s="311">
        <v>45</v>
      </c>
    </row>
    <row r="11" spans="1:12" ht="16.5">
      <c r="A11" s="297" t="s">
        <v>163</v>
      </c>
      <c r="B11" s="298" t="s">
        <v>1094</v>
      </c>
      <c r="C11" s="299" t="s">
        <v>73</v>
      </c>
      <c r="D11" s="300">
        <v>0.71784501186109595</v>
      </c>
      <c r="E11" s="301">
        <v>2908</v>
      </c>
      <c r="F11" s="302" t="s">
        <v>324</v>
      </c>
      <c r="G11" s="310" t="s">
        <v>1084</v>
      </c>
      <c r="H11" s="303">
        <v>4</v>
      </c>
      <c r="I11" s="304">
        <v>1931.3240000000001</v>
      </c>
      <c r="J11" s="305">
        <v>1.4330748864091716E-2</v>
      </c>
      <c r="K11" s="305">
        <v>0.50536398288871465</v>
      </c>
      <c r="L11" s="311">
        <v>184</v>
      </c>
    </row>
    <row r="12" spans="1:12" ht="16.5">
      <c r="A12" s="297" t="s">
        <v>163</v>
      </c>
      <c r="B12" s="298" t="s">
        <v>1103</v>
      </c>
      <c r="C12" s="299" t="s">
        <v>70</v>
      </c>
      <c r="D12" s="300">
        <v>0.84808332840635958</v>
      </c>
      <c r="E12" s="301">
        <v>7939</v>
      </c>
      <c r="F12" s="302" t="s">
        <v>324</v>
      </c>
      <c r="G12" s="310" t="s">
        <v>1071</v>
      </c>
      <c r="H12" s="303">
        <v>2</v>
      </c>
      <c r="I12" s="304">
        <v>707.30000000000007</v>
      </c>
      <c r="J12" s="305">
        <v>2.3767179700326144E-2</v>
      </c>
      <c r="K12" s="305">
        <v>0.46639943017933738</v>
      </c>
      <c r="L12" s="311">
        <v>53</v>
      </c>
    </row>
    <row r="13" spans="1:12" ht="16.5">
      <c r="A13" s="297" t="s">
        <v>163</v>
      </c>
      <c r="B13" s="298" t="s">
        <v>1109</v>
      </c>
      <c r="C13" s="299" t="s">
        <v>72</v>
      </c>
      <c r="D13" s="300">
        <v>0.85074074074074069</v>
      </c>
      <c r="E13" s="301">
        <v>5470</v>
      </c>
      <c r="F13" s="302" t="s">
        <v>323</v>
      </c>
      <c r="G13" s="310" t="s">
        <v>1053</v>
      </c>
      <c r="H13" s="303">
        <v>1</v>
      </c>
      <c r="I13" s="304">
        <v>2035.7</v>
      </c>
      <c r="J13" s="305">
        <v>1.5409462905224458E-2</v>
      </c>
      <c r="K13" s="305">
        <v>0.40331030743463464</v>
      </c>
      <c r="L13" s="311">
        <v>34</v>
      </c>
    </row>
    <row r="14" spans="1:12" ht="16.5">
      <c r="A14" s="297" t="s">
        <v>163</v>
      </c>
      <c r="B14" s="298" t="s">
        <v>1112</v>
      </c>
      <c r="C14" s="299" t="s">
        <v>73</v>
      </c>
      <c r="D14" s="300">
        <v>0.695863002435264</v>
      </c>
      <c r="E14" s="301">
        <v>5740</v>
      </c>
      <c r="F14" s="302" t="s">
        <v>322</v>
      </c>
      <c r="G14" s="310" t="s">
        <v>1048</v>
      </c>
      <c r="H14" s="303">
        <v>5</v>
      </c>
      <c r="I14" s="304">
        <v>1172.2570000000001</v>
      </c>
      <c r="J14" s="305">
        <v>3.7456766794194012E-2</v>
      </c>
      <c r="K14" s="305">
        <v>0.4815482112248754</v>
      </c>
      <c r="L14" s="311">
        <v>86</v>
      </c>
    </row>
    <row r="15" spans="1:12" ht="16.5">
      <c r="A15" s="297" t="s">
        <v>163</v>
      </c>
      <c r="B15" s="298" t="s">
        <v>1118</v>
      </c>
      <c r="C15" s="299" t="s">
        <v>73</v>
      </c>
      <c r="D15" s="300">
        <v>0.77684210526315789</v>
      </c>
      <c r="E15" s="301">
        <v>8789</v>
      </c>
      <c r="F15" s="302" t="s">
        <v>321</v>
      </c>
      <c r="G15" s="310" t="s">
        <v>1045</v>
      </c>
      <c r="H15" s="303">
        <v>1</v>
      </c>
      <c r="I15" s="304">
        <v>1344.96</v>
      </c>
      <c r="J15" s="305">
        <v>4.5858989012061417E-2</v>
      </c>
      <c r="K15" s="305">
        <v>0.39781218634548238</v>
      </c>
      <c r="L15" s="311">
        <v>42</v>
      </c>
    </row>
    <row r="16" spans="1:12" ht="16.5">
      <c r="A16" s="297" t="s">
        <v>163</v>
      </c>
      <c r="B16" s="298" t="s">
        <v>1124</v>
      </c>
      <c r="C16" s="299" t="s">
        <v>73</v>
      </c>
      <c r="D16" s="300">
        <v>0.79379101557032461</v>
      </c>
      <c r="E16" s="301">
        <v>6808</v>
      </c>
      <c r="F16" s="302" t="s">
        <v>315</v>
      </c>
      <c r="G16" s="310" t="s">
        <v>980</v>
      </c>
      <c r="H16" s="303">
        <v>11</v>
      </c>
      <c r="I16" s="304">
        <v>2271.6150000000002</v>
      </c>
      <c r="J16" s="305">
        <v>2.7935372365396786E-2</v>
      </c>
      <c r="K16" s="305">
        <v>0.45167530689605317</v>
      </c>
      <c r="L16" s="311">
        <v>61</v>
      </c>
    </row>
    <row r="17" spans="1:12" ht="16.5">
      <c r="A17" s="297" t="s">
        <v>163</v>
      </c>
      <c r="B17" s="298" t="s">
        <v>1130</v>
      </c>
      <c r="C17" s="299" t="s">
        <v>73</v>
      </c>
      <c r="D17" s="300">
        <v>0.77115221318109639</v>
      </c>
      <c r="E17" s="301">
        <v>8717</v>
      </c>
      <c r="F17" s="302" t="s">
        <v>318</v>
      </c>
      <c r="G17" s="310" t="s">
        <v>1017</v>
      </c>
      <c r="H17" s="303">
        <v>2</v>
      </c>
      <c r="I17" s="304">
        <v>1642.0030000000002</v>
      </c>
      <c r="J17" s="305">
        <v>2.0043661501791776E-2</v>
      </c>
      <c r="K17" s="305">
        <v>0.57332550428216877</v>
      </c>
      <c r="L17" s="311">
        <v>321</v>
      </c>
    </row>
    <row r="18" spans="1:12" ht="16.5">
      <c r="A18" s="297" t="s">
        <v>163</v>
      </c>
      <c r="B18" s="298" t="s">
        <v>1133</v>
      </c>
      <c r="C18" s="299" t="s">
        <v>73</v>
      </c>
      <c r="D18" s="300">
        <v>0.78370071657362494</v>
      </c>
      <c r="E18" s="301">
        <v>6741</v>
      </c>
      <c r="F18" s="302" t="s">
        <v>318</v>
      </c>
      <c r="G18" s="310" t="s">
        <v>1017</v>
      </c>
      <c r="H18" s="303">
        <v>2</v>
      </c>
      <c r="I18" s="304">
        <v>1639.05</v>
      </c>
      <c r="J18" s="305">
        <v>1.5341652858104732E-2</v>
      </c>
      <c r="K18" s="305">
        <v>0.56395319875855354</v>
      </c>
      <c r="L18" s="311">
        <v>321</v>
      </c>
    </row>
    <row r="19" spans="1:12" ht="16.5">
      <c r="A19" s="297" t="s">
        <v>163</v>
      </c>
      <c r="B19" s="298" t="s">
        <v>1136</v>
      </c>
      <c r="C19" s="299" t="s">
        <v>73</v>
      </c>
      <c r="D19" s="300">
        <v>0.73481481481481481</v>
      </c>
      <c r="E19" s="301">
        <v>9130</v>
      </c>
      <c r="F19" s="302" t="s">
        <v>317</v>
      </c>
      <c r="G19" s="310" t="s">
        <v>1007</v>
      </c>
      <c r="H19" s="303">
        <v>1</v>
      </c>
      <c r="I19" s="304">
        <v>3259.45</v>
      </c>
      <c r="J19" s="305">
        <v>6.7404984539288615E-2</v>
      </c>
      <c r="K19" s="305">
        <v>0.45292403840016149</v>
      </c>
      <c r="L19" s="311">
        <v>177</v>
      </c>
    </row>
    <row r="20" spans="1:12" ht="16.5">
      <c r="A20" s="297" t="s">
        <v>163</v>
      </c>
      <c r="B20" s="298" t="s">
        <v>1145</v>
      </c>
      <c r="C20" s="299" t="s">
        <v>73</v>
      </c>
      <c r="D20" s="300">
        <v>0.71654545454545449</v>
      </c>
      <c r="E20" s="301">
        <v>4009</v>
      </c>
      <c r="F20" s="302" t="s">
        <v>323</v>
      </c>
      <c r="G20" s="310" t="s">
        <v>1062</v>
      </c>
      <c r="H20" s="303">
        <v>1</v>
      </c>
      <c r="I20" s="304">
        <v>1705.6880000000001</v>
      </c>
      <c r="J20" s="305">
        <v>2.7253140758361247E-2</v>
      </c>
      <c r="K20" s="305">
        <v>0.45685748965771361</v>
      </c>
      <c r="L20" s="311">
        <v>44</v>
      </c>
    </row>
    <row r="21" spans="1:12" ht="16.5">
      <c r="A21" s="297" t="s">
        <v>163</v>
      </c>
      <c r="B21" s="298" t="s">
        <v>1148</v>
      </c>
      <c r="C21" s="299" t="s">
        <v>73</v>
      </c>
      <c r="D21" s="300">
        <v>0.76598676531186938</v>
      </c>
      <c r="E21" s="301">
        <v>9155</v>
      </c>
      <c r="F21" s="302" t="s">
        <v>318</v>
      </c>
      <c r="G21" s="310" t="s">
        <v>1019</v>
      </c>
      <c r="H21" s="303">
        <v>2</v>
      </c>
      <c r="I21" s="304">
        <v>1693.8820000000001</v>
      </c>
      <c r="J21" s="305">
        <v>1.0210892769327134E-2</v>
      </c>
      <c r="K21" s="305">
        <v>0.55898953368573367</v>
      </c>
      <c r="L21" s="311">
        <v>328</v>
      </c>
    </row>
    <row r="22" spans="1:12" ht="16.5">
      <c r="A22" s="297" t="s">
        <v>163</v>
      </c>
      <c r="B22" s="298" t="s">
        <v>1160</v>
      </c>
      <c r="C22" s="299" t="s">
        <v>73</v>
      </c>
      <c r="D22" s="300">
        <v>0.78390869149271492</v>
      </c>
      <c r="E22" s="301">
        <v>3983</v>
      </c>
      <c r="F22" s="302" t="s">
        <v>319</v>
      </c>
      <c r="G22" s="310" t="s">
        <v>1028</v>
      </c>
      <c r="H22" s="303">
        <v>3</v>
      </c>
      <c r="I22" s="304">
        <v>1627.511</v>
      </c>
      <c r="J22" s="305">
        <v>2.1980529233225306E-2</v>
      </c>
      <c r="K22" s="305">
        <v>0.44758106711738588</v>
      </c>
      <c r="L22" s="311">
        <v>274</v>
      </c>
    </row>
    <row r="23" spans="1:12" ht="16.5">
      <c r="A23" s="297" t="s">
        <v>163</v>
      </c>
      <c r="B23" s="298" t="s">
        <v>1163</v>
      </c>
      <c r="C23" s="299" t="s">
        <v>72</v>
      </c>
      <c r="D23" s="300">
        <v>0.86963878184759624</v>
      </c>
      <c r="E23" s="301">
        <v>4074</v>
      </c>
      <c r="F23" s="302" t="s">
        <v>315</v>
      </c>
      <c r="G23" s="310" t="s">
        <v>957</v>
      </c>
      <c r="H23" s="303">
        <v>14</v>
      </c>
      <c r="I23" s="304">
        <v>2620.4660000000003</v>
      </c>
      <c r="J23" s="305">
        <v>3.3508829306036471E-2</v>
      </c>
      <c r="K23" s="305">
        <v>0.42620762261136708</v>
      </c>
      <c r="L23" s="311">
        <v>64</v>
      </c>
    </row>
    <row r="24" spans="1:12" ht="16.5">
      <c r="A24" s="297" t="s">
        <v>163</v>
      </c>
      <c r="B24" s="298" t="s">
        <v>1172</v>
      </c>
      <c r="C24" s="299" t="s">
        <v>73</v>
      </c>
      <c r="D24" s="300">
        <v>0.76191260333255983</v>
      </c>
      <c r="E24" s="301">
        <v>4906</v>
      </c>
      <c r="F24" s="302" t="s">
        <v>324</v>
      </c>
      <c r="G24" s="310" t="s">
        <v>1071</v>
      </c>
      <c r="H24" s="303">
        <v>7</v>
      </c>
      <c r="I24" s="304">
        <v>1966.9039999999998</v>
      </c>
      <c r="J24" s="305">
        <v>1.8706701668574688E-2</v>
      </c>
      <c r="K24" s="305">
        <v>0.50231924373432724</v>
      </c>
      <c r="L24" s="311">
        <v>200</v>
      </c>
    </row>
    <row r="25" spans="1:12" ht="16.5">
      <c r="A25" s="297" t="s">
        <v>163</v>
      </c>
      <c r="B25" s="298" t="s">
        <v>1175</v>
      </c>
      <c r="C25" s="299" t="s">
        <v>73</v>
      </c>
      <c r="D25" s="300">
        <v>0.73342919445951249</v>
      </c>
      <c r="E25" s="301">
        <v>8920</v>
      </c>
      <c r="F25" s="302" t="s">
        <v>319</v>
      </c>
      <c r="G25" s="310" t="s">
        <v>1024</v>
      </c>
      <c r="H25" s="303">
        <v>2</v>
      </c>
      <c r="I25" s="304">
        <v>1572.4969999999998</v>
      </c>
      <c r="J25" s="305">
        <v>2.2040331818355921E-2</v>
      </c>
      <c r="K25" s="305">
        <v>0.47390217099277604</v>
      </c>
      <c r="L25" s="311">
        <v>251</v>
      </c>
    </row>
    <row r="26" spans="1:12" ht="16.5">
      <c r="A26" s="297" t="s">
        <v>163</v>
      </c>
      <c r="B26" s="298" t="s">
        <v>1178</v>
      </c>
      <c r="C26" s="299" t="s">
        <v>70</v>
      </c>
      <c r="D26" s="300">
        <v>0.83347826086956533</v>
      </c>
      <c r="E26" s="301">
        <v>9573</v>
      </c>
      <c r="F26" s="302" t="s">
        <v>315</v>
      </c>
      <c r="G26" s="310" t="s">
        <v>953</v>
      </c>
      <c r="H26" s="303">
        <v>1</v>
      </c>
      <c r="I26" s="304">
        <v>2092.741</v>
      </c>
      <c r="J26" s="305">
        <v>8.6496560358753256E-3</v>
      </c>
      <c r="K26" s="305">
        <v>0.41969654602156214</v>
      </c>
      <c r="L26" s="311">
        <v>40</v>
      </c>
    </row>
    <row r="27" spans="1:12" ht="16.5">
      <c r="A27" s="297" t="s">
        <v>163</v>
      </c>
      <c r="B27" s="298" t="s">
        <v>1181</v>
      </c>
      <c r="C27" s="299" t="s">
        <v>70</v>
      </c>
      <c r="D27" s="300">
        <v>0.84681818181818169</v>
      </c>
      <c r="E27" s="301">
        <v>4546</v>
      </c>
      <c r="F27" s="302" t="s">
        <v>324</v>
      </c>
      <c r="G27" s="310" t="s">
        <v>1078</v>
      </c>
      <c r="H27" s="303">
        <v>1</v>
      </c>
      <c r="I27" s="304">
        <v>1833.021</v>
      </c>
      <c r="J27" s="305">
        <v>1.4097637274392198E-2</v>
      </c>
      <c r="K27" s="305">
        <v>0.40711109560395137</v>
      </c>
      <c r="L27" s="311">
        <v>62</v>
      </c>
    </row>
    <row r="28" spans="1:12" ht="16.5">
      <c r="A28" s="297" t="s">
        <v>163</v>
      </c>
      <c r="B28" s="298" t="s">
        <v>1184</v>
      </c>
      <c r="C28" s="299" t="s">
        <v>73</v>
      </c>
      <c r="D28" s="300">
        <v>0.7648597618790246</v>
      </c>
      <c r="E28" s="301">
        <v>690</v>
      </c>
      <c r="F28" s="302" t="s">
        <v>319</v>
      </c>
      <c r="G28" s="310" t="s">
        <v>1028</v>
      </c>
      <c r="H28" s="303">
        <v>2</v>
      </c>
      <c r="I28" s="304">
        <v>1618.9250000000002</v>
      </c>
      <c r="J28" s="305">
        <v>2.6619013454346665E-2</v>
      </c>
      <c r="K28" s="305">
        <v>0.45328504024278338</v>
      </c>
      <c r="L28" s="311">
        <v>276</v>
      </c>
    </row>
    <row r="29" spans="1:12" ht="16.5">
      <c r="A29" s="297" t="s">
        <v>163</v>
      </c>
      <c r="B29" s="298" t="s">
        <v>1202</v>
      </c>
      <c r="C29" s="299" t="s">
        <v>73</v>
      </c>
      <c r="D29" s="300">
        <v>0.69120769823668693</v>
      </c>
      <c r="E29" s="301">
        <v>6521</v>
      </c>
      <c r="F29" s="302" t="s">
        <v>323</v>
      </c>
      <c r="G29" s="310" t="s">
        <v>1062</v>
      </c>
      <c r="H29" s="303">
        <v>3</v>
      </c>
      <c r="I29" s="304">
        <v>1732.7740000000001</v>
      </c>
      <c r="J29" s="305">
        <v>1.5827153608784242E-2</v>
      </c>
      <c r="K29" s="305">
        <v>0.44647745780221232</v>
      </c>
      <c r="L29" s="311">
        <v>40</v>
      </c>
    </row>
    <row r="30" spans="1:12" ht="16.5">
      <c r="A30" s="297" t="s">
        <v>163</v>
      </c>
      <c r="B30" s="298" t="s">
        <v>1211</v>
      </c>
      <c r="C30" s="299" t="s">
        <v>73</v>
      </c>
      <c r="D30" s="300">
        <v>0.75751332452022691</v>
      </c>
      <c r="E30" s="301">
        <v>8610</v>
      </c>
      <c r="F30" s="302" t="s">
        <v>322</v>
      </c>
      <c r="G30" s="310" t="s">
        <v>1051</v>
      </c>
      <c r="H30" s="303">
        <v>3</v>
      </c>
      <c r="I30" s="304">
        <v>1592.702</v>
      </c>
      <c r="J30" s="305">
        <v>3.7469259312823272E-2</v>
      </c>
      <c r="K30" s="305">
        <v>0.37751047246035652</v>
      </c>
      <c r="L30" s="311">
        <v>51</v>
      </c>
    </row>
    <row r="31" spans="1:12" ht="16.5">
      <c r="A31" s="297" t="s">
        <v>163</v>
      </c>
      <c r="B31" s="298" t="s">
        <v>1214</v>
      </c>
      <c r="C31" s="299" t="s">
        <v>72</v>
      </c>
      <c r="D31" s="300">
        <v>0.8605498824261163</v>
      </c>
      <c r="E31" s="301">
        <v>2400</v>
      </c>
      <c r="F31" s="302" t="s">
        <v>316</v>
      </c>
      <c r="G31" s="310" t="s">
        <v>993</v>
      </c>
      <c r="H31" s="303">
        <v>2</v>
      </c>
      <c r="I31" s="304">
        <v>1880.3039999999999</v>
      </c>
      <c r="J31" s="305">
        <v>1.861081312012549E-2</v>
      </c>
      <c r="K31" s="305">
        <v>0.39395387247356872</v>
      </c>
      <c r="L31" s="311">
        <v>35</v>
      </c>
    </row>
    <row r="32" spans="1:12" ht="16.5">
      <c r="A32" s="297" t="s">
        <v>163</v>
      </c>
      <c r="B32" s="298" t="s">
        <v>1220</v>
      </c>
      <c r="C32" s="299" t="s">
        <v>70</v>
      </c>
      <c r="D32" s="300">
        <v>0.81859931063841818</v>
      </c>
      <c r="E32" s="301">
        <v>3674</v>
      </c>
      <c r="F32" s="302" t="s">
        <v>319</v>
      </c>
      <c r="G32" s="310" t="s">
        <v>1026</v>
      </c>
      <c r="H32" s="303">
        <v>3</v>
      </c>
      <c r="I32" s="304">
        <v>1627.883</v>
      </c>
      <c r="J32" s="305">
        <v>1.1519038274213132E-2</v>
      </c>
      <c r="K32" s="305">
        <v>0.44085359255302908</v>
      </c>
      <c r="L32" s="311">
        <v>247</v>
      </c>
    </row>
    <row r="33" spans="1:12" ht="16.5">
      <c r="A33" s="297" t="s">
        <v>163</v>
      </c>
      <c r="B33" s="298" t="s">
        <v>1223</v>
      </c>
      <c r="C33" s="299" t="s">
        <v>73</v>
      </c>
      <c r="D33" s="300">
        <v>0.75868870693587176</v>
      </c>
      <c r="E33" s="301">
        <v>7991</v>
      </c>
      <c r="F33" s="302" t="s">
        <v>323</v>
      </c>
      <c r="G33" s="310" t="s">
        <v>1058</v>
      </c>
      <c r="H33" s="303">
        <v>2</v>
      </c>
      <c r="I33" s="304">
        <v>1354.44</v>
      </c>
      <c r="J33" s="305">
        <v>1.3088331070863581E-2</v>
      </c>
      <c r="K33" s="305">
        <v>0.44793243602947419</v>
      </c>
      <c r="L33" s="311">
        <v>38</v>
      </c>
    </row>
    <row r="34" spans="1:12" ht="16.5">
      <c r="A34" s="297" t="s">
        <v>163</v>
      </c>
      <c r="B34" s="298" t="s">
        <v>1226</v>
      </c>
      <c r="C34" s="299" t="s">
        <v>73</v>
      </c>
      <c r="D34" s="300">
        <v>0.787489006091737</v>
      </c>
      <c r="E34" s="301">
        <v>2835</v>
      </c>
      <c r="F34" s="302" t="s">
        <v>318</v>
      </c>
      <c r="G34" s="310" t="s">
        <v>1015</v>
      </c>
      <c r="H34" s="303">
        <v>3</v>
      </c>
      <c r="I34" s="304">
        <v>1723.318</v>
      </c>
      <c r="J34" s="305">
        <v>1.3004770356363047E-2</v>
      </c>
      <c r="K34" s="305">
        <v>0.54799131644007759</v>
      </c>
      <c r="L34" s="311">
        <v>305</v>
      </c>
    </row>
    <row r="35" spans="1:12" ht="16.5">
      <c r="A35" s="297" t="s">
        <v>163</v>
      </c>
      <c r="B35" s="298" t="s">
        <v>1238</v>
      </c>
      <c r="C35" s="299" t="s">
        <v>72</v>
      </c>
      <c r="D35" s="300">
        <v>0.85370966403746718</v>
      </c>
      <c r="E35" s="301">
        <v>7788</v>
      </c>
      <c r="F35" s="302" t="s">
        <v>315</v>
      </c>
      <c r="G35" s="310" t="s">
        <v>968</v>
      </c>
      <c r="H35" s="303">
        <v>2</v>
      </c>
      <c r="I35" s="304">
        <v>2197.15</v>
      </c>
      <c r="J35" s="305">
        <v>9.044763771192019E-3</v>
      </c>
      <c r="K35" s="305">
        <v>0.45737557114106719</v>
      </c>
      <c r="L35" s="311">
        <v>80</v>
      </c>
    </row>
    <row r="36" spans="1:12" ht="16.5">
      <c r="A36" s="297" t="s">
        <v>163</v>
      </c>
      <c r="B36" s="298" t="s">
        <v>1253</v>
      </c>
      <c r="C36" s="299" t="s">
        <v>73</v>
      </c>
      <c r="D36" s="300">
        <v>0.7794545454545454</v>
      </c>
      <c r="E36" s="301">
        <v>7987</v>
      </c>
      <c r="F36" s="302" t="s">
        <v>323</v>
      </c>
      <c r="G36" s="310" t="s">
        <v>1066</v>
      </c>
      <c r="H36" s="303">
        <v>1</v>
      </c>
      <c r="I36" s="304">
        <v>1431.5540000000001</v>
      </c>
      <c r="J36" s="305">
        <v>1.0311604192335936E-2</v>
      </c>
      <c r="K36" s="305">
        <v>0.43913550351833863</v>
      </c>
      <c r="L36" s="311">
        <v>68</v>
      </c>
    </row>
    <row r="37" spans="1:12" ht="16.5">
      <c r="A37" s="297" t="s">
        <v>163</v>
      </c>
      <c r="B37" s="298" t="s">
        <v>1256</v>
      </c>
      <c r="C37" s="299" t="s">
        <v>71</v>
      </c>
      <c r="D37" s="300">
        <v>0.92671133689842478</v>
      </c>
      <c r="E37" s="301">
        <v>2781</v>
      </c>
      <c r="F37" s="302" t="s">
        <v>315</v>
      </c>
      <c r="G37" s="310" t="s">
        <v>980</v>
      </c>
      <c r="H37" s="303">
        <v>2</v>
      </c>
      <c r="I37" s="304">
        <v>2231.2820000000002</v>
      </c>
      <c r="J37" s="305">
        <v>7.2896158790370777E-3</v>
      </c>
      <c r="K37" s="305">
        <v>0.43155496405042654</v>
      </c>
      <c r="L37" s="311">
        <v>74</v>
      </c>
    </row>
    <row r="38" spans="1:12" ht="16.5">
      <c r="A38" s="297" t="s">
        <v>163</v>
      </c>
      <c r="B38" s="298" t="s">
        <v>1268</v>
      </c>
      <c r="C38" s="299" t="s">
        <v>72</v>
      </c>
      <c r="D38" s="300">
        <v>0.87917713858232793</v>
      </c>
      <c r="E38" s="301">
        <v>3804</v>
      </c>
      <c r="F38" s="302" t="s">
        <v>324</v>
      </c>
      <c r="G38" s="310" t="s">
        <v>1084</v>
      </c>
      <c r="H38" s="303">
        <v>4</v>
      </c>
      <c r="I38" s="304">
        <v>1663.4550000000002</v>
      </c>
      <c r="J38" s="305">
        <v>2.1766821063716916E-2</v>
      </c>
      <c r="K38" s="305">
        <v>0.47333397983411735</v>
      </c>
      <c r="L38" s="311">
        <v>149</v>
      </c>
    </row>
    <row r="39" spans="1:12" ht="16.5">
      <c r="A39" s="297" t="s">
        <v>163</v>
      </c>
      <c r="B39" s="298" t="s">
        <v>1274</v>
      </c>
      <c r="C39" s="299" t="s">
        <v>73</v>
      </c>
      <c r="D39" s="300">
        <v>0.7678241243465318</v>
      </c>
      <c r="E39" s="301">
        <v>5441</v>
      </c>
      <c r="F39" s="302" t="s">
        <v>318</v>
      </c>
      <c r="G39" s="310" t="s">
        <v>1015</v>
      </c>
      <c r="H39" s="303">
        <v>4</v>
      </c>
      <c r="I39" s="304">
        <v>1631.296</v>
      </c>
      <c r="J39" s="305">
        <v>1.817326662741069E-2</v>
      </c>
      <c r="K39" s="305">
        <v>0.559374097149131</v>
      </c>
      <c r="L39" s="311">
        <v>309</v>
      </c>
    </row>
    <row r="40" spans="1:12" ht="16.5">
      <c r="A40" s="297" t="s">
        <v>163</v>
      </c>
      <c r="B40" s="298" t="s">
        <v>1283</v>
      </c>
      <c r="C40" s="299" t="s">
        <v>72</v>
      </c>
      <c r="D40" s="300">
        <v>0.8990348560479009</v>
      </c>
      <c r="E40" s="301">
        <v>3097</v>
      </c>
      <c r="F40" s="302" t="s">
        <v>315</v>
      </c>
      <c r="G40" s="310" t="s">
        <v>978</v>
      </c>
      <c r="H40" s="303">
        <v>4</v>
      </c>
      <c r="I40" s="304">
        <v>2586.442</v>
      </c>
      <c r="J40" s="305">
        <v>1.0755455915729951E-2</v>
      </c>
      <c r="K40" s="305">
        <v>0.42521944871141554</v>
      </c>
      <c r="L40" s="311">
        <v>37</v>
      </c>
    </row>
    <row r="41" spans="1:12" ht="16.5">
      <c r="A41" s="297" t="s">
        <v>163</v>
      </c>
      <c r="B41" s="298" t="s">
        <v>1292</v>
      </c>
      <c r="C41" s="299" t="s">
        <v>73</v>
      </c>
      <c r="D41" s="300">
        <v>0.72891028400581492</v>
      </c>
      <c r="E41" s="301">
        <v>5456</v>
      </c>
      <c r="F41" s="302" t="s">
        <v>320</v>
      </c>
      <c r="G41" s="310" t="s">
        <v>1041</v>
      </c>
      <c r="H41" s="303">
        <v>3</v>
      </c>
      <c r="I41" s="304">
        <v>1595.3829999999998</v>
      </c>
      <c r="J41" s="305">
        <v>2.7433299628077817E-2</v>
      </c>
      <c r="K41" s="305">
        <v>0.45310761319280124</v>
      </c>
      <c r="L41" s="311">
        <v>88</v>
      </c>
    </row>
    <row r="42" spans="1:12" ht="16.5">
      <c r="A42" s="297" t="s">
        <v>163</v>
      </c>
      <c r="B42" s="298" t="s">
        <v>1295</v>
      </c>
      <c r="C42" s="299" t="s">
        <v>73</v>
      </c>
      <c r="D42" s="300">
        <v>0.7910761296824087</v>
      </c>
      <c r="E42" s="301">
        <v>9915</v>
      </c>
      <c r="F42" s="302" t="s">
        <v>319</v>
      </c>
      <c r="G42" s="310" t="s">
        <v>1030</v>
      </c>
      <c r="H42" s="303">
        <v>4</v>
      </c>
      <c r="I42" s="304">
        <v>1611.537</v>
      </c>
      <c r="J42" s="305">
        <v>2.5665126150408425E-2</v>
      </c>
      <c r="K42" s="305">
        <v>0.44380665731982144</v>
      </c>
      <c r="L42" s="311">
        <v>263</v>
      </c>
    </row>
    <row r="43" spans="1:12" ht="16.5">
      <c r="A43" s="297" t="s">
        <v>163</v>
      </c>
      <c r="B43" s="298" t="s">
        <v>1307</v>
      </c>
      <c r="C43" s="299" t="s">
        <v>71</v>
      </c>
      <c r="D43" s="300">
        <v>0.92902630817809617</v>
      </c>
      <c r="E43" s="301">
        <v>8421</v>
      </c>
      <c r="F43" s="302" t="s">
        <v>315</v>
      </c>
      <c r="G43" s="310" t="s">
        <v>957</v>
      </c>
      <c r="H43" s="303">
        <v>3</v>
      </c>
      <c r="I43" s="304">
        <v>2655.5780000000004</v>
      </c>
      <c r="J43" s="305">
        <v>3.6711746888700499E-2</v>
      </c>
      <c r="K43" s="305">
        <v>0.39828480186949539</v>
      </c>
      <c r="L43" s="311">
        <v>39</v>
      </c>
    </row>
    <row r="44" spans="1:12" ht="16.5">
      <c r="A44" s="297" t="s">
        <v>163</v>
      </c>
      <c r="B44" s="298" t="s">
        <v>1313</v>
      </c>
      <c r="C44" s="299" t="s">
        <v>70</v>
      </c>
      <c r="D44" s="300">
        <v>0.83169728247689545</v>
      </c>
      <c r="E44" s="301">
        <v>8165</v>
      </c>
      <c r="F44" s="302" t="s">
        <v>320</v>
      </c>
      <c r="G44" s="310" t="s">
        <v>1035</v>
      </c>
      <c r="H44" s="303">
        <v>2</v>
      </c>
      <c r="I44" s="304">
        <v>1084.481</v>
      </c>
      <c r="J44" s="305">
        <v>1.5179648943758988E-2</v>
      </c>
      <c r="K44" s="305">
        <v>0.48977786208217827</v>
      </c>
      <c r="L44" s="311">
        <v>96</v>
      </c>
    </row>
    <row r="45" spans="1:12" ht="16.5">
      <c r="A45" s="297" t="s">
        <v>163</v>
      </c>
      <c r="B45" s="298" t="s">
        <v>1319</v>
      </c>
      <c r="C45" s="299" t="s">
        <v>70</v>
      </c>
      <c r="D45" s="300">
        <v>0.83699999999999997</v>
      </c>
      <c r="E45" s="301">
        <v>555</v>
      </c>
      <c r="F45" s="302" t="s">
        <v>320</v>
      </c>
      <c r="G45" s="310" t="s">
        <v>1037</v>
      </c>
      <c r="H45" s="303">
        <v>1</v>
      </c>
      <c r="I45" s="304">
        <v>1475.8910000000001</v>
      </c>
      <c r="J45" s="305">
        <v>4.1340684202851863E-2</v>
      </c>
      <c r="K45" s="305">
        <v>0.45008007599114508</v>
      </c>
      <c r="L45" s="311">
        <v>69</v>
      </c>
    </row>
    <row r="46" spans="1:12" ht="16.5">
      <c r="A46" s="297" t="s">
        <v>163</v>
      </c>
      <c r="B46" s="298" t="s">
        <v>1322</v>
      </c>
      <c r="C46" s="299" t="s">
        <v>73</v>
      </c>
      <c r="D46" s="300">
        <v>0.77590909090909088</v>
      </c>
      <c r="E46" s="301">
        <v>6627</v>
      </c>
      <c r="F46" s="302" t="s">
        <v>324</v>
      </c>
      <c r="G46" s="310" t="s">
        <v>1074</v>
      </c>
      <c r="H46" s="303">
        <v>1</v>
      </c>
      <c r="I46" s="304">
        <v>1788.173</v>
      </c>
      <c r="J46" s="305">
        <v>9.8649532813390711E-3</v>
      </c>
      <c r="K46" s="305">
        <v>0.42970556831470852</v>
      </c>
      <c r="L46" s="311">
        <v>51</v>
      </c>
    </row>
    <row r="47" spans="1:12" ht="16.5">
      <c r="A47" s="297" t="s">
        <v>163</v>
      </c>
      <c r="B47" s="298" t="s">
        <v>1337</v>
      </c>
      <c r="C47" s="299" t="s">
        <v>73</v>
      </c>
      <c r="D47" s="300">
        <v>0.748870037909103</v>
      </c>
      <c r="E47" s="301">
        <v>9615</v>
      </c>
      <c r="F47" s="302" t="s">
        <v>320</v>
      </c>
      <c r="G47" s="310" t="s">
        <v>1032</v>
      </c>
      <c r="H47" s="303">
        <v>6</v>
      </c>
      <c r="I47" s="304">
        <v>5417.0470000000005</v>
      </c>
      <c r="J47" s="305">
        <v>2.6612142384537959E-2</v>
      </c>
      <c r="K47" s="305">
        <v>0.47046303573653381</v>
      </c>
      <c r="L47" s="311">
        <v>489</v>
      </c>
    </row>
    <row r="48" spans="1:12" ht="16.5">
      <c r="A48" s="297" t="s">
        <v>163</v>
      </c>
      <c r="B48" s="298" t="s">
        <v>1343</v>
      </c>
      <c r="C48" s="299" t="s">
        <v>72</v>
      </c>
      <c r="D48" s="300">
        <v>0.89672534629902478</v>
      </c>
      <c r="E48" s="301">
        <v>1958</v>
      </c>
      <c r="F48" s="302" t="s">
        <v>315</v>
      </c>
      <c r="G48" s="310" t="s">
        <v>942</v>
      </c>
      <c r="H48" s="303">
        <v>2</v>
      </c>
      <c r="I48" s="304">
        <v>2361.5680000000002</v>
      </c>
      <c r="J48" s="305">
        <v>4.3143810124191495E-2</v>
      </c>
      <c r="K48" s="305">
        <v>0.42785207348744564</v>
      </c>
      <c r="L48" s="311">
        <v>62</v>
      </c>
    </row>
    <row r="49" spans="1:12" ht="16.5">
      <c r="A49" s="297" t="s">
        <v>163</v>
      </c>
      <c r="B49" s="298" t="s">
        <v>1358</v>
      </c>
      <c r="C49" s="299" t="s">
        <v>70</v>
      </c>
      <c r="D49" s="300">
        <v>0.80290353525350677</v>
      </c>
      <c r="E49" s="301">
        <v>3999</v>
      </c>
      <c r="F49" s="302" t="s">
        <v>323</v>
      </c>
      <c r="G49" s="310" t="s">
        <v>1053</v>
      </c>
      <c r="H49" s="303">
        <v>6</v>
      </c>
      <c r="I49" s="304">
        <v>1550.0629999999999</v>
      </c>
      <c r="J49" s="305">
        <v>1.8136771095550168E-2</v>
      </c>
      <c r="K49" s="305">
        <v>0.39832784654333064</v>
      </c>
      <c r="L49" s="311">
        <v>32</v>
      </c>
    </row>
    <row r="50" spans="1:12" ht="16.5">
      <c r="A50" s="297" t="s">
        <v>163</v>
      </c>
      <c r="B50" s="298" t="s">
        <v>1361</v>
      </c>
      <c r="C50" s="299" t="s">
        <v>70</v>
      </c>
      <c r="D50" s="300">
        <v>0.83545454545454545</v>
      </c>
      <c r="E50" s="301">
        <v>2656</v>
      </c>
      <c r="F50" s="302" t="s">
        <v>315</v>
      </c>
      <c r="G50" s="310" t="s">
        <v>959</v>
      </c>
      <c r="H50" s="303">
        <v>1</v>
      </c>
      <c r="I50" s="304">
        <v>2791.0059999999999</v>
      </c>
      <c r="J50" s="305">
        <v>1.8943813307668627E-2</v>
      </c>
      <c r="K50" s="305">
        <v>0.43697158578145545</v>
      </c>
      <c r="L50" s="311">
        <v>59</v>
      </c>
    </row>
    <row r="51" spans="1:12" ht="16.5">
      <c r="A51" s="297" t="s">
        <v>163</v>
      </c>
      <c r="B51" s="298" t="s">
        <v>1364</v>
      </c>
      <c r="C51" s="299" t="s">
        <v>73</v>
      </c>
      <c r="D51" s="300">
        <v>0.77273459771856201</v>
      </c>
      <c r="E51" s="301">
        <v>7114</v>
      </c>
      <c r="F51" s="302" t="s">
        <v>319</v>
      </c>
      <c r="G51" s="310" t="s">
        <v>1030</v>
      </c>
      <c r="H51" s="303">
        <v>5</v>
      </c>
      <c r="I51" s="304">
        <v>1630.4630000000002</v>
      </c>
      <c r="J51" s="305">
        <v>1.5705403947534391E-2</v>
      </c>
      <c r="K51" s="305">
        <v>0.46344061291565297</v>
      </c>
      <c r="L51" s="311">
        <v>261</v>
      </c>
    </row>
    <row r="52" spans="1:12" ht="16.5">
      <c r="A52" s="297" t="s">
        <v>163</v>
      </c>
      <c r="B52" s="298" t="s">
        <v>1379</v>
      </c>
      <c r="C52" s="299" t="s">
        <v>73</v>
      </c>
      <c r="D52" s="300">
        <v>0.73039443828222128</v>
      </c>
      <c r="E52" s="301">
        <v>9676</v>
      </c>
      <c r="F52" s="302" t="s">
        <v>319</v>
      </c>
      <c r="G52" s="310" t="s">
        <v>1026</v>
      </c>
      <c r="H52" s="303">
        <v>5</v>
      </c>
      <c r="I52" s="304">
        <v>1552.4699999999998</v>
      </c>
      <c r="J52" s="305">
        <v>2.2391715321894611E-2</v>
      </c>
      <c r="K52" s="305">
        <v>0.51051849441213859</v>
      </c>
      <c r="L52" s="311">
        <v>270</v>
      </c>
    </row>
    <row r="53" spans="1:12" ht="16.5">
      <c r="A53" s="297" t="s">
        <v>163</v>
      </c>
      <c r="B53" s="298" t="s">
        <v>1385</v>
      </c>
      <c r="C53" s="299" t="s">
        <v>72</v>
      </c>
      <c r="D53" s="300">
        <v>0.85954541281459895</v>
      </c>
      <c r="E53" s="301">
        <v>7758</v>
      </c>
      <c r="F53" s="302" t="s">
        <v>315</v>
      </c>
      <c r="G53" s="310" t="s">
        <v>972</v>
      </c>
      <c r="H53" s="303">
        <v>7</v>
      </c>
      <c r="I53" s="304">
        <v>2444.424</v>
      </c>
      <c r="J53" s="305">
        <v>1.4030738977100067E-2</v>
      </c>
      <c r="K53" s="305">
        <v>0.42178070384793137</v>
      </c>
      <c r="L53" s="311">
        <v>45</v>
      </c>
    </row>
    <row r="54" spans="1:12" ht="16.5">
      <c r="A54" s="297" t="s">
        <v>163</v>
      </c>
      <c r="B54" s="298" t="s">
        <v>1391</v>
      </c>
      <c r="C54" s="299" t="s">
        <v>70</v>
      </c>
      <c r="D54" s="300">
        <v>0.80146689365635737</v>
      </c>
      <c r="E54" s="301">
        <v>8782</v>
      </c>
      <c r="F54" s="302" t="s">
        <v>323</v>
      </c>
      <c r="G54" s="310" t="s">
        <v>1056</v>
      </c>
      <c r="H54" s="303">
        <v>5</v>
      </c>
      <c r="I54" s="304">
        <v>1840.7139999999999</v>
      </c>
      <c r="J54" s="305">
        <v>1.1328445089714263E-2</v>
      </c>
      <c r="K54" s="305">
        <v>0.43097631884051307</v>
      </c>
      <c r="L54" s="311">
        <v>34</v>
      </c>
    </row>
    <row r="55" spans="1:12" ht="16.5">
      <c r="A55" s="297" t="s">
        <v>163</v>
      </c>
      <c r="B55" s="298" t="s">
        <v>1394</v>
      </c>
      <c r="C55" s="299" t="s">
        <v>73</v>
      </c>
      <c r="D55" s="300">
        <v>0.75223766841239437</v>
      </c>
      <c r="E55" s="301">
        <v>735</v>
      </c>
      <c r="F55" s="302" t="s">
        <v>318</v>
      </c>
      <c r="G55" s="310" t="s">
        <v>1019</v>
      </c>
      <c r="H55" s="303">
        <v>2</v>
      </c>
      <c r="I55" s="304">
        <v>1344.616</v>
      </c>
      <c r="J55" s="305">
        <v>6.1219643148994448E-3</v>
      </c>
      <c r="K55" s="305">
        <v>0.56780514494393353</v>
      </c>
      <c r="L55" s="311">
        <v>273</v>
      </c>
    </row>
    <row r="56" spans="1:12" ht="16.5">
      <c r="A56" s="297" t="s">
        <v>163</v>
      </c>
      <c r="B56" s="298" t="s">
        <v>1418</v>
      </c>
      <c r="C56" s="299" t="s">
        <v>71</v>
      </c>
      <c r="D56" s="300">
        <v>0.93309446008837571</v>
      </c>
      <c r="E56" s="301">
        <v>6490</v>
      </c>
      <c r="F56" s="302" t="s">
        <v>315</v>
      </c>
      <c r="G56" s="310" t="s">
        <v>984</v>
      </c>
      <c r="H56" s="303">
        <v>16</v>
      </c>
      <c r="I56" s="304">
        <v>2788.549</v>
      </c>
      <c r="J56" s="305">
        <v>1.8058657071939453E-2</v>
      </c>
      <c r="K56" s="305">
        <v>0.43882024234333106</v>
      </c>
      <c r="L56" s="311">
        <v>59</v>
      </c>
    </row>
    <row r="57" spans="1:12" ht="16.5">
      <c r="A57" s="297" t="s">
        <v>163</v>
      </c>
      <c r="B57" s="298" t="s">
        <v>1421</v>
      </c>
      <c r="C57" s="299" t="s">
        <v>73</v>
      </c>
      <c r="D57" s="300">
        <v>0.770285630985312</v>
      </c>
      <c r="E57" s="301">
        <v>802</v>
      </c>
      <c r="F57" s="302" t="s">
        <v>316</v>
      </c>
      <c r="G57" s="310" t="s">
        <v>991</v>
      </c>
      <c r="H57" s="303">
        <v>4</v>
      </c>
      <c r="I57" s="304">
        <v>2037.914</v>
      </c>
      <c r="J57" s="305">
        <v>2.7577171539417553E-2</v>
      </c>
      <c r="K57" s="305">
        <v>0.36555699999190944</v>
      </c>
      <c r="L57" s="311">
        <v>41</v>
      </c>
    </row>
    <row r="58" spans="1:12" ht="16.5">
      <c r="A58" s="297" t="s">
        <v>163</v>
      </c>
      <c r="B58" s="298" t="s">
        <v>1424</v>
      </c>
      <c r="C58" s="299" t="s">
        <v>73</v>
      </c>
      <c r="D58" s="300">
        <v>0.69092592592592583</v>
      </c>
      <c r="E58" s="301">
        <v>3382</v>
      </c>
      <c r="F58" s="302" t="s">
        <v>323</v>
      </c>
      <c r="G58" s="310" t="s">
        <v>1053</v>
      </c>
      <c r="H58" s="303">
        <v>1</v>
      </c>
      <c r="I58" s="304">
        <v>1870.0319999999999</v>
      </c>
      <c r="J58" s="305">
        <v>1.5212025682498947E-2</v>
      </c>
      <c r="K58" s="305">
        <v>0.52886902963686433</v>
      </c>
      <c r="L58" s="311">
        <v>228</v>
      </c>
    </row>
    <row r="59" spans="1:12" ht="16.5">
      <c r="A59" s="297" t="s">
        <v>163</v>
      </c>
      <c r="B59" s="298" t="s">
        <v>1427</v>
      </c>
      <c r="C59" s="299" t="s">
        <v>70</v>
      </c>
      <c r="D59" s="300">
        <v>0.83636363636363631</v>
      </c>
      <c r="E59" s="301">
        <v>7176</v>
      </c>
      <c r="F59" s="302" t="s">
        <v>315</v>
      </c>
      <c r="G59" s="310" t="s">
        <v>955</v>
      </c>
      <c r="H59" s="303">
        <v>1</v>
      </c>
      <c r="I59" s="304">
        <v>2051.8879999999999</v>
      </c>
      <c r="J59" s="305">
        <v>2.5073587147989528E-2</v>
      </c>
      <c r="K59" s="305">
        <v>0.37158704116444508</v>
      </c>
      <c r="L59" s="311">
        <v>33</v>
      </c>
    </row>
    <row r="60" spans="1:12" ht="16.5">
      <c r="A60" s="297" t="s">
        <v>163</v>
      </c>
      <c r="B60" s="298" t="s">
        <v>1430</v>
      </c>
      <c r="C60" s="299" t="s">
        <v>73</v>
      </c>
      <c r="D60" s="300">
        <v>0.76382751849715824</v>
      </c>
      <c r="E60" s="301">
        <v>8493</v>
      </c>
      <c r="F60" s="302" t="s">
        <v>319</v>
      </c>
      <c r="G60" s="310" t="s">
        <v>1026</v>
      </c>
      <c r="H60" s="303">
        <v>4</v>
      </c>
      <c r="I60" s="304">
        <v>1622.952</v>
      </c>
      <c r="J60" s="305">
        <v>1.4292617088625885E-2</v>
      </c>
      <c r="K60" s="305">
        <v>0.42154759223649035</v>
      </c>
      <c r="L60" s="311">
        <v>268</v>
      </c>
    </row>
    <row r="61" spans="1:12" ht="16.5">
      <c r="A61" s="297" t="s">
        <v>163</v>
      </c>
      <c r="B61" s="298" t="s">
        <v>1448</v>
      </c>
      <c r="C61" s="299" t="s">
        <v>71</v>
      </c>
      <c r="D61" s="300">
        <v>0.94449614558167061</v>
      </c>
      <c r="E61" s="301">
        <v>4942</v>
      </c>
      <c r="F61" s="302" t="s">
        <v>320</v>
      </c>
      <c r="G61" s="310" t="s">
        <v>1039</v>
      </c>
      <c r="H61" s="303">
        <v>2</v>
      </c>
      <c r="I61" s="304">
        <v>1429.6579999999999</v>
      </c>
      <c r="J61" s="305">
        <v>5.6078647233322489E-2</v>
      </c>
      <c r="K61" s="305">
        <v>0.42648130813877166</v>
      </c>
      <c r="L61" s="311">
        <v>47</v>
      </c>
    </row>
    <row r="62" spans="1:12" ht="16.5">
      <c r="A62" s="297" t="s">
        <v>163</v>
      </c>
      <c r="B62" s="298" t="s">
        <v>1454</v>
      </c>
      <c r="C62" s="299" t="s">
        <v>73</v>
      </c>
      <c r="D62" s="300">
        <v>0.73134969908317626</v>
      </c>
      <c r="E62" s="301">
        <v>7578</v>
      </c>
      <c r="F62" s="302" t="s">
        <v>318</v>
      </c>
      <c r="G62" s="310" t="s">
        <v>1013</v>
      </c>
      <c r="H62" s="303">
        <v>3</v>
      </c>
      <c r="I62" s="304">
        <v>1431.7910000000002</v>
      </c>
      <c r="J62" s="305">
        <v>1.5435449415017089E-2</v>
      </c>
      <c r="K62" s="305">
        <v>0.57907153291871649</v>
      </c>
      <c r="L62" s="311">
        <v>279</v>
      </c>
    </row>
    <row r="63" spans="1:12" ht="16.5">
      <c r="A63" s="297" t="s">
        <v>163</v>
      </c>
      <c r="B63" s="298" t="s">
        <v>1457</v>
      </c>
      <c r="C63" s="299" t="s">
        <v>73</v>
      </c>
      <c r="D63" s="300">
        <v>0.7781864852038114</v>
      </c>
      <c r="E63" s="301">
        <v>8865</v>
      </c>
      <c r="F63" s="302" t="s">
        <v>324</v>
      </c>
      <c r="G63" s="310" t="s">
        <v>1071</v>
      </c>
      <c r="H63" s="303">
        <v>7</v>
      </c>
      <c r="I63" s="304">
        <v>1926.0490000000002</v>
      </c>
      <c r="J63" s="305">
        <v>2.6492477156482657E-2</v>
      </c>
      <c r="K63" s="305">
        <v>0.46839288819342179</v>
      </c>
      <c r="L63" s="311">
        <v>159</v>
      </c>
    </row>
    <row r="64" spans="1:12" ht="16.5">
      <c r="A64" s="297" t="s">
        <v>163</v>
      </c>
      <c r="B64" s="298" t="s">
        <v>1463</v>
      </c>
      <c r="C64" s="299" t="s">
        <v>73</v>
      </c>
      <c r="D64" s="300">
        <v>0.75964831373163344</v>
      </c>
      <c r="E64" s="301">
        <v>4035</v>
      </c>
      <c r="F64" s="302" t="s">
        <v>319</v>
      </c>
      <c r="G64" s="310" t="s">
        <v>1024</v>
      </c>
      <c r="H64" s="303">
        <v>3</v>
      </c>
      <c r="I64" s="304">
        <v>1583.1109999999999</v>
      </c>
      <c r="J64" s="305">
        <v>2.7155464772676111E-2</v>
      </c>
      <c r="K64" s="305">
        <v>0.48836417833378321</v>
      </c>
      <c r="L64" s="311">
        <v>278</v>
      </c>
    </row>
    <row r="65" spans="1:12" ht="16.5">
      <c r="A65" s="297" t="s">
        <v>163</v>
      </c>
      <c r="B65" s="298" t="s">
        <v>1469</v>
      </c>
      <c r="C65" s="299" t="s">
        <v>73</v>
      </c>
      <c r="D65" s="300">
        <v>0.74154813937667474</v>
      </c>
      <c r="E65" s="301">
        <v>6959</v>
      </c>
      <c r="F65" s="302" t="s">
        <v>322</v>
      </c>
      <c r="G65" s="310" t="s">
        <v>1048</v>
      </c>
      <c r="H65" s="303">
        <v>6</v>
      </c>
      <c r="I65" s="304">
        <v>984.07899999999995</v>
      </c>
      <c r="J65" s="305">
        <v>3.4900393448526024E-2</v>
      </c>
      <c r="K65" s="305">
        <v>0.49289641836516751</v>
      </c>
      <c r="L65" s="311">
        <v>128</v>
      </c>
    </row>
    <row r="66" spans="1:12" ht="16.5">
      <c r="A66" s="297" t="s">
        <v>163</v>
      </c>
      <c r="B66" s="298" t="s">
        <v>1475</v>
      </c>
      <c r="C66" s="299" t="s">
        <v>71</v>
      </c>
      <c r="D66" s="300">
        <v>0.92945454545454542</v>
      </c>
      <c r="E66" s="301">
        <v>881</v>
      </c>
      <c r="F66" s="302" t="s">
        <v>323</v>
      </c>
      <c r="G66" s="310" t="s">
        <v>1056</v>
      </c>
      <c r="H66" s="303">
        <v>1</v>
      </c>
      <c r="I66" s="304">
        <v>1733.3779999999999</v>
      </c>
      <c r="J66" s="305">
        <v>1.4116252605568824E-2</v>
      </c>
      <c r="K66" s="305">
        <v>0.38507186625436057</v>
      </c>
      <c r="L66" s="311">
        <v>32</v>
      </c>
    </row>
    <row r="67" spans="1:12" ht="16.5">
      <c r="A67" s="297" t="s">
        <v>163</v>
      </c>
      <c r="B67" s="298" t="s">
        <v>1478</v>
      </c>
      <c r="C67" s="299" t="s">
        <v>70</v>
      </c>
      <c r="D67" s="300">
        <v>0.81617045602118388</v>
      </c>
      <c r="E67" s="301">
        <v>2320</v>
      </c>
      <c r="F67" s="302" t="s">
        <v>320</v>
      </c>
      <c r="G67" s="310" t="s">
        <v>1041</v>
      </c>
      <c r="H67" s="303">
        <v>3</v>
      </c>
      <c r="I67" s="304">
        <v>2818.2699999999995</v>
      </c>
      <c r="J67" s="305">
        <v>2.9889003974627418E-2</v>
      </c>
      <c r="K67" s="305">
        <v>0.44405638210588233</v>
      </c>
      <c r="L67" s="311">
        <v>146</v>
      </c>
    </row>
    <row r="68" spans="1:12" ht="16.5">
      <c r="A68" s="297" t="s">
        <v>163</v>
      </c>
      <c r="B68" s="298" t="s">
        <v>1493</v>
      </c>
      <c r="C68" s="299" t="s">
        <v>70</v>
      </c>
      <c r="D68" s="300">
        <v>0.80909090909090908</v>
      </c>
      <c r="E68" s="301">
        <v>8383</v>
      </c>
      <c r="F68" s="302" t="s">
        <v>315</v>
      </c>
      <c r="G68" s="310" t="s">
        <v>970</v>
      </c>
      <c r="H68" s="303">
        <v>1</v>
      </c>
      <c r="I68" s="304">
        <v>2269.614</v>
      </c>
      <c r="J68" s="305">
        <v>2.4470287862049522E-2</v>
      </c>
      <c r="K68" s="305">
        <v>0.42200846567312589</v>
      </c>
      <c r="L68" s="311">
        <v>54</v>
      </c>
    </row>
    <row r="69" spans="1:12" ht="16.5">
      <c r="A69" s="297" t="s">
        <v>163</v>
      </c>
      <c r="B69" s="298" t="s">
        <v>1496</v>
      </c>
      <c r="C69" s="299" t="s">
        <v>73</v>
      </c>
      <c r="D69" s="300">
        <v>0.77390909325892254</v>
      </c>
      <c r="E69" s="301">
        <v>5721</v>
      </c>
      <c r="F69" s="302" t="s">
        <v>318</v>
      </c>
      <c r="G69" s="310" t="s">
        <v>1019</v>
      </c>
      <c r="H69" s="303">
        <v>5</v>
      </c>
      <c r="I69" s="304">
        <v>1673.2339999999999</v>
      </c>
      <c r="J69" s="305">
        <v>1.6882976351002967E-2</v>
      </c>
      <c r="K69" s="305">
        <v>0.55096487244983416</v>
      </c>
      <c r="L69" s="311">
        <v>314</v>
      </c>
    </row>
    <row r="70" spans="1:12" ht="16.5">
      <c r="A70" s="297" t="s">
        <v>163</v>
      </c>
      <c r="B70" s="298" t="s">
        <v>1508</v>
      </c>
      <c r="C70" s="299" t="s">
        <v>73</v>
      </c>
      <c r="D70" s="300">
        <v>0.76032406233354388</v>
      </c>
      <c r="E70" s="301">
        <v>5422</v>
      </c>
      <c r="F70" s="302" t="s">
        <v>319</v>
      </c>
      <c r="G70" s="310" t="s">
        <v>1030</v>
      </c>
      <c r="H70" s="303">
        <v>3</v>
      </c>
      <c r="I70" s="304">
        <v>1614.5400000000002</v>
      </c>
      <c r="J70" s="305">
        <v>2.209767902907437E-2</v>
      </c>
      <c r="K70" s="305">
        <v>0.44691702308135339</v>
      </c>
      <c r="L70" s="311">
        <v>275</v>
      </c>
    </row>
    <row r="71" spans="1:12" ht="16.5">
      <c r="A71" s="297" t="s">
        <v>163</v>
      </c>
      <c r="B71" s="298" t="s">
        <v>1517</v>
      </c>
      <c r="C71" s="299" t="s">
        <v>70</v>
      </c>
      <c r="D71" s="300">
        <v>0.80547438796494808</v>
      </c>
      <c r="E71" s="301">
        <v>3591</v>
      </c>
      <c r="F71" s="302" t="s">
        <v>323</v>
      </c>
      <c r="G71" s="310" t="s">
        <v>1066</v>
      </c>
      <c r="H71" s="303">
        <v>2</v>
      </c>
      <c r="I71" s="304">
        <v>2087.9160000000002</v>
      </c>
      <c r="J71" s="305">
        <v>1.2980033133043745E-2</v>
      </c>
      <c r="K71" s="305">
        <v>0.43351541873904459</v>
      </c>
      <c r="L71" s="311">
        <v>32</v>
      </c>
    </row>
    <row r="72" spans="1:12" ht="16.5">
      <c r="A72" s="297" t="s">
        <v>163</v>
      </c>
      <c r="B72" s="298" t="s">
        <v>1523</v>
      </c>
      <c r="C72" s="299" t="s">
        <v>72</v>
      </c>
      <c r="D72" s="300">
        <v>0.8593951522330161</v>
      </c>
      <c r="E72" s="301">
        <v>7042</v>
      </c>
      <c r="F72" s="302" t="s">
        <v>324</v>
      </c>
      <c r="G72" s="310" t="s">
        <v>1080</v>
      </c>
      <c r="H72" s="303">
        <v>2</v>
      </c>
      <c r="I72" s="304">
        <v>1050.2529999999999</v>
      </c>
      <c r="J72" s="305">
        <v>1.0022622840974103E-2</v>
      </c>
      <c r="K72" s="305">
        <v>0.51725191115128422</v>
      </c>
      <c r="L72" s="311">
        <v>104</v>
      </c>
    </row>
    <row r="73" spans="1:12" ht="16.5">
      <c r="A73" s="297" t="s">
        <v>163</v>
      </c>
      <c r="B73" s="298" t="s">
        <v>1532</v>
      </c>
      <c r="C73" s="299" t="s">
        <v>73</v>
      </c>
      <c r="D73" s="300">
        <v>0.71327912760103784</v>
      </c>
      <c r="E73" s="301">
        <v>6140</v>
      </c>
      <c r="F73" s="302" t="s">
        <v>324</v>
      </c>
      <c r="G73" s="310" t="s">
        <v>1074</v>
      </c>
      <c r="H73" s="303">
        <v>8</v>
      </c>
      <c r="I73" s="304">
        <v>1702.1570000000002</v>
      </c>
      <c r="J73" s="305">
        <v>1.2138250632479532E-2</v>
      </c>
      <c r="K73" s="305">
        <v>0.46796944104266308</v>
      </c>
      <c r="L73" s="311">
        <v>84</v>
      </c>
    </row>
    <row r="74" spans="1:12" ht="16.5">
      <c r="A74" s="297" t="s">
        <v>163</v>
      </c>
      <c r="B74" s="298" t="s">
        <v>1547</v>
      </c>
      <c r="C74" s="299" t="s">
        <v>70</v>
      </c>
      <c r="D74" s="300">
        <v>0.80378322805206359</v>
      </c>
      <c r="E74" s="301">
        <v>4530</v>
      </c>
      <c r="F74" s="302" t="s">
        <v>320</v>
      </c>
      <c r="G74" s="310" t="s">
        <v>1039</v>
      </c>
      <c r="H74" s="303">
        <v>7</v>
      </c>
      <c r="I74" s="304">
        <v>1161.3499999999999</v>
      </c>
      <c r="J74" s="305">
        <v>1.2357875368292795E-2</v>
      </c>
      <c r="K74" s="305">
        <v>0.42073235252616997</v>
      </c>
      <c r="L74" s="311">
        <v>70</v>
      </c>
    </row>
    <row r="75" spans="1:12" ht="16.5">
      <c r="A75" s="297" t="s">
        <v>163</v>
      </c>
      <c r="B75" s="298" t="s">
        <v>1550</v>
      </c>
      <c r="C75" s="299" t="s">
        <v>72</v>
      </c>
      <c r="D75" s="300">
        <v>0.86499999999999999</v>
      </c>
      <c r="E75" s="301">
        <v>1289</v>
      </c>
      <c r="F75" s="302" t="s">
        <v>320</v>
      </c>
      <c r="G75" s="310" t="s">
        <v>1035</v>
      </c>
      <c r="H75" s="303">
        <v>2</v>
      </c>
      <c r="I75" s="304">
        <v>1135.2749999999999</v>
      </c>
      <c r="J75" s="305">
        <v>4.0589153781668844E-2</v>
      </c>
      <c r="K75" s="305">
        <v>0.43836639410879363</v>
      </c>
      <c r="L75" s="311">
        <v>52</v>
      </c>
    </row>
    <row r="76" spans="1:12" ht="16.5">
      <c r="A76" s="297" t="s">
        <v>163</v>
      </c>
      <c r="B76" s="298" t="s">
        <v>1559</v>
      </c>
      <c r="C76" s="299" t="s">
        <v>72</v>
      </c>
      <c r="D76" s="300">
        <v>0.86110182424963178</v>
      </c>
      <c r="E76" s="301">
        <v>524</v>
      </c>
      <c r="F76" s="302" t="s">
        <v>315</v>
      </c>
      <c r="G76" s="310" t="s">
        <v>963</v>
      </c>
      <c r="H76" s="303">
        <v>4</v>
      </c>
      <c r="I76" s="304">
        <v>2297.433</v>
      </c>
      <c r="J76" s="305">
        <v>2.7902769246516614E-2</v>
      </c>
      <c r="K76" s="305">
        <v>0.38174763808387868</v>
      </c>
      <c r="L76" s="311">
        <v>35</v>
      </c>
    </row>
  </sheetData>
  <mergeCells count="1">
    <mergeCell ref="A2:L2"/>
  </mergeCells>
  <phoneticPr fontId="2" type="noConversion"/>
  <conditionalFormatting sqref="C10:D76">
    <cfRule type="containsText" dxfId="5" priority="1" operator="containsText" text="F">
      <formula>NOT(ISERROR(SEARCH("F",C10)))</formula>
    </cfRule>
    <cfRule type="containsText" dxfId="4" priority="2" operator="containsText" text="D">
      <formula>NOT(ISERROR(SEARCH("D",C10)))</formula>
    </cfRule>
    <cfRule type="containsText" dxfId="3" priority="3" operator="containsText" text="C">
      <formula>NOT(ISERROR(SEARCH("C",C10)))</formula>
    </cfRule>
    <cfRule type="containsText" dxfId="2" priority="4" operator="containsText" text="B">
      <formula>NOT(ISERROR(SEARCH("B",C10)))</formula>
    </cfRule>
    <cfRule type="containsText" dxfId="1" priority="5" operator="containsText" text="A">
      <formula>NOT(ISERROR(SEARCH("A",C10)))</formula>
    </cfRule>
    <cfRule type="containsText" dxfId="0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5</vt:i4>
      </vt:variant>
    </vt:vector>
  </HeadingPairs>
  <TitlesOfParts>
    <vt:vector size="14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2024-07-02T05:44:23Z</dcterms:modified>
</cp:coreProperties>
</file>